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mc:AlternateContent xmlns:mc="http://schemas.openxmlformats.org/markup-compatibility/2006">
    <mc:Choice Requires="x15">
      <x15ac:absPath xmlns:x15ac="http://schemas.microsoft.com/office/spreadsheetml/2010/11/ac" url="https://uses0-my.sharepoint.com/personal/joscanege_alum_us_es/Documents/TFG/TFG_GITT_Joscanege/Bloque III/ProyectoPony/Resultados/Experiencia 3/"/>
    </mc:Choice>
  </mc:AlternateContent>
  <xr:revisionPtr revIDLastSave="1728" documentId="13_ncr:1_{7BF2AEEA-675E-4CE0-9215-137092C8576A}" xr6:coauthVersionLast="47" xr6:coauthVersionMax="47" xr10:uidLastSave="{B12D415F-5D6D-44E1-9405-51CAC74F5C97}"/>
  <bookViews>
    <workbookView xWindow="-120" yWindow="-120" windowWidth="38640" windowHeight="21240" firstSheet="2" activeTab="6" xr2:uid="{5E3F3BB7-FF71-42C9-979E-FE3730C18F1B}"/>
  </bookViews>
  <sheets>
    <sheet name="Informe Previo" sheetId="1" r:id="rId1"/>
    <sheet name="Resultados Examen" sheetId="2" r:id="rId2"/>
    <sheet name="Resultados Encuestas" sheetId="3" r:id="rId3"/>
    <sheet name="Resultados Informe Final" sheetId="8" r:id="rId4"/>
    <sheet name="Panel de expertos" sheetId="7" r:id="rId5"/>
    <sheet name="Cálculos" sheetId="4" r:id="rId6"/>
    <sheet name="Informe final" sheetId="5" r:id="rId7"/>
  </sheets>
  <definedNames>
    <definedName name="_xlnm.Print_Area" localSheetId="6">'Informe final'!$A$1:$H$455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28" i="5" l="1"/>
  <c r="D25" i="5"/>
  <c r="D26" i="5"/>
  <c r="D24" i="5"/>
  <c r="D23" i="5"/>
  <c r="D22" i="5"/>
  <c r="D21" i="5"/>
  <c r="D20" i="5"/>
  <c r="D19" i="5"/>
  <c r="D8" i="5"/>
  <c r="D9" i="5"/>
  <c r="D10" i="5"/>
  <c r="D18" i="5"/>
  <c r="C152" i="4"/>
  <c r="H134" i="4" s="1"/>
  <c r="I134" i="4" s="1"/>
  <c r="C151" i="4"/>
  <c r="H133" i="4" s="1"/>
  <c r="C149" i="4"/>
  <c r="H132" i="4" s="1"/>
  <c r="C134" i="4"/>
  <c r="C135" i="4"/>
  <c r="C136" i="4"/>
  <c r="C137" i="4"/>
  <c r="C138" i="4"/>
  <c r="C139" i="4"/>
  <c r="C140" i="4"/>
  <c r="C141" i="4"/>
  <c r="C142" i="4"/>
  <c r="C143" i="4"/>
  <c r="C144" i="4"/>
  <c r="C145" i="4"/>
  <c r="C146" i="4"/>
  <c r="C147" i="4"/>
  <c r="C133" i="4"/>
  <c r="C117" i="4"/>
  <c r="C118" i="4"/>
  <c r="C119" i="4"/>
  <c r="C120" i="4"/>
  <c r="C121" i="4"/>
  <c r="C122" i="4"/>
  <c r="C123" i="4"/>
  <c r="C124" i="4"/>
  <c r="C125" i="4"/>
  <c r="C126" i="4"/>
  <c r="C127" i="4"/>
  <c r="C128" i="4"/>
  <c r="C129" i="4"/>
  <c r="C130" i="4"/>
  <c r="C131" i="4"/>
  <c r="C116" i="4"/>
  <c r="C112" i="4"/>
  <c r="H287" i="5"/>
  <c r="E235" i="5"/>
  <c r="E236" i="5"/>
  <c r="E237" i="5"/>
  <c r="E238" i="5"/>
  <c r="E239" i="5"/>
  <c r="E240" i="5"/>
  <c r="E241" i="5"/>
  <c r="E242" i="5"/>
  <c r="E243" i="5"/>
  <c r="E244" i="5"/>
  <c r="E245" i="5"/>
  <c r="E246" i="5"/>
  <c r="E247" i="5"/>
  <c r="E248" i="5"/>
  <c r="E249" i="5"/>
  <c r="E250" i="5"/>
  <c r="E251" i="5"/>
  <c r="E252" i="5"/>
  <c r="E253" i="5"/>
  <c r="E254" i="5"/>
  <c r="E255" i="5"/>
  <c r="E256" i="5"/>
  <c r="E257" i="5"/>
  <c r="E258" i="5"/>
  <c r="E259" i="5"/>
  <c r="E260" i="5"/>
  <c r="E261" i="5"/>
  <c r="E262" i="5"/>
  <c r="E263" i="5"/>
  <c r="E234" i="5"/>
  <c r="A120" i="5"/>
  <c r="A118" i="5"/>
  <c r="A114" i="5"/>
  <c r="A111" i="5"/>
  <c r="A94" i="5"/>
  <c r="A76" i="5"/>
  <c r="A74" i="5"/>
  <c r="A72" i="5"/>
  <c r="G93" i="5"/>
  <c r="H93" i="5"/>
  <c r="G110" i="5"/>
  <c r="H110" i="5"/>
  <c r="G113" i="5"/>
  <c r="H113" i="5"/>
  <c r="G117" i="5"/>
  <c r="H117" i="5"/>
  <c r="G119" i="5"/>
  <c r="H119" i="5"/>
  <c r="D33" i="5"/>
  <c r="E44" i="5" s="1"/>
  <c r="D27" i="5"/>
  <c r="G14" i="5"/>
  <c r="G13" i="5"/>
  <c r="C14" i="5"/>
  <c r="C13" i="5"/>
  <c r="D7" i="5"/>
  <c r="D6" i="5"/>
  <c r="D5" i="5"/>
  <c r="D4" i="5"/>
  <c r="M92" i="4"/>
  <c r="I94" i="4"/>
  <c r="J101" i="4" s="1"/>
  <c r="K92" i="4"/>
  <c r="J5" i="4"/>
  <c r="K5" i="4" s="1"/>
  <c r="D173" i="4"/>
  <c r="E173" i="4" s="1"/>
  <c r="D172" i="4"/>
  <c r="E172" i="4" s="1"/>
  <c r="D171" i="4"/>
  <c r="E171" i="4" s="1"/>
  <c r="D170" i="4"/>
  <c r="E170" i="4" s="1"/>
  <c r="D169" i="4"/>
  <c r="E169" i="4" s="1"/>
  <c r="D168" i="4"/>
  <c r="E168" i="4" s="1"/>
  <c r="D167" i="4"/>
  <c r="E167" i="4" s="1"/>
  <c r="D166" i="4"/>
  <c r="E166" i="4" s="1"/>
  <c r="D165" i="4"/>
  <c r="E165" i="4" s="1"/>
  <c r="D164" i="4"/>
  <c r="E164" i="4" s="1"/>
  <c r="D163" i="4"/>
  <c r="E163" i="4" s="1"/>
  <c r="D162" i="4"/>
  <c r="E162" i="4" s="1"/>
  <c r="D161" i="4"/>
  <c r="E161" i="4" s="1"/>
  <c r="D160" i="4"/>
  <c r="E160" i="4" s="1"/>
  <c r="D159" i="4"/>
  <c r="E159" i="4" s="1"/>
  <c r="D149" i="4"/>
  <c r="H112" i="5" s="1"/>
  <c r="D151" i="4"/>
  <c r="H115" i="5" s="1"/>
  <c r="D152" i="4"/>
  <c r="H116" i="5" s="1"/>
  <c r="D350" i="4" a="1"/>
  <c r="D350" i="4" s="1"/>
  <c r="G116" i="5" l="1"/>
  <c r="G115" i="5"/>
  <c r="G112" i="5"/>
  <c r="D40" i="5"/>
  <c r="E40" i="5"/>
  <c r="D39" i="5"/>
  <c r="D45" i="5"/>
  <c r="E39" i="5"/>
  <c r="D251" i="4" a="1"/>
  <c r="D251" i="4" s="1"/>
  <c r="D238" i="4" a="1"/>
  <c r="D238" i="4" s="1"/>
  <c r="E340" i="4"/>
  <c r="F340" i="4"/>
  <c r="G340" i="4"/>
  <c r="H340" i="4"/>
  <c r="I340" i="4"/>
  <c r="F341" i="4"/>
  <c r="G341" i="4"/>
  <c r="H341" i="4"/>
  <c r="I341" i="4"/>
  <c r="G342" i="4"/>
  <c r="F343" i="4" s="1"/>
  <c r="H342" i="4"/>
  <c r="F344" i="4" s="1"/>
  <c r="I342" i="4"/>
  <c r="F345" i="4" s="1"/>
  <c r="H343" i="4"/>
  <c r="G344" i="4" s="1"/>
  <c r="I343" i="4"/>
  <c r="G345" i="4" s="1"/>
  <c r="I344" i="4"/>
  <c r="E245" i="4"/>
  <c r="D246" i="4" s="1"/>
  <c r="E244" i="4"/>
  <c r="C246" i="4" s="1"/>
  <c r="D244" i="4"/>
  <c r="H345" i="4" l="1"/>
  <c r="D341" i="4"/>
  <c r="D344" i="4"/>
  <c r="D342" i="4"/>
  <c r="D343" i="4"/>
  <c r="E345" i="4"/>
  <c r="E343" i="4"/>
  <c r="E342" i="4"/>
  <c r="E344" i="4"/>
  <c r="D345" i="4"/>
  <c r="C245" i="4"/>
  <c r="D247" i="4"/>
  <c r="G245" i="4" s="1"/>
  <c r="E247" i="4"/>
  <c r="H246" i="4" s="1"/>
  <c r="D116" i="4"/>
  <c r="D117" i="4"/>
  <c r="D118" i="4"/>
  <c r="H79" i="5" s="1"/>
  <c r="D119" i="4"/>
  <c r="H80" i="5" s="1"/>
  <c r="D120" i="4"/>
  <c r="H81" i="5" s="1"/>
  <c r="D121" i="4"/>
  <c r="H82" i="5" s="1"/>
  <c r="D122" i="4"/>
  <c r="H83" i="5" s="1"/>
  <c r="D123" i="4"/>
  <c r="H84" i="5" s="1"/>
  <c r="D124" i="4"/>
  <c r="H85" i="5" s="1"/>
  <c r="D125" i="4"/>
  <c r="H86" i="5" s="1"/>
  <c r="D126" i="4"/>
  <c r="H87" i="5" s="1"/>
  <c r="D127" i="4"/>
  <c r="H88" i="5" s="1"/>
  <c r="D128" i="4"/>
  <c r="H89" i="5" s="1"/>
  <c r="D129" i="4"/>
  <c r="H90" i="5" s="1"/>
  <c r="D130" i="4"/>
  <c r="H91" i="5" s="1"/>
  <c r="D131" i="4"/>
  <c r="H92" i="5" s="1"/>
  <c r="D133" i="4"/>
  <c r="H95" i="5" s="1"/>
  <c r="D134" i="4"/>
  <c r="H96" i="5" s="1"/>
  <c r="D135" i="4"/>
  <c r="H97" i="5" s="1"/>
  <c r="D136" i="4"/>
  <c r="H98" i="5" s="1"/>
  <c r="D137" i="4"/>
  <c r="H99" i="5" s="1"/>
  <c r="D138" i="4"/>
  <c r="H100" i="5" s="1"/>
  <c r="D139" i="4"/>
  <c r="H101" i="5" s="1"/>
  <c r="D140" i="4"/>
  <c r="H102" i="5" s="1"/>
  <c r="D141" i="4"/>
  <c r="H103" i="5" s="1"/>
  <c r="D142" i="4"/>
  <c r="H104" i="5" s="1"/>
  <c r="D143" i="4"/>
  <c r="H105" i="5" s="1"/>
  <c r="D144" i="4"/>
  <c r="H106" i="5" s="1"/>
  <c r="D145" i="4"/>
  <c r="H107" i="5" s="1"/>
  <c r="D146" i="4"/>
  <c r="H108" i="5" s="1"/>
  <c r="D147" i="4"/>
  <c r="H109" i="5" s="1"/>
  <c r="D112" i="4"/>
  <c r="G79" i="5"/>
  <c r="G80" i="5"/>
  <c r="G81" i="5"/>
  <c r="G82" i="5"/>
  <c r="G83" i="5"/>
  <c r="G84" i="5"/>
  <c r="G85" i="5"/>
  <c r="G86" i="5"/>
  <c r="G87" i="5"/>
  <c r="G88" i="5"/>
  <c r="G89" i="5"/>
  <c r="G90" i="5"/>
  <c r="G91" i="5"/>
  <c r="G92" i="5"/>
  <c r="G95" i="5"/>
  <c r="G96" i="5"/>
  <c r="G98" i="5"/>
  <c r="G99" i="5"/>
  <c r="G100" i="5"/>
  <c r="G101" i="5"/>
  <c r="G102" i="5"/>
  <c r="G104" i="5"/>
  <c r="G105" i="5"/>
  <c r="G106" i="5"/>
  <c r="G107" i="5"/>
  <c r="G108" i="5"/>
  <c r="G109" i="5"/>
  <c r="I133" i="4"/>
  <c r="E219" i="4" s="1"/>
  <c r="F329" i="5" s="1"/>
  <c r="E196" i="4"/>
  <c r="F305" i="5" s="1"/>
  <c r="H123" i="4" l="1"/>
  <c r="I123" i="4" s="1"/>
  <c r="E187" i="4" s="1"/>
  <c r="F296" i="5" s="1"/>
  <c r="G97" i="5"/>
  <c r="H127" i="4"/>
  <c r="I127" i="4" s="1"/>
  <c r="E191" i="4" s="1"/>
  <c r="F300" i="5" s="1"/>
  <c r="G103" i="5"/>
  <c r="H129" i="4"/>
  <c r="I129" i="4" s="1"/>
  <c r="E193" i="4" s="1"/>
  <c r="F302" i="5" s="1"/>
  <c r="H124" i="4"/>
  <c r="I124" i="4" s="1"/>
  <c r="E188" i="4" s="1"/>
  <c r="F297" i="5" s="1"/>
  <c r="H119" i="4"/>
  <c r="I119" i="4" s="1"/>
  <c r="E211" i="4" s="1"/>
  <c r="F321" i="5" s="1"/>
  <c r="H117" i="4"/>
  <c r="I117" i="4" s="1"/>
  <c r="H126" i="4"/>
  <c r="I126" i="4" s="1"/>
  <c r="E190" i="4" s="1"/>
  <c r="F299" i="5" s="1"/>
  <c r="H121" i="4"/>
  <c r="I121" i="4" s="1"/>
  <c r="E216" i="4" s="1"/>
  <c r="F326" i="5" s="1"/>
  <c r="H114" i="4"/>
  <c r="I114" i="4" s="1"/>
  <c r="H125" i="4"/>
  <c r="I125" i="4" s="1"/>
  <c r="E189" i="4" s="1"/>
  <c r="F298" i="5" s="1"/>
  <c r="I132" i="4"/>
  <c r="E218" i="4" s="1"/>
  <c r="F328" i="5" s="1"/>
  <c r="H131" i="4"/>
  <c r="I131" i="4" s="1"/>
  <c r="E217" i="4" s="1"/>
  <c r="F327" i="5" s="1"/>
  <c r="H116" i="4"/>
  <c r="I116" i="4" s="1"/>
  <c r="E213" i="4" s="1"/>
  <c r="F323" i="5" s="1"/>
  <c r="H130" i="4"/>
  <c r="I130" i="4" s="1"/>
  <c r="E194" i="4" s="1"/>
  <c r="F303" i="5" s="1"/>
  <c r="H128" i="4"/>
  <c r="I128" i="4" s="1"/>
  <c r="E192" i="4" s="1"/>
  <c r="F301" i="5" s="1"/>
  <c r="H120" i="4"/>
  <c r="I120" i="4" s="1"/>
  <c r="H118" i="4"/>
  <c r="I118" i="4" s="1"/>
  <c r="E210" i="4" s="1"/>
  <c r="F320" i="5" s="1"/>
  <c r="H122" i="4"/>
  <c r="I122" i="4" s="1"/>
  <c r="H115" i="4"/>
  <c r="I115" i="4" s="1"/>
  <c r="E204" i="4" s="1"/>
  <c r="F314" i="5" s="1"/>
  <c r="H113" i="4"/>
  <c r="I113" i="4" s="1"/>
  <c r="E202" i="4" s="1"/>
  <c r="F312" i="5" s="1"/>
  <c r="C247" i="4"/>
  <c r="F245" i="4" s="1"/>
  <c r="H244" i="4"/>
  <c r="G246" i="4"/>
  <c r="G244" i="4"/>
  <c r="H245" i="4"/>
  <c r="D366" i="4" a="1"/>
  <c r="D366" i="4" s="1"/>
  <c r="G358" i="4"/>
  <c r="F359" i="4"/>
  <c r="E360" i="4" s="1"/>
  <c r="G359" i="4"/>
  <c r="E361" i="4" s="1"/>
  <c r="G360" i="4"/>
  <c r="F358" i="4"/>
  <c r="D360" i="4" s="1"/>
  <c r="E358" i="4"/>
  <c r="G357" i="4"/>
  <c r="C361" i="4" s="1"/>
  <c r="F357" i="4"/>
  <c r="C360" i="4" s="1"/>
  <c r="E357" i="4"/>
  <c r="C359" i="4" s="1"/>
  <c r="D357" i="4"/>
  <c r="C358" i="4" s="1"/>
  <c r="F232" i="4"/>
  <c r="F231" i="4"/>
  <c r="F230" i="4"/>
  <c r="K184" i="4"/>
  <c r="K183" i="4"/>
  <c r="K185" i="4"/>
  <c r="K181" i="4"/>
  <c r="K180" i="4"/>
  <c r="K179" i="4"/>
  <c r="B218" i="5"/>
  <c r="B219" i="5"/>
  <c r="B220" i="5"/>
  <c r="B221" i="5"/>
  <c r="B217" i="5"/>
  <c r="B212" i="5"/>
  <c r="B213" i="5"/>
  <c r="B214" i="5"/>
  <c r="B215" i="5"/>
  <c r="B211" i="5"/>
  <c r="B206" i="5"/>
  <c r="B207" i="5"/>
  <c r="B208" i="5"/>
  <c r="B209" i="5"/>
  <c r="B205" i="5"/>
  <c r="B200" i="5"/>
  <c r="B201" i="5"/>
  <c r="B202" i="5"/>
  <c r="B203" i="5"/>
  <c r="B199" i="5"/>
  <c r="B194" i="5"/>
  <c r="B195" i="5"/>
  <c r="B196" i="5"/>
  <c r="B197" i="5"/>
  <c r="B193" i="5"/>
  <c r="B188" i="5"/>
  <c r="B189" i="5"/>
  <c r="B190" i="5"/>
  <c r="B191" i="5"/>
  <c r="B187" i="5"/>
  <c r="B182" i="5"/>
  <c r="B183" i="5"/>
  <c r="B184" i="5"/>
  <c r="B185" i="5"/>
  <c r="B181" i="5"/>
  <c r="B176" i="5"/>
  <c r="B177" i="5"/>
  <c r="B178" i="5"/>
  <c r="B179" i="5"/>
  <c r="B175" i="5"/>
  <c r="B170" i="5"/>
  <c r="B171" i="5"/>
  <c r="B172" i="5"/>
  <c r="B173" i="5"/>
  <c r="B169" i="5"/>
  <c r="B146" i="5"/>
  <c r="B147" i="5"/>
  <c r="B148" i="5"/>
  <c r="B149" i="5"/>
  <c r="B152" i="5"/>
  <c r="B153" i="5"/>
  <c r="B154" i="5"/>
  <c r="B155" i="5"/>
  <c r="B158" i="5"/>
  <c r="B159" i="5"/>
  <c r="B160" i="5"/>
  <c r="B161" i="5"/>
  <c r="B164" i="5"/>
  <c r="B165" i="5"/>
  <c r="B166" i="5"/>
  <c r="B167" i="5"/>
  <c r="B163" i="5"/>
  <c r="B157" i="5"/>
  <c r="B151" i="5"/>
  <c r="B145" i="5"/>
  <c r="A69" i="5"/>
  <c r="G69" i="5"/>
  <c r="H69" i="5"/>
  <c r="D47" i="5"/>
  <c r="C34" i="5"/>
  <c r="H1" i="5"/>
  <c r="D332" i="4" a="1"/>
  <c r="D332" i="4" s="1"/>
  <c r="D317" i="4" a="1"/>
  <c r="D317" i="4" s="1"/>
  <c r="D299" i="4" a="1"/>
  <c r="D299" i="4" s="1"/>
  <c r="D266" i="4" a="1"/>
  <c r="D266" i="4" s="1"/>
  <c r="E339" i="4"/>
  <c r="F339" i="4"/>
  <c r="E324" i="4"/>
  <c r="C326" i="4" s="1"/>
  <c r="F324" i="4"/>
  <c r="C327" i="4" s="1"/>
  <c r="E325" i="4"/>
  <c r="D326" i="4" s="1"/>
  <c r="F325" i="4"/>
  <c r="D327" i="4" s="1"/>
  <c r="F326" i="4"/>
  <c r="E327" i="4" s="1"/>
  <c r="E306" i="4"/>
  <c r="C308" i="4" s="1"/>
  <c r="F306" i="4"/>
  <c r="C309" i="4" s="1"/>
  <c r="H306" i="4"/>
  <c r="C311" i="4" s="1"/>
  <c r="E307" i="4"/>
  <c r="D308" i="4" s="1"/>
  <c r="F307" i="4"/>
  <c r="D309" i="4" s="1"/>
  <c r="G307" i="4"/>
  <c r="D310" i="4" s="1"/>
  <c r="H307" i="4"/>
  <c r="D311" i="4" s="1"/>
  <c r="I307" i="4"/>
  <c r="D312" i="4" s="1"/>
  <c r="F308" i="4"/>
  <c r="E309" i="4" s="1"/>
  <c r="G308" i="4"/>
  <c r="E310" i="4" s="1"/>
  <c r="H308" i="4"/>
  <c r="E311" i="4" s="1"/>
  <c r="I308" i="4"/>
  <c r="E312" i="4" s="1"/>
  <c r="G309" i="4"/>
  <c r="F310" i="4" s="1"/>
  <c r="H309" i="4"/>
  <c r="F311" i="4" s="1"/>
  <c r="I309" i="4"/>
  <c r="F312" i="4" s="1"/>
  <c r="H310" i="4"/>
  <c r="G311" i="4" s="1"/>
  <c r="I310" i="4"/>
  <c r="G312" i="4" s="1"/>
  <c r="I311" i="4"/>
  <c r="H312" i="4" s="1"/>
  <c r="F286" i="4"/>
  <c r="C289" i="4" s="1"/>
  <c r="G286" i="4"/>
  <c r="C290" i="4" s="1"/>
  <c r="H286" i="4"/>
  <c r="C291" i="4" s="1"/>
  <c r="I286" i="4"/>
  <c r="C292" i="4" s="1"/>
  <c r="J286" i="4"/>
  <c r="C293" i="4" s="1"/>
  <c r="K286" i="4"/>
  <c r="C294" i="4" s="1"/>
  <c r="E287" i="4"/>
  <c r="D288" i="4" s="1"/>
  <c r="F287" i="4"/>
  <c r="D289" i="4" s="1"/>
  <c r="G287" i="4"/>
  <c r="D290" i="4" s="1"/>
  <c r="H287" i="4"/>
  <c r="D291" i="4" s="1"/>
  <c r="I287" i="4"/>
  <c r="D292" i="4" s="1"/>
  <c r="J287" i="4"/>
  <c r="D293" i="4" s="1"/>
  <c r="K287" i="4"/>
  <c r="D294" i="4" s="1"/>
  <c r="F288" i="4"/>
  <c r="E289" i="4" s="1"/>
  <c r="G288" i="4"/>
  <c r="E290" i="4" s="1"/>
  <c r="H288" i="4"/>
  <c r="E291" i="4" s="1"/>
  <c r="I288" i="4"/>
  <c r="E292" i="4" s="1"/>
  <c r="J288" i="4"/>
  <c r="E293" i="4" s="1"/>
  <c r="K288" i="4"/>
  <c r="E294" i="4" s="1"/>
  <c r="G289" i="4"/>
  <c r="F290" i="4" s="1"/>
  <c r="H289" i="4"/>
  <c r="F291" i="4" s="1"/>
  <c r="I289" i="4"/>
  <c r="F292" i="4" s="1"/>
  <c r="J289" i="4"/>
  <c r="F293" i="4" s="1"/>
  <c r="K289" i="4"/>
  <c r="F294" i="4" s="1"/>
  <c r="H290" i="4"/>
  <c r="G291" i="4" s="1"/>
  <c r="I290" i="4"/>
  <c r="G292" i="4" s="1"/>
  <c r="J290" i="4"/>
  <c r="G293" i="4" s="1"/>
  <c r="K290" i="4"/>
  <c r="G294" i="4" s="1"/>
  <c r="I291" i="4"/>
  <c r="H292" i="4" s="1"/>
  <c r="J291" i="4"/>
  <c r="H293" i="4" s="1"/>
  <c r="K291" i="4"/>
  <c r="H294" i="4" s="1"/>
  <c r="J292" i="4"/>
  <c r="I293" i="4" s="1"/>
  <c r="K292" i="4"/>
  <c r="I294" i="4" s="1"/>
  <c r="K293" i="4"/>
  <c r="J294" i="4" s="1"/>
  <c r="D339" i="4"/>
  <c r="D324" i="4"/>
  <c r="C325" i="4" s="1"/>
  <c r="D306" i="4"/>
  <c r="C307" i="4" s="1"/>
  <c r="D286" i="4"/>
  <c r="C287" i="4" s="1"/>
  <c r="D273" i="4"/>
  <c r="E257" i="4"/>
  <c r="F257" i="4"/>
  <c r="G257" i="4"/>
  <c r="E258" i="4"/>
  <c r="D259" i="4" s="1"/>
  <c r="F258" i="4"/>
  <c r="D260" i="4" s="1"/>
  <c r="G258" i="4"/>
  <c r="D261" i="4" s="1"/>
  <c r="F259" i="4"/>
  <c r="E260" i="4" s="1"/>
  <c r="G259" i="4"/>
  <c r="E261" i="4" s="1"/>
  <c r="G260" i="4"/>
  <c r="F261" i="4" s="1"/>
  <c r="D257" i="4"/>
  <c r="E230" i="4"/>
  <c r="E231" i="4"/>
  <c r="D232" i="4" s="1"/>
  <c r="E206" i="4"/>
  <c r="F316" i="5" s="1"/>
  <c r="H78" i="5"/>
  <c r="H77" i="5"/>
  <c r="H75" i="5"/>
  <c r="H73" i="5"/>
  <c r="H70" i="5"/>
  <c r="G78" i="5"/>
  <c r="G77" i="5"/>
  <c r="G75" i="5"/>
  <c r="G73" i="5"/>
  <c r="G70" i="5"/>
  <c r="K98" i="4"/>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D72" i="2"/>
  <c r="D73" i="2"/>
  <c r="D74" i="2"/>
  <c r="D75" i="2"/>
  <c r="D76" i="2"/>
  <c r="D77" i="2"/>
  <c r="D78" i="2"/>
  <c r="D79" i="2"/>
  <c r="D80" i="2"/>
  <c r="D81" i="2"/>
  <c r="D82" i="2"/>
  <c r="D83" i="2"/>
  <c r="D84" i="2"/>
  <c r="D85" i="2"/>
  <c r="D86" i="2"/>
  <c r="D87" i="2"/>
  <c r="D88" i="2"/>
  <c r="D89" i="2"/>
  <c r="D90" i="2"/>
  <c r="D91" i="2"/>
  <c r="D92" i="2"/>
  <c r="D93" i="2"/>
  <c r="D94" i="2"/>
  <c r="D95" i="2"/>
  <c r="D96" i="2"/>
  <c r="D97" i="2"/>
  <c r="D98" i="2"/>
  <c r="D99" i="2"/>
  <c r="D100" i="2"/>
  <c r="D101" i="2"/>
  <c r="D102" i="2"/>
  <c r="D103" i="2"/>
  <c r="D104" i="2"/>
  <c r="D105" i="2"/>
  <c r="D106" i="2"/>
  <c r="D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I84" i="2"/>
  <c r="I85" i="2"/>
  <c r="I86" i="2"/>
  <c r="I87" i="2"/>
  <c r="I88" i="2"/>
  <c r="I89" i="2"/>
  <c r="I90" i="2"/>
  <c r="I91" i="2"/>
  <c r="I92" i="2"/>
  <c r="I93" i="2"/>
  <c r="I94" i="2"/>
  <c r="I95" i="2"/>
  <c r="I96" i="2"/>
  <c r="I97" i="2"/>
  <c r="I98" i="2"/>
  <c r="I99" i="2"/>
  <c r="I100" i="2"/>
  <c r="I101" i="2"/>
  <c r="I102" i="2"/>
  <c r="I103" i="2"/>
  <c r="I104" i="2"/>
  <c r="I105" i="2"/>
  <c r="I106" i="2"/>
  <c r="I7" i="2"/>
  <c r="K58" i="4"/>
  <c r="K79" i="4"/>
  <c r="K39" i="4"/>
  <c r="E15" i="4"/>
  <c r="M73" i="4" s="1"/>
  <c r="E12" i="4"/>
  <c r="M33" i="4" s="1"/>
  <c r="E8" i="4"/>
  <c r="M72" i="4" s="1"/>
  <c r="E5" i="4"/>
  <c r="M32" i="4" s="1"/>
  <c r="E16" i="4"/>
  <c r="K73" i="4" s="1"/>
  <c r="E14" i="4"/>
  <c r="E13" i="4"/>
  <c r="K33" i="4" s="1"/>
  <c r="E35" i="5" s="1"/>
  <c r="E11" i="4"/>
  <c r="I33" i="4" s="1"/>
  <c r="E9" i="4"/>
  <c r="K72" i="4" s="1"/>
  <c r="E6" i="4"/>
  <c r="K32" i="4" s="1"/>
  <c r="E7" i="4"/>
  <c r="I72" i="4" s="1"/>
  <c r="E4" i="4"/>
  <c r="I32" i="4" s="1"/>
  <c r="I73" i="4" l="1"/>
  <c r="K6" i="4"/>
  <c r="K52" i="4"/>
  <c r="J57" i="4" s="1"/>
  <c r="J60" i="4" s="1"/>
  <c r="D230" i="4"/>
  <c r="C231" i="4" s="1"/>
  <c r="I52" i="4"/>
  <c r="M52" i="4"/>
  <c r="C340" i="4"/>
  <c r="D346" i="4"/>
  <c r="C342" i="4"/>
  <c r="F346" i="4"/>
  <c r="M339" i="4" s="1"/>
  <c r="E346" i="4"/>
  <c r="L339" i="4" s="1"/>
  <c r="C341" i="4"/>
  <c r="I339" i="4"/>
  <c r="H339" i="4"/>
  <c r="G339" i="4"/>
  <c r="E182" i="4"/>
  <c r="F291" i="5" s="1"/>
  <c r="E203" i="4"/>
  <c r="F313" i="5" s="1"/>
  <c r="E207" i="4"/>
  <c r="F317" i="5" s="1"/>
  <c r="E214" i="4"/>
  <c r="F324" i="5" s="1"/>
  <c r="E208" i="4"/>
  <c r="F318" i="5" s="1"/>
  <c r="E195" i="4"/>
  <c r="F304" i="5" s="1"/>
  <c r="E197" i="4"/>
  <c r="F306" i="5" s="1"/>
  <c r="E198" i="4"/>
  <c r="F307" i="5" s="1"/>
  <c r="E186" i="4"/>
  <c r="F295" i="5" s="1"/>
  <c r="E199" i="4"/>
  <c r="F308" i="5" s="1"/>
  <c r="E212" i="4"/>
  <c r="F322" i="5" s="1"/>
  <c r="E205" i="4"/>
  <c r="F315" i="5" s="1"/>
  <c r="E215" i="4"/>
  <c r="F325" i="5" s="1"/>
  <c r="E179" i="4"/>
  <c r="F288" i="5" s="1"/>
  <c r="E180" i="4"/>
  <c r="F289" i="5" s="1"/>
  <c r="E183" i="4"/>
  <c r="E209" i="4"/>
  <c r="F319" i="5" s="1"/>
  <c r="E181" i="4"/>
  <c r="F290" i="5" s="1"/>
  <c r="I245" i="4"/>
  <c r="F244" i="4"/>
  <c r="I244" i="4" s="1"/>
  <c r="F246" i="4"/>
  <c r="I246" i="4" s="1"/>
  <c r="C233" i="4"/>
  <c r="F234" i="4"/>
  <c r="J233" i="4" s="1"/>
  <c r="D233" i="4"/>
  <c r="E233" i="4"/>
  <c r="E234" i="4" s="1"/>
  <c r="I230" i="4" s="1"/>
  <c r="C232" i="4"/>
  <c r="C362" i="4"/>
  <c r="H359" i="4" s="1"/>
  <c r="D361" i="4"/>
  <c r="F361" i="4"/>
  <c r="F362" i="4" s="1"/>
  <c r="G362" i="4"/>
  <c r="L358" i="4" s="1"/>
  <c r="E362" i="4"/>
  <c r="J359" i="4" s="1"/>
  <c r="D359" i="4"/>
  <c r="I92" i="4"/>
  <c r="A159" i="5"/>
  <c r="A183" i="5"/>
  <c r="A201" i="5"/>
  <c r="A189" i="5"/>
  <c r="A207" i="5"/>
  <c r="A213" i="5"/>
  <c r="A219" i="5"/>
  <c r="A147" i="5"/>
  <c r="A171" i="5"/>
  <c r="A153" i="5"/>
  <c r="A172" i="5"/>
  <c r="A165" i="5"/>
  <c r="A177" i="5"/>
  <c r="A195" i="5"/>
  <c r="F39" i="5"/>
  <c r="G39" i="5"/>
  <c r="F40" i="5"/>
  <c r="G40" i="5"/>
  <c r="C328" i="4"/>
  <c r="D328" i="4"/>
  <c r="E328" i="4"/>
  <c r="I326" i="4" s="1"/>
  <c r="F328" i="4"/>
  <c r="J327" i="4" s="1"/>
  <c r="H313" i="4"/>
  <c r="O312" i="4" s="1"/>
  <c r="D295" i="4"/>
  <c r="M291" i="4" s="1"/>
  <c r="D313" i="4"/>
  <c r="F313" i="4"/>
  <c r="M310" i="4" s="1"/>
  <c r="E313" i="4"/>
  <c r="K295" i="4"/>
  <c r="T293" i="4" s="1"/>
  <c r="G295" i="4"/>
  <c r="P288" i="4" s="1"/>
  <c r="J295" i="4"/>
  <c r="S289" i="4" s="1"/>
  <c r="F295" i="4"/>
  <c r="I295" i="4"/>
  <c r="R291" i="4" s="1"/>
  <c r="H295" i="4"/>
  <c r="C274" i="4"/>
  <c r="D275" i="4"/>
  <c r="F274" i="4" s="1"/>
  <c r="C261" i="4"/>
  <c r="G262" i="4"/>
  <c r="C260" i="4"/>
  <c r="F262" i="4"/>
  <c r="C259" i="4"/>
  <c r="E262" i="4"/>
  <c r="J257" i="4" s="1"/>
  <c r="C258" i="4"/>
  <c r="D262" i="4"/>
  <c r="I306" i="4"/>
  <c r="G306" i="4"/>
  <c r="E286" i="4"/>
  <c r="J97" i="4"/>
  <c r="J100" i="4" s="1"/>
  <c r="J38" i="4"/>
  <c r="J41" i="4" s="1"/>
  <c r="M34" i="4"/>
  <c r="I35" i="4" s="1"/>
  <c r="M74" i="4"/>
  <c r="J78" i="4"/>
  <c r="J81" i="4" s="1"/>
  <c r="F292" i="5" l="1"/>
  <c r="F183" i="4"/>
  <c r="H183" i="4"/>
  <c r="I75" i="4"/>
  <c r="H84" i="4" s="1"/>
  <c r="J6" i="4"/>
  <c r="D234" i="4"/>
  <c r="H230" i="4" s="1"/>
  <c r="I54" i="4"/>
  <c r="J61" i="4" s="1"/>
  <c r="G346" i="4"/>
  <c r="N339" i="4" s="1"/>
  <c r="C343" i="4"/>
  <c r="H346" i="4"/>
  <c r="C344" i="4"/>
  <c r="I346" i="4"/>
  <c r="P339" i="4" s="1"/>
  <c r="C345" i="4"/>
  <c r="L341" i="4"/>
  <c r="L340" i="4"/>
  <c r="L343" i="4"/>
  <c r="L345" i="4"/>
  <c r="L344" i="4"/>
  <c r="L342" i="4"/>
  <c r="M342" i="4"/>
  <c r="M345" i="4"/>
  <c r="M343" i="4"/>
  <c r="M344" i="4"/>
  <c r="M341" i="4"/>
  <c r="M340" i="4"/>
  <c r="K340" i="4"/>
  <c r="K343" i="4"/>
  <c r="K345" i="4"/>
  <c r="K342" i="4"/>
  <c r="K344" i="4"/>
  <c r="K341" i="4"/>
  <c r="K339" i="4"/>
  <c r="J232" i="4"/>
  <c r="J231" i="4"/>
  <c r="J230" i="4"/>
  <c r="I233" i="4"/>
  <c r="H247" i="4"/>
  <c r="H361" i="4"/>
  <c r="H360" i="4"/>
  <c r="H358" i="4"/>
  <c r="K360" i="4"/>
  <c r="K357" i="4"/>
  <c r="K361" i="4"/>
  <c r="J360" i="4"/>
  <c r="K359" i="4"/>
  <c r="K358" i="4"/>
  <c r="L361" i="4"/>
  <c r="L359" i="4"/>
  <c r="L360" i="4"/>
  <c r="J358" i="4"/>
  <c r="J357" i="4"/>
  <c r="J361" i="4"/>
  <c r="H357" i="4"/>
  <c r="D362" i="4"/>
  <c r="I361" i="4" s="1"/>
  <c r="L357" i="4"/>
  <c r="I324" i="4"/>
  <c r="J324" i="4"/>
  <c r="I327" i="4"/>
  <c r="R287" i="4"/>
  <c r="H324" i="4"/>
  <c r="G324" i="4"/>
  <c r="G325" i="4"/>
  <c r="H63" i="4"/>
  <c r="P293" i="4"/>
  <c r="M293" i="4"/>
  <c r="G326" i="4"/>
  <c r="J325" i="4"/>
  <c r="G327" i="4"/>
  <c r="J42" i="4"/>
  <c r="F44" i="5" s="1"/>
  <c r="D46" i="5" s="1"/>
  <c r="O308" i="4"/>
  <c r="J326" i="4"/>
  <c r="S287" i="4"/>
  <c r="H325" i="4"/>
  <c r="H327" i="4"/>
  <c r="H326" i="4"/>
  <c r="M294" i="4"/>
  <c r="O309" i="4"/>
  <c r="M312" i="4"/>
  <c r="I325" i="4"/>
  <c r="T288" i="4"/>
  <c r="M290" i="4"/>
  <c r="K307" i="4"/>
  <c r="K306" i="4"/>
  <c r="L311" i="4"/>
  <c r="G313" i="4"/>
  <c r="I313" i="4"/>
  <c r="M292" i="4"/>
  <c r="M287" i="4"/>
  <c r="M289" i="4"/>
  <c r="O310" i="4"/>
  <c r="K308" i="4"/>
  <c r="K310" i="4"/>
  <c r="K309" i="4"/>
  <c r="T290" i="4"/>
  <c r="L308" i="4"/>
  <c r="K311" i="4"/>
  <c r="L307" i="4"/>
  <c r="M309" i="4"/>
  <c r="M307" i="4"/>
  <c r="O311" i="4"/>
  <c r="O306" i="4"/>
  <c r="K312" i="4"/>
  <c r="L309" i="4"/>
  <c r="M288" i="4"/>
  <c r="M286" i="4"/>
  <c r="O307" i="4"/>
  <c r="L306" i="4"/>
  <c r="M306" i="4"/>
  <c r="M308" i="4"/>
  <c r="M311" i="4"/>
  <c r="L312" i="4"/>
  <c r="L310" i="4"/>
  <c r="C312" i="4"/>
  <c r="S291" i="4"/>
  <c r="S294" i="4"/>
  <c r="C310" i="4"/>
  <c r="P289" i="4"/>
  <c r="O287" i="4"/>
  <c r="P286" i="4"/>
  <c r="P292" i="4"/>
  <c r="O289" i="4"/>
  <c r="O288" i="4"/>
  <c r="O292" i="4"/>
  <c r="T292" i="4"/>
  <c r="T294" i="4"/>
  <c r="T287" i="4"/>
  <c r="O291" i="4"/>
  <c r="O294" i="4"/>
  <c r="Q291" i="4"/>
  <c r="Q290" i="4"/>
  <c r="Q286" i="4"/>
  <c r="Q288" i="4"/>
  <c r="R294" i="4"/>
  <c r="R286" i="4"/>
  <c r="R292" i="4"/>
  <c r="R289" i="4"/>
  <c r="R293" i="4"/>
  <c r="Q289" i="4"/>
  <c r="T286" i="4"/>
  <c r="P290" i="4"/>
  <c r="P287" i="4"/>
  <c r="P291" i="4"/>
  <c r="O293" i="4"/>
  <c r="Q292" i="4"/>
  <c r="P294" i="4"/>
  <c r="O286" i="4"/>
  <c r="T289" i="4"/>
  <c r="S293" i="4"/>
  <c r="S288" i="4"/>
  <c r="S292" i="4"/>
  <c r="Q294" i="4"/>
  <c r="Q293" i="4"/>
  <c r="O290" i="4"/>
  <c r="C288" i="4"/>
  <c r="E295" i="4"/>
  <c r="Q287" i="4"/>
  <c r="R290" i="4"/>
  <c r="S290" i="4"/>
  <c r="S286" i="4"/>
  <c r="R288" i="4"/>
  <c r="T291" i="4"/>
  <c r="F273" i="4"/>
  <c r="F275" i="4" s="1"/>
  <c r="C275" i="4"/>
  <c r="L260" i="4"/>
  <c r="L261" i="4"/>
  <c r="L258" i="4"/>
  <c r="L259" i="4"/>
  <c r="L257" i="4"/>
  <c r="K258" i="4"/>
  <c r="K260" i="4"/>
  <c r="K259" i="4"/>
  <c r="K261" i="4"/>
  <c r="K257" i="4"/>
  <c r="J260" i="4"/>
  <c r="J259" i="4"/>
  <c r="J261" i="4"/>
  <c r="J258" i="4"/>
  <c r="I260" i="4"/>
  <c r="I261" i="4"/>
  <c r="I258" i="4"/>
  <c r="I259" i="4"/>
  <c r="I257" i="4"/>
  <c r="C262" i="4"/>
  <c r="H258" i="4" s="1"/>
  <c r="H44" i="4"/>
  <c r="H232" i="4" l="1"/>
  <c r="J82" i="4"/>
  <c r="G45" i="5" s="1"/>
  <c r="E47" i="5" s="1"/>
  <c r="H231" i="4"/>
  <c r="H233" i="4"/>
  <c r="C313" i="4"/>
  <c r="C346" i="4"/>
  <c r="J344" i="4" s="1"/>
  <c r="P345" i="4"/>
  <c r="P344" i="4"/>
  <c r="P342" i="4"/>
  <c r="P343" i="4"/>
  <c r="P340" i="4"/>
  <c r="P341" i="4"/>
  <c r="O344" i="4"/>
  <c r="O345" i="4"/>
  <c r="O342" i="4"/>
  <c r="O343" i="4"/>
  <c r="O340" i="4"/>
  <c r="O341" i="4"/>
  <c r="O339" i="4"/>
  <c r="N343" i="4"/>
  <c r="N342" i="4"/>
  <c r="N344" i="4"/>
  <c r="N345" i="4"/>
  <c r="N340" i="4"/>
  <c r="N341" i="4"/>
  <c r="E184" i="4"/>
  <c r="G247" i="4"/>
  <c r="M361" i="4"/>
  <c r="L362" i="4"/>
  <c r="I358" i="4"/>
  <c r="M358" i="4" s="1"/>
  <c r="I357" i="4"/>
  <c r="M357" i="4" s="1"/>
  <c r="I360" i="4"/>
  <c r="M360" i="4" s="1"/>
  <c r="H362" i="4"/>
  <c r="K362" i="4"/>
  <c r="J362" i="4"/>
  <c r="I359" i="4"/>
  <c r="M359" i="4" s="1"/>
  <c r="J234" i="4"/>
  <c r="C234" i="4"/>
  <c r="I328" i="4"/>
  <c r="G328" i="4"/>
  <c r="K326" i="4"/>
  <c r="H103" i="4"/>
  <c r="G46" i="5"/>
  <c r="F47" i="5" s="1"/>
  <c r="J328" i="4"/>
  <c r="H328" i="4"/>
  <c r="K327" i="4"/>
  <c r="M346" i="4"/>
  <c r="L346" i="4"/>
  <c r="M295" i="4"/>
  <c r="K325" i="4"/>
  <c r="M313" i="4"/>
  <c r="K324" i="4"/>
  <c r="P312" i="4"/>
  <c r="P308" i="4"/>
  <c r="P310" i="4"/>
  <c r="P309" i="4"/>
  <c r="P311" i="4"/>
  <c r="P307" i="4"/>
  <c r="O295" i="4"/>
  <c r="N308" i="4"/>
  <c r="N309" i="4"/>
  <c r="N310" i="4"/>
  <c r="N311" i="4"/>
  <c r="N312" i="4"/>
  <c r="N307" i="4"/>
  <c r="K313" i="4"/>
  <c r="P295" i="4"/>
  <c r="L313" i="4"/>
  <c r="P306" i="4"/>
  <c r="O313" i="4"/>
  <c r="N306" i="4"/>
  <c r="S295" i="4"/>
  <c r="T295" i="4"/>
  <c r="Q295" i="4"/>
  <c r="C295" i="4"/>
  <c r="N288" i="4"/>
  <c r="N289" i="4"/>
  <c r="N293" i="4"/>
  <c r="N291" i="4"/>
  <c r="N290" i="4"/>
  <c r="N292" i="4"/>
  <c r="N294" i="4"/>
  <c r="N287" i="4"/>
  <c r="R295" i="4"/>
  <c r="N286" i="4"/>
  <c r="E273" i="4"/>
  <c r="G273" i="4" s="1"/>
  <c r="E274" i="4"/>
  <c r="G274" i="4" s="1"/>
  <c r="J262" i="4"/>
  <c r="M258" i="4"/>
  <c r="L262" i="4"/>
  <c r="K262" i="4"/>
  <c r="H261" i="4"/>
  <c r="M261" i="4" s="1"/>
  <c r="H259" i="4"/>
  <c r="M259" i="4" s="1"/>
  <c r="H260" i="4"/>
  <c r="M260" i="4" s="1"/>
  <c r="H257" i="4"/>
  <c r="I262" i="4"/>
  <c r="I232" i="4"/>
  <c r="I231" i="4"/>
  <c r="H234" i="4" l="1"/>
  <c r="F293" i="5"/>
  <c r="E185" i="4"/>
  <c r="F294" i="5" s="1"/>
  <c r="C184" i="4"/>
  <c r="J306" i="4"/>
  <c r="Q306" i="4" s="1"/>
  <c r="J307" i="4"/>
  <c r="J310" i="4"/>
  <c r="Q310" i="4" s="1"/>
  <c r="J312" i="4"/>
  <c r="Q312" i="4" s="1"/>
  <c r="J343" i="4"/>
  <c r="Q343" i="4" s="1"/>
  <c r="Q344" i="4"/>
  <c r="J339" i="4"/>
  <c r="Q339" i="4" s="1"/>
  <c r="J340" i="4"/>
  <c r="Q340" i="4" s="1"/>
  <c r="J341" i="4"/>
  <c r="Q341" i="4" s="1"/>
  <c r="J342" i="4"/>
  <c r="Q342" i="4" s="1"/>
  <c r="J345" i="4"/>
  <c r="Q345" i="4" s="1"/>
  <c r="P346" i="4"/>
  <c r="O346" i="4"/>
  <c r="N346" i="4"/>
  <c r="G230" i="4"/>
  <c r="K230" i="4" s="1"/>
  <c r="G231" i="4"/>
  <c r="K231" i="4" s="1"/>
  <c r="G232" i="4"/>
  <c r="K232" i="4" s="1"/>
  <c r="G233" i="4"/>
  <c r="K233" i="4" s="1"/>
  <c r="M362" i="4"/>
  <c r="N361" i="4" s="1"/>
  <c r="I362" i="4"/>
  <c r="I234" i="4"/>
  <c r="K346" i="4"/>
  <c r="K328" i="4"/>
  <c r="L325" i="4" s="1"/>
  <c r="P313" i="4"/>
  <c r="J311" i="4"/>
  <c r="Q311" i="4" s="1"/>
  <c r="Q307" i="4"/>
  <c r="J308" i="4"/>
  <c r="Q308" i="4" s="1"/>
  <c r="J309" i="4"/>
  <c r="Q309" i="4" s="1"/>
  <c r="N313" i="4"/>
  <c r="N295" i="4"/>
  <c r="L286" i="4"/>
  <c r="U286" i="4" s="1"/>
  <c r="L292" i="4"/>
  <c r="U292" i="4" s="1"/>
  <c r="L287" i="4"/>
  <c r="U287" i="4" s="1"/>
  <c r="L291" i="4"/>
  <c r="U291" i="4" s="1"/>
  <c r="L294" i="4"/>
  <c r="U294" i="4" s="1"/>
  <c r="L290" i="4"/>
  <c r="U290" i="4" s="1"/>
  <c r="L293" i="4"/>
  <c r="U293" i="4" s="1"/>
  <c r="L289" i="4"/>
  <c r="L288" i="4"/>
  <c r="U288" i="4" s="1"/>
  <c r="E275" i="4"/>
  <c r="G275" i="4"/>
  <c r="H274" i="4" s="1"/>
  <c r="I274" i="4" s="1"/>
  <c r="F185" i="4" s="1"/>
  <c r="H262" i="4"/>
  <c r="M257" i="4"/>
  <c r="G185" i="4" l="1"/>
  <c r="J346" i="4"/>
  <c r="Q346" i="4"/>
  <c r="R342" i="4" s="1"/>
  <c r="S342" i="4" s="1"/>
  <c r="F216" i="4" s="1"/>
  <c r="F247" i="4"/>
  <c r="N359" i="4"/>
  <c r="O359" i="4" s="1"/>
  <c r="N358" i="4"/>
  <c r="O358" i="4" s="1"/>
  <c r="N360" i="4"/>
  <c r="O360" i="4" s="1"/>
  <c r="N357" i="4"/>
  <c r="O361" i="4"/>
  <c r="F199" i="4"/>
  <c r="G234" i="4"/>
  <c r="L327" i="4"/>
  <c r="M327" i="4" s="1"/>
  <c r="F212" i="4" s="1"/>
  <c r="L326" i="4"/>
  <c r="M326" i="4" s="1"/>
  <c r="F211" i="4" s="1"/>
  <c r="L324" i="4"/>
  <c r="M325" i="4"/>
  <c r="F210" i="4" s="1"/>
  <c r="J313" i="4"/>
  <c r="L295" i="4"/>
  <c r="U289" i="4"/>
  <c r="H273" i="4"/>
  <c r="D277" i="4" s="1" a="1"/>
  <c r="D277" i="4" s="1"/>
  <c r="D278" i="4" s="1"/>
  <c r="D280" i="4" s="1"/>
  <c r="M262" i="4"/>
  <c r="N257" i="4" s="1"/>
  <c r="H185" i="4" l="1"/>
  <c r="C341" i="5"/>
  <c r="R344" i="4"/>
  <c r="S344" i="4" s="1"/>
  <c r="F218" i="4" s="1"/>
  <c r="R339" i="4"/>
  <c r="S339" i="4" s="1"/>
  <c r="F213" i="4" s="1"/>
  <c r="R341" i="4"/>
  <c r="S341" i="4" s="1"/>
  <c r="F214" i="4" s="1"/>
  <c r="R343" i="4"/>
  <c r="S343" i="4" s="1"/>
  <c r="F217" i="4" s="1"/>
  <c r="R340" i="4"/>
  <c r="S340" i="4" s="1"/>
  <c r="F215" i="4" s="1"/>
  <c r="F197" i="4"/>
  <c r="R345" i="4"/>
  <c r="S345" i="4" s="1"/>
  <c r="F219" i="4" s="1"/>
  <c r="F198" i="4"/>
  <c r="F196" i="4"/>
  <c r="O357" i="4"/>
  <c r="O362" i="4" s="1"/>
  <c r="N362" i="4"/>
  <c r="F195" i="4"/>
  <c r="D364" i="4" a="1"/>
  <c r="D364" i="4" s="1"/>
  <c r="D365" i="4" s="1"/>
  <c r="D367" i="4" s="1"/>
  <c r="D330" i="4" a="1"/>
  <c r="D330" i="4" s="1"/>
  <c r="D331" i="4" s="1"/>
  <c r="D333" i="4" s="1"/>
  <c r="L328" i="4"/>
  <c r="M324" i="4"/>
  <c r="F209" i="4" s="1"/>
  <c r="Q313" i="4"/>
  <c r="R306" i="4" s="1"/>
  <c r="I273" i="4"/>
  <c r="F184" i="4" s="1"/>
  <c r="G184" i="4" s="1"/>
  <c r="U295" i="4"/>
  <c r="H275" i="4"/>
  <c r="O257" i="4"/>
  <c r="N258" i="4"/>
  <c r="O258" i="4" s="1"/>
  <c r="F180" i="4" s="1"/>
  <c r="N260" i="4"/>
  <c r="O260" i="4" s="1"/>
  <c r="N259" i="4"/>
  <c r="O259" i="4" s="1"/>
  <c r="N261" i="4"/>
  <c r="O261" i="4" s="1"/>
  <c r="F181" i="4" l="1"/>
  <c r="F179" i="4"/>
  <c r="F182" i="4"/>
  <c r="H184" i="4"/>
  <c r="I184" i="4" s="1" a="1"/>
  <c r="I184" i="4" s="1"/>
  <c r="H293" i="5" s="1"/>
  <c r="C340" i="5"/>
  <c r="I213" i="4" a="1"/>
  <c r="I213" i="4" s="1"/>
  <c r="H323" i="5" s="1"/>
  <c r="D348" i="4" a="1"/>
  <c r="D348" i="4" s="1"/>
  <c r="D349" i="4" s="1"/>
  <c r="D351" i="4" s="1"/>
  <c r="S346" i="4"/>
  <c r="R346" i="4"/>
  <c r="I195" i="4" a="1"/>
  <c r="I195" i="4" s="1"/>
  <c r="H304" i="5" s="1"/>
  <c r="I275" i="4"/>
  <c r="M328" i="4"/>
  <c r="S306" i="4"/>
  <c r="F202" i="4" s="1"/>
  <c r="R310" i="4"/>
  <c r="S310" i="4" s="1"/>
  <c r="F206" i="4" s="1"/>
  <c r="R307" i="4"/>
  <c r="S307" i="4" s="1"/>
  <c r="F203" i="4" s="1"/>
  <c r="R312" i="4"/>
  <c r="S312" i="4" s="1"/>
  <c r="F208" i="4" s="1"/>
  <c r="R308" i="4"/>
  <c r="S308" i="4" s="1"/>
  <c r="F204" i="4" s="1"/>
  <c r="R309" i="4"/>
  <c r="S309" i="4" s="1"/>
  <c r="F205" i="4" s="1"/>
  <c r="R311" i="4"/>
  <c r="S311" i="4" s="1"/>
  <c r="F207" i="4" s="1"/>
  <c r="V293" i="4"/>
  <c r="W293" i="4" s="1"/>
  <c r="F193" i="4" s="1"/>
  <c r="V288" i="4"/>
  <c r="W288" i="4" s="1"/>
  <c r="F188" i="4" s="1"/>
  <c r="V286" i="4"/>
  <c r="V291" i="4"/>
  <c r="W291" i="4" s="1"/>
  <c r="F191" i="4" s="1"/>
  <c r="V290" i="4"/>
  <c r="W290" i="4" s="1"/>
  <c r="F190" i="4" s="1"/>
  <c r="V287" i="4"/>
  <c r="W287" i="4" s="1"/>
  <c r="F187" i="4" s="1"/>
  <c r="V294" i="4"/>
  <c r="W294" i="4" s="1"/>
  <c r="F194" i="4" s="1"/>
  <c r="V292" i="4"/>
  <c r="W292" i="4" s="1"/>
  <c r="F192" i="4" s="1"/>
  <c r="V289" i="4"/>
  <c r="W289" i="4" s="1"/>
  <c r="F189" i="4" s="1"/>
  <c r="O262" i="4"/>
  <c r="D264" i="4" a="1"/>
  <c r="D264" i="4" s="1"/>
  <c r="D265" i="4" s="1"/>
  <c r="D267" i="4" s="1"/>
  <c r="N262" i="4"/>
  <c r="I179" i="4" l="1" a="1"/>
  <c r="I179" i="4" s="1"/>
  <c r="H288" i="5" s="1"/>
  <c r="L182" i="4"/>
  <c r="L180" i="4"/>
  <c r="I202" i="4" a="1"/>
  <c r="I202" i="4" s="1"/>
  <c r="H312" i="5" s="1"/>
  <c r="I209" i="4" a="1"/>
  <c r="I209" i="4" s="1"/>
  <c r="H319" i="5" s="1"/>
  <c r="R313" i="4"/>
  <c r="S313" i="4"/>
  <c r="D315" i="4" a="1"/>
  <c r="D315" i="4" s="1"/>
  <c r="D316" i="4" s="1"/>
  <c r="D318" i="4" s="1"/>
  <c r="D297" i="4" a="1"/>
  <c r="D297" i="4" s="1"/>
  <c r="D298" i="4" s="1"/>
  <c r="D300" i="4" s="1"/>
  <c r="W286" i="4"/>
  <c r="F186" i="4" s="1"/>
  <c r="V295" i="4"/>
  <c r="L179" i="4" l="1"/>
  <c r="W295" i="4"/>
  <c r="L185" i="4"/>
  <c r="L183" i="4"/>
  <c r="I186" i="4" a="1"/>
  <c r="I186" i="4" s="1"/>
  <c r="H295" i="5" s="1"/>
  <c r="L184" i="4"/>
  <c r="L181" i="4" l="1"/>
  <c r="K234" i="4"/>
  <c r="L230" i="4" l="1"/>
  <c r="L233" i="4"/>
  <c r="M233" i="4" s="1"/>
  <c r="L232" i="4"/>
  <c r="M232" i="4" s="1"/>
  <c r="L231" i="4"/>
  <c r="M231" i="4" s="1"/>
  <c r="C186" i="4" l="1"/>
  <c r="G186" i="4" s="1"/>
  <c r="C342" i="5" s="1"/>
  <c r="C195" i="4"/>
  <c r="G195" i="4" s="1"/>
  <c r="D236" i="4" a="1"/>
  <c r="D236" i="4" s="1"/>
  <c r="D237" i="4" s="1"/>
  <c r="D239" i="4" s="1"/>
  <c r="G188" i="4"/>
  <c r="C344" i="5" s="1"/>
  <c r="G189" i="4"/>
  <c r="C345" i="5" s="1"/>
  <c r="G187" i="4"/>
  <c r="C343" i="5" s="1"/>
  <c r="G193" i="4"/>
  <c r="C349" i="5" s="1"/>
  <c r="M230" i="4"/>
  <c r="C179" i="4" s="1"/>
  <c r="L234" i="4"/>
  <c r="G192" i="4" l="1"/>
  <c r="C348" i="5" s="1"/>
  <c r="G191" i="4"/>
  <c r="C347" i="5" s="1"/>
  <c r="G190" i="4"/>
  <c r="C346" i="5" s="1"/>
  <c r="G197" i="4"/>
  <c r="C353" i="5" s="1"/>
  <c r="G194" i="4"/>
  <c r="C350" i="5" s="1"/>
  <c r="G196" i="4"/>
  <c r="C352" i="5" s="1"/>
  <c r="C351" i="5"/>
  <c r="H195" i="4"/>
  <c r="G198" i="4"/>
  <c r="C354" i="5" s="1"/>
  <c r="H196" i="4"/>
  <c r="G199" i="4"/>
  <c r="C355" i="5" s="1"/>
  <c r="H197" i="4"/>
  <c r="M234" i="4"/>
  <c r="H189" i="4"/>
  <c r="H187" i="4"/>
  <c r="H186" i="4"/>
  <c r="H192" i="4"/>
  <c r="H188" i="4"/>
  <c r="H193" i="4"/>
  <c r="H199" i="4" l="1"/>
  <c r="H190" i="4"/>
  <c r="H198" i="4"/>
  <c r="H191" i="4"/>
  <c r="H194" i="4"/>
  <c r="G181" i="4"/>
  <c r="C337" i="5" s="1"/>
  <c r="G179" i="4"/>
  <c r="C335" i="5" s="1"/>
  <c r="G180" i="4"/>
  <c r="C336" i="5" s="1"/>
  <c r="G182" i="4"/>
  <c r="C338" i="5" s="1"/>
  <c r="G183" i="4"/>
  <c r="C339" i="5" s="1"/>
  <c r="G200" i="4" l="1"/>
  <c r="H182" i="4"/>
  <c r="H179" i="4"/>
  <c r="H180" i="4"/>
  <c r="H181" i="4"/>
  <c r="H200" i="4" l="1"/>
  <c r="H309" i="5" s="1"/>
  <c r="I247" i="4" l="1"/>
  <c r="J246" i="4" l="1"/>
  <c r="K246" i="4" s="1"/>
  <c r="C213" i="4" s="1"/>
  <c r="J244" i="4"/>
  <c r="J245" i="4"/>
  <c r="K245" i="4" s="1"/>
  <c r="C209" i="4" s="1"/>
  <c r="G219" i="4" l="1"/>
  <c r="G215" i="4"/>
  <c r="H348" i="5" s="1"/>
  <c r="G217" i="4"/>
  <c r="G218" i="4"/>
  <c r="G212" i="4"/>
  <c r="H345" i="5" s="1"/>
  <c r="G211" i="4"/>
  <c r="H344" i="5" s="1"/>
  <c r="G210" i="4"/>
  <c r="H343" i="5" s="1"/>
  <c r="G209" i="4"/>
  <c r="H342" i="5" s="1"/>
  <c r="G214" i="4"/>
  <c r="H347" i="5" s="1"/>
  <c r="G216" i="4"/>
  <c r="G213" i="4"/>
  <c r="H346" i="5" s="1"/>
  <c r="K244" i="4"/>
  <c r="J247" i="4"/>
  <c r="D249" i="4" a="1"/>
  <c r="D249" i="4" s="1"/>
  <c r="D250" i="4" s="1"/>
  <c r="D252" i="4" s="1"/>
  <c r="H217" i="4" l="1"/>
  <c r="H350" i="5"/>
  <c r="H218" i="4"/>
  <c r="H351" i="5"/>
  <c r="H216" i="4"/>
  <c r="H349" i="5"/>
  <c r="H219" i="4"/>
  <c r="H352" i="5"/>
  <c r="H213" i="4"/>
  <c r="H215" i="4"/>
  <c r="H209" i="4"/>
  <c r="H211" i="4"/>
  <c r="H214" i="4"/>
  <c r="H210" i="4"/>
  <c r="K247" i="4"/>
  <c r="C202" i="4"/>
  <c r="H212" i="4"/>
  <c r="G208" i="4" l="1"/>
  <c r="H341" i="5" s="1"/>
  <c r="G206" i="4"/>
  <c r="H339" i="5" s="1"/>
  <c r="G205" i="4"/>
  <c r="H338" i="5" s="1"/>
  <c r="G207" i="4"/>
  <c r="H340" i="5" s="1"/>
  <c r="G203" i="4"/>
  <c r="H336" i="5" s="1"/>
  <c r="G204" i="4"/>
  <c r="H337" i="5" s="1"/>
  <c r="G202" i="4"/>
  <c r="H335" i="5" s="1"/>
  <c r="G220" i="4" l="1"/>
  <c r="H204" i="4"/>
  <c r="H203" i="4"/>
  <c r="H207" i="4"/>
  <c r="H206" i="4"/>
  <c r="H208" i="4"/>
  <c r="H202" i="4"/>
  <c r="H205" i="4"/>
  <c r="H220" i="4" l="1"/>
  <c r="H330" i="5" s="1"/>
</calcChain>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<sst xmlns="http://schemas.openxmlformats.org/spreadsheetml/2006/main" count="1855" uniqueCount="671">
  <si>
    <t>Fecha de inicio:</t>
  </si>
  <si>
    <t>Centro:</t>
  </si>
  <si>
    <t>Curso:</t>
  </si>
  <si>
    <t>Asignatura/s:</t>
  </si>
  <si>
    <t>Emisores:</t>
  </si>
  <si>
    <t>Observadores:</t>
  </si>
  <si>
    <t>Número de participantes:</t>
  </si>
  <si>
    <t>Observaciones:</t>
  </si>
  <si>
    <t>Número de participantes AC*:</t>
  </si>
  <si>
    <t>Número de participantes NE**:</t>
  </si>
  <si>
    <t>Media académica (en la asignatura):</t>
  </si>
  <si>
    <t>Media de deberes semanal:</t>
  </si>
  <si>
    <t>Media de partes de comportamiento semanal:</t>
  </si>
  <si>
    <t>Resultados de los examenes</t>
  </si>
  <si>
    <t>Calificación pre test</t>
  </si>
  <si>
    <t>Calificación post test</t>
  </si>
  <si>
    <t>Resultados de las encuestas</t>
  </si>
  <si>
    <t>Q1</t>
  </si>
  <si>
    <t>Q2</t>
  </si>
  <si>
    <t>Q3</t>
  </si>
  <si>
    <t>Q4</t>
  </si>
  <si>
    <t>Q5</t>
  </si>
  <si>
    <t>Q6</t>
  </si>
  <si>
    <t>Q7</t>
  </si>
  <si>
    <t>Q8</t>
  </si>
  <si>
    <t>Q9</t>
  </si>
  <si>
    <t>Q10</t>
  </si>
  <si>
    <t>Q11</t>
  </si>
  <si>
    <t>Q12</t>
  </si>
  <si>
    <t>Q13</t>
  </si>
  <si>
    <t>Q14</t>
  </si>
  <si>
    <t>Q15</t>
  </si>
  <si>
    <t>Q16</t>
  </si>
  <si>
    <t>Q17</t>
  </si>
  <si>
    <t>Q18</t>
  </si>
  <si>
    <t>Q19</t>
  </si>
  <si>
    <t>Q20</t>
  </si>
  <si>
    <t>Q21</t>
  </si>
  <si>
    <t>Q22</t>
  </si>
  <si>
    <t>Q23</t>
  </si>
  <si>
    <t>Q24</t>
  </si>
  <si>
    <t>Q25</t>
  </si>
  <si>
    <t>Q26</t>
  </si>
  <si>
    <t>Q27</t>
  </si>
  <si>
    <t>Q28</t>
  </si>
  <si>
    <t>Q29</t>
  </si>
  <si>
    <t>Q30</t>
  </si>
  <si>
    <t>Media</t>
  </si>
  <si>
    <t>Varianza</t>
  </si>
  <si>
    <t>Grupo Experimental</t>
  </si>
  <si>
    <t>Grupo Control</t>
  </si>
  <si>
    <t>¿Activo?</t>
  </si>
  <si>
    <t>Examenes</t>
  </si>
  <si>
    <t>Pre test</t>
  </si>
  <si>
    <t>Post test</t>
  </si>
  <si>
    <t>Tamaño</t>
  </si>
  <si>
    <t>Pruebas t de student</t>
  </si>
  <si>
    <t xml:space="preserve">GE(Pre test) </t>
  </si>
  <si>
    <t>Muestra 1</t>
  </si>
  <si>
    <t>Muestra 2</t>
  </si>
  <si>
    <t>Tipo de prueba</t>
  </si>
  <si>
    <t>GC(Pre test)</t>
  </si>
  <si>
    <t>GE(Post test)</t>
  </si>
  <si>
    <t>GC(Post test)</t>
  </si>
  <si>
    <t>GC (Post test)</t>
  </si>
  <si>
    <t>Refleja</t>
  </si>
  <si>
    <t>Independientes</t>
  </si>
  <si>
    <t>Dependientes</t>
  </si>
  <si>
    <t>Hipotesis de partida media inicial, teóricamente 0</t>
  </si>
  <si>
    <t>La aplicación sirve para enseñar, hay progreso en el mismo grupo</t>
  </si>
  <si>
    <t>Refleja que metodo (aplicación o tradicional) da mejores resultados</t>
  </si>
  <si>
    <t>La enseñanza tradicional sirve para enseñar xd</t>
  </si>
  <si>
    <t>Grupo experimental GE</t>
  </si>
  <si>
    <t>Grupo control GC</t>
  </si>
  <si>
    <t>TEST 1:  GE(Pre test) - GC(Pre test)</t>
  </si>
  <si>
    <t>Hipótesis nula: ambos grupos tienen la misma media</t>
  </si>
  <si>
    <t>Calculo del estadistico de prueba</t>
  </si>
  <si>
    <t>Cálculo del valor crítico</t>
  </si>
  <si>
    <t>Resultado</t>
  </si>
  <si>
    <t>TEST 3:  GE(Post test) - GC(Post test)</t>
  </si>
  <si>
    <t>TEST 2:  GE(Pre test) - GE(Post test)</t>
  </si>
  <si>
    <t>Hipótesis nula: la media de las diferencias es &lt; que 0, es decir no ha habido cambios</t>
  </si>
  <si>
    <t>ID Alumno</t>
  </si>
  <si>
    <t>Diferencia</t>
  </si>
  <si>
    <t>TEST 4:  GC(Pre test) - GC(Post test)</t>
  </si>
  <si>
    <t>Para detectar si los cambios son significativos</t>
  </si>
  <si>
    <t>Encuestas</t>
  </si>
  <si>
    <t>Resultados generales</t>
  </si>
  <si>
    <t>Pregunta</t>
  </si>
  <si>
    <t>Hipótesis alternativa: ha habido cambios positivos en los resultados academicos</t>
  </si>
  <si>
    <t>Resultados finales del aspecto académico</t>
  </si>
  <si>
    <t>Conocimiento obtenido</t>
  </si>
  <si>
    <t>Prueba t  student</t>
  </si>
  <si>
    <t>Puntuación final</t>
  </si>
  <si>
    <t>/5</t>
  </si>
  <si>
    <t>Comparación con grupo de control</t>
  </si>
  <si>
    <t>Hipótesis alternativa: ambos grupos tienen medias distintas</t>
  </si>
  <si>
    <t>Hipótesis alternativa: ambos grupos tienen medias  distintas</t>
  </si>
  <si>
    <t>Media final</t>
  </si>
  <si>
    <t>Media inicial</t>
  </si>
  <si>
    <t>Parámetro</t>
  </si>
  <si>
    <t>Preguntas relacionadas</t>
  </si>
  <si>
    <t>Adecuación del diseño</t>
  </si>
  <si>
    <t>Frescura del diseño</t>
  </si>
  <si>
    <t>Comodidad del diseño</t>
  </si>
  <si>
    <t>Utilidad percibida</t>
  </si>
  <si>
    <t>Facilidad de uso percibida</t>
  </si>
  <si>
    <t>Actitud hacia el uso</t>
  </si>
  <si>
    <t>Intención de uso</t>
  </si>
  <si>
    <t>Disfrute percibido</t>
  </si>
  <si>
    <t>Motivación con la materia</t>
  </si>
  <si>
    <t>Aprendizaje percibido</t>
  </si>
  <si>
    <t>Colaboración percibida</t>
  </si>
  <si>
    <t>Competitividad percibida</t>
  </si>
  <si>
    <t>Preferencia personal</t>
  </si>
  <si>
    <t>Validez del contenido</t>
  </si>
  <si>
    <t>Practicidad del contenido</t>
  </si>
  <si>
    <t>Fiabilidad del contenido</t>
  </si>
  <si>
    <t>Sistematicidad del contenido</t>
  </si>
  <si>
    <t>Adecuación de la duración</t>
  </si>
  <si>
    <t>Media conjunta</t>
  </si>
  <si>
    <t>Entrevistas</t>
  </si>
  <si>
    <t>¿Cree que la herramienta es útil para ayudar en la educación? ¿Por qué? ¿Qué puntos fuertes destacaría? ¿Y puntos débiles?</t>
  </si>
  <si>
    <t>¿Le ha parecido sencilla de usar? Intuitiva, sin muchos requisitos, etc. Describa en general, el proceso que involucra el uso de la herramienta en el aula, si se producen perdidas de tiempo y que incidentes ha vivido (si se ha dado el caso), que hayan alterado al funcionamiento de esta.</t>
  </si>
  <si>
    <t>¿Cree que utilizará la herramienta para impartir esta materia el año que viene? Razone su respuesta.</t>
  </si>
  <si>
    <t>Durante la experiencia, ¿ha sentido en todo momento la situación bajo control? ¿sentía que tenía capacidad para moderar la actividad de forma fácil? Indique si le pareció que la herramienta incluye suficientes opciones de moderación y en caso contrario describa alguna que le hubiese gustado encontrar.</t>
  </si>
  <si>
    <t>En cuanto al contenido que incluye la herramienta, ¿vio algún contenido inadecuado, en contra de los derechos humanos, o las leyes de copyright? Si la respuesta es afirmativa, describa brevemente la sección o escena donde tiene lugar.</t>
  </si>
  <si>
    <t>¿Respeta la aplicación la privacidad de sus alumnos? ¿Ha observado alguna sección donde se violen las leyes de protección de datos? Si la respuesta es afirmativa, describa brevemente la sección o escena.</t>
  </si>
  <si>
    <t>¿Le ha parecido que los medios tecnológicos que usa la herramienta son adecuados? Describa su experiencia, que medios requiere y si sugeriría alguna mejora en este aspecto.</t>
  </si>
  <si>
    <t>Describa, en general, el comportamiento de los alumnos durante la actividad. ¿Fue adecuado? ¿Mejor o peor que en una clase habitual? ¿Hubo algo que le llamara la atención? Si lo hubo descríbalo brevemente.</t>
  </si>
  <si>
    <t>¿Se formó escándalo o alboroto durante el desarrollo de la actividad? Si la respuesta es sí ¿cuáles fueron las causas?</t>
  </si>
  <si>
    <t>¿Percibió mejoras en la integración entre los alumnos? Describa brevemente las experiencias que tuvo relativas a este tema.</t>
  </si>
  <si>
    <t>¿Percibió en los alumnos cambios en la sociabilidad? ¿Sentimientos de competitividad o colaboración? Describa brevemente las experiencias que observo entre sus alumnos relativas a este tema.</t>
  </si>
  <si>
    <t>¿Prefiere el uso de la herramienta a las clases tradicionales? ¿Cree que hace la enseñanza más fácil o mas compleja? ¿Cree que es algo que se podría incorporar a la enseñanza a largo plazo?</t>
  </si>
  <si>
    <t>Preguntas</t>
  </si>
  <si>
    <t>Comportamiento en el recinto</t>
  </si>
  <si>
    <t>Ruido en el recinto</t>
  </si>
  <si>
    <t>Integración percibida</t>
  </si>
  <si>
    <t>Socialización percibida</t>
  </si>
  <si>
    <t>Utilidad percibida (emisor)</t>
  </si>
  <si>
    <t>Facilidad de uso percibida (emisor)</t>
  </si>
  <si>
    <t>Preferencia personal (emisor)</t>
  </si>
  <si>
    <t>Probabilidad de reutilización</t>
  </si>
  <si>
    <t>Control del emisor</t>
  </si>
  <si>
    <t>Adecuación del medio de aplicación</t>
  </si>
  <si>
    <t>Receptor1</t>
  </si>
  <si>
    <t>Receptor2</t>
  </si>
  <si>
    <t>Receptor3</t>
  </si>
  <si>
    <t>Receptor4</t>
  </si>
  <si>
    <t>Receptor5</t>
  </si>
  <si>
    <t>Receptor6</t>
  </si>
  <si>
    <t>Receptor7</t>
  </si>
  <si>
    <t>Receptor8</t>
  </si>
  <si>
    <t>Receptor9</t>
  </si>
  <si>
    <t>Receptor10</t>
  </si>
  <si>
    <t>Receptor11</t>
  </si>
  <si>
    <t>Receptor12</t>
  </si>
  <si>
    <t>Receptor13</t>
  </si>
  <si>
    <t>Receptor14</t>
  </si>
  <si>
    <t>Receptor15</t>
  </si>
  <si>
    <t>Receptor16</t>
  </si>
  <si>
    <t>Receptor17</t>
  </si>
  <si>
    <t>Receptor18</t>
  </si>
  <si>
    <t>Receptor19</t>
  </si>
  <si>
    <t>Receptor20</t>
  </si>
  <si>
    <t>Receptor21</t>
  </si>
  <si>
    <t>Receptor22</t>
  </si>
  <si>
    <t>Receptor23</t>
  </si>
  <si>
    <t>Receptor24</t>
  </si>
  <si>
    <t>Receptor25</t>
  </si>
  <si>
    <t>Receptor26</t>
  </si>
  <si>
    <t>Receptor27</t>
  </si>
  <si>
    <t>Receptor28</t>
  </si>
  <si>
    <t>Receptor29</t>
  </si>
  <si>
    <t>Receptor30</t>
  </si>
  <si>
    <t>Receptor31</t>
  </si>
  <si>
    <t>Receptor32</t>
  </si>
  <si>
    <t>Receptor33</t>
  </si>
  <si>
    <t>Receptor34</t>
  </si>
  <si>
    <t>Receptor35</t>
  </si>
  <si>
    <t>Receptor36</t>
  </si>
  <si>
    <t>Receptor37</t>
  </si>
  <si>
    <t>Receptor38</t>
  </si>
  <si>
    <t>Receptor39</t>
  </si>
  <si>
    <t>Receptor40</t>
  </si>
  <si>
    <t>Receptor41</t>
  </si>
  <si>
    <t>Receptor42</t>
  </si>
  <si>
    <t>Receptor43</t>
  </si>
  <si>
    <t>Receptor44</t>
  </si>
  <si>
    <t>Receptor45</t>
  </si>
  <si>
    <t>Receptor46</t>
  </si>
  <si>
    <t>Receptor47</t>
  </si>
  <si>
    <t>Receptor48</t>
  </si>
  <si>
    <t>Receptor49</t>
  </si>
  <si>
    <t>Receptor50</t>
  </si>
  <si>
    <t>Receptor51</t>
  </si>
  <si>
    <t>Receptor52</t>
  </si>
  <si>
    <t>Receptor53</t>
  </si>
  <si>
    <t>Receptor54</t>
  </si>
  <si>
    <t>Receptor55</t>
  </si>
  <si>
    <t>Receptor56</t>
  </si>
  <si>
    <t>Receptor57</t>
  </si>
  <si>
    <t>Receptor58</t>
  </si>
  <si>
    <t>Receptor59</t>
  </si>
  <si>
    <t>Receptor60</t>
  </si>
  <si>
    <t>Receptor61</t>
  </si>
  <si>
    <t>Receptor62</t>
  </si>
  <si>
    <t>Receptor63</t>
  </si>
  <si>
    <t>Receptor64</t>
  </si>
  <si>
    <t>Receptor65</t>
  </si>
  <si>
    <t>Receptor66</t>
  </si>
  <si>
    <t>Receptor67</t>
  </si>
  <si>
    <t>Receptor68</t>
  </si>
  <si>
    <t>Receptor69</t>
  </si>
  <si>
    <t>Receptor70</t>
  </si>
  <si>
    <t>Receptor71</t>
  </si>
  <si>
    <t>Receptor72</t>
  </si>
  <si>
    <t>Receptor73</t>
  </si>
  <si>
    <t>Receptor74</t>
  </si>
  <si>
    <t>Receptor75</t>
  </si>
  <si>
    <t>Receptor76</t>
  </si>
  <si>
    <t>Receptor77</t>
  </si>
  <si>
    <t>Receptor78</t>
  </si>
  <si>
    <t>Receptor79</t>
  </si>
  <si>
    <t>Receptor80</t>
  </si>
  <si>
    <t>Receptor81</t>
  </si>
  <si>
    <t>Receptor82</t>
  </si>
  <si>
    <t>Receptor83</t>
  </si>
  <si>
    <t>Receptor84</t>
  </si>
  <si>
    <t>Receptor85</t>
  </si>
  <si>
    <t>Receptor86</t>
  </si>
  <si>
    <t>Receptor87</t>
  </si>
  <si>
    <t>Receptor88</t>
  </si>
  <si>
    <t>Receptor89</t>
  </si>
  <si>
    <t>Receptor90</t>
  </si>
  <si>
    <t>Receptor91</t>
  </si>
  <si>
    <t>Receptor92</t>
  </si>
  <si>
    <t>Receptor93</t>
  </si>
  <si>
    <t>Receptor94</t>
  </si>
  <si>
    <t>Receptor95</t>
  </si>
  <si>
    <t>Receptor96</t>
  </si>
  <si>
    <t>Receptor97</t>
  </si>
  <si>
    <t>Receptor98</t>
  </si>
  <si>
    <t>Receptor99</t>
  </si>
  <si>
    <t>Receptor100</t>
  </si>
  <si>
    <t>AHP</t>
  </si>
  <si>
    <t>Criterio</t>
  </si>
  <si>
    <t>Ponderación</t>
  </si>
  <si>
    <t>Subcriterio</t>
  </si>
  <si>
    <t>Puntuación 0-5</t>
  </si>
  <si>
    <t>Resultados de comportamiento</t>
  </si>
  <si>
    <t>Cambios en los partes</t>
  </si>
  <si>
    <t>Resultados académicos</t>
  </si>
  <si>
    <t>Resultados motivacionales</t>
  </si>
  <si>
    <t>Diseño técnico</t>
  </si>
  <si>
    <t>Diseño del contenido</t>
  </si>
  <si>
    <t>Diseño metodológico</t>
  </si>
  <si>
    <t>CRITERIO</t>
  </si>
  <si>
    <t>Extremadamente más importante</t>
  </si>
  <si>
    <t>Mucho más importante</t>
  </si>
  <si>
    <t>Bastante más importante</t>
  </si>
  <si>
    <t>Ligeramente más importante</t>
  </si>
  <si>
    <t>IGUAL</t>
  </si>
  <si>
    <t>Subcriterios</t>
  </si>
  <si>
    <t>Resultados académicos:</t>
  </si>
  <si>
    <t>Comparación con el grupo de control</t>
  </si>
  <si>
    <t>Resultados motivacionales:</t>
  </si>
  <si>
    <t>Diseño técnico:</t>
  </si>
  <si>
    <t>Diseño del contenido:</t>
  </si>
  <si>
    <t>Extremada mente más importante</t>
  </si>
  <si>
    <t>Diseño metodológico:</t>
  </si>
  <si>
    <t>Matriz Resultante</t>
  </si>
  <si>
    <t>*Rellenar marcando con una x</t>
  </si>
  <si>
    <t>Valoraciones</t>
  </si>
  <si>
    <t>TOTAL (N)</t>
  </si>
  <si>
    <t>n=</t>
  </si>
  <si>
    <t>Matriz Normalizada</t>
  </si>
  <si>
    <t>SUMATORIO</t>
  </si>
  <si>
    <t>%</t>
  </si>
  <si>
    <t>Validación de la matriz</t>
  </si>
  <si>
    <t>ANÁLISIS MATRICIAL</t>
  </si>
  <si>
    <t>ICA</t>
  </si>
  <si>
    <t>3</t>
  </si>
  <si>
    <t>4</t>
  </si>
  <si>
    <t>5</t>
  </si>
  <si>
    <t>6</t>
  </si>
  <si>
    <t>7</t>
  </si>
  <si>
    <t>8</t>
  </si>
  <si>
    <t>9</t>
  </si>
  <si>
    <t>10</t>
  </si>
  <si>
    <t>IC</t>
  </si>
  <si>
    <t>RIC</t>
  </si>
  <si>
    <t>∑(N*Wi)</t>
  </si>
  <si>
    <t>(λ Max - n)/(n-1)</t>
  </si>
  <si>
    <t>Según la tabla</t>
  </si>
  <si>
    <t>IC/ICA</t>
  </si>
  <si>
    <t>PONDERACIÓN (Wi)</t>
  </si>
  <si>
    <t>n</t>
  </si>
  <si>
    <t>λ Max</t>
  </si>
  <si>
    <t>TOTAL:</t>
  </si>
  <si>
    <t>p-valor=</t>
  </si>
  <si>
    <t>Media experimental</t>
  </si>
  <si>
    <t>Media control</t>
  </si>
  <si>
    <t>Ponderación combinada</t>
  </si>
  <si>
    <t>INFORME FINAL DE LA HERRAMIENTA</t>
  </si>
  <si>
    <t>Fecha:</t>
  </si>
  <si>
    <t>INFORMACIÓN GENERAL</t>
  </si>
  <si>
    <t>Nombre de la herramienta:</t>
  </si>
  <si>
    <t>CARACTERÍSTICAS DE LA MUESTRA</t>
  </si>
  <si>
    <t>Número de participantes de altas capacidades:</t>
  </si>
  <si>
    <t>Número de participantes de necesidades especiales:</t>
  </si>
  <si>
    <t>Media académica:</t>
  </si>
  <si>
    <t>RESULTADOS ACADÉMICOS</t>
  </si>
  <si>
    <t>¿Grupo de control?</t>
  </si>
  <si>
    <t>Número de participantes de grupo de control</t>
  </si>
  <si>
    <t>Control</t>
  </si>
  <si>
    <t>Experimental</t>
  </si>
  <si>
    <t>X</t>
  </si>
  <si>
    <t>Resultados
Tests</t>
  </si>
  <si>
    <t>Tests t de student 
(p valores*)</t>
  </si>
  <si>
    <t>*Identifican la probabilidad de que las medias puedan ser iguales de forma aleatoria</t>
  </si>
  <si>
    <t>RESULTADOS DE ENCUESTAS</t>
  </si>
  <si>
    <t>La paleta de colores y las animaciones eran de mi agrado</t>
  </si>
  <si>
    <t>La herramienta se siente original y moderna</t>
  </si>
  <si>
    <t>La distribución de los menús y pestañas es intuitiva y fácil de comprender</t>
  </si>
  <si>
    <t>La herramienta es accesible de forma rápida y sencilla, sin necesidad de mucha preparación previa</t>
  </si>
  <si>
    <t>El contenido que ofrece la herramienta se adecúa a la materia que estoy estudiando en clase</t>
  </si>
  <si>
    <t>Me parece que los contenidos expuestos por la aplicación son útiles</t>
  </si>
  <si>
    <t>Me parecen interesantes las cosas que he aprendido mediante la herramienta, ya que son prácticas en mi día a día.</t>
  </si>
  <si>
    <t>El contenido enseñado en la herramienta es veraz y coincide con el que he obtenido en clase</t>
  </si>
  <si>
    <t>No he encontrado contradicciones ni errores conceptuales mientras usaba la herramienta</t>
  </si>
  <si>
    <t>No me he encontrado ejercicios que hayan bloqueado mi experiencia debido a su dificultad</t>
  </si>
  <si>
    <t>La dificultad a lo largo de toda la experiencia ha sido progresiva, así como los conceptos que se enseñan</t>
  </si>
  <si>
    <t>La duración de la experiencia a sido adecuada</t>
  </si>
  <si>
    <t>La herramienta me ha parecido útil para mi aprendizaje</t>
  </si>
  <si>
    <t>Creo que gracias a la herramienta he aprendido los conceptos de forma más sencilla</t>
  </si>
  <si>
    <t>Estoy dispuesto a repetir una experiencia similar en otros cursos o asignaturas</t>
  </si>
  <si>
    <t>Si pudiera usar esta herramienta en casa, para repasar, la usaría</t>
  </si>
  <si>
    <t>Recomendaría esta herramienta a amigos o familiares, si tuvieran que aprender los conceptos que enseña</t>
  </si>
  <si>
    <t>He disfrutado mientras usaba la herramienta</t>
  </si>
  <si>
    <t>Las actividades que se proponen en la experiencia son divertidas y entretenidas</t>
  </si>
  <si>
    <t>La materia que se enseña me motiva a continuar usando la herramienta.</t>
  </si>
  <si>
    <t>Considero que he aprendido bastante sobre la materia</t>
  </si>
  <si>
    <t>El uso de la herramienta me ha llevado a colaborar con otros compañeros</t>
  </si>
  <si>
    <t>Colaborar con compañeros me ha ayudado a avanzar en la experiencia</t>
  </si>
  <si>
    <t>Mientras usaba la herramienta he percibido competitividad con otros compañeros</t>
  </si>
  <si>
    <t>Me motivaba competir con otros compañeros para ver quien obtenía mejores puntuaciones</t>
  </si>
  <si>
    <t>Prefiero el uso de estas herramientas a la enseñanza tradicional</t>
  </si>
  <si>
    <t>RESULTADOS DE ENTREVISTAS</t>
  </si>
  <si>
    <t>Q1.</t>
  </si>
  <si>
    <t>Q2.</t>
  </si>
  <si>
    <t>Q3.</t>
  </si>
  <si>
    <t>Q4.</t>
  </si>
  <si>
    <t>Q5.</t>
  </si>
  <si>
    <t>Q6.</t>
  </si>
  <si>
    <t>Q7.</t>
  </si>
  <si>
    <t>Q8.</t>
  </si>
  <si>
    <t>Q9.</t>
  </si>
  <si>
    <t>Q10.</t>
  </si>
  <si>
    <t>Q11.</t>
  </si>
  <si>
    <t>Q12.</t>
  </si>
  <si>
    <t>Q13.</t>
  </si>
  <si>
    <t>Durante el uso de la herramienta. ¿Ha visto la cantidad de partes de comportamiento necesarios cambiada? ¿Para bien o para mal?</t>
  </si>
  <si>
    <t>Puntuación</t>
  </si>
  <si>
    <t xml:space="preserve">Puntuación </t>
  </si>
  <si>
    <t>Puntuación del criterio</t>
  </si>
  <si>
    <t>Q31</t>
  </si>
  <si>
    <t>Valoración global</t>
  </si>
  <si>
    <t>Valoración global de comportamiento</t>
  </si>
  <si>
    <t>Valoración global académica</t>
  </si>
  <si>
    <t>Valoración global motivacional</t>
  </si>
  <si>
    <t>Valoración global:</t>
  </si>
  <si>
    <t>Valoración global (emisor)</t>
  </si>
  <si>
    <t>Valoración global (receptor)</t>
  </si>
  <si>
    <t>INFORME PREVIO</t>
  </si>
  <si>
    <t>Fecha de inicio</t>
  </si>
  <si>
    <t>Centro</t>
  </si>
  <si>
    <t>Curso</t>
  </si>
  <si>
    <t>Asignatura/s</t>
  </si>
  <si>
    <t>Número de participantes de altas capacidades</t>
  </si>
  <si>
    <t>Número de participantes con necesidades educativas especiales</t>
  </si>
  <si>
    <t>Media semanal de sanciones por comportamiento</t>
  </si>
  <si>
    <t>Porcentaje mensual de asistencia a clase (cómputo global aproximado)</t>
  </si>
  <si>
    <t>PREGUNTA</t>
  </si>
  <si>
    <t>RESPUESTA GRUPO EXPERIMENTAL</t>
  </si>
  <si>
    <t>RESPUESTA GRUPO CONTROL</t>
  </si>
  <si>
    <t>Q32</t>
  </si>
  <si>
    <t>Q33</t>
  </si>
  <si>
    <t>R1</t>
  </si>
  <si>
    <t>Receptores</t>
  </si>
  <si>
    <t>R2</t>
  </si>
  <si>
    <t>R3</t>
  </si>
  <si>
    <t>R4</t>
  </si>
  <si>
    <t>R5</t>
  </si>
  <si>
    <t>R6</t>
  </si>
  <si>
    <t>R7</t>
  </si>
  <si>
    <t>R8</t>
  </si>
  <si>
    <t>R9</t>
  </si>
  <si>
    <t>R10</t>
  </si>
  <si>
    <t>R11</t>
  </si>
  <si>
    <t>R12</t>
  </si>
  <si>
    <t>R13</t>
  </si>
  <si>
    <t>R14</t>
  </si>
  <si>
    <t>R15</t>
  </si>
  <si>
    <t>R16</t>
  </si>
  <si>
    <t>R17</t>
  </si>
  <si>
    <t>R18</t>
  </si>
  <si>
    <t>R19</t>
  </si>
  <si>
    <t>R20</t>
  </si>
  <si>
    <t>R21</t>
  </si>
  <si>
    <t>R22</t>
  </si>
  <si>
    <t>R23</t>
  </si>
  <si>
    <t>R24</t>
  </si>
  <si>
    <t>R25</t>
  </si>
  <si>
    <t>R26</t>
  </si>
  <si>
    <t>R27</t>
  </si>
  <si>
    <t>R28</t>
  </si>
  <si>
    <t>R29</t>
  </si>
  <si>
    <t>R30</t>
  </si>
  <si>
    <t>R31</t>
  </si>
  <si>
    <t>R32</t>
  </si>
  <si>
    <t>R33</t>
  </si>
  <si>
    <t>R34</t>
  </si>
  <si>
    <t>R35</t>
  </si>
  <si>
    <t>R36</t>
  </si>
  <si>
    <t>R37</t>
  </si>
  <si>
    <t>R38</t>
  </si>
  <si>
    <t>R39</t>
  </si>
  <si>
    <t>R40</t>
  </si>
  <si>
    <t>R41</t>
  </si>
  <si>
    <t>R42</t>
  </si>
  <si>
    <t>R43</t>
  </si>
  <si>
    <t>R44</t>
  </si>
  <si>
    <t>R45</t>
  </si>
  <si>
    <t>R46</t>
  </si>
  <si>
    <t>R47</t>
  </si>
  <si>
    <t>R48</t>
  </si>
  <si>
    <t>R49</t>
  </si>
  <si>
    <t>R50</t>
  </si>
  <si>
    <t>R51</t>
  </si>
  <si>
    <t>R52</t>
  </si>
  <si>
    <t>R53</t>
  </si>
  <si>
    <t>R54</t>
  </si>
  <si>
    <t>R55</t>
  </si>
  <si>
    <t>R56</t>
  </si>
  <si>
    <t>R57</t>
  </si>
  <si>
    <t>R58</t>
  </si>
  <si>
    <t>R59</t>
  </si>
  <si>
    <t>R60</t>
  </si>
  <si>
    <t>R61</t>
  </si>
  <si>
    <t>R62</t>
  </si>
  <si>
    <t>R63</t>
  </si>
  <si>
    <t>R64</t>
  </si>
  <si>
    <t>R65</t>
  </si>
  <si>
    <t>R66</t>
  </si>
  <si>
    <t>R67</t>
  </si>
  <si>
    <t>R68</t>
  </si>
  <si>
    <t>R69</t>
  </si>
  <si>
    <t>R70</t>
  </si>
  <si>
    <t>R71</t>
  </si>
  <si>
    <t>R72</t>
  </si>
  <si>
    <t>R73</t>
  </si>
  <si>
    <t>R74</t>
  </si>
  <si>
    <t>R75</t>
  </si>
  <si>
    <t>R76</t>
  </si>
  <si>
    <t>R77</t>
  </si>
  <si>
    <t>R78</t>
  </si>
  <si>
    <t>R79</t>
  </si>
  <si>
    <t>R80</t>
  </si>
  <si>
    <t>R81</t>
  </si>
  <si>
    <t>R82</t>
  </si>
  <si>
    <t>R83</t>
  </si>
  <si>
    <t>R84</t>
  </si>
  <si>
    <t>R85</t>
  </si>
  <si>
    <t>R86</t>
  </si>
  <si>
    <t>R87</t>
  </si>
  <si>
    <t>R88</t>
  </si>
  <si>
    <t>R89</t>
  </si>
  <si>
    <t>R90</t>
  </si>
  <si>
    <t>R91</t>
  </si>
  <si>
    <t>R92</t>
  </si>
  <si>
    <t>R93</t>
  </si>
  <si>
    <t>R94</t>
  </si>
  <si>
    <t>R95</t>
  </si>
  <si>
    <t>R96</t>
  </si>
  <si>
    <t>R97</t>
  </si>
  <si>
    <t>R98</t>
  </si>
  <si>
    <t>R99</t>
  </si>
  <si>
    <t>R100</t>
  </si>
  <si>
    <t>Edad</t>
  </si>
  <si>
    <t>Nacionalidad</t>
  </si>
  <si>
    <t>Género</t>
  </si>
  <si>
    <t>Me ha gustado el diseño estético de la aplicación</t>
  </si>
  <si>
    <t>Creo que la frecuencia con la que se ha usado la herramienta es la adecuada</t>
  </si>
  <si>
    <t>Creo que los grupos de trabajo tienen un tamaño adecuado</t>
  </si>
  <si>
    <t>Considero que había suficientes profesores para gestionar todo el desarrollo de la actividad</t>
  </si>
  <si>
    <t>Puntúe la experiencia del 0 al 10</t>
  </si>
  <si>
    <t>Comente brevemente que le ha parecido la experiencia, justificando el punto anterior.</t>
  </si>
  <si>
    <t>Indique que cosas mejoraría a nivel general así como los puntos fuertes de la experiencia.</t>
  </si>
  <si>
    <t>Q34</t>
  </si>
  <si>
    <t>Q35</t>
  </si>
  <si>
    <t>Q36</t>
  </si>
  <si>
    <t>Q37</t>
  </si>
  <si>
    <t>Q38</t>
  </si>
  <si>
    <t>Q39</t>
  </si>
  <si>
    <t>Q40</t>
  </si>
  <si>
    <t>Q_Id</t>
  </si>
  <si>
    <t>Q_id</t>
  </si>
  <si>
    <t>No aplica</t>
  </si>
  <si>
    <t>Datos sociales y demográficos</t>
  </si>
  <si>
    <t>Q35,Q36</t>
  </si>
  <si>
    <t>Q43</t>
  </si>
  <si>
    <t>Q44,Q45</t>
  </si>
  <si>
    <t>Adecuación de la frecuencia de aplicación</t>
  </si>
  <si>
    <t>Adecuación de los grupos de trabajo</t>
  </si>
  <si>
    <t>Adecuación del número de profesores</t>
  </si>
  <si>
    <t>Q53,Q54</t>
  </si>
  <si>
    <t>AHP Objetivo 1</t>
  </si>
  <si>
    <t>AHP Objetivo 2</t>
  </si>
  <si>
    <t>Criterios AHP 1</t>
  </si>
  <si>
    <t>Criterios AHP 2</t>
  </si>
  <si>
    <t>AHP Objetivo 2A</t>
  </si>
  <si>
    <t>AHP Objetivo 2B</t>
  </si>
  <si>
    <t>No</t>
  </si>
  <si>
    <t>José Manuel Candilejo Egea</t>
  </si>
  <si>
    <t/>
  </si>
  <si>
    <t>Nombre de la aplicación a usar</t>
  </si>
  <si>
    <t>Duración completa de toda la experiencia (en días, semanas, meses o cursos)</t>
  </si>
  <si>
    <t>Número de sesiones de gamificación</t>
  </si>
  <si>
    <t>Duración de las sesiones de gamificación (minutos)</t>
  </si>
  <si>
    <t>Recompensa (Sí/No), si sí, ¿cuál?</t>
  </si>
  <si>
    <t>Estudio/Titulación</t>
  </si>
  <si>
    <t>Número de profesores que han participado en la experiencia</t>
  </si>
  <si>
    <t>Número de observadores (1)</t>
  </si>
  <si>
    <t>Número de participantes esperados</t>
  </si>
  <si>
    <t>Observaciones (2)</t>
  </si>
  <si>
    <t>Media académica de los participantes en la asignatura el curso anterior (3)</t>
  </si>
  <si>
    <t>Método de evaluación principal usado en la asignatura (4)</t>
  </si>
  <si>
    <t>¿Relación entre resultados de pruebas objetivas y métodos de evaluación? (5)</t>
  </si>
  <si>
    <t>Actitud del alumno hacia el aprendizaje (6)</t>
  </si>
  <si>
    <t>Carga de trabajo de la asignatura media (horas de trabajo en casa/semana) (7)</t>
  </si>
  <si>
    <t>Integración del alumnado en actividades grupales (8)</t>
  </si>
  <si>
    <t>Integración del alumnado con necesidades especiales o de altas capacidades (si los hubiera) (9)</t>
  </si>
  <si>
    <t>Valoración general del docente de la convivencia (10)</t>
  </si>
  <si>
    <t>GITT</t>
  </si>
  <si>
    <t>Masculino</t>
  </si>
  <si>
    <t>La herramienta cumple mis estándares para su uso</t>
  </si>
  <si>
    <t>No he tenido problemas a la hora de navegar por la herramienta, he podido llegar donde quería de forma rápida</t>
  </si>
  <si>
    <t>La herramienta me ayuda a comprender la materia de la asignatura</t>
  </si>
  <si>
    <t>(Opcional) ¿Cambiarías la duración? ¿Harías la expereiencia más larga o más corta?</t>
  </si>
  <si>
    <t>(Opcional) ¿Cambiarías la frecuencia? ¿Harías sesiones más juntas o más separadas?</t>
  </si>
  <si>
    <t>(Opcional) ¿Cambiarías el tamaó de los grupos? ¿Te gustaría trabajar en grupos más grandes o más pequeños?</t>
  </si>
  <si>
    <t>Q41</t>
  </si>
  <si>
    <t>Q42</t>
  </si>
  <si>
    <t>Española</t>
  </si>
  <si>
    <t>¿Cree que la herramienta es útil para ayudar en la educación?</t>
  </si>
  <si>
    <t>Puntuación numérica  (0 totalmente inútil - 10 indispensable)</t>
  </si>
  <si>
    <t>(Opcional) ¿Por qué? ¿Qué puntos fuertes destacaría? ¿Y puntos débiles?</t>
  </si>
  <si>
    <t>¿Le ha parecido sencilla de usar?</t>
  </si>
  <si>
    <t>Puntuación numérica (0 incomprensible - 10 sencillisima)</t>
  </si>
  <si>
    <t>(Opcional) Describa en general, el proceso que involucra el uso de la herramienta en el aula, si se producen pérdidas de tiempo y que incidentes ha vivido (si se ha dado el caso), que hayan alterado al funcionamiento de esta.</t>
  </si>
  <si>
    <t>¿Cree que utilizará la herramienta para impartir esta materia en próximas experiencias?</t>
  </si>
  <si>
    <t>Puntuación numérica (0 definitivamente no - 10 obviamente sí)</t>
  </si>
  <si>
    <t>(Opcional) Razone su respuesta.</t>
  </si>
  <si>
    <t>Durante la experiencia, ¿ha sentido en todo momento la situación bajo control? ¿Sentía que tenía capacidad para moderar la actividad de forma fácil?</t>
  </si>
  <si>
    <t>(Opcional) Indique si le pareció que la herramienta incluye suficientes opciones de moderación (1) y en caso contrario describa alguna que le hubiese gustado encontrar.</t>
  </si>
  <si>
    <t>¿Le ha parecido que los medios tecnológicos que usa la herramienta son adecuados?</t>
  </si>
  <si>
    <t>(Opcional) Describa su experiencia, que medios requiere y si sugeriría alguna mejora en este aspecto.</t>
  </si>
  <si>
    <t xml:space="preserve">¿Fue el comportamiento de los alumnos adecuado? </t>
  </si>
  <si>
    <t>Puntuación numérica (0 desastroso, mucho peor de lo habitual - 10 excelente)</t>
  </si>
  <si>
    <t>(Opcional) Describa, en general, el comportamiento de los alumnos durante la actividad. ¿Fue mejor o peor que en una clase habitual? ¿Hubo algo que le llamara la atención? Si lo hubo, descríbalo brevemente.</t>
  </si>
  <si>
    <t>¿Hubo mucho escándalo o alboroto durante el desarrollo de la actividad?</t>
  </si>
  <si>
    <t>Puntuación numérica (0 mucho alboroto - 10 nada de alboroto)</t>
  </si>
  <si>
    <t>(Opcional) Si la respuesta es sí, ¿cuáles fueron las causas?</t>
  </si>
  <si>
    <t>¿Percibió mejoras en la integración entre los alumnos?</t>
  </si>
  <si>
    <t>Puntuación numérica (0 sin mejoras - 10 mejoras sobresalientes)</t>
  </si>
  <si>
    <t>(Opcional) Describa brevemente las experiencias que tuvo relativas a este tema.</t>
  </si>
  <si>
    <t>¿Percibió en los alumnos cambios en la sociabilidad? ¿Sentimientos de competitividad o colaboración?</t>
  </si>
  <si>
    <t>Puntuación numérica (0 sin cambios - 10 incrementos notables)</t>
  </si>
  <si>
    <t>(Opcional) Describa brevemente las experiencias que observó entre sus alumnos relativas a este tema.</t>
  </si>
  <si>
    <t>¿Prefiere el uso de la herramienta a las clases tradicionales?</t>
  </si>
  <si>
    <t>Puntuación numérica (0 absolutamente no - 10 sí, sin duda)</t>
  </si>
  <si>
    <t>(Opcional) ¿Cree que hace la enseñanza más fácil o más compleja? ¿Cree que es algo que se podría incorporar a la enseñanza a largo plazo?</t>
  </si>
  <si>
    <t>Durante el uso de la herramienta, ¿ha visto la cantidad de partes de comportamiento necesarios cambiada para bien? (Pregunta opcional)</t>
  </si>
  <si>
    <t>Puntuación numérica (0 no, nada - 10 sí, mucho)</t>
  </si>
  <si>
    <t>(Opcional) Si es así, describa cuáles cree que pueden ser los factores que lo provocan.</t>
  </si>
  <si>
    <t>Valore la experiencia general.</t>
  </si>
  <si>
    <t>Puntuación numérica (0 muy mala - 10 muy buena)</t>
  </si>
  <si>
    <t>(Opcional) Describa brevemente la experiencia y justifique la puntuación anterior. Describa cuáles han sido los puntos fuertes de la experiencia y qué cosas mejorarían.</t>
  </si>
  <si>
    <t>¿Cree que ha ayudado a que el alumno trabaje y aproveche la asignatura?</t>
  </si>
  <si>
    <t>Puntuación numérica (0 para nada - 10 sí, considerablemente)</t>
  </si>
  <si>
    <t>(Opcional) ¿Qué elementos de la herramienta son los que más lo propician?</t>
  </si>
  <si>
    <t>¿Cree que los juegos están debidamente aplicados?</t>
  </si>
  <si>
    <t>(Opcional) ¿Permiten valorar el aprendizaje del alumno de forma eficaz y objetiva?</t>
  </si>
  <si>
    <t>¿Cree que ha sido útil para motivar a trabajar la asignatura?</t>
  </si>
  <si>
    <t>Puntuación numérica (0 para nada - 10 sí, considerablemente).</t>
  </si>
  <si>
    <t>PREGUNTAS</t>
  </si>
  <si>
    <t>SEPARACIÓN</t>
  </si>
  <si>
    <t>RESPUESTAS</t>
  </si>
  <si>
    <t>Q27,Q28,Q29,Q30</t>
  </si>
  <si>
    <t>Q31,Q32</t>
  </si>
  <si>
    <t>Q33,Q34</t>
  </si>
  <si>
    <t>Q38,Q39</t>
  </si>
  <si>
    <t>Q40,Q41</t>
  </si>
  <si>
    <t>Q42,Q43</t>
  </si>
  <si>
    <t>Q46,Q47</t>
  </si>
  <si>
    <t>Q48,Q49</t>
  </si>
  <si>
    <t>Q50</t>
  </si>
  <si>
    <t>Q51,Q52</t>
  </si>
  <si>
    <t>Q55</t>
  </si>
  <si>
    <t>Q56</t>
  </si>
  <si>
    <t>Q57,Q58</t>
  </si>
  <si>
    <t>Q59,Q60</t>
  </si>
  <si>
    <t>Q61</t>
  </si>
  <si>
    <t>Q62,Q63</t>
  </si>
  <si>
    <t>Q64,Q65</t>
  </si>
  <si>
    <t>Q66</t>
  </si>
  <si>
    <t>Q67,Q68,Q69</t>
  </si>
  <si>
    <t>Puntuación numérica (0 no tenía ninguna forma de moderar - 10 control total sobre la situación).</t>
  </si>
  <si>
    <t>Puntuación numérica (0 definitivamente no - 10 es el medio perfecto)</t>
  </si>
  <si>
    <t>N/A</t>
  </si>
  <si>
    <t>¿Hay exámenes? -&gt;</t>
  </si>
  <si>
    <t>CARACTERÍSTICAS METODOLÓGICAS DE LA EXPERIENCIA</t>
  </si>
  <si>
    <t>Duración de las sesiones:</t>
  </si>
  <si>
    <t>Número de sesiones:</t>
  </si>
  <si>
    <t>Recompensa:</t>
  </si>
  <si>
    <t>Duración de la experiencia:</t>
  </si>
  <si>
    <t>Método de evaluación de la asignatura:</t>
  </si>
  <si>
    <t>Porcentaje de asistencia a clase:</t>
  </si>
  <si>
    <t>Integración del alumnado:</t>
  </si>
  <si>
    <t>Valoración de la convivencia:</t>
  </si>
  <si>
    <t>¿Se han realizado pre test y post test?</t>
  </si>
  <si>
    <t>(Opcional) ¿Cambiarías el tamaño de los grupos? ¿Te gustaría trabajar en grupos más grandes o más pequeños?</t>
  </si>
  <si>
    <t>TABLA DE PUNTUACIONES PONDERADAS</t>
  </si>
  <si>
    <t>Objetivo 1: Resulta beneficiosa la experiencia</t>
  </si>
  <si>
    <t>Objetivo 2: Aspectos que afectan a los resultados</t>
  </si>
  <si>
    <t>*Resultados sobre 5</t>
  </si>
  <si>
    <t>Ponderación de los subcriterios:</t>
  </si>
  <si>
    <t>Objetivo 1</t>
  </si>
  <si>
    <t>Objetivo 2</t>
  </si>
  <si>
    <t>GRAFICADO DE RESULTADOS</t>
  </si>
  <si>
    <t>Criterios principales</t>
  </si>
  <si>
    <t>Subcriterios Objetivo 1</t>
  </si>
  <si>
    <t>Subcriterios Objetivo 2</t>
  </si>
  <si>
    <t>NOTAS Y CONCLUSIONES</t>
  </si>
  <si>
    <t>Kahoot</t>
  </si>
  <si>
    <t>Francisco Javier Muñoz Calle</t>
  </si>
  <si>
    <t>2023-09-27</t>
  </si>
  <si>
    <t>2 meses</t>
  </si>
  <si>
    <t>Escuela Técnica Supoerior de Ingeniería</t>
  </si>
  <si>
    <t>3º</t>
  </si>
  <si>
    <t>Sistemas Operativos</t>
  </si>
  <si>
    <t>En la última sesiónn de kahoot sólo participaron 5 alumnos. En el curso anterior también se usó kahoot. Se lleva usando unos años.</t>
  </si>
  <si>
    <t>Exámenes (adicionalmente prácticas y trabjajo de curso)</t>
  </si>
  <si>
    <t>Entretenida y te da una motivación por la que llevar la asignatura al día</t>
  </si>
  <si>
    <t>Los puntos fuertes pueden ser la competitividad que puedes tener con tus compañeros que puede hacerte estudiar más.</t>
  </si>
  <si>
    <t>Me ha parecido buena experiencia, la repetiría.</t>
  </si>
  <si>
    <t>Fácil de usar, divertida y motiva a aprender. El único problema es que se cae la conexión a internet.</t>
  </si>
  <si>
    <t>Todo bien.</t>
  </si>
  <si>
    <t>Todo bien, quizás estaría bien ampliar algo más el número de preguntas.</t>
  </si>
  <si>
    <t>Haría quizás para los temas que faltan</t>
  </si>
  <si>
    <t>Están bien individaules</t>
  </si>
  <si>
    <t>Es una manera diferente y atractiva de mantener el interés y recordar lo impartido.</t>
  </si>
  <si>
    <t>Como dije antes, estaría bien que no hubiese sólo temas 1-4</t>
  </si>
  <si>
    <t>Ayuda a reforzar los conocimientos de las clases de teoría. Es un incentivo para estudiar el tema.</t>
  </si>
  <si>
    <t>La llevo usando en mi asignatura varios añós</t>
  </si>
  <si>
    <t>Se necesita el PC del aula y que cada alumno cuente con teléfono móvil, PC o tablet.</t>
  </si>
  <si>
    <t>Están muy atentos para poder responder lo antes posible.</t>
  </si>
  <si>
    <t>La herramienta es un complemento a las clases tradicionales. Sí se puede incorporar a la enseñanza a largo plazo.</t>
  </si>
  <si>
    <t>Se avisa una semana antes para que repasen el tema.</t>
  </si>
  <si>
    <t>Los resultados son, en general muy positivos.  En cuanto al objetivo 1, está claro que los alumnos han encontrado beneficios en el uso de la herramienta. Cabe destacar que no se ha aplicado enfocada a la colaboración, la socialización o la integración, siendo estos los puntos menos destacados de la experiencia. Por lo demas los alumnos han disfrutado de su uso y el profesor la considera util y eficaz. En cuanto al diseño y metodología, la herramienta cuenta con una gran aceptación, sin embargo, a ojos del emisor hacen falta muchos medios para ponerla en uso.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</si>
</sst>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
    <numFmt numFmtId="165" formatCode="0.000"/>
  </numFmts>
  <fonts count="47" x14ac:knownFonts="1">
    <font>
      <sz val="11"/>
      <color theme="1"/>
      <name val="Calibri"/>
      <family val="2"/>
      <scheme val="minor"/>
    </font>
    <font>
      <b/>
      <sz val="11"/>
      <color theme="1"/>
      <name val="Calibri"/>
      <family val="2"/>
      <scheme val="minor"/>
    </font>
    <font>
      <sz val="11"/>
      <color theme="1"/>
      <name val="Times New Roman"/>
      <family val="1"/>
    </font>
    <font>
      <b/>
      <sz val="12"/>
      <color theme="1"/>
      <name val="Calibri"/>
      <family val="2"/>
      <scheme val="minor"/>
    </font>
    <font>
      <sz val="8"/>
      <name val="Calibri"/>
      <family val="2"/>
      <scheme val="minor"/>
    </font>
    <font>
      <b/>
      <u/>
      <sz val="16"/>
      <color theme="1"/>
      <name val="Calibri"/>
      <family val="2"/>
      <scheme val="minor"/>
    </font>
    <font>
      <i/>
      <sz val="11"/>
      <color theme="1"/>
      <name val="Calibri"/>
      <family val="2"/>
      <scheme val="minor"/>
    </font>
    <font>
      <b/>
      <u/>
      <sz val="11"/>
      <color theme="1"/>
      <name val="Calibri"/>
      <family val="2"/>
      <scheme val="minor"/>
    </font>
    <font>
      <b/>
      <u/>
      <sz val="14"/>
      <color theme="1"/>
      <name val="Calibri"/>
      <family val="2"/>
      <scheme val="minor"/>
    </font>
    <font>
      <b/>
      <sz val="14"/>
      <color theme="1"/>
      <name val="Calibri"/>
      <family val="2"/>
      <scheme val="minor"/>
    </font>
    <font>
      <sz val="11"/>
      <color theme="1"/>
      <name val="Calibri"/>
      <family val="2"/>
      <scheme val="minor"/>
    </font>
    <font>
      <sz val="11"/>
      <color rgb="FF3F3F76"/>
      <name val="Calibri"/>
      <family val="2"/>
      <scheme val="minor"/>
    </font>
    <font>
      <b/>
      <sz val="11"/>
      <color rgb="FF3F3F3F"/>
      <name val="Calibri"/>
      <family val="2"/>
      <scheme val="minor"/>
    </font>
    <font>
      <u/>
      <sz val="11"/>
      <color theme="1"/>
      <name val="Calibri"/>
      <family val="2"/>
      <scheme val="minor"/>
    </font>
    <font>
      <sz val="11"/>
      <color rgb="FF9C5700"/>
      <name val="Calibri"/>
      <family val="2"/>
      <scheme val="minor"/>
    </font>
    <font>
      <u/>
      <sz val="12"/>
      <color theme="1"/>
      <name val="Calibri"/>
      <family val="2"/>
      <scheme val="minor"/>
    </font>
    <font>
      <b/>
      <u/>
      <sz val="18"/>
      <color rgb="FFFF0000"/>
      <name val="Calibri"/>
      <family val="2"/>
      <scheme val="minor"/>
    </font>
    <font>
      <b/>
      <u/>
      <sz val="12"/>
      <color theme="1"/>
      <name val="Calibri"/>
      <family val="2"/>
      <scheme val="minor"/>
    </font>
    <font>
      <u/>
      <sz val="18"/>
      <color rgb="FFFF0000"/>
      <name val="Calibri"/>
      <family val="2"/>
      <scheme val="minor"/>
    </font>
    <font>
      <b/>
      <sz val="16"/>
      <color theme="1"/>
      <name val="Calibri"/>
      <family val="2"/>
      <scheme val="minor"/>
    </font>
    <font>
      <sz val="11"/>
      <color rgb="FF000000"/>
      <name val="Calibri"/>
      <family val="2"/>
      <scheme val="minor"/>
    </font>
    <font>
      <b/>
      <sz val="11"/>
      <color rgb="FF000000"/>
      <name val="Calibri"/>
      <family val="2"/>
      <scheme val="minor"/>
    </font>
    <font>
      <sz val="11"/>
      <color theme="0"/>
      <name val="Calibri"/>
      <family val="2"/>
      <scheme val="minor"/>
    </font>
    <font>
      <b/>
      <sz val="11"/>
      <name val="Calibri"/>
      <family val="2"/>
      <scheme val="minor"/>
    </font>
    <font>
      <sz val="11"/>
      <color rgb="FFFF0000"/>
      <name val="Times New Roman"/>
      <family val="1"/>
    </font>
    <font>
      <b/>
      <u/>
      <sz val="11"/>
      <color theme="1"/>
      <name val="Times New Roman"/>
      <family val="1"/>
    </font>
    <font>
      <b/>
      <sz val="11"/>
      <color theme="1"/>
      <name val="Times New Roman"/>
      <family val="1"/>
    </font>
    <font>
      <sz val="10"/>
      <color theme="1"/>
      <name val="Times New Roman"/>
      <family val="1"/>
    </font>
    <font>
      <sz val="8"/>
      <color theme="1"/>
      <name val="Times New Roman"/>
      <family val="1"/>
    </font>
    <font>
      <b/>
      <i/>
      <sz val="12"/>
      <color theme="1"/>
      <name val="Times New Roman"/>
      <family val="1"/>
    </font>
    <font>
      <sz val="12"/>
      <color theme="1"/>
      <name val="Times New Roman"/>
      <family val="1"/>
    </font>
    <font>
      <b/>
      <u/>
      <sz val="12"/>
      <color theme="1"/>
      <name val="Times New Roman"/>
      <family val="1"/>
    </font>
    <font>
      <u/>
      <sz val="11"/>
      <color theme="1"/>
      <name val="Times New Roman"/>
      <family val="1"/>
    </font>
    <font>
      <sz val="12"/>
      <name val="Calibri"/>
      <family val="2"/>
      <scheme val="minor"/>
    </font>
    <font>
      <sz val="12"/>
      <color theme="1"/>
      <name val="Calibri"/>
      <family val="2"/>
      <scheme val="minor"/>
    </font>
    <font>
      <b/>
      <sz val="12"/>
      <name val="Calibri"/>
      <family val="2"/>
      <scheme val="minor"/>
    </font>
    <font>
      <b/>
      <u/>
      <sz val="22"/>
      <color theme="1"/>
      <name val="Calibri"/>
      <family val="2"/>
      <scheme val="minor"/>
    </font>
    <font>
      <b/>
      <sz val="22"/>
      <color theme="1"/>
      <name val="Calibri"/>
      <family val="2"/>
      <scheme val="minor"/>
    </font>
    <font>
      <sz val="11"/>
      <name val="Arial"/>
      <family val="2"/>
    </font>
    <font>
      <sz val="12"/>
      <color rgb="FF374151"/>
      <name val="Segoe UI"/>
      <family val="2"/>
    </font>
    <font>
      <sz val="11"/>
      <color rgb="FF374151"/>
      <name val="Calibri"/>
      <family val="2"/>
      <scheme val="minor"/>
    </font>
    <font>
      <b/>
      <sz val="14"/>
      <color theme="1"/>
      <name val="Times New Roman"/>
      <family val="1"/>
    </font>
    <font>
      <sz val="9"/>
      <color theme="1"/>
      <name val="Calibri"/>
      <family val="2"/>
      <scheme val="minor"/>
    </font>
    <font>
      <b/>
      <sz val="10"/>
      <color theme="1"/>
      <name val="Calibri"/>
      <family val="2"/>
      <scheme val="minor"/>
    </font>
    <font>
      <b/>
      <u/>
      <sz val="10"/>
      <color theme="1"/>
      <name val="Calibri"/>
      <family val="2"/>
      <scheme val="minor"/>
    </font>
    <font>
      <u/>
      <sz val="12"/>
      <color theme="1"/>
      <name val="Times New Roman"/>
      <family val="1"/>
    </font>
    <font>
      <sz val="11"/>
      <name val="Arial"/>
    </font>
  </fonts>
  <fills count="16">
    <fill>
      <patternFill patternType="none"/>
    </fill>
    <fill>
      <patternFill patternType="gray125"/>
    </fill>
    <fill>
      <patternFill patternType="solid">
        <fgColor rgb="FFFFCC99"/>
      </patternFill>
    </fill>
    <fill>
      <patternFill patternType="solid">
        <fgColor rgb="FFF2F2F2"/>
      </patternFill>
    </fill>
    <fill>
      <patternFill patternType="solid">
        <fgColor rgb="FFFFEB9C"/>
      </patternFill>
    </fill>
    <fill>
      <patternFill patternType="solid">
        <fgColor rgb="FFF2F2F2"/>
        <bgColor indexed="64"/>
      </patternFill>
    </fill>
    <fill>
      <patternFill patternType="solid">
        <fgColor theme="5" tint="0.39997558519241921"/>
        <bgColor indexed="65"/>
      </patternFill>
    </fill>
    <fill>
      <patternFill patternType="solid">
        <fgColor theme="6"/>
      </patternFill>
    </fill>
    <fill>
      <patternFill patternType="solid">
        <fgColor theme="6" tint="0.59999389629810485"/>
        <bgColor indexed="65"/>
      </patternFill>
    </fill>
    <fill>
      <patternFill patternType="solid">
        <fgColor theme="6" tint="0.39997558519241921"/>
        <bgColor indexed="65"/>
      </patternFill>
    </fill>
    <fill>
      <patternFill patternType="solid">
        <fgColor theme="8"/>
      </patternFill>
    </fill>
    <fill>
      <patternFill patternType="solid">
        <fgColor theme="8" tint="0.59999389629810485"/>
        <bgColor indexed="65"/>
      </patternFill>
    </fill>
    <fill>
      <patternFill patternType="solid">
        <fgColor theme="8" tint="0.39997558519241921"/>
        <bgColor indexed="65"/>
      </patternFill>
    </fill>
    <fill>
      <patternFill patternType="solid">
        <fgColor theme="2" tint="-0.249977111117893"/>
        <bgColor indexed="64"/>
      </patternFill>
    </fill>
    <fill>
      <patternFill patternType="solid">
        <fgColor theme="0" tint="-0.14999847407452621"/>
        <bgColor indexed="64"/>
      </patternFill>
    </fill>
    <fill>
      <patternFill patternType="solid">
        <fgColor theme="9" tint="0.59999389629810485"/>
        <bgColor indexed="64"/>
      </patternFill>
    </fill>
  </fills>
  <borders count="3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rgb="FFBFBFBF"/>
      </left>
      <right style="medium">
        <color rgb="FFBFBFBF"/>
      </right>
      <top style="medium">
        <color rgb="FFBFBFBF"/>
      </top>
      <bottom style="medium">
        <color rgb="FFBFBFBF"/>
      </bottom>
      <diagonal/>
    </border>
    <border>
      <left/>
      <right style="medium">
        <color rgb="FFBFBFBF"/>
      </right>
      <top style="medium">
        <color rgb="FFBFBFBF"/>
      </top>
      <bottom style="medium">
        <color rgb="FFBFBFBF"/>
      </bottom>
      <diagonal/>
    </border>
    <border>
      <left style="medium">
        <color rgb="FFBFBFBF"/>
      </left>
      <right style="medium">
        <color rgb="FFBFBFBF"/>
      </right>
      <top/>
      <bottom style="medium">
        <color rgb="FFBFBFBF"/>
      </bottom>
      <diagonal/>
    </border>
    <border>
      <left/>
      <right style="medium">
        <color rgb="FFBFBFBF"/>
      </right>
      <top/>
      <bottom style="medium">
        <color rgb="FFBFBFBF"/>
      </bottom>
      <diagonal/>
    </border>
    <border>
      <left/>
      <right/>
      <top style="medium">
        <color rgb="FFBFBFBF"/>
      </top>
      <bottom style="medium">
        <color rgb="FFBFBFBF"/>
      </bottom>
      <diagonal/>
    </border>
    <border>
      <left/>
      <right/>
      <top/>
      <bottom style="medium">
        <color rgb="FFBFBFBF"/>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2">
    <xf numFmtId="0" fontId="0" fillId="0" borderId="0"/>
    <xf numFmtId="9" fontId="10" fillId="0" borderId="0" applyFont="0" applyFill="0" applyBorder="0" applyAlignment="0" applyProtection="0"/>
    <xf numFmtId="0" fontId="11" fillId="2" borderId="5" applyNumberFormat="0" applyAlignment="0" applyProtection="0"/>
    <xf numFmtId="0" fontId="12" fillId="3" borderId="6" applyNumberFormat="0" applyAlignment="0" applyProtection="0"/>
    <xf numFmtId="0" fontId="14" fillId="4" borderId="0" applyNumberFormat="0" applyBorder="0" applyAlignment="0" applyProtection="0"/>
    <xf numFmtId="0" fontId="10" fillId="6" borderId="0" applyNumberFormat="0" applyBorder="0" applyAlignment="0" applyProtection="0"/>
    <xf numFmtId="0" fontId="22" fillId="7" borderId="0" applyNumberFormat="0" applyBorder="0" applyAlignment="0" applyProtection="0"/>
    <xf numFmtId="0" fontId="10" fillId="8" borderId="0" applyNumberFormat="0" applyBorder="0" applyAlignment="0" applyProtection="0"/>
    <xf numFmtId="0" fontId="10" fillId="9" borderId="0" applyNumberFormat="0" applyBorder="0" applyAlignment="0" applyProtection="0"/>
    <xf numFmtId="0" fontId="22" fillId="10"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cellStyleXfs>
  <cellXfs count="318">
    <xf numFmtId="0" fontId="0" fillId="0" borderId="0" xfId="0"/>
    <xf numFmtId="0" fontId="0" fillId="0" borderId="1" xfId="0" applyBorder="1"/>
    <xf numFmtId="0" fontId="1" fillId="0" borderId="1" xfId="0" applyFont="1" applyBorder="1"/>
    <xf numFmtId="0" fontId="3" fillId="0" borderId="0" xfId="0" applyFont="1"/>
    <xf numFmtId="0" fontId="1" fillId="0" borderId="0" xfId="0" applyFont="1"/>
    <xf numFmtId="0" fontId="5" fillId="0" borderId="0" xfId="0" applyFont="1"/>
    <xf numFmtId="2" fontId="0" fillId="0" borderId="0" xfId="0" applyNumberFormat="1" applyAlignment="1">
      <alignment vertical="center"/>
    </xf>
    <xf numFmtId="2" fontId="0" fillId="0" borderId="0" xfId="0" applyNumberFormat="1"/>
    <xf numFmtId="2" fontId="0" fillId="0" borderId="1" xfId="0" applyNumberFormat="1" applyBorder="1" applyAlignment="1">
      <alignment vertical="center"/>
    </xf>
    <xf numFmtId="0" fontId="0" fillId="0" borderId="1" xfId="0" applyBorder="1" applyAlignment="1">
      <alignment vertical="center"/>
    </xf>
    <xf numFmtId="0" fontId="6" fillId="0" borderId="0" xfId="0" applyFont="1" applyAlignment="1">
      <alignment horizontal="center"/>
    </xf>
    <xf numFmtId="0" fontId="0" fillId="0" borderId="0" xfId="0" applyAlignment="1">
      <alignment vertical="center" wrapText="1"/>
    </xf>
    <xf numFmtId="0" fontId="1" fillId="0" borderId="1" xfId="0" applyFont="1" applyBorder="1" applyAlignment="1">
      <alignment horizontal="center" vertical="center" wrapText="1"/>
    </xf>
    <xf numFmtId="0" fontId="7" fillId="0" borderId="0" xfId="0" applyFont="1" applyAlignment="1">
      <alignment horizontal="center"/>
    </xf>
    <xf numFmtId="0" fontId="0" fillId="0" borderId="4" xfId="0" applyBorder="1" applyAlignment="1">
      <alignment horizontal="center" vertical="top" wrapText="1"/>
    </xf>
    <xf numFmtId="0" fontId="8" fillId="0" borderId="0" xfId="0" applyFont="1"/>
    <xf numFmtId="164" fontId="0" fillId="0" borderId="1" xfId="0" applyNumberFormat="1" applyBorder="1"/>
    <xf numFmtId="0" fontId="6" fillId="0" borderId="1" xfId="0" applyFont="1" applyBorder="1"/>
    <xf numFmtId="0" fontId="7" fillId="0" borderId="0" xfId="0" applyFont="1"/>
    <xf numFmtId="0" fontId="9" fillId="0" borderId="7" xfId="0" applyFont="1" applyBorder="1"/>
    <xf numFmtId="0" fontId="0" fillId="0" borderId="8" xfId="0" applyBorder="1"/>
    <xf numFmtId="0" fontId="0" fillId="0" borderId="9" xfId="0" applyBorder="1"/>
    <xf numFmtId="0" fontId="0" fillId="0" borderId="10" xfId="0" applyBorder="1"/>
    <xf numFmtId="0" fontId="0" fillId="0" borderId="11" xfId="0" applyBorder="1"/>
    <xf numFmtId="0" fontId="13" fillId="0" borderId="0" xfId="0" applyFont="1"/>
    <xf numFmtId="9" fontId="0" fillId="0" borderId="0" xfId="1" applyFont="1" applyBorder="1" applyAlignment="1">
      <alignment horizontal="center"/>
    </xf>
    <xf numFmtId="0" fontId="0" fillId="0" borderId="12" xfId="0" applyBorder="1"/>
    <xf numFmtId="0" fontId="0" fillId="0" borderId="13" xfId="0" applyBorder="1"/>
    <xf numFmtId="0" fontId="0" fillId="0" borderId="14" xfId="0" applyBorder="1"/>
    <xf numFmtId="0" fontId="12" fillId="3" borderId="1" xfId="3" applyBorder="1"/>
    <xf numFmtId="0" fontId="11" fillId="2" borderId="1" xfId="2" applyBorder="1" applyAlignment="1">
      <alignment horizontal="left"/>
    </xf>
    <xf numFmtId="0" fontId="7" fillId="0" borderId="0" xfId="0" applyFont="1" applyAlignment="1">
      <alignment horizontal="center" vertical="center" wrapText="1"/>
    </xf>
    <xf numFmtId="0" fontId="14" fillId="4" borderId="1" xfId="4" applyBorder="1" applyAlignment="1">
      <alignment horizontal="center" vertical="center" wrapText="1"/>
    </xf>
    <xf numFmtId="2" fontId="14" fillId="4" borderId="1" xfId="4" applyNumberFormat="1" applyBorder="1" applyAlignment="1">
      <alignment vertical="center"/>
    </xf>
    <xf numFmtId="0" fontId="7" fillId="0" borderId="1" xfId="0" applyFont="1" applyBorder="1" applyAlignment="1">
      <alignment horizontal="center" vertical="center" wrapText="1"/>
    </xf>
    <xf numFmtId="0" fontId="15" fillId="0" borderId="0" xfId="0" applyFont="1"/>
    <xf numFmtId="0" fontId="1" fillId="0" borderId="1" xfId="0" applyFont="1" applyBorder="1" applyAlignment="1">
      <alignment horizontal="center" vertical="center"/>
    </xf>
    <xf numFmtId="165" fontId="0" fillId="0" borderId="1" xfId="0" applyNumberFormat="1" applyBorder="1"/>
    <xf numFmtId="0" fontId="0" fillId="0" borderId="0" xfId="0" quotePrefix="1"/>
    <xf numFmtId="0" fontId="0" fillId="0" borderId="0" xfId="0" applyAlignment="1">
      <alignment horizontal="right"/>
    </xf>
    <xf numFmtId="164" fontId="0" fillId="0" borderId="0" xfId="0" applyNumberFormat="1" applyAlignment="1">
      <alignment horizontal="left"/>
    </xf>
    <xf numFmtId="0" fontId="0" fillId="0" borderId="0" xfId="0" applyAlignment="1">
      <alignment horizontal="left"/>
    </xf>
    <xf numFmtId="0" fontId="11" fillId="2" borderId="5" xfId="2" applyAlignment="1">
      <alignment horizontal="left"/>
    </xf>
    <xf numFmtId="0" fontId="12" fillId="3" borderId="6" xfId="3"/>
    <xf numFmtId="0" fontId="7" fillId="0" borderId="1" xfId="0" applyFont="1" applyBorder="1" applyAlignment="1">
      <alignment horizontal="center" vertical="center"/>
    </xf>
    <xf numFmtId="0" fontId="17" fillId="0" borderId="0" xfId="0" applyFont="1"/>
    <xf numFmtId="0" fontId="1" fillId="0" borderId="0" xfId="0" applyFont="1" applyAlignment="1">
      <alignment horizontal="right"/>
    </xf>
    <xf numFmtId="0" fontId="1" fillId="0" borderId="1" xfId="0" applyFont="1" applyBorder="1" applyAlignment="1">
      <alignment wrapText="1"/>
    </xf>
    <xf numFmtId="0" fontId="0" fillId="0" borderId="1" xfId="0" applyBorder="1" applyAlignment="1">
      <alignment wrapText="1"/>
    </xf>
    <xf numFmtId="0" fontId="0" fillId="0" borderId="1" xfId="0" applyBorder="1" applyAlignment="1">
      <alignment horizontal="center" wrapText="1"/>
    </xf>
    <xf numFmtId="0" fontId="0" fillId="0" borderId="0" xfId="0" applyAlignment="1">
      <alignment wrapText="1"/>
    </xf>
    <xf numFmtId="0" fontId="0" fillId="0" borderId="1" xfId="0" applyBorder="1" applyAlignment="1">
      <alignment vertical="center" wrapText="1"/>
    </xf>
    <xf numFmtId="0" fontId="0" fillId="0" borderId="0" xfId="0" applyAlignment="1">
      <alignment vertical="center"/>
    </xf>
    <xf numFmtId="0" fontId="1" fillId="0" borderId="0" xfId="0" applyFont="1" applyAlignment="1">
      <alignment vertical="center"/>
    </xf>
    <xf numFmtId="0" fontId="19" fillId="0" borderId="0" xfId="0" applyFont="1"/>
    <xf numFmtId="0" fontId="1" fillId="5" borderId="22" xfId="0" applyFont="1" applyFill="1" applyBorder="1" applyAlignment="1">
      <alignment horizontal="center" vertical="center" wrapText="1"/>
    </xf>
    <xf numFmtId="0" fontId="20" fillId="5" borderId="23" xfId="0" applyFont="1" applyFill="1" applyBorder="1" applyAlignment="1">
      <alignment horizontal="center" vertical="center" wrapText="1"/>
    </xf>
    <xf numFmtId="0" fontId="21" fillId="5" borderId="23" xfId="0" applyFont="1" applyFill="1" applyBorder="1" applyAlignment="1">
      <alignment horizontal="center" vertical="center" wrapText="1"/>
    </xf>
    <xf numFmtId="0" fontId="20" fillId="5" borderId="24" xfId="0" applyFont="1" applyFill="1" applyBorder="1" applyAlignment="1">
      <alignment vertical="center" wrapText="1"/>
    </xf>
    <xf numFmtId="0" fontId="0" fillId="0" borderId="25" xfId="0" applyBorder="1" applyAlignment="1">
      <alignment vertical="center" wrapText="1"/>
    </xf>
    <xf numFmtId="0" fontId="0" fillId="5" borderId="25" xfId="0" applyFill="1" applyBorder="1" applyAlignment="1">
      <alignment vertical="center" wrapText="1"/>
    </xf>
    <xf numFmtId="0" fontId="20" fillId="5" borderId="25" xfId="0" applyFont="1" applyFill="1" applyBorder="1" applyAlignment="1">
      <alignment vertical="center" wrapText="1"/>
    </xf>
    <xf numFmtId="0" fontId="20" fillId="5" borderId="1" xfId="0" applyFont="1" applyFill="1" applyBorder="1" applyAlignment="1">
      <alignment vertical="center" wrapText="1"/>
    </xf>
    <xf numFmtId="0" fontId="0" fillId="0" borderId="0" xfId="0" applyAlignment="1">
      <alignment horizontal="center"/>
    </xf>
    <xf numFmtId="0" fontId="21" fillId="5" borderId="26" xfId="0" applyFont="1" applyFill="1" applyBorder="1" applyAlignment="1">
      <alignment horizontal="center" vertical="center" wrapText="1"/>
    </xf>
    <xf numFmtId="0" fontId="20" fillId="5" borderId="27" xfId="0" applyFont="1" applyFill="1" applyBorder="1" applyAlignment="1">
      <alignment vertical="center" wrapText="1"/>
    </xf>
    <xf numFmtId="12" fontId="14" fillId="4" borderId="1" xfId="4" applyNumberFormat="1" applyBorder="1"/>
    <xf numFmtId="12" fontId="0" fillId="0" borderId="1" xfId="0" applyNumberFormat="1" applyBorder="1" applyAlignment="1">
      <alignment horizontal="center" vertical="center"/>
    </xf>
    <xf numFmtId="0" fontId="21" fillId="5" borderId="1" xfId="0" applyFont="1" applyFill="1" applyBorder="1" applyAlignment="1">
      <alignment horizontal="center" vertical="center" wrapText="1"/>
    </xf>
    <xf numFmtId="12" fontId="1" fillId="0" borderId="0" xfId="0" applyNumberFormat="1" applyFont="1" applyAlignment="1">
      <alignment horizontal="center" vertical="center"/>
    </xf>
    <xf numFmtId="0" fontId="1" fillId="0" borderId="0" xfId="0" applyFont="1" applyAlignment="1">
      <alignment horizontal="left"/>
    </xf>
    <xf numFmtId="2" fontId="1" fillId="0" borderId="0" xfId="0" applyNumberFormat="1" applyFont="1" applyAlignment="1">
      <alignment horizontal="center" vertical="center"/>
    </xf>
    <xf numFmtId="0" fontId="10" fillId="9" borderId="1" xfId="8" applyBorder="1" applyAlignment="1">
      <alignment horizontal="center" vertical="center" wrapText="1"/>
    </xf>
    <xf numFmtId="0" fontId="10" fillId="9" borderId="1" xfId="8" applyBorder="1" applyAlignment="1">
      <alignment vertical="center" wrapText="1"/>
    </xf>
    <xf numFmtId="0" fontId="22" fillId="7" borderId="1" xfId="6" applyBorder="1" applyAlignment="1">
      <alignment horizontal="center" vertical="center" wrapText="1"/>
    </xf>
    <xf numFmtId="0" fontId="1" fillId="11" borderId="1" xfId="10" applyFont="1" applyBorder="1" applyAlignment="1">
      <alignment horizontal="center" vertical="center" wrapText="1"/>
    </xf>
    <xf numFmtId="0" fontId="1" fillId="12" borderId="1" xfId="11" applyFont="1" applyBorder="1" applyAlignment="1">
      <alignment horizontal="center" vertical="center" wrapText="1"/>
    </xf>
    <xf numFmtId="0" fontId="23" fillId="10" borderId="1" xfId="9" applyFont="1" applyBorder="1" applyAlignment="1">
      <alignment horizontal="center" vertical="center"/>
    </xf>
    <xf numFmtId="10" fontId="0" fillId="0" borderId="1" xfId="1" applyNumberFormat="1" applyFont="1" applyBorder="1"/>
    <xf numFmtId="12" fontId="1" fillId="0" borderId="0" xfId="0" applyNumberFormat="1" applyFont="1" applyAlignment="1">
      <alignment horizontal="left" vertical="center"/>
    </xf>
    <xf numFmtId="2" fontId="0" fillId="0" borderId="0" xfId="0" applyNumberFormat="1" applyAlignment="1">
      <alignment horizontal="center" vertical="center"/>
    </xf>
    <xf numFmtId="1" fontId="1" fillId="0" borderId="0" xfId="0" applyNumberFormat="1" applyFont="1" applyAlignment="1">
      <alignment horizontal="center" vertical="center"/>
    </xf>
    <xf numFmtId="9" fontId="1" fillId="0" borderId="0" xfId="1" applyFont="1" applyBorder="1" applyAlignment="1">
      <alignment horizontal="center" vertical="center"/>
    </xf>
    <xf numFmtId="2" fontId="0" fillId="0" borderId="1" xfId="0" applyNumberFormat="1" applyBorder="1" applyAlignment="1">
      <alignment horizontal="center" vertical="center"/>
    </xf>
    <xf numFmtId="2" fontId="1" fillId="0" borderId="1" xfId="0" applyNumberFormat="1" applyFont="1" applyBorder="1" applyAlignment="1">
      <alignment horizontal="center" vertical="center"/>
    </xf>
    <xf numFmtId="12" fontId="10" fillId="9" borderId="1" xfId="8" applyNumberFormat="1" applyBorder="1" applyAlignment="1">
      <alignment horizontal="center" vertical="center"/>
    </xf>
    <xf numFmtId="2" fontId="10" fillId="8" borderId="1" xfId="7" applyNumberFormat="1" applyBorder="1" applyAlignment="1">
      <alignment horizontal="center" vertical="center"/>
    </xf>
    <xf numFmtId="12" fontId="10" fillId="0" borderId="0" xfId="8" applyNumberFormat="1" applyFill="1" applyBorder="1" applyAlignment="1">
      <alignment horizontal="center" vertical="center"/>
    </xf>
    <xf numFmtId="2" fontId="10" fillId="0" borderId="0" xfId="7" applyNumberFormat="1" applyFill="1" applyBorder="1" applyAlignment="1">
      <alignment horizontal="center" vertical="center"/>
    </xf>
    <xf numFmtId="9" fontId="1" fillId="0" borderId="0" xfId="1" applyFont="1" applyAlignment="1">
      <alignment horizontal="center" vertical="center"/>
    </xf>
    <xf numFmtId="2" fontId="0" fillId="0" borderId="1" xfId="0" applyNumberFormat="1" applyBorder="1"/>
    <xf numFmtId="10" fontId="0" fillId="0" borderId="1" xfId="0" applyNumberFormat="1" applyBorder="1"/>
    <xf numFmtId="0" fontId="9" fillId="0" borderId="0" xfId="0" applyFont="1" applyAlignment="1">
      <alignment horizontal="right"/>
    </xf>
    <xf numFmtId="2" fontId="9" fillId="0" borderId="0" xfId="1" applyNumberFormat="1" applyFont="1" applyFill="1" applyBorder="1"/>
    <xf numFmtId="10" fontId="0" fillId="0" borderId="0" xfId="0" applyNumberFormat="1"/>
    <xf numFmtId="0" fontId="2" fillId="0" borderId="0" xfId="0" applyFont="1"/>
    <xf numFmtId="0" fontId="24" fillId="0" borderId="0" xfId="0" applyFont="1"/>
    <xf numFmtId="0" fontId="2" fillId="0" borderId="0" xfId="0" applyFont="1" applyAlignment="1">
      <alignment horizontal="center"/>
    </xf>
    <xf numFmtId="14" fontId="2" fillId="0" borderId="1" xfId="0" applyNumberFormat="1" applyFont="1" applyBorder="1" applyAlignment="1">
      <alignment horizontal="center" vertical="center"/>
    </xf>
    <xf numFmtId="14" fontId="2" fillId="0" borderId="4" xfId="0" applyNumberFormat="1" applyFont="1" applyBorder="1" applyAlignment="1">
      <alignment horizontal="left"/>
    </xf>
    <xf numFmtId="0" fontId="2" fillId="0" borderId="0" xfId="0" applyFont="1" applyAlignment="1">
      <alignment horizontal="left"/>
    </xf>
    <xf numFmtId="0" fontId="2" fillId="0" borderId="17" xfId="0" applyFont="1" applyBorder="1" applyAlignment="1">
      <alignment horizontal="left"/>
    </xf>
    <xf numFmtId="14" fontId="2" fillId="0" borderId="18" xfId="0" applyNumberFormat="1" applyFont="1" applyBorder="1" applyAlignment="1">
      <alignment horizontal="left"/>
    </xf>
    <xf numFmtId="0" fontId="0" fillId="0" borderId="17" xfId="0" applyBorder="1"/>
    <xf numFmtId="0" fontId="25" fillId="0" borderId="0" xfId="0" applyFont="1"/>
    <xf numFmtId="14" fontId="2" fillId="0" borderId="0" xfId="0" applyNumberFormat="1" applyFont="1" applyAlignment="1">
      <alignment horizontal="left"/>
    </xf>
    <xf numFmtId="0" fontId="2" fillId="0" borderId="1" xfId="0" applyFont="1" applyBorder="1" applyAlignment="1">
      <alignment horizontal="center" vertical="center"/>
    </xf>
    <xf numFmtId="0" fontId="2" fillId="0" borderId="16" xfId="0" applyFont="1" applyBorder="1"/>
    <xf numFmtId="0" fontId="2" fillId="0" borderId="17" xfId="0" applyFont="1" applyBorder="1"/>
    <xf numFmtId="0" fontId="2" fillId="0" borderId="18" xfId="0" applyFont="1" applyBorder="1"/>
    <xf numFmtId="0" fontId="2" fillId="0" borderId="28" xfId="0" applyFont="1" applyBorder="1"/>
    <xf numFmtId="0" fontId="2" fillId="0" borderId="4" xfId="0" applyFont="1" applyBorder="1"/>
    <xf numFmtId="0" fontId="2" fillId="0" borderId="19" xfId="0" applyFont="1" applyBorder="1"/>
    <xf numFmtId="0" fontId="2" fillId="0" borderId="20" xfId="0" applyFont="1" applyBorder="1"/>
    <xf numFmtId="0" fontId="2" fillId="0" borderId="21" xfId="0" applyFont="1" applyBorder="1"/>
    <xf numFmtId="0" fontId="2" fillId="0" borderId="1" xfId="0" applyFont="1" applyBorder="1" applyAlignment="1">
      <alignment horizontal="center"/>
    </xf>
    <xf numFmtId="0" fontId="2" fillId="0" borderId="1" xfId="0" applyFont="1" applyBorder="1"/>
    <xf numFmtId="165" fontId="2" fillId="0" borderId="1" xfId="0" applyNumberFormat="1" applyFont="1" applyBorder="1" applyAlignment="1">
      <alignment horizontal="center"/>
    </xf>
    <xf numFmtId="0" fontId="26" fillId="0" borderId="1" xfId="0" applyFont="1" applyBorder="1" applyAlignment="1">
      <alignment horizontal="center" vertical="center"/>
    </xf>
    <xf numFmtId="11" fontId="2" fillId="0" borderId="1" xfId="0" applyNumberFormat="1" applyFont="1" applyBorder="1" applyAlignment="1">
      <alignment horizontal="center"/>
    </xf>
    <xf numFmtId="2" fontId="2" fillId="0" borderId="1" xfId="0" applyNumberFormat="1" applyFont="1" applyBorder="1" applyAlignment="1">
      <alignment horizontal="center"/>
    </xf>
    <xf numFmtId="0" fontId="2" fillId="0" borderId="0" xfId="0" applyFont="1" applyAlignment="1">
      <alignment vertical="center" wrapText="1"/>
    </xf>
    <xf numFmtId="0" fontId="2" fillId="0" borderId="0" xfId="0" applyFont="1" applyAlignment="1">
      <alignment horizontal="center" vertical="center"/>
    </xf>
    <xf numFmtId="2" fontId="2" fillId="0" borderId="0" xfId="0" applyNumberFormat="1" applyFont="1" applyAlignment="1">
      <alignment horizontal="center"/>
    </xf>
    <xf numFmtId="0" fontId="29" fillId="0" borderId="15" xfId="0" applyFont="1" applyBorder="1" applyAlignment="1">
      <alignment vertical="center" wrapText="1"/>
    </xf>
    <xf numFmtId="0" fontId="29" fillId="0" borderId="17" xfId="0" applyFont="1" applyBorder="1" applyAlignment="1">
      <alignment vertical="center" wrapText="1"/>
    </xf>
    <xf numFmtId="0" fontId="29" fillId="0" borderId="20" xfId="0" applyFont="1" applyBorder="1" applyAlignment="1">
      <alignment vertical="center" wrapText="1"/>
    </xf>
    <xf numFmtId="0" fontId="29" fillId="0" borderId="0" xfId="0" applyFont="1" applyAlignment="1">
      <alignment vertical="center" wrapText="1"/>
    </xf>
    <xf numFmtId="0" fontId="30" fillId="0" borderId="0" xfId="0" applyFont="1" applyAlignment="1">
      <alignment horizontal="center" vertical="center" wrapText="1"/>
    </xf>
    <xf numFmtId="0" fontId="31" fillId="0" borderId="0" xfId="0" applyFont="1"/>
    <xf numFmtId="0" fontId="28" fillId="0" borderId="0" xfId="0" applyFont="1" applyAlignment="1">
      <alignment horizontal="left"/>
    </xf>
    <xf numFmtId="0" fontId="32" fillId="0" borderId="0" xfId="0" applyFont="1"/>
    <xf numFmtId="0" fontId="33" fillId="0" borderId="0" xfId="0" applyFont="1" applyAlignment="1">
      <alignment vertical="center"/>
    </xf>
    <xf numFmtId="0" fontId="34" fillId="0" borderId="0" xfId="0" applyFont="1"/>
    <xf numFmtId="0" fontId="34" fillId="0" borderId="0" xfId="0" applyFont="1" applyAlignment="1">
      <alignment vertical="center"/>
    </xf>
    <xf numFmtId="0" fontId="34" fillId="0" borderId="0" xfId="0" applyFont="1" applyAlignment="1">
      <alignment horizontal="right" vertical="center"/>
    </xf>
    <xf numFmtId="0" fontId="36" fillId="0" borderId="0" xfId="0" applyFont="1" applyAlignment="1">
      <alignment horizontal="left" vertical="top"/>
    </xf>
    <xf numFmtId="0" fontId="34" fillId="0" borderId="1" xfId="0" applyFont="1" applyBorder="1"/>
    <xf numFmtId="0" fontId="3" fillId="0" borderId="1" xfId="0" applyFont="1" applyBorder="1"/>
    <xf numFmtId="0" fontId="35" fillId="0" borderId="2" xfId="0" applyFont="1" applyBorder="1" applyAlignment="1">
      <alignment vertical="center"/>
    </xf>
    <xf numFmtId="0" fontId="3" fillId="0" borderId="2" xfId="0" applyFont="1" applyBorder="1"/>
    <xf numFmtId="0" fontId="3" fillId="0" borderId="2" xfId="0" applyFont="1" applyBorder="1" applyAlignment="1">
      <alignment vertical="center"/>
    </xf>
    <xf numFmtId="0" fontId="1" fillId="0" borderId="0" xfId="0" applyFont="1" applyAlignment="1">
      <alignment horizontal="center"/>
    </xf>
    <xf numFmtId="0" fontId="0" fillId="0" borderId="1" xfId="0" applyBorder="1" applyAlignment="1">
      <alignment horizontal="left" vertical="center" wrapText="1"/>
    </xf>
    <xf numFmtId="0" fontId="0" fillId="0" borderId="29" xfId="0" applyBorder="1"/>
    <xf numFmtId="2" fontId="0" fillId="0" borderId="29" xfId="0" applyNumberFormat="1" applyBorder="1"/>
    <xf numFmtId="10" fontId="0" fillId="0" borderId="29" xfId="0" applyNumberFormat="1" applyBorder="1"/>
    <xf numFmtId="165" fontId="0" fillId="0" borderId="29" xfId="0" applyNumberFormat="1" applyBorder="1"/>
    <xf numFmtId="0" fontId="0" fillId="0" borderId="31" xfId="0" applyBorder="1"/>
    <xf numFmtId="2" fontId="0" fillId="0" borderId="31" xfId="0" applyNumberFormat="1" applyBorder="1"/>
    <xf numFmtId="10" fontId="0" fillId="0" borderId="31" xfId="0" applyNumberFormat="1" applyBorder="1"/>
    <xf numFmtId="165" fontId="0" fillId="0" borderId="31" xfId="0" applyNumberFormat="1" applyBorder="1"/>
    <xf numFmtId="0" fontId="37" fillId="0" borderId="0" xfId="0" applyFont="1"/>
    <xf numFmtId="0" fontId="10" fillId="9" borderId="1" xfId="8" applyBorder="1" applyAlignment="1">
      <alignment horizontal="left" vertical="center" wrapText="1"/>
    </xf>
    <xf numFmtId="10" fontId="0" fillId="0" borderId="17" xfId="0" applyNumberFormat="1" applyBorder="1"/>
    <xf numFmtId="0" fontId="0" fillId="0" borderId="20" xfId="0" applyBorder="1" applyAlignment="1">
      <alignment horizontal="center" vertical="center" wrapText="1"/>
    </xf>
    <xf numFmtId="0" fontId="0" fillId="0" borderId="20" xfId="0" applyBorder="1" applyAlignment="1">
      <alignment horizontal="center" vertical="center"/>
    </xf>
    <xf numFmtId="0" fontId="0" fillId="0" borderId="20" xfId="0" applyBorder="1"/>
    <xf numFmtId="2" fontId="0" fillId="0" borderId="20" xfId="0" applyNumberFormat="1" applyBorder="1"/>
    <xf numFmtId="10" fontId="0" fillId="0" borderId="20" xfId="0" applyNumberFormat="1" applyBorder="1"/>
    <xf numFmtId="165" fontId="0" fillId="0" borderId="20" xfId="0" applyNumberFormat="1" applyBorder="1"/>
    <xf numFmtId="2" fontId="0" fillId="0" borderId="20" xfId="0" applyNumberFormat="1" applyBorder="1" applyAlignment="1">
      <alignment horizontal="center" vertical="center"/>
    </xf>
    <xf numFmtId="0" fontId="9" fillId="0" borderId="17" xfId="0" applyFont="1" applyBorder="1" applyAlignment="1">
      <alignment horizontal="right"/>
    </xf>
    <xf numFmtId="2" fontId="9" fillId="0" borderId="17" xfId="1" applyNumberFormat="1" applyFont="1" applyFill="1" applyBorder="1"/>
    <xf numFmtId="0" fontId="2" fillId="0" borderId="0" xfId="0" applyFont="1" applyAlignment="1">
      <alignment horizontal="left" vertical="center" wrapText="1"/>
    </xf>
    <xf numFmtId="0" fontId="0" fillId="0" borderId="1" xfId="0" applyBorder="1" applyAlignment="1">
      <alignment horizontal="left"/>
    </xf>
    <xf numFmtId="0" fontId="38" fillId="0" borderId="0" xfId="0" applyFont="1"/>
    <xf numFmtId="0" fontId="3" fillId="0" borderId="0" xfId="0" applyFont="1" applyAlignment="1">
      <alignment horizontal="center" vertical="center"/>
    </xf>
    <xf numFmtId="0" fontId="39" fillId="0" borderId="0" xfId="0" applyFont="1" applyAlignment="1">
      <alignment vertical="center"/>
    </xf>
    <xf numFmtId="0" fontId="40" fillId="0" borderId="1" xfId="0" applyFont="1" applyBorder="1" applyAlignment="1">
      <alignment horizontal="left" vertical="center" wrapText="1"/>
    </xf>
    <xf numFmtId="0" fontId="1" fillId="6" borderId="2" xfId="5" applyFont="1" applyBorder="1" applyAlignment="1">
      <alignment vertical="center"/>
    </xf>
    <xf numFmtId="0" fontId="1" fillId="6" borderId="15" xfId="5" applyFont="1" applyBorder="1" applyAlignment="1">
      <alignment vertical="center"/>
    </xf>
    <xf numFmtId="0" fontId="23" fillId="0" borderId="0" xfId="0" applyFont="1"/>
    <xf numFmtId="0" fontId="0" fillId="0" borderId="0" xfId="0" applyAlignment="1">
      <alignment horizontal="center" vertical="top" wrapText="1"/>
    </xf>
    <xf numFmtId="0" fontId="2" fillId="0" borderId="4" xfId="0" applyFont="1" applyBorder="1" applyAlignment="1">
      <alignment horizontal="left" vertical="top" wrapText="1"/>
    </xf>
    <xf numFmtId="0" fontId="2" fillId="0" borderId="18" xfId="0" applyFont="1" applyBorder="1" applyAlignment="1">
      <alignment horizontal="left"/>
    </xf>
    <xf numFmtId="0" fontId="2" fillId="0" borderId="28" xfId="0" applyFont="1" applyBorder="1" applyAlignment="1">
      <alignment horizontal="left"/>
    </xf>
    <xf numFmtId="0" fontId="2" fillId="0" borderId="19" xfId="0" applyFont="1" applyBorder="1" applyAlignment="1">
      <alignment horizontal="left"/>
    </xf>
    <xf numFmtId="0" fontId="2" fillId="0" borderId="20" xfId="0" applyFont="1" applyBorder="1" applyAlignment="1">
      <alignment horizontal="left"/>
    </xf>
    <xf numFmtId="0" fontId="2" fillId="0" borderId="21" xfId="0" applyFont="1" applyBorder="1" applyAlignment="1">
      <alignment horizontal="left"/>
    </xf>
    <xf numFmtId="0" fontId="25" fillId="0" borderId="0" xfId="0" applyFont="1" applyAlignment="1">
      <alignment horizontal="left"/>
    </xf>
    <xf numFmtId="0" fontId="2" fillId="0" borderId="20" xfId="0" applyFont="1" applyBorder="1" applyAlignment="1">
      <alignment horizontal="left" wrapText="1"/>
    </xf>
    <xf numFmtId="0" fontId="2" fillId="0" borderId="0" xfId="0" applyFont="1" applyAlignment="1">
      <alignment horizontal="left" vertical="top"/>
    </xf>
    <xf numFmtId="0" fontId="2" fillId="0" borderId="0" xfId="0" applyFont="1" applyAlignment="1">
      <alignment horizontal="left" wrapText="1"/>
    </xf>
    <xf numFmtId="0" fontId="2" fillId="0" borderId="0" xfId="0" applyFont="1" applyAlignment="1">
      <alignment horizontal="left" vertical="top" wrapText="1"/>
    </xf>
    <xf numFmtId="0" fontId="28" fillId="0" borderId="0" xfId="0" applyFont="1" applyAlignment="1">
      <alignment vertical="top"/>
    </xf>
    <xf numFmtId="0" fontId="1" fillId="0" borderId="1" xfId="0" applyFont="1" applyBorder="1" applyAlignment="1">
      <alignment horizontal="right" vertical="center"/>
    </xf>
    <xf numFmtId="2" fontId="2" fillId="0" borderId="0" xfId="0" applyNumberFormat="1" applyFont="1"/>
    <xf numFmtId="2" fontId="2" fillId="0" borderId="20" xfId="0" applyNumberFormat="1" applyFont="1" applyBorder="1"/>
    <xf numFmtId="0" fontId="25" fillId="13" borderId="1" xfId="0" applyFont="1" applyFill="1" applyBorder="1" applyAlignment="1">
      <alignment horizontal="center" vertical="center" wrapText="1"/>
    </xf>
    <xf numFmtId="0" fontId="45" fillId="0" borderId="0" xfId="0" applyFont="1"/>
    <xf numFmtId="0" fontId="13" fillId="0" borderId="20" xfId="0" applyFont="1" applyBorder="1" applyAlignment="1">
      <alignment horizontal="left" vertical="center"/>
    </xf>
    <xf numFmtId="2" fontId="41" fillId="15" borderId="1" xfId="0" applyNumberFormat="1" applyFont="1" applyFill="1" applyBorder="1"/>
    <xf numFmtId="2" fontId="2" fillId="0" borderId="1" xfId="0" applyNumberFormat="1" applyFont="1" applyBorder="1" applyAlignment="1">
      <alignment horizontal="right" vertical="center"/>
    </xf>
    <xf numFmtId="0" fontId="2" fillId="0" borderId="1" xfId="0" applyFont="1" applyBorder="1" applyAlignment="1">
      <alignment horizontal="right"/>
    </xf>
    <xf numFmtId="0" fontId="7" fillId="0" borderId="0" xfId="0" applyFont="1" applyAlignment="1">
      <alignment vertical="center" wrapText="1"/>
    </xf>
    <xf numFmtId="0" fontId="44" fillId="0" borderId="1" xfId="0" applyFont="1" applyBorder="1" applyAlignment="1">
      <alignment vertical="center" wrapText="1"/>
    </xf>
    <xf numFmtId="10" fontId="2" fillId="0" borderId="1" xfId="1" applyNumberFormat="1" applyFont="1" applyBorder="1"/>
    <xf numFmtId="10" fontId="2" fillId="0" borderId="29" xfId="1" applyNumberFormat="1" applyFont="1" applyBorder="1"/>
    <xf numFmtId="10" fontId="2" fillId="0" borderId="0" xfId="1" applyNumberFormat="1" applyFont="1" applyBorder="1"/>
    <xf numFmtId="10" fontId="2" fillId="0" borderId="17" xfId="1" applyNumberFormat="1" applyFont="1" applyBorder="1"/>
    <xf numFmtId="0" fontId="46" fillId="0" borderId="0" xfId="0" applyFont="1"/>
    <xf numFmtId="0" fontId="38" fillId="0" borderId="1" xfId="0" applyFont="1" applyBorder="1"/>
    <xf numFmtId="9" fontId="38" fillId="0" borderId="1" xfId="1" applyFont="1" applyBorder="1"/>
    <xf numFmtId="0" fontId="7" fillId="0" borderId="2" xfId="0" applyFont="1" applyBorder="1" applyAlignment="1">
      <alignment horizontal="center" vertical="center" wrapText="1"/>
    </xf>
    <xf numFmtId="0" fontId="7" fillId="0" borderId="3" xfId="0" applyFont="1" applyBorder="1" applyAlignment="1">
      <alignment horizontal="center" vertical="center" wrapText="1"/>
    </xf>
    <xf numFmtId="0" fontId="1" fillId="0" borderId="1" xfId="0" applyFont="1" applyBorder="1" applyAlignment="1">
      <alignment horizontal="center" vertical="center" wrapText="1"/>
    </xf>
    <xf numFmtId="0" fontId="1" fillId="6" borderId="1" xfId="5" applyFont="1" applyBorder="1" applyAlignment="1">
      <alignment horizontal="center" vertical="center"/>
    </xf>
    <xf numFmtId="0" fontId="0" fillId="0" borderId="29" xfId="0" applyBorder="1" applyAlignment="1">
      <alignment horizontal="center" vertical="center" wrapText="1"/>
    </xf>
    <xf numFmtId="0" fontId="0" fillId="0" borderId="30" xfId="0" applyBorder="1" applyAlignment="1">
      <alignment horizontal="center" vertical="center" wrapText="1"/>
    </xf>
    <xf numFmtId="10" fontId="0" fillId="0" borderId="29" xfId="0" applyNumberFormat="1" applyBorder="1" applyAlignment="1">
      <alignment horizontal="center" vertical="center"/>
    </xf>
    <xf numFmtId="10" fontId="0" fillId="0" borderId="30" xfId="0" applyNumberFormat="1" applyBorder="1" applyAlignment="1">
      <alignment horizontal="center" vertical="center"/>
    </xf>
    <xf numFmtId="2" fontId="0" fillId="0" borderId="29" xfId="0" applyNumberFormat="1" applyBorder="1" applyAlignment="1">
      <alignment horizontal="center" vertical="center"/>
    </xf>
    <xf numFmtId="2" fontId="0" fillId="0" borderId="30" xfId="0" applyNumberFormat="1" applyBorder="1" applyAlignment="1">
      <alignment horizontal="center" vertical="center"/>
    </xf>
    <xf numFmtId="0" fontId="1" fillId="6" borderId="2" xfId="5" applyFont="1" applyBorder="1" applyAlignment="1">
      <alignment horizontal="center" vertical="center"/>
    </xf>
    <xf numFmtId="0" fontId="1" fillId="6" borderId="15" xfId="5" applyFont="1" applyBorder="1" applyAlignment="1">
      <alignment horizontal="center" vertical="center"/>
    </xf>
    <xf numFmtId="0" fontId="1" fillId="6" borderId="3" xfId="5" applyFont="1" applyBorder="1" applyAlignment="1">
      <alignment horizontal="center" vertical="center"/>
    </xf>
    <xf numFmtId="10" fontId="0" fillId="0" borderId="1" xfId="0" applyNumberFormat="1" applyBorder="1" applyAlignment="1">
      <alignment horizontal="center" vertical="center"/>
    </xf>
    <xf numFmtId="0" fontId="0" fillId="0" borderId="1" xfId="0" applyBorder="1" applyAlignment="1">
      <alignment horizontal="center" vertical="center" wrapText="1"/>
    </xf>
    <xf numFmtId="2" fontId="0" fillId="0" borderId="31" xfId="0" applyNumberFormat="1" applyBorder="1" applyAlignment="1">
      <alignment horizontal="center" vertical="center"/>
    </xf>
    <xf numFmtId="0" fontId="16" fillId="0" borderId="0" xfId="0" applyFont="1" applyAlignment="1">
      <alignment horizontal="center"/>
    </xf>
    <xf numFmtId="0" fontId="7" fillId="0" borderId="1" xfId="0" applyFont="1" applyBorder="1" applyAlignment="1">
      <alignment horizontal="center" vertical="center" wrapText="1"/>
    </xf>
    <xf numFmtId="0" fontId="12" fillId="3" borderId="2" xfId="3" applyBorder="1" applyAlignment="1">
      <alignment horizontal="center" vertical="center"/>
    </xf>
    <xf numFmtId="0" fontId="12" fillId="3" borderId="15" xfId="3" applyBorder="1" applyAlignment="1">
      <alignment horizontal="center" vertical="center"/>
    </xf>
    <xf numFmtId="0" fontId="12" fillId="3" borderId="3" xfId="3" applyBorder="1" applyAlignment="1">
      <alignment horizontal="center" vertical="center"/>
    </xf>
    <xf numFmtId="0" fontId="12" fillId="3" borderId="16" xfId="3" applyBorder="1" applyAlignment="1">
      <alignment horizontal="center" vertical="center" wrapText="1"/>
    </xf>
    <xf numFmtId="0" fontId="12" fillId="3" borderId="17" xfId="3" applyBorder="1" applyAlignment="1">
      <alignment horizontal="center" vertical="center" wrapText="1"/>
    </xf>
    <xf numFmtId="0" fontId="12" fillId="3" borderId="18" xfId="3" applyBorder="1" applyAlignment="1">
      <alignment horizontal="center" vertical="center" wrapText="1"/>
    </xf>
    <xf numFmtId="0" fontId="12" fillId="3" borderId="19" xfId="3" applyBorder="1" applyAlignment="1">
      <alignment horizontal="center" vertical="center" wrapText="1"/>
    </xf>
    <xf numFmtId="0" fontId="12" fillId="3" borderId="20" xfId="3" applyBorder="1" applyAlignment="1">
      <alignment horizontal="center" vertical="center" wrapText="1"/>
    </xf>
    <xf numFmtId="0" fontId="12" fillId="3" borderId="21" xfId="3" applyBorder="1" applyAlignment="1">
      <alignment horizontal="center" vertical="center" wrapText="1"/>
    </xf>
    <xf numFmtId="0" fontId="18" fillId="0" borderId="0" xfId="0" applyFont="1" applyAlignment="1">
      <alignment horizontal="center"/>
    </xf>
    <xf numFmtId="0" fontId="0" fillId="0" borderId="1" xfId="0" applyBorder="1" applyAlignment="1">
      <alignment horizontal="center" vertical="center"/>
    </xf>
    <xf numFmtId="2" fontId="0" fillId="0" borderId="1" xfId="0" applyNumberFormat="1" applyBorder="1" applyAlignment="1">
      <alignment horizontal="center" vertical="center"/>
    </xf>
    <xf numFmtId="0" fontId="37" fillId="0" borderId="4" xfId="0" applyFont="1" applyBorder="1" applyAlignment="1">
      <alignment horizontal="center" vertical="center" textRotation="90"/>
    </xf>
    <xf numFmtId="0" fontId="0" fillId="0" borderId="31" xfId="0" applyBorder="1" applyAlignment="1">
      <alignment horizontal="center" vertical="center" wrapText="1"/>
    </xf>
    <xf numFmtId="10" fontId="0" fillId="0" borderId="31" xfId="0" applyNumberFormat="1" applyBorder="1" applyAlignment="1">
      <alignment horizontal="center" vertical="center"/>
    </xf>
    <xf numFmtId="0" fontId="2" fillId="0" borderId="17" xfId="0" applyFont="1" applyBorder="1" applyAlignment="1">
      <alignment horizontal="left" vertical="center" wrapText="1"/>
    </xf>
    <xf numFmtId="0" fontId="2" fillId="0" borderId="15" xfId="0" applyFont="1" applyBorder="1" applyAlignment="1">
      <alignment horizontal="left" vertical="center" wrapText="1"/>
    </xf>
    <xf numFmtId="0" fontId="2" fillId="0" borderId="20" xfId="0" applyFont="1" applyBorder="1" applyAlignment="1">
      <alignment horizontal="left" vertical="center" wrapText="1"/>
    </xf>
    <xf numFmtId="0" fontId="2" fillId="0" borderId="0" xfId="0" applyFont="1" applyAlignment="1">
      <alignment horizontal="left"/>
    </xf>
    <xf numFmtId="0" fontId="2" fillId="0" borderId="1" xfId="0" applyFont="1" applyBorder="1" applyAlignment="1">
      <alignment horizontal="left" vertical="center"/>
    </xf>
    <xf numFmtId="0" fontId="2" fillId="0" borderId="17" xfId="0" applyFont="1" applyBorder="1" applyAlignment="1">
      <alignment horizontal="left" vertical="top" wrapText="1"/>
    </xf>
    <xf numFmtId="0" fontId="2" fillId="0" borderId="18" xfId="0" applyFont="1" applyBorder="1" applyAlignment="1">
      <alignment horizontal="left" vertical="top" wrapText="1"/>
    </xf>
    <xf numFmtId="0" fontId="2" fillId="0" borderId="28" xfId="0" applyFont="1" applyBorder="1" applyAlignment="1">
      <alignment horizontal="left" wrapText="1"/>
    </xf>
    <xf numFmtId="0" fontId="2" fillId="0" borderId="0" xfId="0" applyFont="1" applyAlignment="1">
      <alignment horizontal="left" wrapText="1"/>
    </xf>
    <xf numFmtId="0" fontId="0" fillId="0" borderId="1" xfId="0" applyBorder="1" applyAlignment="1">
      <alignment horizontal="left" vertical="center" wrapText="1"/>
    </xf>
    <xf numFmtId="0" fontId="2" fillId="0" borderId="28" xfId="0" applyFont="1" applyBorder="1" applyAlignment="1">
      <alignment horizontal="left"/>
    </xf>
    <xf numFmtId="0" fontId="2" fillId="0" borderId="17" xfId="0" applyFont="1" applyBorder="1" applyAlignment="1">
      <alignment horizontal="left"/>
    </xf>
    <xf numFmtId="0" fontId="2" fillId="0" borderId="18" xfId="0" applyFont="1" applyBorder="1" applyAlignment="1">
      <alignment horizontal="left"/>
    </xf>
    <xf numFmtId="0" fontId="2" fillId="0" borderId="4" xfId="0" applyFont="1" applyBorder="1" applyAlignment="1">
      <alignment horizontal="left"/>
    </xf>
    <xf numFmtId="0" fontId="2" fillId="0" borderId="16" xfId="0" applyFont="1" applyBorder="1" applyAlignment="1">
      <alignment horizontal="left"/>
    </xf>
    <xf numFmtId="0" fontId="2" fillId="0" borderId="28" xfId="0" applyFont="1" applyBorder="1" applyAlignment="1">
      <alignment horizontal="left" vertical="top"/>
    </xf>
    <xf numFmtId="0" fontId="2" fillId="0" borderId="0" xfId="0" applyFont="1" applyAlignment="1">
      <alignment horizontal="left" vertical="top"/>
    </xf>
    <xf numFmtId="0" fontId="2" fillId="0" borderId="4" xfId="0" applyFont="1" applyBorder="1" applyAlignment="1">
      <alignment horizontal="left" wrapText="1"/>
    </xf>
    <xf numFmtId="0" fontId="2" fillId="0" borderId="19" xfId="0" applyFont="1" applyBorder="1" applyAlignment="1">
      <alignment horizontal="left"/>
    </xf>
    <xf numFmtId="0" fontId="2" fillId="0" borderId="20" xfId="0" applyFont="1" applyBorder="1" applyAlignment="1">
      <alignment horizontal="left"/>
    </xf>
    <xf numFmtId="0" fontId="2" fillId="0" borderId="21" xfId="0" applyFont="1" applyBorder="1" applyAlignment="1">
      <alignment horizontal="left"/>
    </xf>
    <xf numFmtId="0" fontId="2" fillId="0" borderId="2" xfId="0" applyFont="1" applyBorder="1" applyAlignment="1">
      <alignment horizontal="left" vertical="top"/>
    </xf>
    <xf numFmtId="0" fontId="2" fillId="0" borderId="15" xfId="0" applyFont="1" applyBorder="1" applyAlignment="1">
      <alignment horizontal="left" vertical="top"/>
    </xf>
    <xf numFmtId="0" fontId="2" fillId="0" borderId="15" xfId="0" applyFont="1" applyBorder="1" applyAlignment="1">
      <alignment horizontal="left" vertical="top" wrapText="1"/>
    </xf>
    <xf numFmtId="0" fontId="2" fillId="0" borderId="3" xfId="0" applyFont="1" applyBorder="1" applyAlignment="1">
      <alignment horizontal="left" vertical="top" wrapText="1"/>
    </xf>
    <xf numFmtId="0" fontId="2" fillId="0" borderId="19" xfId="0" applyFont="1" applyBorder="1" applyAlignment="1">
      <alignment horizontal="left" vertical="top"/>
    </xf>
    <xf numFmtId="0" fontId="2" fillId="0" borderId="20" xfId="0" applyFont="1" applyBorder="1" applyAlignment="1">
      <alignment horizontal="left" vertical="top"/>
    </xf>
    <xf numFmtId="0" fontId="2" fillId="0" borderId="20" xfId="0" applyFont="1" applyBorder="1" applyAlignment="1">
      <alignment horizontal="left" vertical="top" wrapText="1"/>
    </xf>
    <xf numFmtId="0" fontId="2" fillId="0" borderId="21" xfId="0" applyFont="1" applyBorder="1" applyAlignment="1">
      <alignment horizontal="left" vertical="top" wrapText="1"/>
    </xf>
    <xf numFmtId="0" fontId="2" fillId="0" borderId="16" xfId="0" applyFont="1" applyBorder="1" applyAlignment="1">
      <alignment horizontal="left" wrapText="1"/>
    </xf>
    <xf numFmtId="0" fontId="2" fillId="0" borderId="17" xfId="0" applyFont="1" applyBorder="1" applyAlignment="1">
      <alignment horizontal="left" wrapText="1"/>
    </xf>
    <xf numFmtId="0" fontId="26" fillId="0" borderId="1" xfId="0" applyFont="1" applyBorder="1" applyAlignment="1">
      <alignment horizontal="center" vertical="center"/>
    </xf>
    <xf numFmtId="0" fontId="41" fillId="0" borderId="2" xfId="0" applyFont="1" applyBorder="1" applyAlignment="1">
      <alignment horizontal="center" vertical="center"/>
    </xf>
    <xf numFmtId="0" fontId="41" fillId="0" borderId="15" xfId="0" applyFont="1" applyBorder="1" applyAlignment="1">
      <alignment horizontal="center" vertical="center"/>
    </xf>
    <xf numFmtId="0" fontId="41" fillId="0" borderId="3" xfId="0" applyFont="1" applyBorder="1" applyAlignment="1">
      <alignment horizontal="center" vertical="center"/>
    </xf>
    <xf numFmtId="0" fontId="26" fillId="0" borderId="1" xfId="0" applyFont="1" applyBorder="1" applyAlignment="1">
      <alignment horizontal="center" vertical="center" wrapText="1"/>
    </xf>
    <xf numFmtId="0" fontId="2" fillId="0" borderId="1" xfId="0" applyFont="1" applyBorder="1" applyAlignment="1">
      <alignment horizontal="center"/>
    </xf>
    <xf numFmtId="0" fontId="2" fillId="0" borderId="1" xfId="0" applyFont="1" applyBorder="1" applyAlignment="1">
      <alignment horizontal="left"/>
    </xf>
    <xf numFmtId="0" fontId="27" fillId="0" borderId="1" xfId="0" applyFont="1" applyBorder="1" applyAlignment="1">
      <alignment horizontal="left" vertical="center"/>
    </xf>
    <xf numFmtId="0" fontId="2" fillId="0" borderId="0" xfId="0" applyFont="1" applyAlignment="1">
      <alignment horizontal="left" vertical="top" wrapText="1"/>
    </xf>
    <xf numFmtId="0" fontId="2" fillId="0" borderId="4" xfId="0" applyFont="1" applyBorder="1" applyAlignment="1">
      <alignment horizontal="left" vertical="top" wrapText="1"/>
    </xf>
    <xf numFmtId="9" fontId="2" fillId="0" borderId="0" xfId="0" applyNumberFormat="1" applyFont="1" applyAlignment="1">
      <alignment horizontal="left"/>
    </xf>
    <xf numFmtId="0" fontId="2" fillId="0" borderId="19" xfId="0" applyFont="1" applyBorder="1" applyAlignment="1">
      <alignment horizontal="left" wrapText="1"/>
    </xf>
    <xf numFmtId="0" fontId="2" fillId="0" borderId="20" xfId="0" applyFont="1" applyBorder="1" applyAlignment="1">
      <alignment horizontal="left" wrapText="1"/>
    </xf>
    <xf numFmtId="0" fontId="2" fillId="0" borderId="0" xfId="0" applyFont="1" applyAlignment="1">
      <alignment horizontal="left" vertical="center" wrapText="1"/>
    </xf>
    <xf numFmtId="0" fontId="42" fillId="0" borderId="2" xfId="0" applyFont="1" applyBorder="1" applyAlignment="1">
      <alignment horizontal="center" vertical="center" wrapText="1"/>
    </xf>
    <xf numFmtId="0" fontId="42" fillId="0" borderId="15" xfId="0" applyFont="1" applyBorder="1" applyAlignment="1">
      <alignment horizontal="center" vertical="center" wrapText="1"/>
    </xf>
    <xf numFmtId="0" fontId="42" fillId="0" borderId="3" xfId="0" applyFont="1" applyBorder="1" applyAlignment="1">
      <alignment horizontal="center" vertical="center" wrapText="1"/>
    </xf>
    <xf numFmtId="0" fontId="0" fillId="0" borderId="2" xfId="0" applyBorder="1" applyAlignment="1">
      <alignment horizontal="left" vertical="center" wrapText="1"/>
    </xf>
    <xf numFmtId="0" fontId="0" fillId="0" borderId="15" xfId="0" applyBorder="1" applyAlignment="1">
      <alignment horizontal="left" vertical="center" wrapText="1"/>
    </xf>
    <xf numFmtId="0" fontId="0" fillId="0" borderId="3" xfId="0" applyBorder="1" applyAlignment="1">
      <alignment horizontal="left" vertical="center" wrapText="1"/>
    </xf>
    <xf numFmtId="0" fontId="43" fillId="0" borderId="1" xfId="0" applyFont="1" applyBorder="1" applyAlignment="1">
      <alignment horizontal="center" vertical="center" wrapText="1"/>
    </xf>
    <xf numFmtId="0" fontId="42" fillId="0" borderId="1" xfId="0" applyFont="1" applyBorder="1" applyAlignment="1">
      <alignment horizontal="left" vertical="center" wrapText="1"/>
    </xf>
    <xf numFmtId="2" fontId="2" fillId="14" borderId="1" xfId="0" applyNumberFormat="1" applyFont="1" applyFill="1" applyBorder="1" applyAlignment="1">
      <alignment horizontal="center" vertical="center" wrapText="1"/>
    </xf>
    <xf numFmtId="2" fontId="2" fillId="0" borderId="1" xfId="0" applyNumberFormat="1" applyFont="1" applyBorder="1" applyAlignment="1">
      <alignment horizontal="center" vertical="center"/>
    </xf>
    <xf numFmtId="2" fontId="2" fillId="14" borderId="1" xfId="0" applyNumberFormat="1" applyFont="1" applyFill="1" applyBorder="1" applyAlignment="1">
      <alignment horizontal="center" vertical="center"/>
    </xf>
    <xf numFmtId="2" fontId="2" fillId="14" borderId="31" xfId="0" applyNumberFormat="1" applyFont="1" applyFill="1" applyBorder="1" applyAlignment="1">
      <alignment horizontal="center" vertical="center"/>
    </xf>
    <xf numFmtId="0" fontId="1" fillId="14" borderId="1" xfId="0" applyFont="1" applyFill="1" applyBorder="1" applyAlignment="1">
      <alignment horizontal="center" vertical="center" wrapText="1"/>
    </xf>
    <xf numFmtId="0" fontId="0" fillId="14" borderId="31" xfId="0" applyFill="1" applyBorder="1" applyAlignment="1">
      <alignment horizontal="center" vertical="center" wrapText="1"/>
    </xf>
    <xf numFmtId="0" fontId="0" fillId="14" borderId="1" xfId="0" applyFill="1" applyBorder="1" applyAlignment="1">
      <alignment horizontal="center" vertical="center" wrapText="1"/>
    </xf>
    <xf numFmtId="0" fontId="0" fillId="14" borderId="1" xfId="0" applyFill="1" applyBorder="1" applyAlignment="1">
      <alignment horizontal="left" vertical="center"/>
    </xf>
    <xf numFmtId="0" fontId="0" fillId="0" borderId="1" xfId="0" applyBorder="1" applyAlignment="1">
      <alignment horizontal="left" vertical="center"/>
    </xf>
    <xf numFmtId="0" fontId="7" fillId="13" borderId="1" xfId="0" applyFont="1" applyFill="1" applyBorder="1" applyAlignment="1">
      <alignment horizontal="center" vertical="center" wrapText="1"/>
    </xf>
    <xf numFmtId="0" fontId="25" fillId="13" borderId="1" xfId="0" applyFont="1" applyFill="1" applyBorder="1" applyAlignment="1">
      <alignment horizontal="center" vertical="center"/>
    </xf>
    <xf numFmtId="2" fontId="2" fillId="14" borderId="1" xfId="0" applyNumberFormat="1" applyFont="1" applyFill="1" applyBorder="1" applyAlignment="1">
      <alignment horizontal="center"/>
    </xf>
    <xf numFmtId="2" fontId="2" fillId="0" borderId="1" xfId="0" applyNumberFormat="1" applyFont="1" applyBorder="1" applyAlignment="1">
      <alignment horizontal="center"/>
    </xf>
    <xf numFmtId="0" fontId="42" fillId="0" borderId="2" xfId="0" applyFont="1" applyBorder="1" applyAlignment="1">
      <alignment horizontal="left" vertical="top" wrapText="1"/>
    </xf>
    <xf numFmtId="0" fontId="42" fillId="0" borderId="3" xfId="0" applyFont="1" applyBorder="1" applyAlignment="1">
      <alignment horizontal="left" vertical="top" wrapText="1"/>
    </xf>
    <xf numFmtId="0" fontId="25" fillId="13" borderId="2" xfId="0" applyFont="1" applyFill="1" applyBorder="1" applyAlignment="1">
      <alignment horizontal="center" vertical="center"/>
    </xf>
    <xf numFmtId="0" fontId="25" fillId="13" borderId="3" xfId="0" applyFont="1" applyFill="1" applyBorder="1" applyAlignment="1">
      <alignment horizontal="center" vertical="center"/>
    </xf>
    <xf numFmtId="0" fontId="44" fillId="0" borderId="2" xfId="0" applyFont="1" applyBorder="1" applyAlignment="1">
      <alignment horizontal="center" vertical="center" wrapText="1"/>
    </xf>
    <xf numFmtId="0" fontId="44" fillId="0" borderId="3" xfId="0" applyFont="1" applyBorder="1" applyAlignment="1">
      <alignment horizontal="center" vertical="center" wrapText="1"/>
    </xf>
    <xf numFmtId="0" fontId="42" fillId="0" borderId="2" xfId="0" applyFont="1" applyBorder="1" applyAlignment="1">
      <alignment horizontal="left" vertical="center" wrapText="1"/>
    </xf>
    <xf numFmtId="0" fontId="42" fillId="0" borderId="3" xfId="0" applyFont="1" applyBorder="1" applyAlignment="1">
      <alignment horizontal="left" vertical="center" wrapText="1"/>
    </xf>
    <xf numFmtId="0" fontId="42" fillId="0" borderId="16" xfId="0" applyFont="1" applyBorder="1" applyAlignment="1">
      <alignment horizontal="left" vertical="center" wrapText="1"/>
    </xf>
    <xf numFmtId="0" fontId="42" fillId="0" borderId="18" xfId="0" applyFont="1" applyBorder="1" applyAlignment="1">
      <alignment horizontal="left" vertical="center" wrapText="1"/>
    </xf>
    <xf numFmtId="0" fontId="42" fillId="0" borderId="17" xfId="0" applyFont="1" applyBorder="1" applyAlignment="1">
      <alignment horizontal="left" vertical="top" wrapText="1"/>
    </xf>
    <xf numFmtId="0" fontId="42" fillId="0" borderId="0" xfId="0" applyFont="1" applyAlignment="1">
      <alignment horizontal="left" vertical="top" wrapText="1"/>
    </xf>
    <xf numFmtId="0" fontId="2" fillId="0" borderId="16" xfId="0" applyFont="1" applyBorder="1" applyAlignment="1">
      <alignment horizontal="left" vertical="top" wrapText="1"/>
    </xf>
    <xf numFmtId="0" fontId="2" fillId="0" borderId="28" xfId="0" applyFont="1" applyBorder="1" applyAlignment="1">
      <alignment horizontal="left" vertical="top" wrapText="1"/>
    </xf>
    <xf numFmtId="0" fontId="2" fillId="0" borderId="19" xfId="0" applyFont="1" applyBorder="1" applyAlignment="1">
      <alignment horizontal="left" vertical="top" wrapText="1"/>
    </xf>
  </cellXfs>
  <cellStyles count="12">
    <cellStyle name="40% - Énfasis3" xfId="7" builtinId="39"/>
    <cellStyle name="40% - Énfasis5" xfId="10" builtinId="47"/>
    <cellStyle name="60% - Énfasis2" xfId="5" builtinId="36"/>
    <cellStyle name="60% - Énfasis3" xfId="8" builtinId="40"/>
    <cellStyle name="60% - Énfasis5" xfId="11" builtinId="48"/>
    <cellStyle name="Énfasis3" xfId="6" builtinId="37"/>
    <cellStyle name="Énfasis5" xfId="9" builtinId="45"/>
    <cellStyle name="Entrada" xfId="2" builtinId="20"/>
    <cellStyle name="Neutral" xfId="4" builtinId="28"/>
    <cellStyle name="Normal" xfId="0" builtinId="0"/>
    <cellStyle name="Porcentaje" xfId="1" builtinId="5"/>
    <cellStyle name="Salida" xfId="3" builtinId="21"/>
  </cellStyles>
  <dxfs count="20">
    <dxf>
      <font>
        <color theme="2" tint="-0.24994659260841701"/>
      </font>
    </dxf>
    <dxf>
      <font>
        <color theme="2" tint="-0.24994659260841701"/>
      </font>
      <border>
        <vertical/>
        <horizontal/>
      </border>
    </dxf>
    <dxf>
      <font>
        <color theme="2" tint="-0.24994659260841701"/>
      </font>
    </dxf>
    <dxf>
      <font>
        <color theme="2" tint="-0.24994659260841701"/>
      </font>
    </dxf>
    <dxf>
      <font>
        <color theme="2" tint="-0.24994659260841701"/>
      </font>
      <border>
        <vertical/>
        <horizontal/>
      </border>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b val="0"/>
        <i val="0"/>
        <strike val="0"/>
        <condense val="0"/>
        <extend val="0"/>
        <outline val="0"/>
        <shadow val="0"/>
        <u val="none"/>
        <vertAlign val="baseline"/>
        <sz val="11"/>
        <color theme="1"/>
        <name val="Calibri"/>
        <family val="2"/>
        <scheme val="minor"/>
      </font>
      <numFmt numFmtId="2" formatCode="0.0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2" formatCode="0.0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2" formatCode="0.0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2" formatCode="0.0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2" formatCode="0.0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2" formatCode="0.0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2" formatCode="0.0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2" formatCode="0.00"/>
      <alignment horizontal="center" vertical="center" textRotation="0" wrapText="0" indent="0" justifyLastLine="0" shrinkToFit="0" readingOrder="0"/>
    </dxf>
    <dxf>
      <font>
        <b/>
        <i val="0"/>
        <strike val="0"/>
        <condense val="0"/>
        <extend val="0"/>
        <outline val="0"/>
        <shadow val="0"/>
        <u val="none"/>
        <vertAlign val="baseline"/>
        <sz val="11"/>
        <color theme="1"/>
        <name val="Calibri"/>
        <family val="2"/>
        <scheme val="minor"/>
      </font>
      <numFmt numFmtId="17" formatCode="#\ ?/?"/>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i val="0"/>
        <strike val="0"/>
        <condense val="0"/>
        <extend val="0"/>
        <outline val="0"/>
        <shadow val="0"/>
        <u val="none"/>
        <vertAlign val="baseline"/>
        <sz val="11"/>
        <color theme="1"/>
        <name val="Calibri"/>
        <family val="2"/>
        <scheme val="minor"/>
      </font>
      <numFmt numFmtId="1" formatCode="0"/>
      <alignment horizontal="center" vertical="center" textRotation="0" wrapText="0" indent="0" justifyLastLine="0" shrinkToFit="0" readingOrder="0"/>
    </dxf>
  </dxfs>
  <tableStyles count="0" defaultTableStyle="TableStyleMedium2" defaultPivotStyle="PivotStyleLight16"/>
  <colors>
    <mruColors>
      <color rgb="FFFF8585"/>
      <color rgb="FFCC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eetMetadata" Target="metadata.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GB"/>
              <a:t>Resultados académicos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ES"/>
        </a:p>
      </c:txPr>
    </c:title>
    <c:autoTitleDeleted val="0"/>
    <c:plotArea>
      <c:layout>
        <c:manualLayout>
          <c:layoutTarget val="inner"/>
          <c:xMode val="edge"/>
          <c:yMode val="edge"/>
          <c:x val="6.6580927384076991E-2"/>
          <c:y val="0.17171296296296298"/>
          <c:w val="0.90286351706036749"/>
          <c:h val="0.53767752989209683"/>
        </c:manualLayout>
      </c:layout>
      <c:barChart>
        <c:barDir val="col"/>
        <c:grouping val="clustered"/>
        <c:varyColors val="0"/>
        <c:ser>
          <c:idx val="0"/>
          <c:order val="0"/>
          <c:tx>
            <c:strRef>
              <c:f>'Informe final'!$B$39</c:f>
              <c:strCache>
                <c:ptCount val="1"/>
                <c:pt idx="0">
                  <c:v>Pre test</c:v>
                </c:pt>
              </c:strCache>
            </c:strRef>
          </c:tx>
          <c:spPr>
            <a:solidFill>
              <a:schemeClr val="accent1"/>
            </a:solidFill>
            <a:ln>
              <a:noFill/>
            </a:ln>
            <a:effectLst/>
          </c:spPr>
          <c:invertIfNegative val="0"/>
          <c:cat>
            <c:multiLvlStrRef>
              <c:f>'Informe final'!$D$37:$G$38</c:f>
              <c:multiLvlStrCache>
                <c:ptCount val="4"/>
                <c:lvl>
                  <c:pt idx="0">
                    <c:v>Media</c:v>
                  </c:pt>
                  <c:pt idx="1">
                    <c:v>Varianza</c:v>
                  </c:pt>
                  <c:pt idx="2">
                    <c:v>Media</c:v>
                  </c:pt>
                  <c:pt idx="3">
                    <c:v>Varianza</c:v>
                  </c:pt>
                </c:lvl>
                <c:lvl>
                  <c:pt idx="0">
                    <c:v>Experimental</c:v>
                  </c:pt>
                  <c:pt idx="2">
                    <c:v>Control</c:v>
                  </c:pt>
                </c:lvl>
              </c:multiLvlStrCache>
            </c:multiLvlStrRef>
          </c:cat>
          <c:val>
            <c:numRef>
              <c:f>'Informe final'!$D$39:$G$39</c:f>
              <c:numCache>
                <c:formatCode>0.000</c:formatCode>
                <c:ptCount val="4"/>
                <c:pt idx="0">
                  <c:v>0</c:v>
                </c:pt>
                <c:pt idx="1">
                  <c:v>0</c:v>
                </c:pt>
                <c:pt idx="2">
                  <c:v>0</c:v>
                </c:pt>
                <c:pt idx="3">
                  <c:v>0</c:v>
                </c:pt>
              </c:numCache>
            </c:numRef>
          </c:val>
          <c:extLst>
            <c:ext xmlns:c16="http://schemas.microsoft.com/office/drawing/2014/chart" uri="{C3380CC4-5D6E-409C-BE32-E72D297353CC}">
              <c16:uniqueId val="{00000000-23E7-4AA3-87D7-CD4C78064C0E}"/>
            </c:ext>
          </c:extLst>
        </c:ser>
        <c:ser>
          <c:idx val="1"/>
          <c:order val="1"/>
          <c:tx>
            <c:strRef>
              <c:f>'Informe final'!$B$40</c:f>
              <c:strCache>
                <c:ptCount val="1"/>
                <c:pt idx="0">
                  <c:v>Post test</c:v>
                </c:pt>
              </c:strCache>
            </c:strRef>
          </c:tx>
          <c:spPr>
            <a:solidFill>
              <a:schemeClr val="accent2"/>
            </a:solidFill>
            <a:ln>
              <a:noFill/>
            </a:ln>
            <a:effectLst/>
          </c:spPr>
          <c:invertIfNegative val="0"/>
          <c:cat>
            <c:multiLvlStrRef>
              <c:f>'Informe final'!$D$37:$G$38</c:f>
              <c:multiLvlStrCache>
                <c:ptCount val="4"/>
                <c:lvl>
                  <c:pt idx="0">
                    <c:v>Media</c:v>
                  </c:pt>
                  <c:pt idx="1">
                    <c:v>Varianza</c:v>
                  </c:pt>
                  <c:pt idx="2">
                    <c:v>Media</c:v>
                  </c:pt>
                  <c:pt idx="3">
                    <c:v>Varianza</c:v>
                  </c:pt>
                </c:lvl>
                <c:lvl>
                  <c:pt idx="0">
                    <c:v>Experimental</c:v>
                  </c:pt>
                  <c:pt idx="2">
                    <c:v>Control</c:v>
                  </c:pt>
                </c:lvl>
              </c:multiLvlStrCache>
            </c:multiLvlStrRef>
          </c:cat>
          <c:val>
            <c:numRef>
              <c:f>'Informe final'!$D$40:$G$40</c:f>
              <c:numCache>
                <c:formatCode>0.000</c:formatCode>
                <c:ptCount val="4"/>
                <c:pt idx="0">
                  <c:v>0</c:v>
                </c:pt>
                <c:pt idx="1">
                  <c:v>0</c:v>
                </c:pt>
                <c:pt idx="2">
                  <c:v>0</c:v>
                </c:pt>
                <c:pt idx="3">
                  <c:v>0</c:v>
                </c:pt>
              </c:numCache>
            </c:numRef>
          </c:val>
          <c:extLst>
            <c:ext xmlns:c16="http://schemas.microsoft.com/office/drawing/2014/chart" uri="{C3380CC4-5D6E-409C-BE32-E72D297353CC}">
              <c16:uniqueId val="{00000001-23E7-4AA3-87D7-CD4C78064C0E}"/>
            </c:ext>
          </c:extLst>
        </c:ser>
        <c:dLbls>
          <c:showLegendKey val="0"/>
          <c:showVal val="0"/>
          <c:showCatName val="0"/>
          <c:showSerName val="0"/>
          <c:showPercent val="0"/>
          <c:showBubbleSize val="0"/>
        </c:dLbls>
        <c:gapWidth val="219"/>
        <c:overlap val="-27"/>
        <c:axId val="2125398959"/>
        <c:axId val="2125399439"/>
      </c:barChart>
      <c:catAx>
        <c:axId val="21253989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ES"/>
          </a:p>
        </c:txPr>
        <c:crossAx val="2125399439"/>
        <c:crosses val="autoZero"/>
        <c:auto val="1"/>
        <c:lblAlgn val="ctr"/>
        <c:lblOffset val="100"/>
        <c:noMultiLvlLbl val="0"/>
      </c:catAx>
      <c:valAx>
        <c:axId val="2125399439"/>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ES"/>
          </a:p>
        </c:txPr>
        <c:crossAx val="212539895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ES"/>
        </a:p>
      </c:txPr>
    </c:legend>
    <c:plotVisOnly val="1"/>
    <c:dispBlanksAs val="gap"/>
    <c:showDLblsOverMax val="0"/>
  </c:chart>
  <c:spPr>
    <a:solidFill>
      <a:schemeClr val="bg1"/>
    </a:solidFill>
    <a:ln w="9525" cap="flat" cmpd="sng" algn="ctr">
      <a:noFill/>
      <a:round/>
    </a:ln>
    <a:effectLst/>
  </c:spPr>
  <c:txPr>
    <a:bodyPr/>
    <a:lstStyle/>
    <a:p>
      <a:pPr>
        <a:defRPr>
          <a:latin typeface="Times New Roman" panose="02020603050405020304" pitchFamily="18" charset="0"/>
          <a:cs typeface="Times New Roman" panose="02020603050405020304" pitchFamily="18" charset="0"/>
        </a:defRPr>
      </a:pPr>
      <a:endParaRPr lang="es-ES"/>
    </a:p>
  </c:txPr>
  <c:printSettings>
    <c:headerFooter/>
    <c:pageMargins b="0.75" l="0.7" r="0.7" t="0.75" header="0.3" footer="0.3"/>
    <c:pageSetup paperSize="9" orientation="landscape"/>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s-ES" sz="1100"/>
              <a:t>Diseño técnico</a:t>
            </a:r>
          </a:p>
        </c:rich>
      </c:tx>
      <c:layout>
        <c:manualLayout>
          <c:xMode val="edge"/>
          <c:yMode val="edge"/>
          <c:x val="1.6111220362662944E-2"/>
          <c:y val="2.3486889507315332E-2"/>
        </c:manualLayout>
      </c:layout>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radarChart>
        <c:radarStyle val="marker"/>
        <c:varyColors val="0"/>
        <c:ser>
          <c:idx val="0"/>
          <c:order val="0"/>
          <c:spPr>
            <a:ln w="28575" cap="rnd">
              <a:solidFill>
                <a:schemeClr val="accent1"/>
              </a:solidFill>
              <a:round/>
            </a:ln>
            <a:effectLst/>
          </c:spPr>
          <c:marker>
            <c:symbol val="none"/>
          </c:marker>
          <c:cat>
            <c:strRef>
              <c:f>Cálculos!$D$202:$D$208</c:f>
              <c:strCache>
                <c:ptCount val="7"/>
                <c:pt idx="0">
                  <c:v>Adecuación del diseño</c:v>
                </c:pt>
                <c:pt idx="1">
                  <c:v>Frescura del diseño</c:v>
                </c:pt>
                <c:pt idx="2">
                  <c:v>Comodidad del diseño</c:v>
                </c:pt>
                <c:pt idx="3">
                  <c:v>Utilidad percibida (emisor)</c:v>
                </c:pt>
                <c:pt idx="4">
                  <c:v>Preferencia personal (emisor)</c:v>
                </c:pt>
                <c:pt idx="5">
                  <c:v>Probabilidad de reutilización</c:v>
                </c:pt>
                <c:pt idx="6">
                  <c:v>Control del emisor</c:v>
                </c:pt>
              </c:strCache>
            </c:strRef>
          </c:cat>
          <c:val>
            <c:numRef>
              <c:f>Cálculos!$E$202:$E$208</c:f>
              <c:numCache>
                <c:formatCode>0.00</c:formatCode>
                <c:ptCount val="7"/>
                <c:pt idx="0">
                  <c:v>5</c:v>
                </c:pt>
                <c:pt idx="1">
                  <c:v>4.5</c:v>
                </c:pt>
                <c:pt idx="2">
                  <c:v>4.5</c:v>
                </c:pt>
                <c:pt idx="3">
                  <c:v>4</c:v>
                </c:pt>
                <c:pt idx="4">
                  <c:v>4</c:v>
                </c:pt>
                <c:pt idx="5">
                  <c:v>5</c:v>
                </c:pt>
                <c:pt idx="6">
                  <c:v>5</c:v>
                </c:pt>
              </c:numCache>
            </c:numRef>
          </c:val>
          <c:extLst>
            <c:ext xmlns:c16="http://schemas.microsoft.com/office/drawing/2014/chart" uri="{C3380CC4-5D6E-409C-BE32-E72D297353CC}">
              <c16:uniqueId val="{00000000-2EAA-4E77-9CA1-1181B7E93B1D}"/>
            </c:ext>
          </c:extLst>
        </c:ser>
        <c:dLbls>
          <c:showLegendKey val="0"/>
          <c:showVal val="0"/>
          <c:showCatName val="0"/>
          <c:showSerName val="0"/>
          <c:showPercent val="0"/>
          <c:showBubbleSize val="0"/>
        </c:dLbls>
        <c:axId val="889242191"/>
        <c:axId val="947671631"/>
      </c:radarChart>
      <c:catAx>
        <c:axId val="8892421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947671631"/>
        <c:crosses val="autoZero"/>
        <c:auto val="1"/>
        <c:lblAlgn val="ctr"/>
        <c:lblOffset val="100"/>
        <c:noMultiLvlLbl val="0"/>
      </c:catAx>
      <c:valAx>
        <c:axId val="947671631"/>
        <c:scaling>
          <c:orientation val="minMax"/>
          <c:max val="5"/>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8892421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sz="1100"/>
              <a:t>Diseño del contenido</a:t>
            </a:r>
          </a:p>
        </c:rich>
      </c:tx>
      <c:layout>
        <c:manualLayout>
          <c:xMode val="edge"/>
          <c:yMode val="edge"/>
          <c:x val="1.4933933813506261E-2"/>
          <c:y val="1.884058454767947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radarChart>
        <c:radarStyle val="marker"/>
        <c:varyColors val="0"/>
        <c:ser>
          <c:idx val="0"/>
          <c:order val="0"/>
          <c:spPr>
            <a:ln w="28575" cap="rnd">
              <a:solidFill>
                <a:schemeClr val="accent1"/>
              </a:solidFill>
              <a:round/>
            </a:ln>
            <a:effectLst/>
          </c:spPr>
          <c:marker>
            <c:symbol val="none"/>
          </c:marker>
          <c:cat>
            <c:strRef>
              <c:f>Cálculos!$D$209:$D$212</c:f>
              <c:strCache>
                <c:ptCount val="4"/>
                <c:pt idx="0">
                  <c:v>Validez del contenido</c:v>
                </c:pt>
                <c:pt idx="1">
                  <c:v>Practicidad del contenido</c:v>
                </c:pt>
                <c:pt idx="2">
                  <c:v>Fiabilidad del contenido</c:v>
                </c:pt>
                <c:pt idx="3">
                  <c:v>Sistematicidad del contenido</c:v>
                </c:pt>
              </c:strCache>
            </c:strRef>
          </c:cat>
          <c:val>
            <c:numRef>
              <c:f>Cálculos!$E$209:$E$212</c:f>
              <c:numCache>
                <c:formatCode>0.00</c:formatCode>
                <c:ptCount val="4"/>
                <c:pt idx="0">
                  <c:v>4.75</c:v>
                </c:pt>
                <c:pt idx="1">
                  <c:v>4.125</c:v>
                </c:pt>
                <c:pt idx="2">
                  <c:v>5</c:v>
                </c:pt>
                <c:pt idx="3">
                  <c:v>4.625</c:v>
                </c:pt>
              </c:numCache>
            </c:numRef>
          </c:val>
          <c:extLst>
            <c:ext xmlns:c16="http://schemas.microsoft.com/office/drawing/2014/chart" uri="{C3380CC4-5D6E-409C-BE32-E72D297353CC}">
              <c16:uniqueId val="{00000000-014D-46CF-87D2-347D34A59AD2}"/>
            </c:ext>
          </c:extLst>
        </c:ser>
        <c:dLbls>
          <c:showLegendKey val="0"/>
          <c:showVal val="0"/>
          <c:showCatName val="0"/>
          <c:showSerName val="0"/>
          <c:showPercent val="0"/>
          <c:showBubbleSize val="0"/>
        </c:dLbls>
        <c:axId val="996660287"/>
        <c:axId val="1844595487"/>
      </c:radarChart>
      <c:catAx>
        <c:axId val="9966602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844595487"/>
        <c:crosses val="autoZero"/>
        <c:auto val="1"/>
        <c:lblAlgn val="ctr"/>
        <c:lblOffset val="100"/>
        <c:noMultiLvlLbl val="0"/>
      </c:catAx>
      <c:valAx>
        <c:axId val="1844595487"/>
        <c:scaling>
          <c:orientation val="minMax"/>
          <c:max val="5"/>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9966602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s-ES" sz="1100"/>
              <a:t>Diseño metodológico</a:t>
            </a:r>
          </a:p>
        </c:rich>
      </c:tx>
      <c:layout>
        <c:manualLayout>
          <c:xMode val="edge"/>
          <c:yMode val="edge"/>
          <c:x val="3.0502514573665783E-2"/>
          <c:y val="2.3423410795352057E-2"/>
        </c:manualLayout>
      </c:layout>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radarChart>
        <c:radarStyle val="marker"/>
        <c:varyColors val="0"/>
        <c:ser>
          <c:idx val="0"/>
          <c:order val="0"/>
          <c:spPr>
            <a:ln w="28575" cap="rnd">
              <a:solidFill>
                <a:schemeClr val="accent1"/>
              </a:solidFill>
              <a:round/>
            </a:ln>
            <a:effectLst/>
          </c:spPr>
          <c:marker>
            <c:symbol val="none"/>
          </c:marker>
          <c:cat>
            <c:strRef>
              <c:f>Cálculos!$D$213:$D$219</c:f>
              <c:strCache>
                <c:ptCount val="7"/>
                <c:pt idx="0">
                  <c:v>Facilidad de uso percibida</c:v>
                </c:pt>
                <c:pt idx="1">
                  <c:v>Facilidad de uso percibida (emisor)</c:v>
                </c:pt>
                <c:pt idx="2">
                  <c:v>Adecuación del medio de aplicación</c:v>
                </c:pt>
                <c:pt idx="3">
                  <c:v>Adecuación de la duración</c:v>
                </c:pt>
                <c:pt idx="4">
                  <c:v>Adecuación de la frecuencia de aplicación</c:v>
                </c:pt>
                <c:pt idx="5">
                  <c:v>Adecuación de los grupos de trabajo</c:v>
                </c:pt>
                <c:pt idx="6">
                  <c:v>Adecuación del número de profesores</c:v>
                </c:pt>
              </c:strCache>
            </c:strRef>
          </c:cat>
          <c:val>
            <c:numRef>
              <c:f>Cálculos!$E$213:$E$219</c:f>
              <c:numCache>
                <c:formatCode>0.00</c:formatCode>
                <c:ptCount val="7"/>
                <c:pt idx="0">
                  <c:v>4.75</c:v>
                </c:pt>
                <c:pt idx="1">
                  <c:v>4.5</c:v>
                </c:pt>
                <c:pt idx="2">
                  <c:v>0.5</c:v>
                </c:pt>
                <c:pt idx="3">
                  <c:v>4.75</c:v>
                </c:pt>
                <c:pt idx="4">
                  <c:v>4.75</c:v>
                </c:pt>
                <c:pt idx="5">
                  <c:v>4.5</c:v>
                </c:pt>
                <c:pt idx="6">
                  <c:v>5</c:v>
                </c:pt>
              </c:numCache>
            </c:numRef>
          </c:val>
          <c:extLst>
            <c:ext xmlns:c16="http://schemas.microsoft.com/office/drawing/2014/chart" uri="{C3380CC4-5D6E-409C-BE32-E72D297353CC}">
              <c16:uniqueId val="{00000000-C171-41CB-AE6E-5DC68E685B3B}"/>
            </c:ext>
          </c:extLst>
        </c:ser>
        <c:dLbls>
          <c:showLegendKey val="0"/>
          <c:showVal val="0"/>
          <c:showCatName val="0"/>
          <c:showSerName val="0"/>
          <c:showPercent val="0"/>
          <c:showBubbleSize val="0"/>
        </c:dLbls>
        <c:axId val="878791455"/>
        <c:axId val="882331535"/>
      </c:radarChart>
      <c:catAx>
        <c:axId val="8787914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882331535"/>
        <c:crosses val="autoZero"/>
        <c:auto val="1"/>
        <c:lblAlgn val="ctr"/>
        <c:lblOffset val="100"/>
        <c:noMultiLvlLbl val="0"/>
      </c:catAx>
      <c:valAx>
        <c:axId val="882331535"/>
        <c:scaling>
          <c:orientation val="minMax"/>
          <c:max val="5"/>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8787914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GB"/>
              <a:t>Resultado de encuestas</a:t>
            </a:r>
          </a:p>
        </c:rich>
      </c:tx>
      <c:layout>
        <c:manualLayout>
          <c:xMode val="edge"/>
          <c:yMode val="edge"/>
          <c:x val="0.33326060606060603"/>
          <c:y val="3.24074074074074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ES"/>
        </a:p>
      </c:txPr>
    </c:title>
    <c:autoTitleDeleted val="0"/>
    <c:plotArea>
      <c:layout>
        <c:manualLayout>
          <c:layoutTarget val="inner"/>
          <c:xMode val="edge"/>
          <c:yMode val="edge"/>
          <c:x val="0.11027602799650044"/>
          <c:y val="0.17171296296296298"/>
          <c:w val="0.86642125984251972"/>
          <c:h val="0.61498432487605714"/>
        </c:manualLayout>
      </c:layout>
      <c:barChart>
        <c:barDir val="col"/>
        <c:grouping val="clustered"/>
        <c:varyColors val="0"/>
        <c:ser>
          <c:idx val="0"/>
          <c:order val="0"/>
          <c:tx>
            <c:strRef>
              <c:f>Cálculos!$C$111</c:f>
              <c:strCache>
                <c:ptCount val="1"/>
                <c:pt idx="0">
                  <c:v>Media</c:v>
                </c:pt>
              </c:strCache>
            </c:strRef>
          </c:tx>
          <c:spPr>
            <a:solidFill>
              <a:schemeClr val="accent1"/>
            </a:solidFill>
            <a:ln>
              <a:noFill/>
            </a:ln>
            <a:effectLst/>
          </c:spPr>
          <c:invertIfNegative val="0"/>
          <c:cat>
            <c:strRef>
              <c:extLst>
                <c:ext xmlns:c15="http://schemas.microsoft.com/office/drawing/2012/chart" uri="{02D57815-91ED-43cb-92C2-25804820EDAC}">
                  <c15:fullRef>
                    <c15:sqref>Cálculos!$B$112:$B$154</c15:sqref>
                  </c15:fullRef>
                </c:ext>
              </c:extLst>
              <c:f>(Cálculos!$B$116:$B$131,Cálculos!$B$133:$B$147,Cálculos!$B$149,Cálculos!$B$151)</c:f>
              <c:strCache>
                <c:ptCount val="33"/>
                <c:pt idx="0">
                  <c:v>Q5</c:v>
                </c:pt>
                <c:pt idx="1">
                  <c:v>Q6</c:v>
                </c:pt>
                <c:pt idx="2">
                  <c:v>Q7</c:v>
                </c:pt>
                <c:pt idx="3">
                  <c:v>Q8</c:v>
                </c:pt>
                <c:pt idx="4">
                  <c:v>Q9</c:v>
                </c:pt>
                <c:pt idx="5">
                  <c:v>Q10</c:v>
                </c:pt>
                <c:pt idx="6">
                  <c:v>Q11</c:v>
                </c:pt>
                <c:pt idx="7">
                  <c:v>Q12</c:v>
                </c:pt>
                <c:pt idx="8">
                  <c:v>Q13</c:v>
                </c:pt>
                <c:pt idx="9">
                  <c:v>Q14</c:v>
                </c:pt>
                <c:pt idx="10">
                  <c:v>Q15</c:v>
                </c:pt>
                <c:pt idx="11">
                  <c:v>Q16</c:v>
                </c:pt>
                <c:pt idx="12">
                  <c:v>Q17</c:v>
                </c:pt>
                <c:pt idx="13">
                  <c:v>Q18</c:v>
                </c:pt>
                <c:pt idx="14">
                  <c:v>Q19</c:v>
                </c:pt>
                <c:pt idx="15">
                  <c:v>Q20</c:v>
                </c:pt>
                <c:pt idx="16">
                  <c:v>Q22</c:v>
                </c:pt>
                <c:pt idx="17">
                  <c:v>Q23</c:v>
                </c:pt>
                <c:pt idx="18">
                  <c:v>Q24</c:v>
                </c:pt>
                <c:pt idx="19">
                  <c:v>Q25</c:v>
                </c:pt>
                <c:pt idx="20">
                  <c:v>Q26</c:v>
                </c:pt>
                <c:pt idx="21">
                  <c:v>Q27</c:v>
                </c:pt>
                <c:pt idx="22">
                  <c:v>Q28</c:v>
                </c:pt>
                <c:pt idx="23">
                  <c:v>Q29</c:v>
                </c:pt>
                <c:pt idx="24">
                  <c:v>Q30</c:v>
                </c:pt>
                <c:pt idx="25">
                  <c:v>Q31</c:v>
                </c:pt>
                <c:pt idx="26">
                  <c:v>Q32</c:v>
                </c:pt>
                <c:pt idx="27">
                  <c:v>Q33</c:v>
                </c:pt>
                <c:pt idx="28">
                  <c:v>Q34</c:v>
                </c:pt>
                <c:pt idx="29">
                  <c:v>Q35</c:v>
                </c:pt>
                <c:pt idx="30">
                  <c:v>Q36</c:v>
                </c:pt>
                <c:pt idx="31">
                  <c:v>Q38</c:v>
                </c:pt>
                <c:pt idx="32">
                  <c:v>Q40</c:v>
                </c:pt>
              </c:strCache>
            </c:strRef>
          </c:cat>
          <c:val>
            <c:numRef>
              <c:extLst>
                <c:ext xmlns:c15="http://schemas.microsoft.com/office/drawing/2012/chart" uri="{02D57815-91ED-43cb-92C2-25804820EDAC}">
                  <c15:fullRef>
                    <c15:sqref>Cálculos!$C$112:$C$154</c15:sqref>
                  </c15:fullRef>
                </c:ext>
              </c:extLst>
              <c:f>(Cálculos!$C$116:$C$131,Cálculos!$C$133:$C$147,Cálculos!$C$149,Cálculos!$C$151)</c:f>
              <c:numCache>
                <c:formatCode>0.000</c:formatCode>
                <c:ptCount val="33"/>
                <c:pt idx="0">
                  <c:v>5</c:v>
                </c:pt>
                <c:pt idx="1">
                  <c:v>5</c:v>
                </c:pt>
                <c:pt idx="2">
                  <c:v>4.8</c:v>
                </c:pt>
                <c:pt idx="3">
                  <c:v>4.4000000000000004</c:v>
                </c:pt>
                <c:pt idx="4">
                  <c:v>4.4000000000000004</c:v>
                </c:pt>
                <c:pt idx="5">
                  <c:v>4.8</c:v>
                </c:pt>
                <c:pt idx="6">
                  <c:v>4.8</c:v>
                </c:pt>
                <c:pt idx="7">
                  <c:v>4.5999999999999996</c:v>
                </c:pt>
                <c:pt idx="8">
                  <c:v>5</c:v>
                </c:pt>
                <c:pt idx="9">
                  <c:v>5</c:v>
                </c:pt>
                <c:pt idx="10">
                  <c:v>3.6</c:v>
                </c:pt>
                <c:pt idx="11">
                  <c:v>5</c:v>
                </c:pt>
                <c:pt idx="12">
                  <c:v>5</c:v>
                </c:pt>
                <c:pt idx="13">
                  <c:v>5</c:v>
                </c:pt>
                <c:pt idx="14">
                  <c:v>4.4000000000000004</c:v>
                </c:pt>
                <c:pt idx="15">
                  <c:v>4.8</c:v>
                </c:pt>
                <c:pt idx="16">
                  <c:v>4.4000000000000004</c:v>
                </c:pt>
                <c:pt idx="17">
                  <c:v>4.2</c:v>
                </c:pt>
                <c:pt idx="18">
                  <c:v>4.5999999999999996</c:v>
                </c:pt>
                <c:pt idx="19">
                  <c:v>4.2</c:v>
                </c:pt>
                <c:pt idx="20">
                  <c:v>4.2</c:v>
                </c:pt>
                <c:pt idx="21">
                  <c:v>4.5999999999999996</c:v>
                </c:pt>
                <c:pt idx="22">
                  <c:v>4.5999999999999996</c:v>
                </c:pt>
                <c:pt idx="23">
                  <c:v>4.4000000000000004</c:v>
                </c:pt>
                <c:pt idx="24">
                  <c:v>4.2</c:v>
                </c:pt>
                <c:pt idx="25">
                  <c:v>2.8</c:v>
                </c:pt>
                <c:pt idx="26">
                  <c:v>3</c:v>
                </c:pt>
                <c:pt idx="27">
                  <c:v>4.4000000000000004</c:v>
                </c:pt>
                <c:pt idx="28">
                  <c:v>5</c:v>
                </c:pt>
                <c:pt idx="29">
                  <c:v>3.8</c:v>
                </c:pt>
                <c:pt idx="30">
                  <c:v>4.8</c:v>
                </c:pt>
                <c:pt idx="31">
                  <c:v>4.5999999999999996</c:v>
                </c:pt>
                <c:pt idx="32">
                  <c:v>5</c:v>
                </c:pt>
              </c:numCache>
            </c:numRef>
          </c:val>
          <c:extLst>
            <c:ext xmlns:c16="http://schemas.microsoft.com/office/drawing/2014/chart" uri="{C3380CC4-5D6E-409C-BE32-E72D297353CC}">
              <c16:uniqueId val="{00000000-98DA-4A30-A588-6D2AE43891CD}"/>
            </c:ext>
          </c:extLst>
        </c:ser>
        <c:ser>
          <c:idx val="1"/>
          <c:order val="1"/>
          <c:tx>
            <c:strRef>
              <c:f>Cálculos!$D$111</c:f>
              <c:strCache>
                <c:ptCount val="1"/>
                <c:pt idx="0">
                  <c:v>Varianza</c:v>
                </c:pt>
              </c:strCache>
            </c:strRef>
          </c:tx>
          <c:spPr>
            <a:solidFill>
              <a:schemeClr val="accent2"/>
            </a:solidFill>
            <a:ln>
              <a:noFill/>
            </a:ln>
            <a:effectLst/>
          </c:spPr>
          <c:invertIfNegative val="0"/>
          <c:cat>
            <c:strRef>
              <c:extLst>
                <c:ext xmlns:c15="http://schemas.microsoft.com/office/drawing/2012/chart" uri="{02D57815-91ED-43cb-92C2-25804820EDAC}">
                  <c15:fullRef>
                    <c15:sqref>Cálculos!$B$112:$B$154</c15:sqref>
                  </c15:fullRef>
                </c:ext>
              </c:extLst>
              <c:f>(Cálculos!$B$116:$B$131,Cálculos!$B$133:$B$147,Cálculos!$B$149,Cálculos!$B$151)</c:f>
              <c:strCache>
                <c:ptCount val="33"/>
                <c:pt idx="0">
                  <c:v>Q5</c:v>
                </c:pt>
                <c:pt idx="1">
                  <c:v>Q6</c:v>
                </c:pt>
                <c:pt idx="2">
                  <c:v>Q7</c:v>
                </c:pt>
                <c:pt idx="3">
                  <c:v>Q8</c:v>
                </c:pt>
                <c:pt idx="4">
                  <c:v>Q9</c:v>
                </c:pt>
                <c:pt idx="5">
                  <c:v>Q10</c:v>
                </c:pt>
                <c:pt idx="6">
                  <c:v>Q11</c:v>
                </c:pt>
                <c:pt idx="7">
                  <c:v>Q12</c:v>
                </c:pt>
                <c:pt idx="8">
                  <c:v>Q13</c:v>
                </c:pt>
                <c:pt idx="9">
                  <c:v>Q14</c:v>
                </c:pt>
                <c:pt idx="10">
                  <c:v>Q15</c:v>
                </c:pt>
                <c:pt idx="11">
                  <c:v>Q16</c:v>
                </c:pt>
                <c:pt idx="12">
                  <c:v>Q17</c:v>
                </c:pt>
                <c:pt idx="13">
                  <c:v>Q18</c:v>
                </c:pt>
                <c:pt idx="14">
                  <c:v>Q19</c:v>
                </c:pt>
                <c:pt idx="15">
                  <c:v>Q20</c:v>
                </c:pt>
                <c:pt idx="16">
                  <c:v>Q22</c:v>
                </c:pt>
                <c:pt idx="17">
                  <c:v>Q23</c:v>
                </c:pt>
                <c:pt idx="18">
                  <c:v>Q24</c:v>
                </c:pt>
                <c:pt idx="19">
                  <c:v>Q25</c:v>
                </c:pt>
                <c:pt idx="20">
                  <c:v>Q26</c:v>
                </c:pt>
                <c:pt idx="21">
                  <c:v>Q27</c:v>
                </c:pt>
                <c:pt idx="22">
                  <c:v>Q28</c:v>
                </c:pt>
                <c:pt idx="23">
                  <c:v>Q29</c:v>
                </c:pt>
                <c:pt idx="24">
                  <c:v>Q30</c:v>
                </c:pt>
                <c:pt idx="25">
                  <c:v>Q31</c:v>
                </c:pt>
                <c:pt idx="26">
                  <c:v>Q32</c:v>
                </c:pt>
                <c:pt idx="27">
                  <c:v>Q33</c:v>
                </c:pt>
                <c:pt idx="28">
                  <c:v>Q34</c:v>
                </c:pt>
                <c:pt idx="29">
                  <c:v>Q35</c:v>
                </c:pt>
                <c:pt idx="30">
                  <c:v>Q36</c:v>
                </c:pt>
                <c:pt idx="31">
                  <c:v>Q38</c:v>
                </c:pt>
                <c:pt idx="32">
                  <c:v>Q40</c:v>
                </c:pt>
              </c:strCache>
            </c:strRef>
          </c:cat>
          <c:val>
            <c:numRef>
              <c:extLst>
                <c:ext xmlns:c15="http://schemas.microsoft.com/office/drawing/2012/chart" uri="{02D57815-91ED-43cb-92C2-25804820EDAC}">
                  <c15:fullRef>
                    <c15:sqref>Cálculos!$D$112:$D$154</c15:sqref>
                  </c15:fullRef>
                </c:ext>
              </c:extLst>
              <c:f>(Cálculos!$D$116:$D$131,Cálculos!$D$133:$D$147,Cálculos!$D$149,Cálculos!$D$151)</c:f>
              <c:numCache>
                <c:formatCode>0.000</c:formatCode>
                <c:ptCount val="33"/>
                <c:pt idx="0">
                  <c:v>0</c:v>
                </c:pt>
                <c:pt idx="1">
                  <c:v>0</c:v>
                </c:pt>
                <c:pt idx="2">
                  <c:v>0.19999999999999998</c:v>
                </c:pt>
                <c:pt idx="3">
                  <c:v>0.80000000000000071</c:v>
                </c:pt>
                <c:pt idx="4">
                  <c:v>0.80000000000000071</c:v>
                </c:pt>
                <c:pt idx="5">
                  <c:v>0.19999999999999996</c:v>
                </c:pt>
                <c:pt idx="6">
                  <c:v>0.19999999999999998</c:v>
                </c:pt>
                <c:pt idx="7">
                  <c:v>0.80000000000000071</c:v>
                </c:pt>
                <c:pt idx="8">
                  <c:v>0</c:v>
                </c:pt>
                <c:pt idx="9">
                  <c:v>0</c:v>
                </c:pt>
                <c:pt idx="10">
                  <c:v>0.80000000000000071</c:v>
                </c:pt>
                <c:pt idx="11">
                  <c:v>0</c:v>
                </c:pt>
                <c:pt idx="12">
                  <c:v>0</c:v>
                </c:pt>
                <c:pt idx="13">
                  <c:v>0</c:v>
                </c:pt>
                <c:pt idx="14">
                  <c:v>0.80000000000000071</c:v>
                </c:pt>
                <c:pt idx="15">
                  <c:v>0.19999999999999998</c:v>
                </c:pt>
                <c:pt idx="16">
                  <c:v>0.80000000000000071</c:v>
                </c:pt>
                <c:pt idx="17">
                  <c:v>0.69999999999999929</c:v>
                </c:pt>
                <c:pt idx="18">
                  <c:v>0.30000000000000071</c:v>
                </c:pt>
                <c:pt idx="19">
                  <c:v>3.1999999999999993</c:v>
                </c:pt>
                <c:pt idx="20">
                  <c:v>0.69999999999999929</c:v>
                </c:pt>
                <c:pt idx="21">
                  <c:v>0.30000000000000071</c:v>
                </c:pt>
                <c:pt idx="22">
                  <c:v>0.30000000000000071</c:v>
                </c:pt>
                <c:pt idx="23">
                  <c:v>0.30000000000000071</c:v>
                </c:pt>
                <c:pt idx="24">
                  <c:v>0.69999999999999929</c:v>
                </c:pt>
                <c:pt idx="25">
                  <c:v>2.6999999999999993</c:v>
                </c:pt>
                <c:pt idx="26">
                  <c:v>3.3333333333333335</c:v>
                </c:pt>
                <c:pt idx="27">
                  <c:v>0.80000000000000071</c:v>
                </c:pt>
                <c:pt idx="28">
                  <c:v>0</c:v>
                </c:pt>
                <c:pt idx="29">
                  <c:v>1.1999999999999993</c:v>
                </c:pt>
                <c:pt idx="30">
                  <c:v>0.19999999999999996</c:v>
                </c:pt>
                <c:pt idx="31">
                  <c:v>0.80000000000000071</c:v>
                </c:pt>
                <c:pt idx="32">
                  <c:v>0</c:v>
                </c:pt>
              </c:numCache>
            </c:numRef>
          </c:val>
          <c:extLst>
            <c:ext xmlns:c16="http://schemas.microsoft.com/office/drawing/2014/chart" uri="{C3380CC4-5D6E-409C-BE32-E72D297353CC}">
              <c16:uniqueId val="{00000001-98DA-4A30-A588-6D2AE43891CD}"/>
            </c:ext>
          </c:extLst>
        </c:ser>
        <c:dLbls>
          <c:showLegendKey val="0"/>
          <c:showVal val="0"/>
          <c:showCatName val="0"/>
          <c:showSerName val="0"/>
          <c:showPercent val="0"/>
          <c:showBubbleSize val="0"/>
        </c:dLbls>
        <c:gapWidth val="219"/>
        <c:overlap val="-27"/>
        <c:axId val="301335967"/>
        <c:axId val="301347007"/>
      </c:barChart>
      <c:catAx>
        <c:axId val="3013359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ES"/>
          </a:p>
        </c:txPr>
        <c:crossAx val="301347007"/>
        <c:crosses val="autoZero"/>
        <c:auto val="1"/>
        <c:lblAlgn val="ctr"/>
        <c:lblOffset val="100"/>
        <c:noMultiLvlLbl val="0"/>
      </c:catAx>
      <c:valAx>
        <c:axId val="301347007"/>
        <c:scaling>
          <c:orientation val="minMax"/>
          <c:max val="5"/>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ES"/>
          </a:p>
        </c:txPr>
        <c:crossAx val="30133596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Times New Roman" panose="02020603050405020304" pitchFamily="18" charset="0"/>
          <a:cs typeface="Times New Roman" panose="02020603050405020304" pitchFamily="18" charset="0"/>
        </a:defRPr>
      </a:pPr>
      <a:endParaRPr lang="es-ES"/>
    </a:p>
  </c:txPr>
  <c:printSettings>
    <c:headerFooter/>
    <c:pageMargins b="0.75" l="0.7" r="0.7" t="0.75" header="0.3" footer="0.3"/>
    <c:pageSetup orientation="portrait"/>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Resultado Informe Final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bar"/>
        <c:grouping val="clustered"/>
        <c:varyColors val="0"/>
        <c:ser>
          <c:idx val="0"/>
          <c:order val="0"/>
          <c:spPr>
            <a:solidFill>
              <a:schemeClr val="accent1"/>
            </a:solidFill>
            <a:ln>
              <a:noFill/>
            </a:ln>
            <a:effectLst/>
          </c:spPr>
          <c:invertIfNegative val="0"/>
          <c:cat>
            <c:strRef>
              <c:extLst>
                <c:ext xmlns:c15="http://schemas.microsoft.com/office/drawing/2012/chart" uri="{02D57815-91ED-43cb-92C2-25804820EDAC}">
                  <c15:fullRef>
                    <c15:sqref>Cálculos!$B$159:$C$173</c15:sqref>
                  </c15:fullRef>
                  <c15:levelRef>
                    <c15:sqref>Cálculos!$B$159:$B$173</c15:sqref>
                  </c15:levelRef>
                </c:ext>
              </c:extLst>
              <c:f>Cálculos!$B$159:$B$173</c:f>
              <c:strCache>
                <c:ptCount val="15"/>
                <c:pt idx="0">
                  <c:v>Utilidad percibida (emisor)</c:v>
                </c:pt>
                <c:pt idx="1">
                  <c:v>Facilidad de uso percibida (emisor)</c:v>
                </c:pt>
                <c:pt idx="2">
                  <c:v>Probabilidad de reutilización</c:v>
                </c:pt>
                <c:pt idx="3">
                  <c:v>Control del emisor</c:v>
                </c:pt>
                <c:pt idx="4">
                  <c:v>Adecuación del medio de aplicación</c:v>
                </c:pt>
                <c:pt idx="5">
                  <c:v>Comportamiento en el recinto</c:v>
                </c:pt>
                <c:pt idx="6">
                  <c:v>Ruido en el recinto</c:v>
                </c:pt>
                <c:pt idx="7">
                  <c:v>Integración percibida</c:v>
                </c:pt>
                <c:pt idx="8">
                  <c:v>Socialización percibida</c:v>
                </c:pt>
                <c:pt idx="9">
                  <c:v>Preferencia personal (emisor)</c:v>
                </c:pt>
                <c:pt idx="10">
                  <c:v>Cambios en los partes</c:v>
                </c:pt>
                <c:pt idx="11">
                  <c:v>Valoración global</c:v>
                </c:pt>
                <c:pt idx="12">
                  <c:v>Valoración global de comportamiento</c:v>
                </c:pt>
                <c:pt idx="13">
                  <c:v>Valoración global académica</c:v>
                </c:pt>
                <c:pt idx="14">
                  <c:v>Valoración global motivacional</c:v>
                </c:pt>
              </c:strCache>
            </c:strRef>
          </c:cat>
          <c:val>
            <c:numRef>
              <c:f>Cálculos!$D$159:$D$173</c:f>
              <c:numCache>
                <c:formatCode>General</c:formatCode>
                <c:ptCount val="15"/>
                <c:pt idx="0">
                  <c:v>8</c:v>
                </c:pt>
                <c:pt idx="1">
                  <c:v>9</c:v>
                </c:pt>
                <c:pt idx="2">
                  <c:v>10</c:v>
                </c:pt>
                <c:pt idx="3">
                  <c:v>10</c:v>
                </c:pt>
                <c:pt idx="4">
                  <c:v>1</c:v>
                </c:pt>
                <c:pt idx="5">
                  <c:v>10</c:v>
                </c:pt>
                <c:pt idx="6">
                  <c:v>10</c:v>
                </c:pt>
                <c:pt idx="7">
                  <c:v>0</c:v>
                </c:pt>
                <c:pt idx="8">
                  <c:v>0</c:v>
                </c:pt>
                <c:pt idx="9">
                  <c:v>8</c:v>
                </c:pt>
                <c:pt idx="10">
                  <c:v>0</c:v>
                </c:pt>
                <c:pt idx="11">
                  <c:v>10</c:v>
                </c:pt>
                <c:pt idx="12">
                  <c:v>8</c:v>
                </c:pt>
                <c:pt idx="13">
                  <c:v>10</c:v>
                </c:pt>
                <c:pt idx="14">
                  <c:v>8</c:v>
                </c:pt>
              </c:numCache>
            </c:numRef>
          </c:val>
          <c:extLst>
            <c:ext xmlns:c16="http://schemas.microsoft.com/office/drawing/2014/chart" uri="{C3380CC4-5D6E-409C-BE32-E72D297353CC}">
              <c16:uniqueId val="{00000000-5BDA-42AA-9570-0D654DF48677}"/>
            </c:ext>
          </c:extLst>
        </c:ser>
        <c:dLbls>
          <c:showLegendKey val="0"/>
          <c:showVal val="0"/>
          <c:showCatName val="0"/>
          <c:showSerName val="0"/>
          <c:showPercent val="0"/>
          <c:showBubbleSize val="0"/>
        </c:dLbls>
        <c:gapWidth val="182"/>
        <c:axId val="889412815"/>
        <c:axId val="892022143"/>
        <c:extLst>
          <c:ext xmlns:c15="http://schemas.microsoft.com/office/drawing/2012/chart" uri="{02D57815-91ED-43cb-92C2-25804820EDAC}">
            <c15:filteredBarSeries>
              <c15:ser>
                <c:idx val="1"/>
                <c:order val="1"/>
                <c:spPr>
                  <a:solidFill>
                    <a:schemeClr val="accent2"/>
                  </a:solidFill>
                  <a:ln>
                    <a:noFill/>
                  </a:ln>
                  <a:effectLst/>
                </c:spPr>
                <c:invertIfNegative val="0"/>
                <c:cat>
                  <c:strRef>
                    <c:extLst>
                      <c:ext uri="{02D57815-91ED-43cb-92C2-25804820EDAC}">
                        <c15:fullRef>
                          <c15:sqref>Cálculos!$B$159:$C$173</c15:sqref>
                        </c15:fullRef>
                        <c15:levelRef>
                          <c15:sqref>Cálculos!$B$159:$B$173</c15:sqref>
                        </c15:levelRef>
                        <c15:formulaRef>
                          <c15:sqref>Cálculos!$B$159:$B$173</c15:sqref>
                        </c15:formulaRef>
                      </c:ext>
                    </c:extLst>
                    <c:strCache>
                      <c:ptCount val="15"/>
                      <c:pt idx="0">
                        <c:v>Utilidad percibida (emisor)</c:v>
                      </c:pt>
                      <c:pt idx="1">
                        <c:v>Facilidad de uso percibida (emisor)</c:v>
                      </c:pt>
                      <c:pt idx="2">
                        <c:v>Probabilidad de reutilización</c:v>
                      </c:pt>
                      <c:pt idx="3">
                        <c:v>Control del emisor</c:v>
                      </c:pt>
                      <c:pt idx="4">
                        <c:v>Adecuación del medio de aplicación</c:v>
                      </c:pt>
                      <c:pt idx="5">
                        <c:v>Comportamiento en el recinto</c:v>
                      </c:pt>
                      <c:pt idx="6">
                        <c:v>Ruido en el recinto</c:v>
                      </c:pt>
                      <c:pt idx="7">
                        <c:v>Integración percibida</c:v>
                      </c:pt>
                      <c:pt idx="8">
                        <c:v>Socialización percibida</c:v>
                      </c:pt>
                      <c:pt idx="9">
                        <c:v>Preferencia personal (emisor)</c:v>
                      </c:pt>
                      <c:pt idx="10">
                        <c:v>Cambios en los partes</c:v>
                      </c:pt>
                      <c:pt idx="11">
                        <c:v>Valoración global</c:v>
                      </c:pt>
                      <c:pt idx="12">
                        <c:v>Valoración global de comportamiento</c:v>
                      </c:pt>
                      <c:pt idx="13">
                        <c:v>Valoración global académica</c:v>
                      </c:pt>
                      <c:pt idx="14">
                        <c:v>Valoración global motivacional</c:v>
                      </c:pt>
                    </c:strCache>
                  </c:strRef>
                </c:cat>
                <c:val>
                  <c:numRef>
                    <c:extLst>
                      <c:ext uri="{02D57815-91ED-43cb-92C2-25804820EDAC}">
                        <c15:formulaRef>
                          <c15:sqref>Cálculos!$E$159:$E$173</c15:sqref>
                        </c15:formulaRef>
                      </c:ext>
                    </c:extLst>
                    <c:numCache>
                      <c:formatCode>General</c:formatCode>
                      <c:ptCount val="15"/>
                      <c:pt idx="0">
                        <c:v>4</c:v>
                      </c:pt>
                      <c:pt idx="1">
                        <c:v>4.5</c:v>
                      </c:pt>
                      <c:pt idx="2">
                        <c:v>5</c:v>
                      </c:pt>
                      <c:pt idx="3">
                        <c:v>5</c:v>
                      </c:pt>
                      <c:pt idx="4">
                        <c:v>0.5</c:v>
                      </c:pt>
                      <c:pt idx="5">
                        <c:v>5</c:v>
                      </c:pt>
                      <c:pt idx="6">
                        <c:v>5</c:v>
                      </c:pt>
                      <c:pt idx="7">
                        <c:v>0</c:v>
                      </c:pt>
                      <c:pt idx="8">
                        <c:v>0</c:v>
                      </c:pt>
                      <c:pt idx="9">
                        <c:v>4</c:v>
                      </c:pt>
                      <c:pt idx="10">
                        <c:v>0</c:v>
                      </c:pt>
                      <c:pt idx="11">
                        <c:v>5</c:v>
                      </c:pt>
                      <c:pt idx="12">
                        <c:v>4</c:v>
                      </c:pt>
                      <c:pt idx="13">
                        <c:v>5</c:v>
                      </c:pt>
                      <c:pt idx="14">
                        <c:v>4</c:v>
                      </c:pt>
                    </c:numCache>
                  </c:numRef>
                </c:val>
                <c:extLst>
                  <c:ext xmlns:c16="http://schemas.microsoft.com/office/drawing/2014/chart" uri="{C3380CC4-5D6E-409C-BE32-E72D297353CC}">
                    <c16:uniqueId val="{00000001-5BDA-42AA-9570-0D654DF48677}"/>
                  </c:ext>
                </c:extLst>
              </c15:ser>
            </c15:filteredBarSeries>
          </c:ext>
        </c:extLst>
      </c:barChart>
      <c:catAx>
        <c:axId val="8894128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892022143"/>
        <c:crosses val="autoZero"/>
        <c:auto val="1"/>
        <c:lblAlgn val="ctr"/>
        <c:lblOffset val="100"/>
        <c:noMultiLvlLbl val="0"/>
      </c:catAx>
      <c:valAx>
        <c:axId val="89202214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88941281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Obj1</a:t>
            </a:r>
          </a:p>
        </c:rich>
      </c:tx>
      <c:layout>
        <c:manualLayout>
          <c:xMode val="edge"/>
          <c:yMode val="edge"/>
          <c:x val="3.4883148831488332E-2"/>
          <c:y val="3.243390360818968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radarChart>
        <c:radarStyle val="marker"/>
        <c:varyColors val="0"/>
        <c:ser>
          <c:idx val="0"/>
          <c:order val="1"/>
          <c:spPr>
            <a:ln w="28575" cap="rnd">
              <a:solidFill>
                <a:schemeClr val="accent1"/>
              </a:solidFill>
              <a:round/>
            </a:ln>
            <a:effectLst/>
          </c:spPr>
          <c:marker>
            <c:symbol val="none"/>
          </c:marker>
          <c:cat>
            <c:strRef>
              <c:extLst>
                <c:ext xmlns:c15="http://schemas.microsoft.com/office/drawing/2012/chart" uri="{02D57815-91ED-43cb-92C2-25804820EDAC}">
                  <c15:fullRef>
                    <c15:sqref>Cálculos!$K$179:$K$182</c15:sqref>
                  </c15:fullRef>
                </c:ext>
              </c:extLst>
              <c:f>(Cálculos!$K$179,Cálculos!$K$181:$K$182)</c:f>
              <c:strCache>
                <c:ptCount val="3"/>
                <c:pt idx="0">
                  <c:v>Resultados de comportamiento</c:v>
                </c:pt>
                <c:pt idx="1">
                  <c:v>Resultados motivacionales</c:v>
                </c:pt>
                <c:pt idx="2">
                  <c:v>Valoración global</c:v>
                </c:pt>
              </c:strCache>
            </c:strRef>
          </c:cat>
          <c:val>
            <c:numRef>
              <c:extLst>
                <c:ext xmlns:c15="http://schemas.microsoft.com/office/drawing/2012/chart" uri="{02D57815-91ED-43cb-92C2-25804820EDAC}">
                  <c15:fullRef>
                    <c15:sqref>Cálculos!$L$179:$L$182</c15:sqref>
                  </c15:fullRef>
                </c:ext>
              </c:extLst>
              <c:f>(Cálculos!$L$179,Cálculos!$L$181:$L$182)</c:f>
              <c:numCache>
                <c:formatCode>0.00</c:formatCode>
                <c:ptCount val="3"/>
                <c:pt idx="0">
                  <c:v>2.3159402671756313</c:v>
                </c:pt>
                <c:pt idx="1">
                  <c:v>4.1102383712245087</c:v>
                </c:pt>
                <c:pt idx="2">
                  <c:v>4.6224830378708921</c:v>
                </c:pt>
              </c:numCache>
            </c:numRef>
          </c:val>
          <c:extLst>
            <c:ext xmlns:c16="http://schemas.microsoft.com/office/drawing/2014/chart" uri="{C3380CC4-5D6E-409C-BE32-E72D297353CC}">
              <c16:uniqueId val="{00000002-BF14-45C6-A3B7-91415E193442}"/>
            </c:ext>
          </c:extLst>
        </c:ser>
        <c:dLbls>
          <c:showLegendKey val="0"/>
          <c:showVal val="0"/>
          <c:showCatName val="0"/>
          <c:showSerName val="0"/>
          <c:showPercent val="0"/>
          <c:showBubbleSize val="0"/>
        </c:dLbls>
        <c:axId val="939052431"/>
        <c:axId val="1725133823"/>
        <c:extLst>
          <c:ext xmlns:c15="http://schemas.microsoft.com/office/drawing/2012/chart" uri="{02D57815-91ED-43cb-92C2-25804820EDAC}">
            <c15:filteredRadarSeries>
              <c15:ser>
                <c:idx val="1"/>
                <c:order val="0"/>
                <c:spPr>
                  <a:ln w="28575" cap="rnd">
                    <a:solidFill>
                      <a:schemeClr val="accent2"/>
                    </a:solidFill>
                    <a:round/>
                  </a:ln>
                  <a:effectLst/>
                </c:spPr>
                <c:marker>
                  <c:symbol val="none"/>
                </c:marker>
                <c:cat>
                  <c:strRef>
                    <c:extLst>
                      <c:ext uri="{02D57815-91ED-43cb-92C2-25804820EDAC}">
                        <c15:fullRef>
                          <c15:sqref>Cálculos!$K$179:$K$182</c15:sqref>
                        </c15:fullRef>
                        <c15:formulaRef>
                          <c15:sqref>(Cálculos!$K$179,Cálculos!$K$181:$K$182)</c15:sqref>
                        </c15:formulaRef>
                      </c:ext>
                    </c:extLst>
                    <c:strCache>
                      <c:ptCount val="3"/>
                      <c:pt idx="0">
                        <c:v>Resultados de comportamiento</c:v>
                      </c:pt>
                      <c:pt idx="1">
                        <c:v>Resultados motivacionales</c:v>
                      </c:pt>
                      <c:pt idx="2">
                        <c:v>Valoración global</c:v>
                      </c:pt>
                    </c:strCache>
                  </c:strRef>
                </c:cat>
                <c:val>
                  <c:numRef>
                    <c:extLst>
                      <c:ext uri="{02D57815-91ED-43cb-92C2-25804820EDAC}">
                        <c15:fullRef>
                          <c15:sqref>Cálculos!$L$179:$L$182</c15:sqref>
                        </c15:fullRef>
                        <c15:formulaRef>
                          <c15:sqref>(Cálculos!$L$179,Cálculos!$L$181:$L$182)</c15:sqref>
                        </c15:formulaRef>
                      </c:ext>
                    </c:extLst>
                    <c:numCache>
                      <c:formatCode>0.00</c:formatCode>
                      <c:ptCount val="3"/>
                      <c:pt idx="0">
                        <c:v>2.3159402671756313</c:v>
                      </c:pt>
                      <c:pt idx="1">
                        <c:v>4.1102383712245087</c:v>
                      </c:pt>
                      <c:pt idx="2">
                        <c:v>4.6224830378708921</c:v>
                      </c:pt>
                    </c:numCache>
                  </c:numRef>
                </c:val>
                <c:extLst>
                  <c:ext xmlns:c16="http://schemas.microsoft.com/office/drawing/2014/chart" uri="{C3380CC4-5D6E-409C-BE32-E72D297353CC}">
                    <c16:uniqueId val="{00000003-BF14-45C6-A3B7-91415E193442}"/>
                  </c:ext>
                </c:extLst>
              </c15:ser>
            </c15:filteredRadarSeries>
          </c:ext>
        </c:extLst>
      </c:radarChart>
      <c:catAx>
        <c:axId val="9390524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725133823"/>
        <c:crosses val="autoZero"/>
        <c:auto val="1"/>
        <c:lblAlgn val="ctr"/>
        <c:lblOffset val="100"/>
        <c:noMultiLvlLbl val="0"/>
      </c:catAx>
      <c:valAx>
        <c:axId val="1725133823"/>
        <c:scaling>
          <c:orientation val="minMax"/>
          <c:max val="5"/>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93905243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r>
              <a:rPr lang="es-ES"/>
              <a:t>Obj2</a:t>
            </a:r>
          </a:p>
        </c:rich>
      </c:tx>
      <c:layout>
        <c:manualLayout>
          <c:xMode val="edge"/>
          <c:yMode val="edge"/>
          <c:x val="3.5795035424493506E-2"/>
          <c:y val="3.5353535353535352E-2"/>
        </c:manualLayout>
      </c:layout>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es-ES"/>
        </a:p>
      </c:txPr>
    </c:title>
    <c:autoTitleDeleted val="0"/>
    <c:plotArea>
      <c:layout/>
      <c:radarChart>
        <c:radarStyle val="marker"/>
        <c:varyColors val="0"/>
        <c:ser>
          <c:idx val="0"/>
          <c:order val="0"/>
          <c:spPr>
            <a:ln w="28575" cap="rnd">
              <a:solidFill>
                <a:schemeClr val="accent1"/>
              </a:solidFill>
              <a:round/>
            </a:ln>
            <a:effectLst/>
          </c:spPr>
          <c:marker>
            <c:symbol val="none"/>
          </c:marker>
          <c:cat>
            <c:strRef>
              <c:f>Cálculos!$K$183:$K$185</c:f>
              <c:strCache>
                <c:ptCount val="3"/>
                <c:pt idx="0">
                  <c:v>Diseño del contenido</c:v>
                </c:pt>
                <c:pt idx="1">
                  <c:v>Diseño metodológico</c:v>
                </c:pt>
                <c:pt idx="2">
                  <c:v>Diseño técnico</c:v>
                </c:pt>
              </c:strCache>
            </c:strRef>
          </c:cat>
          <c:val>
            <c:numRef>
              <c:f>Cálculos!$L$183:$L$185</c:f>
              <c:numCache>
                <c:formatCode>0.00</c:formatCode>
                <c:ptCount val="3"/>
                <c:pt idx="0">
                  <c:v>4.6514320861546992</c:v>
                </c:pt>
                <c:pt idx="1">
                  <c:v>4.1113584956873286</c:v>
                </c:pt>
                <c:pt idx="2">
                  <c:v>4.577440341041549</c:v>
                </c:pt>
              </c:numCache>
            </c:numRef>
          </c:val>
          <c:extLst>
            <c:ext xmlns:c16="http://schemas.microsoft.com/office/drawing/2014/chart" uri="{C3380CC4-5D6E-409C-BE32-E72D297353CC}">
              <c16:uniqueId val="{00000000-DD01-4EFC-A62C-C942FFCB1704}"/>
            </c:ext>
          </c:extLst>
        </c:ser>
        <c:dLbls>
          <c:showLegendKey val="0"/>
          <c:showVal val="0"/>
          <c:showCatName val="0"/>
          <c:showSerName val="0"/>
          <c:showPercent val="0"/>
          <c:showBubbleSize val="0"/>
        </c:dLbls>
        <c:axId val="996664127"/>
        <c:axId val="971274463"/>
      </c:radarChart>
      <c:catAx>
        <c:axId val="9966641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s-ES"/>
          </a:p>
        </c:txPr>
        <c:crossAx val="971274463"/>
        <c:crosses val="autoZero"/>
        <c:auto val="1"/>
        <c:lblAlgn val="ctr"/>
        <c:lblOffset val="100"/>
        <c:noMultiLvlLbl val="0"/>
      </c:catAx>
      <c:valAx>
        <c:axId val="971274463"/>
        <c:scaling>
          <c:orientation val="minMax"/>
          <c:max val="5"/>
          <c:min val="0"/>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s-ES"/>
          </a:p>
        </c:txPr>
        <c:crossAx val="9966641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es-E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s-ES" sz="1100"/>
              <a:t>Resultados</a:t>
            </a:r>
            <a:r>
              <a:rPr lang="es-ES" sz="1100" baseline="0"/>
              <a:t> de comportamiento</a:t>
            </a:r>
            <a:endParaRPr lang="es-ES" sz="1100"/>
          </a:p>
        </c:rich>
      </c:tx>
      <c:layout>
        <c:manualLayout>
          <c:xMode val="edge"/>
          <c:yMode val="edge"/>
          <c:x val="1.0115950696036413E-2"/>
          <c:y val="1.6771488469601678E-2"/>
        </c:manualLayout>
      </c:layout>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radarChart>
        <c:radarStyle val="marker"/>
        <c:varyColors val="0"/>
        <c:ser>
          <c:idx val="0"/>
          <c:order val="0"/>
          <c:spPr>
            <a:ln w="28575" cap="rnd">
              <a:solidFill>
                <a:schemeClr val="accent1"/>
              </a:solidFill>
              <a:round/>
            </a:ln>
            <a:effectLst/>
          </c:spPr>
          <c:marker>
            <c:symbol val="none"/>
          </c:marker>
          <c:cat>
            <c:strRef>
              <c:extLst>
                <c:ext xmlns:c15="http://schemas.microsoft.com/office/drawing/2012/chart" uri="{02D57815-91ED-43cb-92C2-25804820EDAC}">
                  <c15:fullRef>
                    <c15:sqref>Cálculos!$D$179:$D$183</c15:sqref>
                  </c15:fullRef>
                </c:ext>
              </c:extLst>
              <c:f>Cálculos!$D$179:$D$182</c:f>
              <c:strCache>
                <c:ptCount val="4"/>
                <c:pt idx="0">
                  <c:v>Comportamiento en el recinto</c:v>
                </c:pt>
                <c:pt idx="1">
                  <c:v>Ruido en el recinto</c:v>
                </c:pt>
                <c:pt idx="2">
                  <c:v>Integración percibida</c:v>
                </c:pt>
                <c:pt idx="3">
                  <c:v>Socialización percibida</c:v>
                </c:pt>
              </c:strCache>
            </c:strRef>
          </c:cat>
          <c:val>
            <c:numRef>
              <c:extLst>
                <c:ext xmlns:c15="http://schemas.microsoft.com/office/drawing/2012/chart" uri="{02D57815-91ED-43cb-92C2-25804820EDAC}">
                  <c15:fullRef>
                    <c15:sqref>Cálculos!$E$179:$E$183</c15:sqref>
                  </c15:fullRef>
                </c:ext>
              </c:extLst>
              <c:f>Cálculos!$E$179:$E$182</c:f>
              <c:numCache>
                <c:formatCode>0.00</c:formatCode>
                <c:ptCount val="4"/>
                <c:pt idx="0">
                  <c:v>5</c:v>
                </c:pt>
                <c:pt idx="1">
                  <c:v>5</c:v>
                </c:pt>
                <c:pt idx="2">
                  <c:v>0</c:v>
                </c:pt>
                <c:pt idx="3">
                  <c:v>0</c:v>
                </c:pt>
              </c:numCache>
            </c:numRef>
          </c:val>
          <c:extLst>
            <c:ext xmlns:c16="http://schemas.microsoft.com/office/drawing/2014/chart" uri="{C3380CC4-5D6E-409C-BE32-E72D297353CC}">
              <c16:uniqueId val="{00000000-AF6B-4233-9F02-FF663AF2FFA8}"/>
            </c:ext>
          </c:extLst>
        </c:ser>
        <c:dLbls>
          <c:showLegendKey val="0"/>
          <c:showVal val="0"/>
          <c:showCatName val="0"/>
          <c:showSerName val="0"/>
          <c:showPercent val="0"/>
          <c:showBubbleSize val="0"/>
        </c:dLbls>
        <c:axId val="878571695"/>
        <c:axId val="1747840511"/>
      </c:radarChart>
      <c:catAx>
        <c:axId val="8785716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747840511"/>
        <c:crosses val="autoZero"/>
        <c:auto val="1"/>
        <c:lblAlgn val="ctr"/>
        <c:lblOffset val="100"/>
        <c:noMultiLvlLbl val="0"/>
      </c:catAx>
      <c:valAx>
        <c:axId val="1747840511"/>
        <c:scaling>
          <c:orientation val="minMax"/>
          <c:max val="5"/>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87857169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s-ES" sz="1100"/>
              <a:t>Resultados académicos</a:t>
            </a:r>
          </a:p>
        </c:rich>
      </c:tx>
      <c:layout>
        <c:manualLayout>
          <c:xMode val="edge"/>
          <c:yMode val="edge"/>
          <c:x val="9.3190292960952676E-3"/>
          <c:y val="1.9753094100551802E-2"/>
        </c:manualLayout>
      </c:layout>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0"/>
          <c:order val="0"/>
          <c:spPr>
            <a:solidFill>
              <a:schemeClr val="accent1"/>
            </a:solidFill>
            <a:ln>
              <a:noFill/>
            </a:ln>
            <a:effectLst/>
          </c:spPr>
          <c:invertIfNegative val="0"/>
          <c:cat>
            <c:strRef>
              <c:f>Cálculos!$D$184:$D$185</c:f>
              <c:strCache>
                <c:ptCount val="2"/>
                <c:pt idx="0">
                  <c:v>Conocimiento obtenido</c:v>
                </c:pt>
                <c:pt idx="1">
                  <c:v>Comparación con grupo de control</c:v>
                </c:pt>
              </c:strCache>
            </c:strRef>
          </c:cat>
          <c:val>
            <c:numRef>
              <c:f>Cálculos!$E$184:$E$185</c:f>
              <c:numCache>
                <c:formatCode>0.00</c:formatCode>
                <c:ptCount val="2"/>
                <c:pt idx="0">
                  <c:v>0</c:v>
                </c:pt>
                <c:pt idx="1">
                  <c:v>0</c:v>
                </c:pt>
              </c:numCache>
            </c:numRef>
          </c:val>
          <c:extLst>
            <c:ext xmlns:c16="http://schemas.microsoft.com/office/drawing/2014/chart" uri="{C3380CC4-5D6E-409C-BE32-E72D297353CC}">
              <c16:uniqueId val="{00000000-958A-44CE-8AAF-803F43A4AA2E}"/>
            </c:ext>
          </c:extLst>
        </c:ser>
        <c:dLbls>
          <c:showLegendKey val="0"/>
          <c:showVal val="0"/>
          <c:showCatName val="0"/>
          <c:showSerName val="0"/>
          <c:showPercent val="0"/>
          <c:showBubbleSize val="0"/>
        </c:dLbls>
        <c:gapWidth val="219"/>
        <c:overlap val="-27"/>
        <c:axId val="878795295"/>
        <c:axId val="947695439"/>
      </c:barChart>
      <c:catAx>
        <c:axId val="8787952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947695439"/>
        <c:crosses val="autoZero"/>
        <c:auto val="1"/>
        <c:lblAlgn val="ctr"/>
        <c:lblOffset val="100"/>
        <c:noMultiLvlLbl val="0"/>
      </c:catAx>
      <c:valAx>
        <c:axId val="947695439"/>
        <c:scaling>
          <c:orientation val="minMax"/>
          <c:max val="5"/>
          <c:min val="0"/>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8787952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s-ES" sz="1100"/>
              <a:t>Resultados motivacionales</a:t>
            </a:r>
          </a:p>
        </c:rich>
      </c:tx>
      <c:layout>
        <c:manualLayout>
          <c:xMode val="edge"/>
          <c:yMode val="edge"/>
          <c:x val="1.3437953122992506E-2"/>
          <c:y val="2.6578073089700997E-2"/>
        </c:manualLayout>
      </c:layout>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radarChart>
        <c:radarStyle val="marker"/>
        <c:varyColors val="0"/>
        <c:ser>
          <c:idx val="0"/>
          <c:order val="0"/>
          <c:spPr>
            <a:ln w="28575" cap="rnd">
              <a:solidFill>
                <a:schemeClr val="accent1"/>
              </a:solidFill>
              <a:round/>
            </a:ln>
            <a:effectLst/>
          </c:spPr>
          <c:marker>
            <c:symbol val="none"/>
          </c:marker>
          <c:cat>
            <c:strRef>
              <c:f>Cálculos!$D$186:$D$194</c:f>
              <c:strCache>
                <c:ptCount val="9"/>
                <c:pt idx="0">
                  <c:v>Utilidad percibida</c:v>
                </c:pt>
                <c:pt idx="1">
                  <c:v>Actitud hacia el uso</c:v>
                </c:pt>
                <c:pt idx="2">
                  <c:v>Intención de uso</c:v>
                </c:pt>
                <c:pt idx="3">
                  <c:v>Disfrute percibido</c:v>
                </c:pt>
                <c:pt idx="4">
                  <c:v>Motivación con la materia</c:v>
                </c:pt>
                <c:pt idx="5">
                  <c:v>Aprendizaje percibido</c:v>
                </c:pt>
                <c:pt idx="6">
                  <c:v>Colaboración percibida</c:v>
                </c:pt>
                <c:pt idx="7">
                  <c:v>Competitividad percibida</c:v>
                </c:pt>
                <c:pt idx="8">
                  <c:v>Preferencia personal</c:v>
                </c:pt>
              </c:strCache>
            </c:strRef>
          </c:cat>
          <c:val>
            <c:numRef>
              <c:f>Cálculos!$E$186:$E$194</c:f>
              <c:numCache>
                <c:formatCode>0.00</c:formatCode>
                <c:ptCount val="9"/>
                <c:pt idx="0">
                  <c:v>4.1250000000000009</c:v>
                </c:pt>
                <c:pt idx="1">
                  <c:v>4.5</c:v>
                </c:pt>
                <c:pt idx="2">
                  <c:v>4</c:v>
                </c:pt>
                <c:pt idx="3">
                  <c:v>4.5</c:v>
                </c:pt>
                <c:pt idx="4">
                  <c:v>4.25</c:v>
                </c:pt>
                <c:pt idx="5">
                  <c:v>4</c:v>
                </c:pt>
                <c:pt idx="6">
                  <c:v>2.375</c:v>
                </c:pt>
                <c:pt idx="7">
                  <c:v>4.625</c:v>
                </c:pt>
                <c:pt idx="8">
                  <c:v>3.5</c:v>
                </c:pt>
              </c:numCache>
            </c:numRef>
          </c:val>
          <c:extLst>
            <c:ext xmlns:c16="http://schemas.microsoft.com/office/drawing/2014/chart" uri="{C3380CC4-5D6E-409C-BE32-E72D297353CC}">
              <c16:uniqueId val="{00000000-478A-48B7-9B82-0550A23617F6}"/>
            </c:ext>
          </c:extLst>
        </c:ser>
        <c:dLbls>
          <c:showLegendKey val="0"/>
          <c:showVal val="0"/>
          <c:showCatName val="0"/>
          <c:showSerName val="0"/>
          <c:showPercent val="0"/>
          <c:showBubbleSize val="0"/>
        </c:dLbls>
        <c:axId val="971487551"/>
        <c:axId val="1925548335"/>
      </c:radarChart>
      <c:catAx>
        <c:axId val="9714875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925548335"/>
        <c:crosses val="autoZero"/>
        <c:auto val="1"/>
        <c:lblAlgn val="ctr"/>
        <c:lblOffset val="100"/>
        <c:noMultiLvlLbl val="0"/>
      </c:catAx>
      <c:valAx>
        <c:axId val="1925548335"/>
        <c:scaling>
          <c:orientation val="minMax"/>
          <c:max val="5"/>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9714875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sz="1100"/>
              <a:t>Valoración global</a:t>
            </a:r>
          </a:p>
        </c:rich>
      </c:tx>
      <c:layout>
        <c:manualLayout>
          <c:xMode val="edge"/>
          <c:yMode val="edge"/>
          <c:x val="1.7039403620873271E-2"/>
          <c:y val="2.214839424141749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radarChart>
        <c:radarStyle val="marker"/>
        <c:varyColors val="0"/>
        <c:ser>
          <c:idx val="0"/>
          <c:order val="0"/>
          <c:spPr>
            <a:ln w="28575" cap="rnd">
              <a:solidFill>
                <a:schemeClr val="accent1"/>
              </a:solidFill>
              <a:round/>
            </a:ln>
            <a:effectLst/>
          </c:spPr>
          <c:marker>
            <c:symbol val="none"/>
          </c:marker>
          <c:cat>
            <c:strRef>
              <c:f>Cálculos!$D$195:$D$199</c:f>
              <c:strCache>
                <c:ptCount val="5"/>
                <c:pt idx="0">
                  <c:v>Valoración global (emisor)</c:v>
                </c:pt>
                <c:pt idx="1">
                  <c:v>Valoración global (receptor)</c:v>
                </c:pt>
                <c:pt idx="2">
                  <c:v>Valoración global de comportamiento</c:v>
                </c:pt>
                <c:pt idx="3">
                  <c:v>Valoración global académica</c:v>
                </c:pt>
                <c:pt idx="4">
                  <c:v>Valoración global motivacional</c:v>
                </c:pt>
              </c:strCache>
            </c:strRef>
          </c:cat>
          <c:val>
            <c:numRef>
              <c:f>Cálculos!$E$195:$E$199</c:f>
              <c:numCache>
                <c:formatCode>0.00</c:formatCode>
                <c:ptCount val="5"/>
                <c:pt idx="0">
                  <c:v>5</c:v>
                </c:pt>
                <c:pt idx="1">
                  <c:v>4.5209999999999999</c:v>
                </c:pt>
                <c:pt idx="2">
                  <c:v>4</c:v>
                </c:pt>
                <c:pt idx="3">
                  <c:v>5</c:v>
                </c:pt>
                <c:pt idx="4">
                  <c:v>4</c:v>
                </c:pt>
              </c:numCache>
            </c:numRef>
          </c:val>
          <c:extLst>
            <c:ext xmlns:c16="http://schemas.microsoft.com/office/drawing/2014/chart" uri="{C3380CC4-5D6E-409C-BE32-E72D297353CC}">
              <c16:uniqueId val="{00000000-ADEF-4CB3-94F6-345D27474D85}"/>
            </c:ext>
          </c:extLst>
        </c:ser>
        <c:dLbls>
          <c:showLegendKey val="0"/>
          <c:showVal val="0"/>
          <c:showCatName val="0"/>
          <c:showSerName val="0"/>
          <c:showPercent val="0"/>
          <c:showBubbleSize val="0"/>
        </c:dLbls>
        <c:axId val="889406575"/>
        <c:axId val="947689487"/>
      </c:radarChart>
      <c:catAx>
        <c:axId val="8894065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947689487"/>
        <c:crosses val="autoZero"/>
        <c:auto val="1"/>
        <c:lblAlgn val="ctr"/>
        <c:lblOffset val="100"/>
        <c:noMultiLvlLbl val="0"/>
      </c:catAx>
      <c:valAx>
        <c:axId val="947689487"/>
        <c:scaling>
          <c:orientation val="minMax"/>
          <c:max val="5"/>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8894065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editAs="oneCell">
    <xdr:from>
      <xdr:col>1</xdr:col>
      <xdr:colOff>427160</xdr:colOff>
      <xdr:row>27</xdr:row>
      <xdr:rowOff>64477</xdr:rowOff>
    </xdr:from>
    <xdr:to>
      <xdr:col>4</xdr:col>
      <xdr:colOff>935648</xdr:colOff>
      <xdr:row>43</xdr:row>
      <xdr:rowOff>18678</xdr:rowOff>
    </xdr:to>
    <xdr:pic>
      <xdr:nvPicPr>
        <xdr:cNvPr id="2" name="Imagen 1">
          <a:extLst>
            <a:ext uri="{FF2B5EF4-FFF2-40B4-BE49-F238E27FC236}">
              <a16:creationId xmlns:a16="http://schemas.microsoft.com/office/drawing/2014/main" id="{1702E6B6-73C3-0579-5F96-9FFD2751997C}"/>
            </a:ext>
          </a:extLst>
        </xdr:cNvPr>
        <xdr:cNvPicPr>
          <a:picLocks noChangeAspect="1"/>
        </xdr:cNvPicPr>
      </xdr:nvPicPr>
      <xdr:blipFill>
        <a:blip xmlns:r="http://schemas.openxmlformats.org/officeDocument/2006/relationships" r:embed="rId1"/>
        <a:stretch>
          <a:fillRect/>
        </a:stretch>
      </xdr:blipFill>
      <xdr:spPr>
        <a:xfrm>
          <a:off x="1240448" y="5603631"/>
          <a:ext cx="5613156" cy="3135551"/>
        </a:xfrm>
        <a:prstGeom prst="rect">
          <a:avLst/>
        </a:prstGeom>
      </xdr:spPr>
    </xdr:pic>
    <xdr:clientData/>
  </xdr:twoCellAnchor>
  <xdr:oneCellAnchor>
    <xdr:from>
      <xdr:col>7</xdr:col>
      <xdr:colOff>514350</xdr:colOff>
      <xdr:row>27</xdr:row>
      <xdr:rowOff>23812</xdr:rowOff>
    </xdr:from>
    <xdr:ext cx="800100" cy="165366"/>
    <mc:AlternateContent xmlns:mc="http://schemas.openxmlformats.org/markup-compatibility/2006" xmlns:a14="http://schemas.microsoft.com/office/drawing/2010/main">
      <mc:Choice Requires="a14">
        <xdr:sp macro="" textlink="">
          <xdr:nvSpPr>
            <xdr:cNvPr id="4" name="CuadroTexto 3">
              <a:extLst>
                <a:ext uri="{FF2B5EF4-FFF2-40B4-BE49-F238E27FC236}">
                  <a16:creationId xmlns:a16="http://schemas.microsoft.com/office/drawing/2014/main" id="{86384D02-477A-E143-21D7-61885ED18D33}"/>
                </a:ext>
              </a:extLst>
            </xdr:cNvPr>
            <xdr:cNvSpPr txBox="1"/>
          </xdr:nvSpPr>
          <xdr:spPr>
            <a:xfrm>
              <a:off x="8639175" y="5557837"/>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r>
                          <m:rPr>
                            <m:sty m:val="p"/>
                          </m:rPr>
                          <a:rPr lang="es-ES" sz="1100" b="0" i="0">
                            <a:latin typeface="Cambria Math" panose="02040503050406030204" pitchFamily="18" charset="0"/>
                          </a:rPr>
                          <m:t>Η</m:t>
                        </m:r>
                      </m:e>
                      <m:sub>
                        <m:r>
                          <a:rPr lang="es-ES" sz="1100" b="0" i="1">
                            <a:latin typeface="Cambria Math" panose="02040503050406030204" pitchFamily="18" charset="0"/>
                          </a:rPr>
                          <m:t>0</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2</m:t>
                        </m:r>
                      </m:sub>
                    </m:sSub>
                  </m:oMath>
                </m:oMathPara>
              </a14:m>
              <a:endParaRPr lang="es-ES" sz="1100" b="0" i="1">
                <a:latin typeface="Cambria Math" panose="02040503050406030204" pitchFamily="18" charset="0"/>
              </a:endParaRPr>
            </a:p>
          </xdr:txBody>
        </xdr:sp>
      </mc:Choice>
      <mc:Fallback xmlns="">
        <xdr:sp macro="" textlink="">
          <xdr:nvSpPr>
            <xdr:cNvPr id="4" name="CuadroTexto 3">
              <a:extLst>
                <a:ext uri="{FF2B5EF4-FFF2-40B4-BE49-F238E27FC236}">
                  <a16:creationId xmlns:a16="http://schemas.microsoft.com/office/drawing/2014/main" id="{86384D02-477A-E143-21D7-61885ED18D33}"/>
                </a:ext>
              </a:extLst>
            </xdr:cNvPr>
            <xdr:cNvSpPr txBox="1"/>
          </xdr:nvSpPr>
          <xdr:spPr>
            <a:xfrm>
              <a:off x="8639175" y="5557837"/>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ES" sz="1100" b="0" i="0">
                  <a:latin typeface="Cambria Math" panose="02040503050406030204" pitchFamily="18" charset="0"/>
                </a:rPr>
                <a:t> Η_0:𝜇_1=𝜇_2</a:t>
              </a:r>
              <a:endParaRPr lang="es-ES" sz="1100" b="0" i="1">
                <a:latin typeface="Cambria Math" panose="02040503050406030204" pitchFamily="18" charset="0"/>
              </a:endParaRPr>
            </a:p>
          </xdr:txBody>
        </xdr:sp>
      </mc:Fallback>
    </mc:AlternateContent>
    <xdr:clientData/>
  </xdr:oneCellAnchor>
  <xdr:oneCellAnchor>
    <xdr:from>
      <xdr:col>7</xdr:col>
      <xdr:colOff>514350</xdr:colOff>
      <xdr:row>28</xdr:row>
      <xdr:rowOff>23812</xdr:rowOff>
    </xdr:from>
    <xdr:ext cx="800100" cy="165366"/>
    <mc:AlternateContent xmlns:mc="http://schemas.openxmlformats.org/markup-compatibility/2006" xmlns:a14="http://schemas.microsoft.com/office/drawing/2010/main">
      <mc:Choice Requires="a14">
        <xdr:sp macro="" textlink="">
          <xdr:nvSpPr>
            <xdr:cNvPr id="5" name="CuadroTexto 4">
              <a:extLst>
                <a:ext uri="{FF2B5EF4-FFF2-40B4-BE49-F238E27FC236}">
                  <a16:creationId xmlns:a16="http://schemas.microsoft.com/office/drawing/2014/main" id="{E4EFE0DC-8382-41A4-90F3-7DE68B6F5466}"/>
                </a:ext>
              </a:extLst>
            </xdr:cNvPr>
            <xdr:cNvSpPr txBox="1"/>
          </xdr:nvSpPr>
          <xdr:spPr>
            <a:xfrm>
              <a:off x="8639175" y="5748337"/>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r>
                          <m:rPr>
                            <m:sty m:val="p"/>
                          </m:rPr>
                          <a:rPr lang="es-ES" sz="1100" b="0" i="0">
                            <a:latin typeface="Cambria Math" panose="02040503050406030204" pitchFamily="18" charset="0"/>
                          </a:rPr>
                          <m:t>Η</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2</m:t>
                        </m:r>
                      </m:sub>
                    </m:sSub>
                  </m:oMath>
                </m:oMathPara>
              </a14:m>
              <a:endParaRPr lang="es-ES" sz="1100" b="0" i="1">
                <a:latin typeface="Cambria Math" panose="02040503050406030204" pitchFamily="18" charset="0"/>
              </a:endParaRPr>
            </a:p>
          </xdr:txBody>
        </xdr:sp>
      </mc:Choice>
      <mc:Fallback xmlns="">
        <xdr:sp macro="" textlink="">
          <xdr:nvSpPr>
            <xdr:cNvPr id="5" name="CuadroTexto 4">
              <a:extLst>
                <a:ext uri="{FF2B5EF4-FFF2-40B4-BE49-F238E27FC236}">
                  <a16:creationId xmlns:a16="http://schemas.microsoft.com/office/drawing/2014/main" id="{E4EFE0DC-8382-41A4-90F3-7DE68B6F5466}"/>
                </a:ext>
              </a:extLst>
            </xdr:cNvPr>
            <xdr:cNvSpPr txBox="1"/>
          </xdr:nvSpPr>
          <xdr:spPr>
            <a:xfrm>
              <a:off x="8639175" y="5748337"/>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ES" sz="1100" b="0" i="0">
                  <a:latin typeface="Cambria Math" panose="02040503050406030204" pitchFamily="18" charset="0"/>
                </a:rPr>
                <a:t> Η_1:𝜇_1≠𝜇_2</a:t>
              </a:r>
              <a:endParaRPr lang="es-ES" sz="1100" b="0" i="1">
                <a:latin typeface="Cambria Math" panose="02040503050406030204" pitchFamily="18" charset="0"/>
              </a:endParaRPr>
            </a:p>
          </xdr:txBody>
        </xdr:sp>
      </mc:Fallback>
    </mc:AlternateContent>
    <xdr:clientData/>
  </xdr:oneCellAnchor>
  <xdr:oneCellAnchor>
    <xdr:from>
      <xdr:col>7</xdr:col>
      <xdr:colOff>976679</xdr:colOff>
      <xdr:row>31</xdr:row>
      <xdr:rowOff>14654</xdr:rowOff>
    </xdr:from>
    <xdr:ext cx="354392" cy="175113"/>
    <mc:AlternateContent xmlns:mc="http://schemas.openxmlformats.org/markup-compatibility/2006" xmlns:a14="http://schemas.microsoft.com/office/drawing/2010/main">
      <mc:Choice Requires="a14">
        <xdr:sp macro="" textlink="">
          <xdr:nvSpPr>
            <xdr:cNvPr id="10" name="CuadroTexto 9">
              <a:extLst>
                <a:ext uri="{FF2B5EF4-FFF2-40B4-BE49-F238E27FC236}">
                  <a16:creationId xmlns:a16="http://schemas.microsoft.com/office/drawing/2014/main" id="{CAFBD619-2F99-48C2-A89F-B20EC49789BC}"/>
                </a:ext>
              </a:extLst>
            </xdr:cNvPr>
            <xdr:cNvSpPr txBox="1"/>
          </xdr:nvSpPr>
          <xdr:spPr>
            <a:xfrm>
              <a:off x="9101504" y="6310679"/>
              <a:ext cx="354392" cy="1751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acc>
                          <m:accPr>
                            <m:chr m:val="̅"/>
                            <m:ctrlPr>
                              <a:rPr lang="es-ES" sz="1100" b="0" i="1">
                                <a:latin typeface="Cambria Math" panose="02040503050406030204" pitchFamily="18" charset="0"/>
                              </a:rPr>
                            </m:ctrlPr>
                          </m:accPr>
                          <m:e>
                            <m:r>
                              <a:rPr lang="es-ES" sz="1100" b="0" i="1">
                                <a:latin typeface="Cambria Math" panose="02040503050406030204" pitchFamily="18" charset="0"/>
                              </a:rPr>
                              <m:t>𝑋</m:t>
                            </m:r>
                          </m:e>
                        </m:acc>
                      </m:e>
                      <m:sub>
                        <m:r>
                          <a:rPr lang="es-ES" sz="1100" b="0" i="1">
                            <a:latin typeface="Cambria Math" panose="02040503050406030204" pitchFamily="18" charset="0"/>
                          </a:rPr>
                          <m:t>1</m:t>
                        </m:r>
                      </m:sub>
                    </m:sSub>
                    <m:r>
                      <a:rPr lang="es-ES" sz="1100" b="0" i="1">
                        <a:latin typeface="Cambria Math" panose="02040503050406030204" pitchFamily="18" charset="0"/>
                      </a:rPr>
                      <m:t>=</m:t>
                    </m:r>
                  </m:oMath>
                </m:oMathPara>
              </a14:m>
              <a:endParaRPr lang="es-ES" sz="1100" b="0"/>
            </a:p>
          </xdr:txBody>
        </xdr:sp>
      </mc:Choice>
      <mc:Fallback xmlns="">
        <xdr:sp macro="" textlink="">
          <xdr:nvSpPr>
            <xdr:cNvPr id="10" name="CuadroTexto 9">
              <a:extLst>
                <a:ext uri="{FF2B5EF4-FFF2-40B4-BE49-F238E27FC236}">
                  <a16:creationId xmlns:a16="http://schemas.microsoft.com/office/drawing/2014/main" id="{CAFBD619-2F99-48C2-A89F-B20EC49789BC}"/>
                </a:ext>
              </a:extLst>
            </xdr:cNvPr>
            <xdr:cNvSpPr txBox="1"/>
          </xdr:nvSpPr>
          <xdr:spPr>
            <a:xfrm>
              <a:off x="9101504" y="6310679"/>
              <a:ext cx="354392" cy="1751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 𝑋 ̅_1=</a:t>
              </a:r>
              <a:endParaRPr lang="es-ES" sz="1100" b="0"/>
            </a:p>
          </xdr:txBody>
        </xdr:sp>
      </mc:Fallback>
    </mc:AlternateContent>
    <xdr:clientData/>
  </xdr:oneCellAnchor>
  <xdr:oneCellAnchor>
    <xdr:from>
      <xdr:col>7</xdr:col>
      <xdr:colOff>1005254</xdr:colOff>
      <xdr:row>32</xdr:row>
      <xdr:rowOff>5129</xdr:rowOff>
    </xdr:from>
    <xdr:ext cx="357662" cy="175113"/>
    <mc:AlternateContent xmlns:mc="http://schemas.openxmlformats.org/markup-compatibility/2006" xmlns:a14="http://schemas.microsoft.com/office/drawing/2010/main">
      <mc:Choice Requires="a14">
        <xdr:sp macro="" textlink="">
          <xdr:nvSpPr>
            <xdr:cNvPr id="11" name="CuadroTexto 10">
              <a:extLst>
                <a:ext uri="{FF2B5EF4-FFF2-40B4-BE49-F238E27FC236}">
                  <a16:creationId xmlns:a16="http://schemas.microsoft.com/office/drawing/2014/main" id="{8F1941AB-46E7-4AD7-AA42-A61C7256FAAB}"/>
                </a:ext>
              </a:extLst>
            </xdr:cNvPr>
            <xdr:cNvSpPr txBox="1"/>
          </xdr:nvSpPr>
          <xdr:spPr>
            <a:xfrm>
              <a:off x="9130079" y="6491654"/>
              <a:ext cx="357662" cy="1751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acc>
                          <m:accPr>
                            <m:chr m:val="̅"/>
                            <m:ctrlPr>
                              <a:rPr lang="es-ES" sz="1100" b="0" i="1">
                                <a:latin typeface="Cambria Math" panose="02040503050406030204" pitchFamily="18" charset="0"/>
                              </a:rPr>
                            </m:ctrlPr>
                          </m:accPr>
                          <m:e>
                            <m:r>
                              <a:rPr lang="es-ES" sz="1100" b="0" i="1">
                                <a:latin typeface="Cambria Math" panose="02040503050406030204" pitchFamily="18" charset="0"/>
                              </a:rPr>
                              <m:t>𝑋</m:t>
                            </m:r>
                          </m:e>
                        </m:acc>
                      </m:e>
                      <m:sub>
                        <m:r>
                          <a:rPr lang="es-ES" sz="1100" b="0" i="1">
                            <a:latin typeface="Cambria Math" panose="02040503050406030204" pitchFamily="18" charset="0"/>
                          </a:rPr>
                          <m:t>2</m:t>
                        </m:r>
                      </m:sub>
                    </m:sSub>
                    <m:r>
                      <a:rPr lang="es-ES" sz="1100" b="0" i="1">
                        <a:latin typeface="Cambria Math" panose="02040503050406030204" pitchFamily="18" charset="0"/>
                      </a:rPr>
                      <m:t>=</m:t>
                    </m:r>
                  </m:oMath>
                </m:oMathPara>
              </a14:m>
              <a:endParaRPr lang="es-ES" sz="1100" b="0"/>
            </a:p>
          </xdr:txBody>
        </xdr:sp>
      </mc:Choice>
      <mc:Fallback xmlns="">
        <xdr:sp macro="" textlink="">
          <xdr:nvSpPr>
            <xdr:cNvPr id="11" name="CuadroTexto 10">
              <a:extLst>
                <a:ext uri="{FF2B5EF4-FFF2-40B4-BE49-F238E27FC236}">
                  <a16:creationId xmlns:a16="http://schemas.microsoft.com/office/drawing/2014/main" id="{8F1941AB-46E7-4AD7-AA42-A61C7256FAAB}"/>
                </a:ext>
              </a:extLst>
            </xdr:cNvPr>
            <xdr:cNvSpPr txBox="1"/>
          </xdr:nvSpPr>
          <xdr:spPr>
            <a:xfrm>
              <a:off x="9130079" y="6491654"/>
              <a:ext cx="357662" cy="1751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 𝑋 ̅_2=</a:t>
              </a:r>
              <a:endParaRPr lang="es-ES" sz="1100" b="0"/>
            </a:p>
          </xdr:txBody>
        </xdr:sp>
      </mc:Fallback>
    </mc:AlternateContent>
    <xdr:clientData/>
  </xdr:oneCellAnchor>
  <xdr:oneCellAnchor>
    <xdr:from>
      <xdr:col>9</xdr:col>
      <xdr:colOff>852854</xdr:colOff>
      <xdr:row>31</xdr:row>
      <xdr:rowOff>13921</xdr:rowOff>
    </xdr:from>
    <xdr:ext cx="213328" cy="172227"/>
    <mc:AlternateContent xmlns:mc="http://schemas.openxmlformats.org/markup-compatibility/2006" xmlns:a14="http://schemas.microsoft.com/office/drawing/2010/main">
      <mc:Choice Requires="a14">
        <xdr:sp macro="" textlink="">
          <xdr:nvSpPr>
            <xdr:cNvPr id="12" name="CuadroTexto 11">
              <a:extLst>
                <a:ext uri="{FF2B5EF4-FFF2-40B4-BE49-F238E27FC236}">
                  <a16:creationId xmlns:a16="http://schemas.microsoft.com/office/drawing/2014/main" id="{050E14A0-6C1C-7835-4BA5-031AB1FA061B}"/>
                </a:ext>
              </a:extLst>
            </xdr:cNvPr>
            <xdr:cNvSpPr txBox="1"/>
          </xdr:nvSpPr>
          <xdr:spPr>
            <a:xfrm>
              <a:off x="11035079" y="6309946"/>
              <a:ext cx="21332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1</m:t>
                      </m:r>
                    </m:sub>
                  </m:sSub>
                </m:oMath>
              </a14:m>
              <a:r>
                <a:rPr lang="es-ES" sz="1100" b="0"/>
                <a:t>=</a:t>
              </a:r>
            </a:p>
          </xdr:txBody>
        </xdr:sp>
      </mc:Choice>
      <mc:Fallback xmlns="">
        <xdr:sp macro="" textlink="">
          <xdr:nvSpPr>
            <xdr:cNvPr id="12" name="CuadroTexto 11">
              <a:extLst>
                <a:ext uri="{FF2B5EF4-FFF2-40B4-BE49-F238E27FC236}">
                  <a16:creationId xmlns:a16="http://schemas.microsoft.com/office/drawing/2014/main" id="{050E14A0-6C1C-7835-4BA5-031AB1FA061B}"/>
                </a:ext>
              </a:extLst>
            </xdr:cNvPr>
            <xdr:cNvSpPr txBox="1"/>
          </xdr:nvSpPr>
          <xdr:spPr>
            <a:xfrm>
              <a:off x="11035079" y="6309946"/>
              <a:ext cx="21332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𝑛_1</a:t>
              </a:r>
              <a:r>
                <a:rPr lang="es-ES" sz="1100" b="0"/>
                <a:t>=</a:t>
              </a:r>
            </a:p>
          </xdr:txBody>
        </xdr:sp>
      </mc:Fallback>
    </mc:AlternateContent>
    <xdr:clientData/>
  </xdr:oneCellAnchor>
  <xdr:oneCellAnchor>
    <xdr:from>
      <xdr:col>9</xdr:col>
      <xdr:colOff>858715</xdr:colOff>
      <xdr:row>32</xdr:row>
      <xdr:rowOff>19783</xdr:rowOff>
    </xdr:from>
    <xdr:ext cx="216598" cy="172227"/>
    <mc:AlternateContent xmlns:mc="http://schemas.openxmlformats.org/markup-compatibility/2006" xmlns:a14="http://schemas.microsoft.com/office/drawing/2010/main">
      <mc:Choice Requires="a14">
        <xdr:sp macro="" textlink="">
          <xdr:nvSpPr>
            <xdr:cNvPr id="13" name="CuadroTexto 12">
              <a:extLst>
                <a:ext uri="{FF2B5EF4-FFF2-40B4-BE49-F238E27FC236}">
                  <a16:creationId xmlns:a16="http://schemas.microsoft.com/office/drawing/2014/main" id="{4EB29415-745A-4B34-9D3F-5FB1D901A87D}"/>
                </a:ext>
              </a:extLst>
            </xdr:cNvPr>
            <xdr:cNvSpPr txBox="1"/>
          </xdr:nvSpPr>
          <xdr:spPr>
            <a:xfrm>
              <a:off x="11040940" y="6506308"/>
              <a:ext cx="21659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2</m:t>
                      </m:r>
                    </m:sub>
                  </m:sSub>
                </m:oMath>
              </a14:m>
              <a:r>
                <a:rPr lang="es-ES" sz="1100" b="0"/>
                <a:t>=</a:t>
              </a:r>
            </a:p>
          </xdr:txBody>
        </xdr:sp>
      </mc:Choice>
      <mc:Fallback xmlns="">
        <xdr:sp macro="" textlink="">
          <xdr:nvSpPr>
            <xdr:cNvPr id="13" name="CuadroTexto 12">
              <a:extLst>
                <a:ext uri="{FF2B5EF4-FFF2-40B4-BE49-F238E27FC236}">
                  <a16:creationId xmlns:a16="http://schemas.microsoft.com/office/drawing/2014/main" id="{4EB29415-745A-4B34-9D3F-5FB1D901A87D}"/>
                </a:ext>
              </a:extLst>
            </xdr:cNvPr>
            <xdr:cNvSpPr txBox="1"/>
          </xdr:nvSpPr>
          <xdr:spPr>
            <a:xfrm>
              <a:off x="11040940" y="6506308"/>
              <a:ext cx="21659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𝑛_2</a:t>
              </a:r>
              <a:r>
                <a:rPr lang="es-ES" sz="1100" b="0"/>
                <a:t>=</a:t>
              </a:r>
            </a:p>
          </xdr:txBody>
        </xdr:sp>
      </mc:Fallback>
    </mc:AlternateContent>
    <xdr:clientData/>
  </xdr:oneCellAnchor>
  <xdr:oneCellAnchor>
    <xdr:from>
      <xdr:col>11</xdr:col>
      <xdr:colOff>491637</xdr:colOff>
      <xdr:row>30</xdr:row>
      <xdr:rowOff>187569</xdr:rowOff>
    </xdr:from>
    <xdr:ext cx="217560" cy="177806"/>
    <mc:AlternateContent xmlns:mc="http://schemas.openxmlformats.org/markup-compatibility/2006" xmlns:a14="http://schemas.microsoft.com/office/drawing/2010/main">
      <mc:Choice Requires="a14">
        <xdr:sp macro="" textlink="">
          <xdr:nvSpPr>
            <xdr:cNvPr id="14" name="CuadroTexto 13">
              <a:extLst>
                <a:ext uri="{FF2B5EF4-FFF2-40B4-BE49-F238E27FC236}">
                  <a16:creationId xmlns:a16="http://schemas.microsoft.com/office/drawing/2014/main" id="{9C0BD580-9BF8-1446-0B9B-9749F44465B8}"/>
                </a:ext>
              </a:extLst>
            </xdr:cNvPr>
            <xdr:cNvSpPr txBox="1"/>
          </xdr:nvSpPr>
          <xdr:spPr>
            <a:xfrm>
              <a:off x="11181618" y="6298223"/>
              <a:ext cx="217560" cy="17780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Sup>
                    <m:sSubSupPr>
                      <m:ctrlPr>
                        <a:rPr lang="es-ES" sz="1100" b="0" i="1">
                          <a:latin typeface="Cambria Math" panose="02040503050406030204" pitchFamily="18" charset="0"/>
                        </a:rPr>
                      </m:ctrlPr>
                    </m:sSubSupPr>
                    <m:e>
                      <m:r>
                        <a:rPr lang="es-ES" sz="1100" b="0" i="1">
                          <a:latin typeface="Cambria Math" panose="02040503050406030204" pitchFamily="18" charset="0"/>
                        </a:rPr>
                        <m:t>𝑆</m:t>
                      </m:r>
                    </m:e>
                    <m:sub>
                      <m:r>
                        <a:rPr lang="es-ES" sz="1100" b="0" i="1">
                          <a:latin typeface="Cambria Math" panose="02040503050406030204" pitchFamily="18" charset="0"/>
                        </a:rPr>
                        <m:t>1</m:t>
                      </m:r>
                    </m:sub>
                    <m:sup>
                      <m:r>
                        <a:rPr lang="es-ES" sz="1100" b="0" i="1">
                          <a:latin typeface="Cambria Math" panose="02040503050406030204" pitchFamily="18" charset="0"/>
                        </a:rPr>
                        <m:t>2</m:t>
                      </m:r>
                    </m:sup>
                  </m:sSubSup>
                </m:oMath>
              </a14:m>
              <a:r>
                <a:rPr lang="es-ES" sz="1100" b="0"/>
                <a:t>=</a:t>
              </a:r>
              <a:endParaRPr lang="en-GB" sz="1100" b="0"/>
            </a:p>
          </xdr:txBody>
        </xdr:sp>
      </mc:Choice>
      <mc:Fallback xmlns="">
        <xdr:sp macro="" textlink="">
          <xdr:nvSpPr>
            <xdr:cNvPr id="14" name="CuadroTexto 13">
              <a:extLst>
                <a:ext uri="{FF2B5EF4-FFF2-40B4-BE49-F238E27FC236}">
                  <a16:creationId xmlns:a16="http://schemas.microsoft.com/office/drawing/2014/main" id="{9C0BD580-9BF8-1446-0B9B-9749F44465B8}"/>
                </a:ext>
              </a:extLst>
            </xdr:cNvPr>
            <xdr:cNvSpPr txBox="1"/>
          </xdr:nvSpPr>
          <xdr:spPr>
            <a:xfrm>
              <a:off x="11181618" y="6298223"/>
              <a:ext cx="217560" cy="17780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𝑆_1^2</a:t>
              </a:r>
              <a:r>
                <a:rPr lang="es-ES" sz="1100" b="0"/>
                <a:t>=</a:t>
              </a:r>
              <a:endParaRPr lang="en-GB" sz="1100" b="0"/>
            </a:p>
          </xdr:txBody>
        </xdr:sp>
      </mc:Fallback>
    </mc:AlternateContent>
    <xdr:clientData/>
  </xdr:oneCellAnchor>
  <xdr:oneCellAnchor>
    <xdr:from>
      <xdr:col>11</xdr:col>
      <xdr:colOff>490172</xdr:colOff>
      <xdr:row>32</xdr:row>
      <xdr:rowOff>2931</xdr:rowOff>
    </xdr:from>
    <xdr:ext cx="217560" cy="177997"/>
    <mc:AlternateContent xmlns:mc="http://schemas.openxmlformats.org/markup-compatibility/2006" xmlns:a14="http://schemas.microsoft.com/office/drawing/2010/main">
      <mc:Choice Requires="a14">
        <xdr:sp macro="" textlink="">
          <xdr:nvSpPr>
            <xdr:cNvPr id="15" name="CuadroTexto 14">
              <a:extLst>
                <a:ext uri="{FF2B5EF4-FFF2-40B4-BE49-F238E27FC236}">
                  <a16:creationId xmlns:a16="http://schemas.microsoft.com/office/drawing/2014/main" id="{8501ACB3-4B0E-4184-B448-38BD5B78BE4D}"/>
                </a:ext>
              </a:extLst>
            </xdr:cNvPr>
            <xdr:cNvSpPr txBox="1"/>
          </xdr:nvSpPr>
          <xdr:spPr>
            <a:xfrm>
              <a:off x="11180153" y="6494585"/>
              <a:ext cx="217560" cy="17799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Sup>
                    <m:sSubSupPr>
                      <m:ctrlPr>
                        <a:rPr lang="es-ES" sz="1100" b="0" i="1">
                          <a:latin typeface="Cambria Math" panose="02040503050406030204" pitchFamily="18" charset="0"/>
                        </a:rPr>
                      </m:ctrlPr>
                    </m:sSubSupPr>
                    <m:e>
                      <m:r>
                        <a:rPr lang="es-ES" sz="1100" b="0" i="1">
                          <a:latin typeface="Cambria Math" panose="02040503050406030204" pitchFamily="18" charset="0"/>
                        </a:rPr>
                        <m:t>𝑆</m:t>
                      </m:r>
                    </m:e>
                    <m:sub>
                      <m:r>
                        <a:rPr lang="es-ES" sz="1100" b="0" i="1">
                          <a:latin typeface="Cambria Math" panose="02040503050406030204" pitchFamily="18" charset="0"/>
                        </a:rPr>
                        <m:t>2</m:t>
                      </m:r>
                    </m:sub>
                    <m:sup>
                      <m:r>
                        <a:rPr lang="es-ES" sz="1100" b="0" i="1">
                          <a:latin typeface="Cambria Math" panose="02040503050406030204" pitchFamily="18" charset="0"/>
                        </a:rPr>
                        <m:t>2</m:t>
                      </m:r>
                    </m:sup>
                  </m:sSubSup>
                </m:oMath>
              </a14:m>
              <a:r>
                <a:rPr lang="es-ES" sz="1100" b="0"/>
                <a:t>=</a:t>
              </a:r>
              <a:endParaRPr lang="en-GB" sz="1100" b="0"/>
            </a:p>
          </xdr:txBody>
        </xdr:sp>
      </mc:Choice>
      <mc:Fallback xmlns="">
        <xdr:sp macro="" textlink="">
          <xdr:nvSpPr>
            <xdr:cNvPr id="15" name="CuadroTexto 14">
              <a:extLst>
                <a:ext uri="{FF2B5EF4-FFF2-40B4-BE49-F238E27FC236}">
                  <a16:creationId xmlns:a16="http://schemas.microsoft.com/office/drawing/2014/main" id="{8501ACB3-4B0E-4184-B448-38BD5B78BE4D}"/>
                </a:ext>
              </a:extLst>
            </xdr:cNvPr>
            <xdr:cNvSpPr txBox="1"/>
          </xdr:nvSpPr>
          <xdr:spPr>
            <a:xfrm>
              <a:off x="11180153" y="6494585"/>
              <a:ext cx="217560" cy="17799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𝑆_2^2</a:t>
              </a:r>
              <a:r>
                <a:rPr lang="es-ES" sz="1100" b="0"/>
                <a:t>=</a:t>
              </a:r>
              <a:endParaRPr lang="en-GB" sz="1100" b="0"/>
            </a:p>
          </xdr:txBody>
        </xdr:sp>
      </mc:Fallback>
    </mc:AlternateContent>
    <xdr:clientData/>
  </xdr:oneCellAnchor>
  <xdr:oneCellAnchor>
    <xdr:from>
      <xdr:col>11</xdr:col>
      <xdr:colOff>496034</xdr:colOff>
      <xdr:row>33</xdr:row>
      <xdr:rowOff>1466</xdr:rowOff>
    </xdr:from>
    <xdr:ext cx="217560" cy="175369"/>
    <mc:AlternateContent xmlns:mc="http://schemas.openxmlformats.org/markup-compatibility/2006" xmlns:a14="http://schemas.microsoft.com/office/drawing/2010/main">
      <mc:Choice Requires="a14">
        <xdr:sp macro="" textlink="">
          <xdr:nvSpPr>
            <xdr:cNvPr id="16" name="CuadroTexto 15">
              <a:extLst>
                <a:ext uri="{FF2B5EF4-FFF2-40B4-BE49-F238E27FC236}">
                  <a16:creationId xmlns:a16="http://schemas.microsoft.com/office/drawing/2014/main" id="{E0D0B212-C65B-4605-A882-1465A9ED6F32}"/>
                </a:ext>
              </a:extLst>
            </xdr:cNvPr>
            <xdr:cNvSpPr txBox="1"/>
          </xdr:nvSpPr>
          <xdr:spPr>
            <a:xfrm>
              <a:off x="11186015" y="6683620"/>
              <a:ext cx="217560" cy="175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Sup>
                    <m:sSubSupPr>
                      <m:ctrlPr>
                        <a:rPr lang="es-ES" sz="1100" b="0" i="1">
                          <a:latin typeface="Cambria Math" panose="02040503050406030204" pitchFamily="18" charset="0"/>
                        </a:rPr>
                      </m:ctrlPr>
                    </m:sSubSupPr>
                    <m:e>
                      <m:r>
                        <a:rPr lang="es-ES" sz="1100" b="0" i="1">
                          <a:latin typeface="Cambria Math" panose="02040503050406030204" pitchFamily="18" charset="0"/>
                        </a:rPr>
                        <m:t>𝑆</m:t>
                      </m:r>
                    </m:e>
                    <m:sub>
                      <m:r>
                        <a:rPr lang="es-ES" sz="1100" b="0" i="1">
                          <a:latin typeface="Cambria Math" panose="02040503050406030204" pitchFamily="18" charset="0"/>
                        </a:rPr>
                        <m:t>𝑐</m:t>
                      </m:r>
                    </m:sub>
                    <m:sup>
                      <m:r>
                        <a:rPr lang="es-ES" sz="1100" b="0" i="1">
                          <a:latin typeface="Cambria Math" panose="02040503050406030204" pitchFamily="18" charset="0"/>
                        </a:rPr>
                        <m:t>2</m:t>
                      </m:r>
                    </m:sup>
                  </m:sSubSup>
                </m:oMath>
              </a14:m>
              <a:r>
                <a:rPr lang="es-ES" sz="1100" b="0"/>
                <a:t>=</a:t>
              </a:r>
              <a:endParaRPr lang="en-GB" sz="1100" b="0"/>
            </a:p>
          </xdr:txBody>
        </xdr:sp>
      </mc:Choice>
      <mc:Fallback xmlns="">
        <xdr:sp macro="" textlink="">
          <xdr:nvSpPr>
            <xdr:cNvPr id="16" name="CuadroTexto 15">
              <a:extLst>
                <a:ext uri="{FF2B5EF4-FFF2-40B4-BE49-F238E27FC236}">
                  <a16:creationId xmlns:a16="http://schemas.microsoft.com/office/drawing/2014/main" id="{E0D0B212-C65B-4605-A882-1465A9ED6F32}"/>
                </a:ext>
              </a:extLst>
            </xdr:cNvPr>
            <xdr:cNvSpPr txBox="1"/>
          </xdr:nvSpPr>
          <xdr:spPr>
            <a:xfrm>
              <a:off x="11186015" y="6683620"/>
              <a:ext cx="217560" cy="175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𝑆_𝑐^2</a:t>
              </a:r>
              <a:r>
                <a:rPr lang="es-ES" sz="1100" b="0"/>
                <a:t>=</a:t>
              </a:r>
              <a:endParaRPr lang="en-GB" sz="1100" b="0"/>
            </a:p>
          </xdr:txBody>
        </xdr:sp>
      </mc:Fallback>
    </mc:AlternateContent>
    <xdr:clientData/>
  </xdr:oneCellAnchor>
  <xdr:oneCellAnchor>
    <xdr:from>
      <xdr:col>7</xdr:col>
      <xdr:colOff>1121019</xdr:colOff>
      <xdr:row>34</xdr:row>
      <xdr:rowOff>0</xdr:rowOff>
    </xdr:from>
    <xdr:ext cx="160429" cy="172227"/>
    <mc:AlternateContent xmlns:mc="http://schemas.openxmlformats.org/markup-compatibility/2006" xmlns:a14="http://schemas.microsoft.com/office/drawing/2010/main">
      <mc:Choice Requires="a14">
        <xdr:sp macro="" textlink="">
          <xdr:nvSpPr>
            <xdr:cNvPr id="17" name="CuadroTexto 16">
              <a:extLst>
                <a:ext uri="{FF2B5EF4-FFF2-40B4-BE49-F238E27FC236}">
                  <a16:creationId xmlns:a16="http://schemas.microsoft.com/office/drawing/2014/main" id="{6CC4B2A4-E4FE-46AC-BA95-249834CFB2AE}"/>
                </a:ext>
              </a:extLst>
            </xdr:cNvPr>
            <xdr:cNvSpPr txBox="1"/>
          </xdr:nvSpPr>
          <xdr:spPr>
            <a:xfrm>
              <a:off x="9245844" y="6867525"/>
              <a:ext cx="1604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r>
                    <a:rPr lang="es-ES" sz="1100" b="0" i="1">
                      <a:latin typeface="Cambria Math" panose="02040503050406030204" pitchFamily="18" charset="0"/>
                    </a:rPr>
                    <m:t>𝑡</m:t>
                  </m:r>
                  <m:r>
                    <a:rPr lang="es-ES" sz="1100" b="0" i="1">
                      <a:latin typeface="Cambria Math" panose="02040503050406030204" pitchFamily="18" charset="0"/>
                    </a:rPr>
                    <m:t> </m:t>
                  </m:r>
                </m:oMath>
              </a14:m>
              <a:r>
                <a:rPr lang="es-ES" sz="1100" b="0"/>
                <a:t>=</a:t>
              </a:r>
            </a:p>
          </xdr:txBody>
        </xdr:sp>
      </mc:Choice>
      <mc:Fallback xmlns="">
        <xdr:sp macro="" textlink="">
          <xdr:nvSpPr>
            <xdr:cNvPr id="17" name="CuadroTexto 16">
              <a:extLst>
                <a:ext uri="{FF2B5EF4-FFF2-40B4-BE49-F238E27FC236}">
                  <a16:creationId xmlns:a16="http://schemas.microsoft.com/office/drawing/2014/main" id="{6CC4B2A4-E4FE-46AC-BA95-249834CFB2AE}"/>
                </a:ext>
              </a:extLst>
            </xdr:cNvPr>
            <xdr:cNvSpPr txBox="1"/>
          </xdr:nvSpPr>
          <xdr:spPr>
            <a:xfrm>
              <a:off x="9245844" y="6867525"/>
              <a:ext cx="1604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𝑡 </a:t>
              </a:r>
              <a:r>
                <a:rPr lang="es-ES" sz="1100" b="0"/>
                <a:t>=</a:t>
              </a:r>
            </a:p>
          </xdr:txBody>
        </xdr:sp>
      </mc:Fallback>
    </mc:AlternateContent>
    <xdr:clientData/>
  </xdr:oneCellAnchor>
  <xdr:oneCellAnchor>
    <xdr:from>
      <xdr:col>7</xdr:col>
      <xdr:colOff>679205</xdr:colOff>
      <xdr:row>37</xdr:row>
      <xdr:rowOff>2198</xdr:rowOff>
    </xdr:from>
    <xdr:ext cx="1316386" cy="172227"/>
    <mc:AlternateContent xmlns:mc="http://schemas.openxmlformats.org/markup-compatibility/2006" xmlns:a14="http://schemas.microsoft.com/office/drawing/2010/main">
      <mc:Choice Requires="a14">
        <xdr:sp macro="" textlink="">
          <xdr:nvSpPr>
            <xdr:cNvPr id="18" name="CuadroTexto 17">
              <a:extLst>
                <a:ext uri="{FF2B5EF4-FFF2-40B4-BE49-F238E27FC236}">
                  <a16:creationId xmlns:a16="http://schemas.microsoft.com/office/drawing/2014/main" id="{57FCAFF5-CABE-4F9D-3328-04C494475DEA}"/>
                </a:ext>
              </a:extLst>
            </xdr:cNvPr>
            <xdr:cNvSpPr txBox="1"/>
          </xdr:nvSpPr>
          <xdr:spPr>
            <a:xfrm>
              <a:off x="8804030" y="7441223"/>
              <a:ext cx="131638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𝑔𝑙</m:t>
                    </m:r>
                    <m:r>
                      <a:rPr lang="es-ES" sz="1100" b="0" i="1">
                        <a:latin typeface="Cambria Math" panose="02040503050406030204" pitchFamily="18" charset="0"/>
                      </a:rPr>
                      <m:t>=</m:t>
                    </m:r>
                    <m:d>
                      <m:dPr>
                        <m:ctrlPr>
                          <a:rPr lang="es-ES" sz="1100" b="0" i="1">
                            <a:latin typeface="Cambria Math" panose="02040503050406030204" pitchFamily="18" charset="0"/>
                          </a:rPr>
                        </m:ctrlPr>
                      </m:dPr>
                      <m:e>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2</m:t>
                            </m:r>
                          </m:sub>
                        </m:sSub>
                        <m:r>
                          <a:rPr lang="es-ES" sz="1100" b="0" i="1">
                            <a:latin typeface="Cambria Math" panose="02040503050406030204" pitchFamily="18" charset="0"/>
                          </a:rPr>
                          <m:t>−2</m:t>
                        </m:r>
                      </m:e>
                    </m:d>
                    <m:r>
                      <a:rPr lang="es-ES" sz="1100" b="0" i="1">
                        <a:latin typeface="Cambria Math" panose="02040503050406030204" pitchFamily="18" charset="0"/>
                      </a:rPr>
                      <m:t>=</m:t>
                    </m:r>
                  </m:oMath>
                </m:oMathPara>
              </a14:m>
              <a:endParaRPr lang="en-GB" sz="1100"/>
            </a:p>
          </xdr:txBody>
        </xdr:sp>
      </mc:Choice>
      <mc:Fallback xmlns="">
        <xdr:sp macro="" textlink="">
          <xdr:nvSpPr>
            <xdr:cNvPr id="18" name="CuadroTexto 17">
              <a:extLst>
                <a:ext uri="{FF2B5EF4-FFF2-40B4-BE49-F238E27FC236}">
                  <a16:creationId xmlns:a16="http://schemas.microsoft.com/office/drawing/2014/main" id="{57FCAFF5-CABE-4F9D-3328-04C494475DEA}"/>
                </a:ext>
              </a:extLst>
            </xdr:cNvPr>
            <xdr:cNvSpPr txBox="1"/>
          </xdr:nvSpPr>
          <xdr:spPr>
            <a:xfrm>
              <a:off x="8804030" y="7441223"/>
              <a:ext cx="131638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𝑔𝑙=(𝑛_1+𝑛_2−2)=</a:t>
              </a:r>
              <a:endParaRPr lang="en-GB" sz="1100"/>
            </a:p>
          </xdr:txBody>
        </xdr:sp>
      </mc:Fallback>
    </mc:AlternateContent>
    <xdr:clientData/>
  </xdr:oneCellAnchor>
  <xdr:oneCellAnchor>
    <xdr:from>
      <xdr:col>8</xdr:col>
      <xdr:colOff>350227</xdr:colOff>
      <xdr:row>38</xdr:row>
      <xdr:rowOff>21248</xdr:rowOff>
    </xdr:from>
    <xdr:ext cx="257443" cy="172227"/>
    <mc:AlternateContent xmlns:mc="http://schemas.openxmlformats.org/markup-compatibility/2006" xmlns:a14="http://schemas.microsoft.com/office/drawing/2010/main">
      <mc:Choice Requires="a14">
        <xdr:sp macro="" textlink="">
          <xdr:nvSpPr>
            <xdr:cNvPr id="19" name="CuadroTexto 18">
              <a:extLst>
                <a:ext uri="{FF2B5EF4-FFF2-40B4-BE49-F238E27FC236}">
                  <a16:creationId xmlns:a16="http://schemas.microsoft.com/office/drawing/2014/main" id="{01134CE4-EF3B-476F-A447-24C00786F0AC}"/>
                </a:ext>
              </a:extLst>
            </xdr:cNvPr>
            <xdr:cNvSpPr txBox="1"/>
          </xdr:nvSpPr>
          <xdr:spPr>
            <a:xfrm>
              <a:off x="9846652" y="7650773"/>
              <a:ext cx="257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m:rPr>
                        <m:sty m:val="p"/>
                      </m:rPr>
                      <a:rPr lang="es-ES" sz="1100" b="0" i="1">
                        <a:latin typeface="Cambria Math" panose="02040503050406030204" pitchFamily="18" charset="0"/>
                      </a:rPr>
                      <m:t>α</m:t>
                    </m:r>
                    <m:r>
                      <a:rPr lang="es-ES" sz="1100" b="0" i="1">
                        <a:latin typeface="Cambria Math" panose="02040503050406030204" pitchFamily="18" charset="0"/>
                      </a:rPr>
                      <m:t>=</m:t>
                    </m:r>
                  </m:oMath>
                </m:oMathPara>
              </a14:m>
              <a:endParaRPr lang="en-GB" sz="1100"/>
            </a:p>
          </xdr:txBody>
        </xdr:sp>
      </mc:Choice>
      <mc:Fallback xmlns="">
        <xdr:sp macro="" textlink="">
          <xdr:nvSpPr>
            <xdr:cNvPr id="19" name="CuadroTexto 18">
              <a:extLst>
                <a:ext uri="{FF2B5EF4-FFF2-40B4-BE49-F238E27FC236}">
                  <a16:creationId xmlns:a16="http://schemas.microsoft.com/office/drawing/2014/main" id="{01134CE4-EF3B-476F-A447-24C00786F0AC}"/>
                </a:ext>
              </a:extLst>
            </xdr:cNvPr>
            <xdr:cNvSpPr txBox="1"/>
          </xdr:nvSpPr>
          <xdr:spPr>
            <a:xfrm>
              <a:off x="9846652" y="7650773"/>
              <a:ext cx="257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α=</a:t>
              </a:r>
              <a:endParaRPr lang="en-GB" sz="1100"/>
            </a:p>
          </xdr:txBody>
        </xdr:sp>
      </mc:Fallback>
    </mc:AlternateContent>
    <xdr:clientData/>
  </xdr:oneCellAnchor>
  <xdr:oneCellAnchor>
    <xdr:from>
      <xdr:col>7</xdr:col>
      <xdr:colOff>865278</xdr:colOff>
      <xdr:row>40</xdr:row>
      <xdr:rowOff>17998</xdr:rowOff>
    </xdr:from>
    <xdr:ext cx="1134478" cy="251864"/>
    <mc:AlternateContent xmlns:mc="http://schemas.openxmlformats.org/markup-compatibility/2006" xmlns:a14="http://schemas.microsoft.com/office/drawing/2010/main">
      <mc:Choice Requires="a14">
        <xdr:sp macro="" textlink="">
          <xdr:nvSpPr>
            <xdr:cNvPr id="20" name="CuadroTexto 19">
              <a:extLst>
                <a:ext uri="{FF2B5EF4-FFF2-40B4-BE49-F238E27FC236}">
                  <a16:creationId xmlns:a16="http://schemas.microsoft.com/office/drawing/2014/main" id="{A496A7E8-CD72-8157-C7F1-776C35247AF1}"/>
                </a:ext>
              </a:extLst>
            </xdr:cNvPr>
            <xdr:cNvSpPr txBox="1"/>
          </xdr:nvSpPr>
          <xdr:spPr>
            <a:xfrm>
              <a:off x="8990103" y="8028523"/>
              <a:ext cx="1134478" cy="2518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𝑡</m:t>
                        </m:r>
                      </m:e>
                      <m:sub>
                        <m:d>
                          <m:dPr>
                            <m:ctrlPr>
                              <a:rPr lang="es-ES" sz="1100" b="0" i="1">
                                <a:latin typeface="Cambria Math" panose="02040503050406030204" pitchFamily="18" charset="0"/>
                              </a:rPr>
                            </m:ctrlPr>
                          </m:dPr>
                          <m:e>
                            <m:r>
                              <a:rPr lang="es-ES" sz="1100" b="0" i="1">
                                <a:latin typeface="Cambria Math" panose="02040503050406030204" pitchFamily="18" charset="0"/>
                              </a:rPr>
                              <m:t>1−</m:t>
                            </m:r>
                            <m:f>
                              <m:fPr>
                                <m:ctrlPr>
                                  <a:rPr lang="es-ES" sz="1100" b="0" i="1">
                                    <a:latin typeface="Cambria Math" panose="02040503050406030204" pitchFamily="18" charset="0"/>
                                  </a:rPr>
                                </m:ctrlPr>
                              </m:fPr>
                              <m:num>
                                <m:r>
                                  <a:rPr lang="es-ES" sz="1100" b="0" i="1">
                                    <a:latin typeface="Cambria Math" panose="02040503050406030204" pitchFamily="18" charset="0"/>
                                  </a:rPr>
                                  <m:t>𝛼</m:t>
                                </m:r>
                              </m:num>
                              <m:den>
                                <m:r>
                                  <a:rPr lang="es-ES" sz="1100" b="0" i="1">
                                    <a:latin typeface="Cambria Math" panose="02040503050406030204" pitchFamily="18" charset="0"/>
                                  </a:rPr>
                                  <m:t>2</m:t>
                                </m:r>
                              </m:den>
                            </m:f>
                          </m:e>
                        </m:d>
                        <m:r>
                          <a:rPr lang="es-ES" sz="1100" b="0" i="1">
                            <a:latin typeface="Cambria Math" panose="02040503050406030204" pitchFamily="18" charset="0"/>
                          </a:rPr>
                          <m:t> ,(</m:t>
                        </m:r>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2</m:t>
                            </m:r>
                          </m:sub>
                        </m:sSub>
                        <m:r>
                          <a:rPr lang="es-ES" sz="1100" b="0" i="1">
                            <a:latin typeface="Cambria Math" panose="02040503050406030204" pitchFamily="18" charset="0"/>
                          </a:rPr>
                          <m:t>−2)</m:t>
                        </m:r>
                      </m:sub>
                    </m:sSub>
                    <m:r>
                      <a:rPr lang="es-ES" sz="1100" b="0" i="1">
                        <a:latin typeface="Cambria Math" panose="02040503050406030204" pitchFamily="18" charset="0"/>
                      </a:rPr>
                      <m:t>=</m:t>
                    </m:r>
                  </m:oMath>
                </m:oMathPara>
              </a14:m>
              <a:endParaRPr lang="en-GB" sz="1100"/>
            </a:p>
          </xdr:txBody>
        </xdr:sp>
      </mc:Choice>
      <mc:Fallback xmlns="">
        <xdr:sp macro="" textlink="">
          <xdr:nvSpPr>
            <xdr:cNvPr id="20" name="CuadroTexto 19">
              <a:extLst>
                <a:ext uri="{FF2B5EF4-FFF2-40B4-BE49-F238E27FC236}">
                  <a16:creationId xmlns:a16="http://schemas.microsoft.com/office/drawing/2014/main" id="{A496A7E8-CD72-8157-C7F1-776C35247AF1}"/>
                </a:ext>
              </a:extLst>
            </xdr:cNvPr>
            <xdr:cNvSpPr txBox="1"/>
          </xdr:nvSpPr>
          <xdr:spPr>
            <a:xfrm>
              <a:off x="8990103" y="8028523"/>
              <a:ext cx="1134478" cy="2518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𝑡_((1−𝛼/2)  ,(𝑛_1+𝑛_2−2))=</a:t>
              </a:r>
              <a:endParaRPr lang="en-GB" sz="1100"/>
            </a:p>
          </xdr:txBody>
        </xdr:sp>
      </mc:Fallback>
    </mc:AlternateContent>
    <xdr:clientData/>
  </xdr:oneCellAnchor>
  <xdr:oneCellAnchor>
    <xdr:from>
      <xdr:col>9</xdr:col>
      <xdr:colOff>51288</xdr:colOff>
      <xdr:row>42</xdr:row>
      <xdr:rowOff>175847</xdr:rowOff>
    </xdr:from>
    <xdr:ext cx="65" cy="172227"/>
    <xdr:sp macro="" textlink="">
      <xdr:nvSpPr>
        <xdr:cNvPr id="22" name="CuadroTexto 21">
          <a:extLst>
            <a:ext uri="{FF2B5EF4-FFF2-40B4-BE49-F238E27FC236}">
              <a16:creationId xmlns:a16="http://schemas.microsoft.com/office/drawing/2014/main" id="{F5F1D8A9-E20D-4BE7-9F78-0C83EA0EA8BC}"/>
            </a:ext>
          </a:extLst>
        </xdr:cNvPr>
        <xdr:cNvSpPr txBox="1"/>
      </xdr:nvSpPr>
      <xdr:spPr>
        <a:xfrm>
          <a:off x="9217269" y="870438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GB" sz="1100"/>
        </a:p>
      </xdr:txBody>
    </xdr:sp>
    <xdr:clientData/>
  </xdr:oneCellAnchor>
  <xdr:oneCellAnchor>
    <xdr:from>
      <xdr:col>1</xdr:col>
      <xdr:colOff>427160</xdr:colOff>
      <xdr:row>67</xdr:row>
      <xdr:rowOff>54952</xdr:rowOff>
    </xdr:from>
    <xdr:ext cx="5613888" cy="3135551"/>
    <xdr:pic>
      <xdr:nvPicPr>
        <xdr:cNvPr id="3" name="Imagen 2">
          <a:extLst>
            <a:ext uri="{FF2B5EF4-FFF2-40B4-BE49-F238E27FC236}">
              <a16:creationId xmlns:a16="http://schemas.microsoft.com/office/drawing/2014/main" id="{BF4244A8-79F6-4E90-8C58-8BA1A476BFB0}"/>
            </a:ext>
          </a:extLst>
        </xdr:cNvPr>
        <xdr:cNvPicPr>
          <a:picLocks noChangeAspect="1"/>
        </xdr:cNvPicPr>
      </xdr:nvPicPr>
      <xdr:blipFill>
        <a:blip xmlns:r="http://schemas.openxmlformats.org/officeDocument/2006/relationships" r:embed="rId1"/>
        <a:stretch>
          <a:fillRect/>
        </a:stretch>
      </xdr:blipFill>
      <xdr:spPr>
        <a:xfrm>
          <a:off x="1236785" y="9379927"/>
          <a:ext cx="5613888" cy="3135551"/>
        </a:xfrm>
        <a:prstGeom prst="rect">
          <a:avLst/>
        </a:prstGeom>
      </xdr:spPr>
    </xdr:pic>
    <xdr:clientData/>
  </xdr:oneCellAnchor>
  <xdr:oneCellAnchor>
    <xdr:from>
      <xdr:col>7</xdr:col>
      <xdr:colOff>542925</xdr:colOff>
      <xdr:row>67</xdr:row>
      <xdr:rowOff>4762</xdr:rowOff>
    </xdr:from>
    <xdr:ext cx="800100" cy="165366"/>
    <mc:AlternateContent xmlns:mc="http://schemas.openxmlformats.org/markup-compatibility/2006" xmlns:a14="http://schemas.microsoft.com/office/drawing/2010/main">
      <mc:Choice Requires="a14">
        <xdr:sp macro="" textlink="">
          <xdr:nvSpPr>
            <xdr:cNvPr id="6" name="CuadroTexto 5">
              <a:extLst>
                <a:ext uri="{FF2B5EF4-FFF2-40B4-BE49-F238E27FC236}">
                  <a16:creationId xmlns:a16="http://schemas.microsoft.com/office/drawing/2014/main" id="{DAFDE2F6-49DC-48DB-82FA-BC3FBCD7CB50}"/>
                </a:ext>
              </a:extLst>
            </xdr:cNvPr>
            <xdr:cNvSpPr txBox="1"/>
          </xdr:nvSpPr>
          <xdr:spPr>
            <a:xfrm>
              <a:off x="8667750" y="13425487"/>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r>
                          <m:rPr>
                            <m:sty m:val="p"/>
                          </m:rPr>
                          <a:rPr lang="es-ES" sz="1100" b="0" i="0">
                            <a:latin typeface="Cambria Math" panose="02040503050406030204" pitchFamily="18" charset="0"/>
                          </a:rPr>
                          <m:t>Η</m:t>
                        </m:r>
                      </m:e>
                      <m:sub>
                        <m:r>
                          <a:rPr lang="es-ES" sz="1100" b="0" i="1">
                            <a:latin typeface="Cambria Math" panose="02040503050406030204" pitchFamily="18" charset="0"/>
                          </a:rPr>
                          <m:t>0</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2</m:t>
                        </m:r>
                      </m:sub>
                    </m:sSub>
                  </m:oMath>
                </m:oMathPara>
              </a14:m>
              <a:endParaRPr lang="es-ES" sz="1100" b="0" i="1">
                <a:latin typeface="Cambria Math" panose="02040503050406030204" pitchFamily="18" charset="0"/>
              </a:endParaRPr>
            </a:p>
          </xdr:txBody>
        </xdr:sp>
      </mc:Choice>
      <mc:Fallback xmlns="">
        <xdr:sp macro="" textlink="">
          <xdr:nvSpPr>
            <xdr:cNvPr id="6" name="CuadroTexto 5">
              <a:extLst>
                <a:ext uri="{FF2B5EF4-FFF2-40B4-BE49-F238E27FC236}">
                  <a16:creationId xmlns:a16="http://schemas.microsoft.com/office/drawing/2014/main" id="{DAFDE2F6-49DC-48DB-82FA-BC3FBCD7CB50}"/>
                </a:ext>
              </a:extLst>
            </xdr:cNvPr>
            <xdr:cNvSpPr txBox="1"/>
          </xdr:nvSpPr>
          <xdr:spPr>
            <a:xfrm>
              <a:off x="8667750" y="13425487"/>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ES" sz="1100" b="0" i="0">
                  <a:latin typeface="Cambria Math" panose="02040503050406030204" pitchFamily="18" charset="0"/>
                </a:rPr>
                <a:t> Η_0:𝜇_1=𝜇_2</a:t>
              </a:r>
              <a:endParaRPr lang="es-ES" sz="1100" b="0" i="1">
                <a:latin typeface="Cambria Math" panose="02040503050406030204" pitchFamily="18" charset="0"/>
              </a:endParaRPr>
            </a:p>
          </xdr:txBody>
        </xdr:sp>
      </mc:Fallback>
    </mc:AlternateContent>
    <xdr:clientData/>
  </xdr:oneCellAnchor>
  <xdr:oneCellAnchor>
    <xdr:from>
      <xdr:col>7</xdr:col>
      <xdr:colOff>542925</xdr:colOff>
      <xdr:row>68</xdr:row>
      <xdr:rowOff>14287</xdr:rowOff>
    </xdr:from>
    <xdr:ext cx="800100" cy="165366"/>
    <mc:AlternateContent xmlns:mc="http://schemas.openxmlformats.org/markup-compatibility/2006" xmlns:a14="http://schemas.microsoft.com/office/drawing/2010/main">
      <mc:Choice Requires="a14">
        <xdr:sp macro="" textlink="">
          <xdr:nvSpPr>
            <xdr:cNvPr id="7" name="CuadroTexto 6">
              <a:extLst>
                <a:ext uri="{FF2B5EF4-FFF2-40B4-BE49-F238E27FC236}">
                  <a16:creationId xmlns:a16="http://schemas.microsoft.com/office/drawing/2014/main" id="{0143D4E5-FCF0-4AC9-9B46-5B23647EBE2A}"/>
                </a:ext>
              </a:extLst>
            </xdr:cNvPr>
            <xdr:cNvSpPr txBox="1"/>
          </xdr:nvSpPr>
          <xdr:spPr>
            <a:xfrm>
              <a:off x="8667750" y="13625512"/>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r>
                          <m:rPr>
                            <m:sty m:val="p"/>
                          </m:rPr>
                          <a:rPr lang="es-ES" sz="1100" b="0" i="0">
                            <a:latin typeface="Cambria Math" panose="02040503050406030204" pitchFamily="18" charset="0"/>
                          </a:rPr>
                          <m:t>Η</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2</m:t>
                        </m:r>
                      </m:sub>
                    </m:sSub>
                  </m:oMath>
                </m:oMathPara>
              </a14:m>
              <a:endParaRPr lang="es-ES" sz="1100" b="0" i="1">
                <a:latin typeface="Cambria Math" panose="02040503050406030204" pitchFamily="18" charset="0"/>
              </a:endParaRPr>
            </a:p>
          </xdr:txBody>
        </xdr:sp>
      </mc:Choice>
      <mc:Fallback xmlns="">
        <xdr:sp macro="" textlink="">
          <xdr:nvSpPr>
            <xdr:cNvPr id="7" name="CuadroTexto 6">
              <a:extLst>
                <a:ext uri="{FF2B5EF4-FFF2-40B4-BE49-F238E27FC236}">
                  <a16:creationId xmlns:a16="http://schemas.microsoft.com/office/drawing/2014/main" id="{0143D4E5-FCF0-4AC9-9B46-5B23647EBE2A}"/>
                </a:ext>
              </a:extLst>
            </xdr:cNvPr>
            <xdr:cNvSpPr txBox="1"/>
          </xdr:nvSpPr>
          <xdr:spPr>
            <a:xfrm>
              <a:off x="8667750" y="13625512"/>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ES" sz="1100" b="0" i="0">
                  <a:latin typeface="Cambria Math" panose="02040503050406030204" pitchFamily="18" charset="0"/>
                </a:rPr>
                <a:t> Η_1:𝜇_1≠𝜇_2</a:t>
              </a:r>
              <a:endParaRPr lang="es-ES" sz="1100" b="0" i="1">
                <a:latin typeface="Cambria Math" panose="02040503050406030204" pitchFamily="18" charset="0"/>
              </a:endParaRPr>
            </a:p>
          </xdr:txBody>
        </xdr:sp>
      </mc:Fallback>
    </mc:AlternateContent>
    <xdr:clientData/>
  </xdr:oneCellAnchor>
  <xdr:oneCellAnchor>
    <xdr:from>
      <xdr:col>7</xdr:col>
      <xdr:colOff>967154</xdr:colOff>
      <xdr:row>71</xdr:row>
      <xdr:rowOff>5129</xdr:rowOff>
    </xdr:from>
    <xdr:ext cx="354392" cy="175113"/>
    <mc:AlternateContent xmlns:mc="http://schemas.openxmlformats.org/markup-compatibility/2006" xmlns:a14="http://schemas.microsoft.com/office/drawing/2010/main">
      <mc:Choice Requires="a14">
        <xdr:sp macro="" textlink="">
          <xdr:nvSpPr>
            <xdr:cNvPr id="8" name="CuadroTexto 7">
              <a:extLst>
                <a:ext uri="{FF2B5EF4-FFF2-40B4-BE49-F238E27FC236}">
                  <a16:creationId xmlns:a16="http://schemas.microsoft.com/office/drawing/2014/main" id="{F168E68E-048E-48A9-AB12-9C1876E4F576}"/>
                </a:ext>
              </a:extLst>
            </xdr:cNvPr>
            <xdr:cNvSpPr txBox="1"/>
          </xdr:nvSpPr>
          <xdr:spPr>
            <a:xfrm>
              <a:off x="9091979" y="14187854"/>
              <a:ext cx="354392" cy="1751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acc>
                          <m:accPr>
                            <m:chr m:val="̅"/>
                            <m:ctrlPr>
                              <a:rPr lang="es-ES" sz="1100" b="0" i="1">
                                <a:latin typeface="Cambria Math" panose="02040503050406030204" pitchFamily="18" charset="0"/>
                              </a:rPr>
                            </m:ctrlPr>
                          </m:accPr>
                          <m:e>
                            <m:r>
                              <a:rPr lang="es-ES" sz="1100" b="0" i="1">
                                <a:latin typeface="Cambria Math" panose="02040503050406030204" pitchFamily="18" charset="0"/>
                              </a:rPr>
                              <m:t>𝑋</m:t>
                            </m:r>
                          </m:e>
                        </m:acc>
                      </m:e>
                      <m:sub>
                        <m:r>
                          <a:rPr lang="es-ES" sz="1100" b="0" i="1">
                            <a:latin typeface="Cambria Math" panose="02040503050406030204" pitchFamily="18" charset="0"/>
                          </a:rPr>
                          <m:t>1</m:t>
                        </m:r>
                      </m:sub>
                    </m:sSub>
                    <m:r>
                      <a:rPr lang="es-ES" sz="1100" b="0" i="1">
                        <a:latin typeface="Cambria Math" panose="02040503050406030204" pitchFamily="18" charset="0"/>
                      </a:rPr>
                      <m:t>=</m:t>
                    </m:r>
                  </m:oMath>
                </m:oMathPara>
              </a14:m>
              <a:endParaRPr lang="es-ES" sz="1100" b="0"/>
            </a:p>
          </xdr:txBody>
        </xdr:sp>
      </mc:Choice>
      <mc:Fallback xmlns="">
        <xdr:sp macro="" textlink="">
          <xdr:nvSpPr>
            <xdr:cNvPr id="8" name="CuadroTexto 7">
              <a:extLst>
                <a:ext uri="{FF2B5EF4-FFF2-40B4-BE49-F238E27FC236}">
                  <a16:creationId xmlns:a16="http://schemas.microsoft.com/office/drawing/2014/main" id="{F168E68E-048E-48A9-AB12-9C1876E4F576}"/>
                </a:ext>
              </a:extLst>
            </xdr:cNvPr>
            <xdr:cNvSpPr txBox="1"/>
          </xdr:nvSpPr>
          <xdr:spPr>
            <a:xfrm>
              <a:off x="9091979" y="14187854"/>
              <a:ext cx="354392" cy="1751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 𝑋 ̅_1=</a:t>
              </a:r>
              <a:endParaRPr lang="es-ES" sz="1100" b="0"/>
            </a:p>
          </xdr:txBody>
        </xdr:sp>
      </mc:Fallback>
    </mc:AlternateContent>
    <xdr:clientData/>
  </xdr:oneCellAnchor>
  <xdr:oneCellAnchor>
    <xdr:from>
      <xdr:col>7</xdr:col>
      <xdr:colOff>967154</xdr:colOff>
      <xdr:row>72</xdr:row>
      <xdr:rowOff>5129</xdr:rowOff>
    </xdr:from>
    <xdr:ext cx="357662" cy="175113"/>
    <mc:AlternateContent xmlns:mc="http://schemas.openxmlformats.org/markup-compatibility/2006" xmlns:a14="http://schemas.microsoft.com/office/drawing/2010/main">
      <mc:Choice Requires="a14">
        <xdr:sp macro="" textlink="">
          <xdr:nvSpPr>
            <xdr:cNvPr id="9" name="CuadroTexto 8">
              <a:extLst>
                <a:ext uri="{FF2B5EF4-FFF2-40B4-BE49-F238E27FC236}">
                  <a16:creationId xmlns:a16="http://schemas.microsoft.com/office/drawing/2014/main" id="{7796D93C-07E7-443E-8252-7622F531AB99}"/>
                </a:ext>
              </a:extLst>
            </xdr:cNvPr>
            <xdr:cNvSpPr txBox="1"/>
          </xdr:nvSpPr>
          <xdr:spPr>
            <a:xfrm>
              <a:off x="9091979" y="14378354"/>
              <a:ext cx="357662" cy="1751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acc>
                          <m:accPr>
                            <m:chr m:val="̅"/>
                            <m:ctrlPr>
                              <a:rPr lang="es-ES" sz="1100" b="0" i="1">
                                <a:latin typeface="Cambria Math" panose="02040503050406030204" pitchFamily="18" charset="0"/>
                              </a:rPr>
                            </m:ctrlPr>
                          </m:accPr>
                          <m:e>
                            <m:r>
                              <a:rPr lang="es-ES" sz="1100" b="0" i="1">
                                <a:latin typeface="Cambria Math" panose="02040503050406030204" pitchFamily="18" charset="0"/>
                              </a:rPr>
                              <m:t>𝑋</m:t>
                            </m:r>
                          </m:e>
                        </m:acc>
                      </m:e>
                      <m:sub>
                        <m:r>
                          <a:rPr lang="es-ES" sz="1100" b="0" i="1">
                            <a:latin typeface="Cambria Math" panose="02040503050406030204" pitchFamily="18" charset="0"/>
                          </a:rPr>
                          <m:t>2</m:t>
                        </m:r>
                      </m:sub>
                    </m:sSub>
                    <m:r>
                      <a:rPr lang="es-ES" sz="1100" b="0" i="1">
                        <a:latin typeface="Cambria Math" panose="02040503050406030204" pitchFamily="18" charset="0"/>
                      </a:rPr>
                      <m:t>=</m:t>
                    </m:r>
                  </m:oMath>
                </m:oMathPara>
              </a14:m>
              <a:endParaRPr lang="es-ES" sz="1100" b="0"/>
            </a:p>
          </xdr:txBody>
        </xdr:sp>
      </mc:Choice>
      <mc:Fallback xmlns="">
        <xdr:sp macro="" textlink="">
          <xdr:nvSpPr>
            <xdr:cNvPr id="9" name="CuadroTexto 8">
              <a:extLst>
                <a:ext uri="{FF2B5EF4-FFF2-40B4-BE49-F238E27FC236}">
                  <a16:creationId xmlns:a16="http://schemas.microsoft.com/office/drawing/2014/main" id="{7796D93C-07E7-443E-8252-7622F531AB99}"/>
                </a:ext>
              </a:extLst>
            </xdr:cNvPr>
            <xdr:cNvSpPr txBox="1"/>
          </xdr:nvSpPr>
          <xdr:spPr>
            <a:xfrm>
              <a:off x="9091979" y="14378354"/>
              <a:ext cx="357662" cy="1751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 𝑋 ̅_2=</a:t>
              </a:r>
              <a:endParaRPr lang="es-ES" sz="1100" b="0"/>
            </a:p>
          </xdr:txBody>
        </xdr:sp>
      </mc:Fallback>
    </mc:AlternateContent>
    <xdr:clientData/>
  </xdr:oneCellAnchor>
  <xdr:oneCellAnchor>
    <xdr:from>
      <xdr:col>9</xdr:col>
      <xdr:colOff>833804</xdr:colOff>
      <xdr:row>71</xdr:row>
      <xdr:rowOff>23446</xdr:rowOff>
    </xdr:from>
    <xdr:ext cx="213328" cy="172227"/>
    <mc:AlternateContent xmlns:mc="http://schemas.openxmlformats.org/markup-compatibility/2006" xmlns:a14="http://schemas.microsoft.com/office/drawing/2010/main">
      <mc:Choice Requires="a14">
        <xdr:sp macro="" textlink="">
          <xdr:nvSpPr>
            <xdr:cNvPr id="21" name="CuadroTexto 20">
              <a:extLst>
                <a:ext uri="{FF2B5EF4-FFF2-40B4-BE49-F238E27FC236}">
                  <a16:creationId xmlns:a16="http://schemas.microsoft.com/office/drawing/2014/main" id="{95833017-323D-4C70-A214-D034027DB983}"/>
                </a:ext>
              </a:extLst>
            </xdr:cNvPr>
            <xdr:cNvSpPr txBox="1"/>
          </xdr:nvSpPr>
          <xdr:spPr>
            <a:xfrm>
              <a:off x="11016029" y="14206171"/>
              <a:ext cx="21332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1</m:t>
                      </m:r>
                    </m:sub>
                  </m:sSub>
                </m:oMath>
              </a14:m>
              <a:r>
                <a:rPr lang="es-ES" sz="1100" b="0"/>
                <a:t>=</a:t>
              </a:r>
            </a:p>
          </xdr:txBody>
        </xdr:sp>
      </mc:Choice>
      <mc:Fallback xmlns="">
        <xdr:sp macro="" textlink="">
          <xdr:nvSpPr>
            <xdr:cNvPr id="21" name="CuadroTexto 20">
              <a:extLst>
                <a:ext uri="{FF2B5EF4-FFF2-40B4-BE49-F238E27FC236}">
                  <a16:creationId xmlns:a16="http://schemas.microsoft.com/office/drawing/2014/main" id="{95833017-323D-4C70-A214-D034027DB983}"/>
                </a:ext>
              </a:extLst>
            </xdr:cNvPr>
            <xdr:cNvSpPr txBox="1"/>
          </xdr:nvSpPr>
          <xdr:spPr>
            <a:xfrm>
              <a:off x="11016029" y="14206171"/>
              <a:ext cx="21332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𝑛_1</a:t>
              </a:r>
              <a:r>
                <a:rPr lang="es-ES" sz="1100" b="0"/>
                <a:t>=</a:t>
              </a:r>
            </a:p>
          </xdr:txBody>
        </xdr:sp>
      </mc:Fallback>
    </mc:AlternateContent>
    <xdr:clientData/>
  </xdr:oneCellAnchor>
  <xdr:oneCellAnchor>
    <xdr:from>
      <xdr:col>9</xdr:col>
      <xdr:colOff>839665</xdr:colOff>
      <xdr:row>72</xdr:row>
      <xdr:rowOff>29308</xdr:rowOff>
    </xdr:from>
    <xdr:ext cx="216598" cy="172227"/>
    <mc:AlternateContent xmlns:mc="http://schemas.openxmlformats.org/markup-compatibility/2006" xmlns:a14="http://schemas.microsoft.com/office/drawing/2010/main">
      <mc:Choice Requires="a14">
        <xdr:sp macro="" textlink="">
          <xdr:nvSpPr>
            <xdr:cNvPr id="23" name="CuadroTexto 22">
              <a:extLst>
                <a:ext uri="{FF2B5EF4-FFF2-40B4-BE49-F238E27FC236}">
                  <a16:creationId xmlns:a16="http://schemas.microsoft.com/office/drawing/2014/main" id="{AADD1BC3-6691-4C2C-A37F-9CE8BCE658C0}"/>
                </a:ext>
              </a:extLst>
            </xdr:cNvPr>
            <xdr:cNvSpPr txBox="1"/>
          </xdr:nvSpPr>
          <xdr:spPr>
            <a:xfrm>
              <a:off x="11021890" y="14402533"/>
              <a:ext cx="21659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2</m:t>
                      </m:r>
                    </m:sub>
                  </m:sSub>
                </m:oMath>
              </a14:m>
              <a:r>
                <a:rPr lang="es-ES" sz="1100" b="0"/>
                <a:t>=</a:t>
              </a:r>
            </a:p>
          </xdr:txBody>
        </xdr:sp>
      </mc:Choice>
      <mc:Fallback xmlns="">
        <xdr:sp macro="" textlink="">
          <xdr:nvSpPr>
            <xdr:cNvPr id="23" name="CuadroTexto 22">
              <a:extLst>
                <a:ext uri="{FF2B5EF4-FFF2-40B4-BE49-F238E27FC236}">
                  <a16:creationId xmlns:a16="http://schemas.microsoft.com/office/drawing/2014/main" id="{AADD1BC3-6691-4C2C-A37F-9CE8BCE658C0}"/>
                </a:ext>
              </a:extLst>
            </xdr:cNvPr>
            <xdr:cNvSpPr txBox="1"/>
          </xdr:nvSpPr>
          <xdr:spPr>
            <a:xfrm>
              <a:off x="11021890" y="14402533"/>
              <a:ext cx="21659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𝑛_2</a:t>
              </a:r>
              <a:r>
                <a:rPr lang="es-ES" sz="1100" b="0"/>
                <a:t>=</a:t>
              </a:r>
            </a:p>
          </xdr:txBody>
        </xdr:sp>
      </mc:Fallback>
    </mc:AlternateContent>
    <xdr:clientData/>
  </xdr:oneCellAnchor>
  <xdr:oneCellAnchor>
    <xdr:from>
      <xdr:col>11</xdr:col>
      <xdr:colOff>491637</xdr:colOff>
      <xdr:row>70</xdr:row>
      <xdr:rowOff>187569</xdr:rowOff>
    </xdr:from>
    <xdr:ext cx="217560" cy="177806"/>
    <mc:AlternateContent xmlns:mc="http://schemas.openxmlformats.org/markup-compatibility/2006" xmlns:a14="http://schemas.microsoft.com/office/drawing/2010/main">
      <mc:Choice Requires="a14">
        <xdr:sp macro="" textlink="">
          <xdr:nvSpPr>
            <xdr:cNvPr id="24" name="CuadroTexto 23">
              <a:extLst>
                <a:ext uri="{FF2B5EF4-FFF2-40B4-BE49-F238E27FC236}">
                  <a16:creationId xmlns:a16="http://schemas.microsoft.com/office/drawing/2014/main" id="{E551BA44-BA81-40A5-937E-D2A058EA31D7}"/>
                </a:ext>
              </a:extLst>
            </xdr:cNvPr>
            <xdr:cNvSpPr txBox="1"/>
          </xdr:nvSpPr>
          <xdr:spPr>
            <a:xfrm>
              <a:off x="11321562" y="6093069"/>
              <a:ext cx="217560" cy="17780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Sup>
                    <m:sSubSupPr>
                      <m:ctrlPr>
                        <a:rPr lang="es-ES" sz="1100" b="0" i="1">
                          <a:latin typeface="Cambria Math" panose="02040503050406030204" pitchFamily="18" charset="0"/>
                        </a:rPr>
                      </m:ctrlPr>
                    </m:sSubSupPr>
                    <m:e>
                      <m:r>
                        <a:rPr lang="es-ES" sz="1100" b="0" i="1">
                          <a:latin typeface="Cambria Math" panose="02040503050406030204" pitchFamily="18" charset="0"/>
                        </a:rPr>
                        <m:t>𝑆</m:t>
                      </m:r>
                    </m:e>
                    <m:sub>
                      <m:r>
                        <a:rPr lang="es-ES" sz="1100" b="0" i="1">
                          <a:latin typeface="Cambria Math" panose="02040503050406030204" pitchFamily="18" charset="0"/>
                        </a:rPr>
                        <m:t>1</m:t>
                      </m:r>
                    </m:sub>
                    <m:sup>
                      <m:r>
                        <a:rPr lang="es-ES" sz="1100" b="0" i="1">
                          <a:latin typeface="Cambria Math" panose="02040503050406030204" pitchFamily="18" charset="0"/>
                        </a:rPr>
                        <m:t>2</m:t>
                      </m:r>
                    </m:sup>
                  </m:sSubSup>
                </m:oMath>
              </a14:m>
              <a:r>
                <a:rPr lang="es-ES" sz="1100" b="0"/>
                <a:t>=</a:t>
              </a:r>
              <a:endParaRPr lang="en-GB" sz="1100" b="0"/>
            </a:p>
          </xdr:txBody>
        </xdr:sp>
      </mc:Choice>
      <mc:Fallback xmlns="">
        <xdr:sp macro="" textlink="">
          <xdr:nvSpPr>
            <xdr:cNvPr id="24" name="CuadroTexto 23">
              <a:extLst>
                <a:ext uri="{FF2B5EF4-FFF2-40B4-BE49-F238E27FC236}">
                  <a16:creationId xmlns:a16="http://schemas.microsoft.com/office/drawing/2014/main" id="{E551BA44-BA81-40A5-937E-D2A058EA31D7}"/>
                </a:ext>
              </a:extLst>
            </xdr:cNvPr>
            <xdr:cNvSpPr txBox="1"/>
          </xdr:nvSpPr>
          <xdr:spPr>
            <a:xfrm>
              <a:off x="11321562" y="6093069"/>
              <a:ext cx="217560" cy="17780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𝑆_1^2</a:t>
              </a:r>
              <a:r>
                <a:rPr lang="es-ES" sz="1100" b="0"/>
                <a:t>=</a:t>
              </a:r>
              <a:endParaRPr lang="en-GB" sz="1100" b="0"/>
            </a:p>
          </xdr:txBody>
        </xdr:sp>
      </mc:Fallback>
    </mc:AlternateContent>
    <xdr:clientData/>
  </xdr:oneCellAnchor>
  <xdr:oneCellAnchor>
    <xdr:from>
      <xdr:col>11</xdr:col>
      <xdr:colOff>490172</xdr:colOff>
      <xdr:row>72</xdr:row>
      <xdr:rowOff>2931</xdr:rowOff>
    </xdr:from>
    <xdr:ext cx="217560" cy="177997"/>
    <mc:AlternateContent xmlns:mc="http://schemas.openxmlformats.org/markup-compatibility/2006" xmlns:a14="http://schemas.microsoft.com/office/drawing/2010/main">
      <mc:Choice Requires="a14">
        <xdr:sp macro="" textlink="">
          <xdr:nvSpPr>
            <xdr:cNvPr id="25" name="CuadroTexto 24">
              <a:extLst>
                <a:ext uri="{FF2B5EF4-FFF2-40B4-BE49-F238E27FC236}">
                  <a16:creationId xmlns:a16="http://schemas.microsoft.com/office/drawing/2014/main" id="{FB5DE458-8894-4315-AF32-50D404B91907}"/>
                </a:ext>
              </a:extLst>
            </xdr:cNvPr>
            <xdr:cNvSpPr txBox="1"/>
          </xdr:nvSpPr>
          <xdr:spPr>
            <a:xfrm>
              <a:off x="11320097" y="6289431"/>
              <a:ext cx="217560" cy="17799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Sup>
                    <m:sSubSupPr>
                      <m:ctrlPr>
                        <a:rPr lang="es-ES" sz="1100" b="0" i="1">
                          <a:latin typeface="Cambria Math" panose="02040503050406030204" pitchFamily="18" charset="0"/>
                        </a:rPr>
                      </m:ctrlPr>
                    </m:sSubSupPr>
                    <m:e>
                      <m:r>
                        <a:rPr lang="es-ES" sz="1100" b="0" i="1">
                          <a:latin typeface="Cambria Math" panose="02040503050406030204" pitchFamily="18" charset="0"/>
                        </a:rPr>
                        <m:t>𝑆</m:t>
                      </m:r>
                    </m:e>
                    <m:sub>
                      <m:r>
                        <a:rPr lang="es-ES" sz="1100" b="0" i="1">
                          <a:latin typeface="Cambria Math" panose="02040503050406030204" pitchFamily="18" charset="0"/>
                        </a:rPr>
                        <m:t>2</m:t>
                      </m:r>
                    </m:sub>
                    <m:sup>
                      <m:r>
                        <a:rPr lang="es-ES" sz="1100" b="0" i="1">
                          <a:latin typeface="Cambria Math" panose="02040503050406030204" pitchFamily="18" charset="0"/>
                        </a:rPr>
                        <m:t>2</m:t>
                      </m:r>
                    </m:sup>
                  </m:sSubSup>
                </m:oMath>
              </a14:m>
              <a:r>
                <a:rPr lang="es-ES" sz="1100" b="0"/>
                <a:t>=</a:t>
              </a:r>
              <a:endParaRPr lang="en-GB" sz="1100" b="0"/>
            </a:p>
          </xdr:txBody>
        </xdr:sp>
      </mc:Choice>
      <mc:Fallback xmlns="">
        <xdr:sp macro="" textlink="">
          <xdr:nvSpPr>
            <xdr:cNvPr id="25" name="CuadroTexto 24">
              <a:extLst>
                <a:ext uri="{FF2B5EF4-FFF2-40B4-BE49-F238E27FC236}">
                  <a16:creationId xmlns:a16="http://schemas.microsoft.com/office/drawing/2014/main" id="{FB5DE458-8894-4315-AF32-50D404B91907}"/>
                </a:ext>
              </a:extLst>
            </xdr:cNvPr>
            <xdr:cNvSpPr txBox="1"/>
          </xdr:nvSpPr>
          <xdr:spPr>
            <a:xfrm>
              <a:off x="11320097" y="6289431"/>
              <a:ext cx="217560" cy="17799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𝑆_2^2</a:t>
              </a:r>
              <a:r>
                <a:rPr lang="es-ES" sz="1100" b="0"/>
                <a:t>=</a:t>
              </a:r>
              <a:endParaRPr lang="en-GB" sz="1100" b="0"/>
            </a:p>
          </xdr:txBody>
        </xdr:sp>
      </mc:Fallback>
    </mc:AlternateContent>
    <xdr:clientData/>
  </xdr:oneCellAnchor>
  <xdr:oneCellAnchor>
    <xdr:from>
      <xdr:col>11</xdr:col>
      <xdr:colOff>496034</xdr:colOff>
      <xdr:row>73</xdr:row>
      <xdr:rowOff>1466</xdr:rowOff>
    </xdr:from>
    <xdr:ext cx="217560" cy="175369"/>
    <mc:AlternateContent xmlns:mc="http://schemas.openxmlformats.org/markup-compatibility/2006" xmlns:a14="http://schemas.microsoft.com/office/drawing/2010/main">
      <mc:Choice Requires="a14">
        <xdr:sp macro="" textlink="">
          <xdr:nvSpPr>
            <xdr:cNvPr id="26" name="CuadroTexto 25">
              <a:extLst>
                <a:ext uri="{FF2B5EF4-FFF2-40B4-BE49-F238E27FC236}">
                  <a16:creationId xmlns:a16="http://schemas.microsoft.com/office/drawing/2014/main" id="{4E61ABF3-0034-4BE0-895D-754243026661}"/>
                </a:ext>
              </a:extLst>
            </xdr:cNvPr>
            <xdr:cNvSpPr txBox="1"/>
          </xdr:nvSpPr>
          <xdr:spPr>
            <a:xfrm>
              <a:off x="11325959" y="6478466"/>
              <a:ext cx="217560" cy="175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Sup>
                    <m:sSubSupPr>
                      <m:ctrlPr>
                        <a:rPr lang="es-ES" sz="1100" b="0" i="1">
                          <a:latin typeface="Cambria Math" panose="02040503050406030204" pitchFamily="18" charset="0"/>
                        </a:rPr>
                      </m:ctrlPr>
                    </m:sSubSupPr>
                    <m:e>
                      <m:r>
                        <a:rPr lang="es-ES" sz="1100" b="0" i="1">
                          <a:latin typeface="Cambria Math" panose="02040503050406030204" pitchFamily="18" charset="0"/>
                        </a:rPr>
                        <m:t>𝑆</m:t>
                      </m:r>
                    </m:e>
                    <m:sub>
                      <m:r>
                        <a:rPr lang="es-ES" sz="1100" b="0" i="1">
                          <a:latin typeface="Cambria Math" panose="02040503050406030204" pitchFamily="18" charset="0"/>
                        </a:rPr>
                        <m:t>𝑐</m:t>
                      </m:r>
                    </m:sub>
                    <m:sup>
                      <m:r>
                        <a:rPr lang="es-ES" sz="1100" b="0" i="1">
                          <a:latin typeface="Cambria Math" panose="02040503050406030204" pitchFamily="18" charset="0"/>
                        </a:rPr>
                        <m:t>2</m:t>
                      </m:r>
                    </m:sup>
                  </m:sSubSup>
                </m:oMath>
              </a14:m>
              <a:r>
                <a:rPr lang="es-ES" sz="1100" b="0"/>
                <a:t>=</a:t>
              </a:r>
              <a:endParaRPr lang="en-GB" sz="1100" b="0"/>
            </a:p>
          </xdr:txBody>
        </xdr:sp>
      </mc:Choice>
      <mc:Fallback xmlns="">
        <xdr:sp macro="" textlink="">
          <xdr:nvSpPr>
            <xdr:cNvPr id="26" name="CuadroTexto 25">
              <a:extLst>
                <a:ext uri="{FF2B5EF4-FFF2-40B4-BE49-F238E27FC236}">
                  <a16:creationId xmlns:a16="http://schemas.microsoft.com/office/drawing/2014/main" id="{4E61ABF3-0034-4BE0-895D-754243026661}"/>
                </a:ext>
              </a:extLst>
            </xdr:cNvPr>
            <xdr:cNvSpPr txBox="1"/>
          </xdr:nvSpPr>
          <xdr:spPr>
            <a:xfrm>
              <a:off x="11325959" y="6478466"/>
              <a:ext cx="217560" cy="175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𝑆_𝑐^2</a:t>
              </a:r>
              <a:r>
                <a:rPr lang="es-ES" sz="1100" b="0"/>
                <a:t>=</a:t>
              </a:r>
              <a:endParaRPr lang="en-GB" sz="1100" b="0"/>
            </a:p>
          </xdr:txBody>
        </xdr:sp>
      </mc:Fallback>
    </mc:AlternateContent>
    <xdr:clientData/>
  </xdr:oneCellAnchor>
  <xdr:oneCellAnchor>
    <xdr:from>
      <xdr:col>7</xdr:col>
      <xdr:colOff>1130544</xdr:colOff>
      <xdr:row>74</xdr:row>
      <xdr:rowOff>9525</xdr:rowOff>
    </xdr:from>
    <xdr:ext cx="160429" cy="172227"/>
    <mc:AlternateContent xmlns:mc="http://schemas.openxmlformats.org/markup-compatibility/2006" xmlns:a14="http://schemas.microsoft.com/office/drawing/2010/main">
      <mc:Choice Requires="a14">
        <xdr:sp macro="" textlink="">
          <xdr:nvSpPr>
            <xdr:cNvPr id="27" name="CuadroTexto 26">
              <a:extLst>
                <a:ext uri="{FF2B5EF4-FFF2-40B4-BE49-F238E27FC236}">
                  <a16:creationId xmlns:a16="http://schemas.microsoft.com/office/drawing/2014/main" id="{804BA796-B44D-4FF1-A81F-FE5474A347C3}"/>
                </a:ext>
              </a:extLst>
            </xdr:cNvPr>
            <xdr:cNvSpPr txBox="1"/>
          </xdr:nvSpPr>
          <xdr:spPr>
            <a:xfrm>
              <a:off x="9255369" y="14763750"/>
              <a:ext cx="1604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r>
                    <a:rPr lang="es-ES" sz="1100" b="0" i="1">
                      <a:latin typeface="Cambria Math" panose="02040503050406030204" pitchFamily="18" charset="0"/>
                    </a:rPr>
                    <m:t>𝑡</m:t>
                  </m:r>
                  <m:r>
                    <a:rPr lang="es-ES" sz="1100" b="0" i="1">
                      <a:latin typeface="Cambria Math" panose="02040503050406030204" pitchFamily="18" charset="0"/>
                    </a:rPr>
                    <m:t> </m:t>
                  </m:r>
                </m:oMath>
              </a14:m>
              <a:r>
                <a:rPr lang="es-ES" sz="1100" b="0"/>
                <a:t>=</a:t>
              </a:r>
            </a:p>
          </xdr:txBody>
        </xdr:sp>
      </mc:Choice>
      <mc:Fallback xmlns="">
        <xdr:sp macro="" textlink="">
          <xdr:nvSpPr>
            <xdr:cNvPr id="27" name="CuadroTexto 26">
              <a:extLst>
                <a:ext uri="{FF2B5EF4-FFF2-40B4-BE49-F238E27FC236}">
                  <a16:creationId xmlns:a16="http://schemas.microsoft.com/office/drawing/2014/main" id="{804BA796-B44D-4FF1-A81F-FE5474A347C3}"/>
                </a:ext>
              </a:extLst>
            </xdr:cNvPr>
            <xdr:cNvSpPr txBox="1"/>
          </xdr:nvSpPr>
          <xdr:spPr>
            <a:xfrm>
              <a:off x="9255369" y="14763750"/>
              <a:ext cx="1604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𝑡 </a:t>
              </a:r>
              <a:r>
                <a:rPr lang="es-ES" sz="1100" b="0"/>
                <a:t>=</a:t>
              </a:r>
            </a:p>
          </xdr:txBody>
        </xdr:sp>
      </mc:Fallback>
    </mc:AlternateContent>
    <xdr:clientData/>
  </xdr:oneCellAnchor>
  <xdr:oneCellAnchor>
    <xdr:from>
      <xdr:col>7</xdr:col>
      <xdr:colOff>679205</xdr:colOff>
      <xdr:row>77</xdr:row>
      <xdr:rowOff>11723</xdr:rowOff>
    </xdr:from>
    <xdr:ext cx="1316386" cy="172227"/>
    <mc:AlternateContent xmlns:mc="http://schemas.openxmlformats.org/markup-compatibility/2006" xmlns:a14="http://schemas.microsoft.com/office/drawing/2010/main">
      <mc:Choice Requires="a14">
        <xdr:sp macro="" textlink="">
          <xdr:nvSpPr>
            <xdr:cNvPr id="28" name="CuadroTexto 27">
              <a:extLst>
                <a:ext uri="{FF2B5EF4-FFF2-40B4-BE49-F238E27FC236}">
                  <a16:creationId xmlns:a16="http://schemas.microsoft.com/office/drawing/2014/main" id="{62B5C7A8-1899-4DB9-A65E-A44261CB2E8D}"/>
                </a:ext>
              </a:extLst>
            </xdr:cNvPr>
            <xdr:cNvSpPr txBox="1"/>
          </xdr:nvSpPr>
          <xdr:spPr>
            <a:xfrm>
              <a:off x="8804030" y="15337448"/>
              <a:ext cx="131638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𝑔𝑙</m:t>
                    </m:r>
                    <m:r>
                      <a:rPr lang="es-ES" sz="1100" b="0" i="1">
                        <a:latin typeface="Cambria Math" panose="02040503050406030204" pitchFamily="18" charset="0"/>
                      </a:rPr>
                      <m:t>=</m:t>
                    </m:r>
                    <m:d>
                      <m:dPr>
                        <m:ctrlPr>
                          <a:rPr lang="es-ES" sz="1100" b="0" i="1">
                            <a:latin typeface="Cambria Math" panose="02040503050406030204" pitchFamily="18" charset="0"/>
                          </a:rPr>
                        </m:ctrlPr>
                      </m:dPr>
                      <m:e>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2</m:t>
                            </m:r>
                          </m:sub>
                        </m:sSub>
                        <m:r>
                          <a:rPr lang="es-ES" sz="1100" b="0" i="1">
                            <a:latin typeface="Cambria Math" panose="02040503050406030204" pitchFamily="18" charset="0"/>
                          </a:rPr>
                          <m:t>−2</m:t>
                        </m:r>
                      </m:e>
                    </m:d>
                    <m:r>
                      <a:rPr lang="es-ES" sz="1100" b="0" i="1">
                        <a:latin typeface="Cambria Math" panose="02040503050406030204" pitchFamily="18" charset="0"/>
                      </a:rPr>
                      <m:t>=</m:t>
                    </m:r>
                  </m:oMath>
                </m:oMathPara>
              </a14:m>
              <a:endParaRPr lang="en-GB" sz="1100"/>
            </a:p>
          </xdr:txBody>
        </xdr:sp>
      </mc:Choice>
      <mc:Fallback xmlns="">
        <xdr:sp macro="" textlink="">
          <xdr:nvSpPr>
            <xdr:cNvPr id="28" name="CuadroTexto 27">
              <a:extLst>
                <a:ext uri="{FF2B5EF4-FFF2-40B4-BE49-F238E27FC236}">
                  <a16:creationId xmlns:a16="http://schemas.microsoft.com/office/drawing/2014/main" id="{62B5C7A8-1899-4DB9-A65E-A44261CB2E8D}"/>
                </a:ext>
              </a:extLst>
            </xdr:cNvPr>
            <xdr:cNvSpPr txBox="1"/>
          </xdr:nvSpPr>
          <xdr:spPr>
            <a:xfrm>
              <a:off x="8804030" y="15337448"/>
              <a:ext cx="131638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𝑔𝑙=(𝑛_1+𝑛_2−2)=</a:t>
              </a:r>
              <a:endParaRPr lang="en-GB" sz="1100"/>
            </a:p>
          </xdr:txBody>
        </xdr:sp>
      </mc:Fallback>
    </mc:AlternateContent>
    <xdr:clientData/>
  </xdr:oneCellAnchor>
  <xdr:oneCellAnchor>
    <xdr:from>
      <xdr:col>8</xdr:col>
      <xdr:colOff>350227</xdr:colOff>
      <xdr:row>78</xdr:row>
      <xdr:rowOff>2198</xdr:rowOff>
    </xdr:from>
    <xdr:ext cx="257443" cy="172227"/>
    <mc:AlternateContent xmlns:mc="http://schemas.openxmlformats.org/markup-compatibility/2006" xmlns:a14="http://schemas.microsoft.com/office/drawing/2010/main">
      <mc:Choice Requires="a14">
        <xdr:sp macro="" textlink="">
          <xdr:nvSpPr>
            <xdr:cNvPr id="29" name="CuadroTexto 28">
              <a:extLst>
                <a:ext uri="{FF2B5EF4-FFF2-40B4-BE49-F238E27FC236}">
                  <a16:creationId xmlns:a16="http://schemas.microsoft.com/office/drawing/2014/main" id="{F7EF2494-8AC7-4286-945E-FF3DF1529F74}"/>
                </a:ext>
              </a:extLst>
            </xdr:cNvPr>
            <xdr:cNvSpPr txBox="1"/>
          </xdr:nvSpPr>
          <xdr:spPr>
            <a:xfrm>
              <a:off x="9846652" y="15518423"/>
              <a:ext cx="257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m:rPr>
                        <m:sty m:val="p"/>
                      </m:rPr>
                      <a:rPr lang="es-ES" sz="1100" b="0" i="1">
                        <a:latin typeface="Cambria Math" panose="02040503050406030204" pitchFamily="18" charset="0"/>
                      </a:rPr>
                      <m:t>α</m:t>
                    </m:r>
                    <m:r>
                      <a:rPr lang="es-ES" sz="1100" b="0" i="1">
                        <a:latin typeface="Cambria Math" panose="02040503050406030204" pitchFamily="18" charset="0"/>
                      </a:rPr>
                      <m:t>=</m:t>
                    </m:r>
                  </m:oMath>
                </m:oMathPara>
              </a14:m>
              <a:endParaRPr lang="en-GB" sz="1100"/>
            </a:p>
          </xdr:txBody>
        </xdr:sp>
      </mc:Choice>
      <mc:Fallback xmlns="">
        <xdr:sp macro="" textlink="">
          <xdr:nvSpPr>
            <xdr:cNvPr id="29" name="CuadroTexto 28">
              <a:extLst>
                <a:ext uri="{FF2B5EF4-FFF2-40B4-BE49-F238E27FC236}">
                  <a16:creationId xmlns:a16="http://schemas.microsoft.com/office/drawing/2014/main" id="{F7EF2494-8AC7-4286-945E-FF3DF1529F74}"/>
                </a:ext>
              </a:extLst>
            </xdr:cNvPr>
            <xdr:cNvSpPr txBox="1"/>
          </xdr:nvSpPr>
          <xdr:spPr>
            <a:xfrm>
              <a:off x="9846652" y="15518423"/>
              <a:ext cx="257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α=</a:t>
              </a:r>
              <a:endParaRPr lang="en-GB" sz="1100"/>
            </a:p>
          </xdr:txBody>
        </xdr:sp>
      </mc:Fallback>
    </mc:AlternateContent>
    <xdr:clientData/>
  </xdr:oneCellAnchor>
  <xdr:oneCellAnchor>
    <xdr:from>
      <xdr:col>7</xdr:col>
      <xdr:colOff>1030467</xdr:colOff>
      <xdr:row>79</xdr:row>
      <xdr:rowOff>150374</xdr:rowOff>
    </xdr:from>
    <xdr:ext cx="1134478" cy="251864"/>
    <mc:AlternateContent xmlns:mc="http://schemas.openxmlformats.org/markup-compatibility/2006" xmlns:a14="http://schemas.microsoft.com/office/drawing/2010/main">
      <mc:Choice Requires="a14">
        <xdr:sp macro="" textlink="">
          <xdr:nvSpPr>
            <xdr:cNvPr id="30" name="CuadroTexto 29">
              <a:extLst>
                <a:ext uri="{FF2B5EF4-FFF2-40B4-BE49-F238E27FC236}">
                  <a16:creationId xmlns:a16="http://schemas.microsoft.com/office/drawing/2014/main" id="{FE6ECB6E-0BE7-4B6B-A1A5-2B7DC33DE5A4}"/>
                </a:ext>
              </a:extLst>
            </xdr:cNvPr>
            <xdr:cNvSpPr txBox="1"/>
          </xdr:nvSpPr>
          <xdr:spPr>
            <a:xfrm>
              <a:off x="11418320" y="15872227"/>
              <a:ext cx="1134478" cy="2518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𝑡</m:t>
                        </m:r>
                      </m:e>
                      <m:sub>
                        <m:d>
                          <m:dPr>
                            <m:ctrlPr>
                              <a:rPr lang="es-ES" sz="1100" b="0" i="1">
                                <a:latin typeface="Cambria Math" panose="02040503050406030204" pitchFamily="18" charset="0"/>
                              </a:rPr>
                            </m:ctrlPr>
                          </m:dPr>
                          <m:e>
                            <m:r>
                              <a:rPr lang="es-ES" sz="1100" b="0" i="1">
                                <a:latin typeface="Cambria Math" panose="02040503050406030204" pitchFamily="18" charset="0"/>
                              </a:rPr>
                              <m:t>1−</m:t>
                            </m:r>
                            <m:f>
                              <m:fPr>
                                <m:ctrlPr>
                                  <a:rPr lang="es-ES" sz="1100" b="0" i="1">
                                    <a:latin typeface="Cambria Math" panose="02040503050406030204" pitchFamily="18" charset="0"/>
                                  </a:rPr>
                                </m:ctrlPr>
                              </m:fPr>
                              <m:num>
                                <m:r>
                                  <a:rPr lang="es-ES" sz="1100" b="0" i="1">
                                    <a:latin typeface="Cambria Math" panose="02040503050406030204" pitchFamily="18" charset="0"/>
                                  </a:rPr>
                                  <m:t>𝛼</m:t>
                                </m:r>
                              </m:num>
                              <m:den>
                                <m:r>
                                  <a:rPr lang="es-ES" sz="1100" b="0" i="1">
                                    <a:latin typeface="Cambria Math" panose="02040503050406030204" pitchFamily="18" charset="0"/>
                                  </a:rPr>
                                  <m:t>2</m:t>
                                </m:r>
                              </m:den>
                            </m:f>
                          </m:e>
                        </m:d>
                        <m:r>
                          <a:rPr lang="es-ES" sz="1100" b="0" i="1">
                            <a:latin typeface="Cambria Math" panose="02040503050406030204" pitchFamily="18" charset="0"/>
                          </a:rPr>
                          <m:t> ,(</m:t>
                        </m:r>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2</m:t>
                            </m:r>
                          </m:sub>
                        </m:sSub>
                        <m:r>
                          <a:rPr lang="es-ES" sz="1100" b="0" i="1">
                            <a:latin typeface="Cambria Math" panose="02040503050406030204" pitchFamily="18" charset="0"/>
                          </a:rPr>
                          <m:t>−2)</m:t>
                        </m:r>
                      </m:sub>
                    </m:sSub>
                    <m:r>
                      <a:rPr lang="es-ES" sz="1100" b="0" i="1">
                        <a:latin typeface="Cambria Math" panose="02040503050406030204" pitchFamily="18" charset="0"/>
                      </a:rPr>
                      <m:t>=</m:t>
                    </m:r>
                  </m:oMath>
                </m:oMathPara>
              </a14:m>
              <a:endParaRPr lang="en-GB" sz="1100"/>
            </a:p>
          </xdr:txBody>
        </xdr:sp>
      </mc:Choice>
      <mc:Fallback xmlns="">
        <xdr:sp macro="" textlink="">
          <xdr:nvSpPr>
            <xdr:cNvPr id="30" name="CuadroTexto 29">
              <a:extLst>
                <a:ext uri="{FF2B5EF4-FFF2-40B4-BE49-F238E27FC236}">
                  <a16:creationId xmlns:a16="http://schemas.microsoft.com/office/drawing/2014/main" id="{FE6ECB6E-0BE7-4B6B-A1A5-2B7DC33DE5A4}"/>
                </a:ext>
              </a:extLst>
            </xdr:cNvPr>
            <xdr:cNvSpPr txBox="1"/>
          </xdr:nvSpPr>
          <xdr:spPr>
            <a:xfrm>
              <a:off x="11418320" y="15872227"/>
              <a:ext cx="1134478" cy="2518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𝑡_((1−𝛼/2)  ,(𝑛_1+𝑛_2−2))=</a:t>
              </a:r>
              <a:endParaRPr lang="en-GB" sz="1100"/>
            </a:p>
          </xdr:txBody>
        </xdr:sp>
      </mc:Fallback>
    </mc:AlternateContent>
    <xdr:clientData/>
  </xdr:oneCellAnchor>
  <xdr:oneCellAnchor>
    <xdr:from>
      <xdr:col>9</xdr:col>
      <xdr:colOff>51288</xdr:colOff>
      <xdr:row>82</xdr:row>
      <xdr:rowOff>175847</xdr:rowOff>
    </xdr:from>
    <xdr:ext cx="65" cy="172227"/>
    <xdr:sp macro="" textlink="">
      <xdr:nvSpPr>
        <xdr:cNvPr id="31" name="CuadroTexto 30">
          <a:extLst>
            <a:ext uri="{FF2B5EF4-FFF2-40B4-BE49-F238E27FC236}">
              <a16:creationId xmlns:a16="http://schemas.microsoft.com/office/drawing/2014/main" id="{39E18328-8E65-44A4-946D-74DDFA4A31AE}"/>
            </a:ext>
          </a:extLst>
        </xdr:cNvPr>
        <xdr:cNvSpPr txBox="1"/>
      </xdr:nvSpPr>
      <xdr:spPr>
        <a:xfrm>
          <a:off x="9357213" y="850069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GB" sz="1100"/>
        </a:p>
      </xdr:txBody>
    </xdr:sp>
    <xdr:clientData/>
  </xdr:oneCellAnchor>
  <xdr:oneCellAnchor>
    <xdr:from>
      <xdr:col>7</xdr:col>
      <xdr:colOff>523875</xdr:colOff>
      <xdr:row>47</xdr:row>
      <xdr:rowOff>23812</xdr:rowOff>
    </xdr:from>
    <xdr:ext cx="800100" cy="165366"/>
    <mc:AlternateContent xmlns:mc="http://schemas.openxmlformats.org/markup-compatibility/2006" xmlns:a14="http://schemas.microsoft.com/office/drawing/2010/main">
      <mc:Choice Requires="a14">
        <xdr:sp macro="" textlink="">
          <xdr:nvSpPr>
            <xdr:cNvPr id="33" name="CuadroTexto 32">
              <a:extLst>
                <a:ext uri="{FF2B5EF4-FFF2-40B4-BE49-F238E27FC236}">
                  <a16:creationId xmlns:a16="http://schemas.microsoft.com/office/drawing/2014/main" id="{9A406CB3-8FCC-483E-8C27-75E44947B3B3}"/>
                </a:ext>
              </a:extLst>
            </xdr:cNvPr>
            <xdr:cNvSpPr txBox="1"/>
          </xdr:nvSpPr>
          <xdr:spPr>
            <a:xfrm>
              <a:off x="8648700" y="9567862"/>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r>
                          <m:rPr>
                            <m:sty m:val="p"/>
                          </m:rPr>
                          <a:rPr lang="es-ES" sz="1100" b="0" i="0">
                            <a:latin typeface="Cambria Math" panose="02040503050406030204" pitchFamily="18" charset="0"/>
                          </a:rPr>
                          <m:t>Η</m:t>
                        </m:r>
                      </m:e>
                      <m:sub>
                        <m:r>
                          <a:rPr lang="es-ES" sz="1100" b="0" i="1">
                            <a:latin typeface="Cambria Math" panose="02040503050406030204" pitchFamily="18" charset="0"/>
                          </a:rPr>
                          <m:t>0</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𝑑</m:t>
                        </m:r>
                      </m:sub>
                    </m:sSub>
                    <m:r>
                      <a:rPr lang="es-ES" sz="1100" b="0" i="1">
                        <a:latin typeface="Cambria Math" panose="02040503050406030204" pitchFamily="18" charset="0"/>
                      </a:rPr>
                      <m:t>≤0</m:t>
                    </m:r>
                  </m:oMath>
                </m:oMathPara>
              </a14:m>
              <a:endParaRPr lang="es-ES" sz="1100" b="0" i="1">
                <a:latin typeface="Cambria Math" panose="02040503050406030204" pitchFamily="18" charset="0"/>
              </a:endParaRPr>
            </a:p>
          </xdr:txBody>
        </xdr:sp>
      </mc:Choice>
      <mc:Fallback xmlns="">
        <xdr:sp macro="" textlink="">
          <xdr:nvSpPr>
            <xdr:cNvPr id="33" name="CuadroTexto 32">
              <a:extLst>
                <a:ext uri="{FF2B5EF4-FFF2-40B4-BE49-F238E27FC236}">
                  <a16:creationId xmlns:a16="http://schemas.microsoft.com/office/drawing/2014/main" id="{9A406CB3-8FCC-483E-8C27-75E44947B3B3}"/>
                </a:ext>
              </a:extLst>
            </xdr:cNvPr>
            <xdr:cNvSpPr txBox="1"/>
          </xdr:nvSpPr>
          <xdr:spPr>
            <a:xfrm>
              <a:off x="8648700" y="9567862"/>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ES" sz="1100" b="0" i="0">
                  <a:latin typeface="Cambria Math" panose="02040503050406030204" pitchFamily="18" charset="0"/>
                </a:rPr>
                <a:t> Η_0:𝜇_𝑑≤0</a:t>
              </a:r>
              <a:endParaRPr lang="es-ES" sz="1100" b="0" i="1">
                <a:latin typeface="Cambria Math" panose="02040503050406030204" pitchFamily="18" charset="0"/>
              </a:endParaRPr>
            </a:p>
          </xdr:txBody>
        </xdr:sp>
      </mc:Fallback>
    </mc:AlternateContent>
    <xdr:clientData/>
  </xdr:oneCellAnchor>
  <xdr:oneCellAnchor>
    <xdr:from>
      <xdr:col>7</xdr:col>
      <xdr:colOff>523875</xdr:colOff>
      <xdr:row>48</xdr:row>
      <xdr:rowOff>33337</xdr:rowOff>
    </xdr:from>
    <xdr:ext cx="800100" cy="165366"/>
    <mc:AlternateContent xmlns:mc="http://schemas.openxmlformats.org/markup-compatibility/2006" xmlns:a14="http://schemas.microsoft.com/office/drawing/2010/main">
      <mc:Choice Requires="a14">
        <xdr:sp macro="" textlink="">
          <xdr:nvSpPr>
            <xdr:cNvPr id="34" name="CuadroTexto 33">
              <a:extLst>
                <a:ext uri="{FF2B5EF4-FFF2-40B4-BE49-F238E27FC236}">
                  <a16:creationId xmlns:a16="http://schemas.microsoft.com/office/drawing/2014/main" id="{BA1EE6B3-018C-4857-8F42-20F05E3E6A66}"/>
                </a:ext>
              </a:extLst>
            </xdr:cNvPr>
            <xdr:cNvSpPr txBox="1"/>
          </xdr:nvSpPr>
          <xdr:spPr>
            <a:xfrm>
              <a:off x="8648700" y="9767887"/>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r>
                          <m:rPr>
                            <m:sty m:val="p"/>
                          </m:rPr>
                          <a:rPr lang="es-ES" sz="1100" b="0" i="0">
                            <a:latin typeface="Cambria Math" panose="02040503050406030204" pitchFamily="18" charset="0"/>
                          </a:rPr>
                          <m:t>Η</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𝑑</m:t>
                        </m:r>
                      </m:sub>
                    </m:sSub>
                    <m:r>
                      <a:rPr lang="es-ES" sz="1100" b="0" i="1">
                        <a:latin typeface="Cambria Math" panose="02040503050406030204" pitchFamily="18" charset="0"/>
                      </a:rPr>
                      <m:t>&gt;0</m:t>
                    </m:r>
                  </m:oMath>
                </m:oMathPara>
              </a14:m>
              <a:endParaRPr lang="es-ES" sz="1100" b="0" i="1">
                <a:latin typeface="Cambria Math" panose="02040503050406030204" pitchFamily="18" charset="0"/>
              </a:endParaRPr>
            </a:p>
          </xdr:txBody>
        </xdr:sp>
      </mc:Choice>
      <mc:Fallback xmlns="">
        <xdr:sp macro="" textlink="">
          <xdr:nvSpPr>
            <xdr:cNvPr id="34" name="CuadroTexto 33">
              <a:extLst>
                <a:ext uri="{FF2B5EF4-FFF2-40B4-BE49-F238E27FC236}">
                  <a16:creationId xmlns:a16="http://schemas.microsoft.com/office/drawing/2014/main" id="{BA1EE6B3-018C-4857-8F42-20F05E3E6A66}"/>
                </a:ext>
              </a:extLst>
            </xdr:cNvPr>
            <xdr:cNvSpPr txBox="1"/>
          </xdr:nvSpPr>
          <xdr:spPr>
            <a:xfrm>
              <a:off x="8648700" y="9767887"/>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ES" sz="1100" b="0" i="0">
                  <a:latin typeface="Cambria Math" panose="02040503050406030204" pitchFamily="18" charset="0"/>
                </a:rPr>
                <a:t> Η_1:𝜇_𝑑&gt;0</a:t>
              </a:r>
              <a:endParaRPr lang="es-ES" sz="1100" b="0" i="1">
                <a:latin typeface="Cambria Math" panose="02040503050406030204" pitchFamily="18" charset="0"/>
              </a:endParaRPr>
            </a:p>
          </xdr:txBody>
        </xdr:sp>
      </mc:Fallback>
    </mc:AlternateContent>
    <xdr:clientData/>
  </xdr:oneCellAnchor>
  <xdr:oneCellAnchor>
    <xdr:from>
      <xdr:col>7</xdr:col>
      <xdr:colOff>1024304</xdr:colOff>
      <xdr:row>51</xdr:row>
      <xdr:rowOff>5129</xdr:rowOff>
    </xdr:from>
    <xdr:ext cx="293735" cy="179601"/>
    <mc:AlternateContent xmlns:mc="http://schemas.openxmlformats.org/markup-compatibility/2006" xmlns:a14="http://schemas.microsoft.com/office/drawing/2010/main">
      <mc:Choice Requires="a14">
        <xdr:sp macro="" textlink="">
          <xdr:nvSpPr>
            <xdr:cNvPr id="35" name="CuadroTexto 34">
              <a:extLst>
                <a:ext uri="{FF2B5EF4-FFF2-40B4-BE49-F238E27FC236}">
                  <a16:creationId xmlns:a16="http://schemas.microsoft.com/office/drawing/2014/main" id="{70A0DBBC-8B05-4E2D-B1E9-2B1E5F64CC7E}"/>
                </a:ext>
              </a:extLst>
            </xdr:cNvPr>
            <xdr:cNvSpPr txBox="1"/>
          </xdr:nvSpPr>
          <xdr:spPr>
            <a:xfrm>
              <a:off x="9149129" y="10311179"/>
              <a:ext cx="293735" cy="1796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acc>
                      <m:accPr>
                        <m:chr m:val="̅"/>
                        <m:ctrlPr>
                          <a:rPr lang="es-ES" sz="1100" b="0" i="1">
                            <a:latin typeface="Cambria Math" panose="02040503050406030204" pitchFamily="18" charset="0"/>
                          </a:rPr>
                        </m:ctrlPr>
                      </m:accPr>
                      <m:e>
                        <m:r>
                          <a:rPr lang="es-ES" sz="1100" b="0" i="1">
                            <a:latin typeface="Cambria Math" panose="02040503050406030204" pitchFamily="18" charset="0"/>
                          </a:rPr>
                          <m:t>𝑑</m:t>
                        </m:r>
                      </m:e>
                    </m:acc>
                    <m:r>
                      <a:rPr lang="es-ES" sz="1100" b="0" i="1">
                        <a:latin typeface="Cambria Math" panose="02040503050406030204" pitchFamily="18" charset="0"/>
                      </a:rPr>
                      <m:t>=</m:t>
                    </m:r>
                  </m:oMath>
                </m:oMathPara>
              </a14:m>
              <a:endParaRPr lang="es-ES" sz="1100" b="0"/>
            </a:p>
          </xdr:txBody>
        </xdr:sp>
      </mc:Choice>
      <mc:Fallback xmlns="">
        <xdr:sp macro="" textlink="">
          <xdr:nvSpPr>
            <xdr:cNvPr id="35" name="CuadroTexto 34">
              <a:extLst>
                <a:ext uri="{FF2B5EF4-FFF2-40B4-BE49-F238E27FC236}">
                  <a16:creationId xmlns:a16="http://schemas.microsoft.com/office/drawing/2014/main" id="{70A0DBBC-8B05-4E2D-B1E9-2B1E5F64CC7E}"/>
                </a:ext>
              </a:extLst>
            </xdr:cNvPr>
            <xdr:cNvSpPr txBox="1"/>
          </xdr:nvSpPr>
          <xdr:spPr>
            <a:xfrm>
              <a:off x="9149129" y="10311179"/>
              <a:ext cx="293735" cy="1796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 𝑑 ̅=</a:t>
              </a:r>
              <a:endParaRPr lang="es-ES" sz="1100" b="0"/>
            </a:p>
          </xdr:txBody>
        </xdr:sp>
      </mc:Fallback>
    </mc:AlternateContent>
    <xdr:clientData/>
  </xdr:oneCellAnchor>
  <xdr:oneCellAnchor>
    <xdr:from>
      <xdr:col>9</xdr:col>
      <xdr:colOff>887290</xdr:colOff>
      <xdr:row>51</xdr:row>
      <xdr:rowOff>19783</xdr:rowOff>
    </xdr:from>
    <xdr:ext cx="153632" cy="172227"/>
    <mc:AlternateContent xmlns:mc="http://schemas.openxmlformats.org/markup-compatibility/2006" xmlns:a14="http://schemas.microsoft.com/office/drawing/2010/main">
      <mc:Choice Requires="a14">
        <xdr:sp macro="" textlink="">
          <xdr:nvSpPr>
            <xdr:cNvPr id="38" name="CuadroTexto 37">
              <a:extLst>
                <a:ext uri="{FF2B5EF4-FFF2-40B4-BE49-F238E27FC236}">
                  <a16:creationId xmlns:a16="http://schemas.microsoft.com/office/drawing/2014/main" id="{14156C4B-7C94-400E-8EBA-FF5434CCC813}"/>
                </a:ext>
              </a:extLst>
            </xdr:cNvPr>
            <xdr:cNvSpPr txBox="1"/>
          </xdr:nvSpPr>
          <xdr:spPr>
            <a:xfrm>
              <a:off x="11069515" y="10325833"/>
              <a:ext cx="15363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r>
                    <a:rPr lang="es-ES" sz="1100" b="0" i="1">
                      <a:latin typeface="Cambria Math" panose="02040503050406030204" pitchFamily="18" charset="0"/>
                    </a:rPr>
                    <m:t>𝑛</m:t>
                  </m:r>
                </m:oMath>
              </a14:m>
              <a:r>
                <a:rPr lang="es-ES" sz="1100" b="0"/>
                <a:t>=</a:t>
              </a:r>
            </a:p>
          </xdr:txBody>
        </xdr:sp>
      </mc:Choice>
      <mc:Fallback xmlns="">
        <xdr:sp macro="" textlink="">
          <xdr:nvSpPr>
            <xdr:cNvPr id="38" name="CuadroTexto 37">
              <a:extLst>
                <a:ext uri="{FF2B5EF4-FFF2-40B4-BE49-F238E27FC236}">
                  <a16:creationId xmlns:a16="http://schemas.microsoft.com/office/drawing/2014/main" id="{14156C4B-7C94-400E-8EBA-FF5434CCC813}"/>
                </a:ext>
              </a:extLst>
            </xdr:cNvPr>
            <xdr:cNvSpPr txBox="1"/>
          </xdr:nvSpPr>
          <xdr:spPr>
            <a:xfrm>
              <a:off x="11069515" y="10325833"/>
              <a:ext cx="15363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𝑛</a:t>
              </a:r>
              <a:r>
                <a:rPr lang="es-ES" sz="1100" b="0"/>
                <a:t>=</a:t>
              </a:r>
            </a:p>
          </xdr:txBody>
        </xdr:sp>
      </mc:Fallback>
    </mc:AlternateContent>
    <xdr:clientData/>
  </xdr:oneCellAnchor>
  <xdr:oneCellAnchor>
    <xdr:from>
      <xdr:col>11</xdr:col>
      <xdr:colOff>471122</xdr:colOff>
      <xdr:row>51</xdr:row>
      <xdr:rowOff>21981</xdr:rowOff>
    </xdr:from>
    <xdr:ext cx="213585" cy="172227"/>
    <mc:AlternateContent xmlns:mc="http://schemas.openxmlformats.org/markup-compatibility/2006" xmlns:a14="http://schemas.microsoft.com/office/drawing/2010/main">
      <mc:Choice Requires="a14">
        <xdr:sp macro="" textlink="">
          <xdr:nvSpPr>
            <xdr:cNvPr id="40" name="CuadroTexto 39">
              <a:extLst>
                <a:ext uri="{FF2B5EF4-FFF2-40B4-BE49-F238E27FC236}">
                  <a16:creationId xmlns:a16="http://schemas.microsoft.com/office/drawing/2014/main" id="{43AF9CD5-87F9-441E-9319-603A735EB50E}"/>
                </a:ext>
              </a:extLst>
            </xdr:cNvPr>
            <xdr:cNvSpPr txBox="1"/>
          </xdr:nvSpPr>
          <xdr:spPr>
            <a:xfrm>
              <a:off x="11301047" y="10137531"/>
              <a:ext cx="21358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𝑆</m:t>
                      </m:r>
                    </m:e>
                    <m:sub>
                      <m:r>
                        <a:rPr lang="es-ES" sz="1100" b="0" i="1">
                          <a:latin typeface="Cambria Math" panose="02040503050406030204" pitchFamily="18" charset="0"/>
                        </a:rPr>
                        <m:t>𝑑</m:t>
                      </m:r>
                    </m:sub>
                  </m:sSub>
                </m:oMath>
              </a14:m>
              <a:r>
                <a:rPr lang="es-ES" sz="1100" b="0"/>
                <a:t>=</a:t>
              </a:r>
              <a:endParaRPr lang="en-GB" sz="1100" b="0"/>
            </a:p>
          </xdr:txBody>
        </xdr:sp>
      </mc:Choice>
      <mc:Fallback xmlns="">
        <xdr:sp macro="" textlink="">
          <xdr:nvSpPr>
            <xdr:cNvPr id="40" name="CuadroTexto 39">
              <a:extLst>
                <a:ext uri="{FF2B5EF4-FFF2-40B4-BE49-F238E27FC236}">
                  <a16:creationId xmlns:a16="http://schemas.microsoft.com/office/drawing/2014/main" id="{43AF9CD5-87F9-441E-9319-603A735EB50E}"/>
                </a:ext>
              </a:extLst>
            </xdr:cNvPr>
            <xdr:cNvSpPr txBox="1"/>
          </xdr:nvSpPr>
          <xdr:spPr>
            <a:xfrm>
              <a:off x="11301047" y="10137531"/>
              <a:ext cx="21358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𝑆_𝑑</a:t>
              </a:r>
              <a:r>
                <a:rPr lang="es-ES" sz="1100" b="0"/>
                <a:t>=</a:t>
              </a:r>
              <a:endParaRPr lang="en-GB" sz="1100" b="0"/>
            </a:p>
          </xdr:txBody>
        </xdr:sp>
      </mc:Fallback>
    </mc:AlternateContent>
    <xdr:clientData/>
  </xdr:oneCellAnchor>
  <xdr:oneCellAnchor>
    <xdr:from>
      <xdr:col>7</xdr:col>
      <xdr:colOff>1130544</xdr:colOff>
      <xdr:row>53</xdr:row>
      <xdr:rowOff>0</xdr:rowOff>
    </xdr:from>
    <xdr:ext cx="160429" cy="172227"/>
    <mc:AlternateContent xmlns:mc="http://schemas.openxmlformats.org/markup-compatibility/2006" xmlns:a14="http://schemas.microsoft.com/office/drawing/2010/main">
      <mc:Choice Requires="a14">
        <xdr:sp macro="" textlink="">
          <xdr:nvSpPr>
            <xdr:cNvPr id="42" name="CuadroTexto 41">
              <a:extLst>
                <a:ext uri="{FF2B5EF4-FFF2-40B4-BE49-F238E27FC236}">
                  <a16:creationId xmlns:a16="http://schemas.microsoft.com/office/drawing/2014/main" id="{6EAD8651-24EC-459B-AEBB-DB144BCD3E6E}"/>
                </a:ext>
              </a:extLst>
            </xdr:cNvPr>
            <xdr:cNvSpPr txBox="1"/>
          </xdr:nvSpPr>
          <xdr:spPr>
            <a:xfrm>
              <a:off x="9255369" y="10687050"/>
              <a:ext cx="1604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r>
                    <a:rPr lang="es-ES" sz="1100" b="0" i="1">
                      <a:latin typeface="Cambria Math" panose="02040503050406030204" pitchFamily="18" charset="0"/>
                    </a:rPr>
                    <m:t>𝑡</m:t>
                  </m:r>
                  <m:r>
                    <a:rPr lang="es-ES" sz="1100" b="0" i="1">
                      <a:latin typeface="Cambria Math" panose="02040503050406030204" pitchFamily="18" charset="0"/>
                    </a:rPr>
                    <m:t> </m:t>
                  </m:r>
                </m:oMath>
              </a14:m>
              <a:r>
                <a:rPr lang="es-ES" sz="1100" b="0"/>
                <a:t>=</a:t>
              </a:r>
            </a:p>
          </xdr:txBody>
        </xdr:sp>
      </mc:Choice>
      <mc:Fallback xmlns="">
        <xdr:sp macro="" textlink="">
          <xdr:nvSpPr>
            <xdr:cNvPr id="42" name="CuadroTexto 41">
              <a:extLst>
                <a:ext uri="{FF2B5EF4-FFF2-40B4-BE49-F238E27FC236}">
                  <a16:creationId xmlns:a16="http://schemas.microsoft.com/office/drawing/2014/main" id="{6EAD8651-24EC-459B-AEBB-DB144BCD3E6E}"/>
                </a:ext>
              </a:extLst>
            </xdr:cNvPr>
            <xdr:cNvSpPr txBox="1"/>
          </xdr:nvSpPr>
          <xdr:spPr>
            <a:xfrm>
              <a:off x="9255369" y="10687050"/>
              <a:ext cx="1604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𝑡 </a:t>
              </a:r>
              <a:r>
                <a:rPr lang="es-ES" sz="1100" b="0"/>
                <a:t>=</a:t>
              </a:r>
            </a:p>
          </xdr:txBody>
        </xdr:sp>
      </mc:Fallback>
    </mc:AlternateContent>
    <xdr:clientData/>
  </xdr:oneCellAnchor>
  <xdr:oneCellAnchor>
    <xdr:from>
      <xdr:col>7</xdr:col>
      <xdr:colOff>1050680</xdr:colOff>
      <xdr:row>56</xdr:row>
      <xdr:rowOff>11723</xdr:rowOff>
    </xdr:from>
    <xdr:ext cx="942246" cy="172227"/>
    <mc:AlternateContent xmlns:mc="http://schemas.openxmlformats.org/markup-compatibility/2006" xmlns:a14="http://schemas.microsoft.com/office/drawing/2010/main">
      <mc:Choice Requires="a14">
        <xdr:sp macro="" textlink="">
          <xdr:nvSpPr>
            <xdr:cNvPr id="43" name="CuadroTexto 42">
              <a:extLst>
                <a:ext uri="{FF2B5EF4-FFF2-40B4-BE49-F238E27FC236}">
                  <a16:creationId xmlns:a16="http://schemas.microsoft.com/office/drawing/2014/main" id="{A3B6AD01-3C07-4D2B-9E47-0A85991DECFD}"/>
                </a:ext>
              </a:extLst>
            </xdr:cNvPr>
            <xdr:cNvSpPr txBox="1"/>
          </xdr:nvSpPr>
          <xdr:spPr>
            <a:xfrm>
              <a:off x="9175505" y="11270273"/>
              <a:ext cx="94224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𝑔𝑙</m:t>
                    </m:r>
                    <m:r>
                      <a:rPr lang="es-ES" sz="1100" b="0" i="1">
                        <a:latin typeface="Cambria Math" panose="02040503050406030204" pitchFamily="18" charset="0"/>
                      </a:rPr>
                      <m:t>=</m:t>
                    </m:r>
                    <m:d>
                      <m:dPr>
                        <m:ctrlPr>
                          <a:rPr lang="es-ES" sz="1100" b="0" i="1">
                            <a:latin typeface="Cambria Math" panose="02040503050406030204" pitchFamily="18" charset="0"/>
                          </a:rPr>
                        </m:ctrlPr>
                      </m:dPr>
                      <m:e>
                        <m:r>
                          <a:rPr lang="es-ES" sz="1100" b="0" i="1">
                            <a:latin typeface="Cambria Math" panose="02040503050406030204" pitchFamily="18" charset="0"/>
                          </a:rPr>
                          <m:t>𝑛</m:t>
                        </m:r>
                        <m:r>
                          <a:rPr lang="es-ES" sz="1100" b="0" i="1">
                            <a:latin typeface="Cambria Math" panose="02040503050406030204" pitchFamily="18" charset="0"/>
                          </a:rPr>
                          <m:t>−1</m:t>
                        </m:r>
                      </m:e>
                    </m:d>
                    <m:r>
                      <a:rPr lang="es-ES" sz="1100" b="0" i="1">
                        <a:latin typeface="Cambria Math" panose="02040503050406030204" pitchFamily="18" charset="0"/>
                      </a:rPr>
                      <m:t>=</m:t>
                    </m:r>
                  </m:oMath>
                </m:oMathPara>
              </a14:m>
              <a:endParaRPr lang="en-GB" sz="1100"/>
            </a:p>
          </xdr:txBody>
        </xdr:sp>
      </mc:Choice>
      <mc:Fallback xmlns="">
        <xdr:sp macro="" textlink="">
          <xdr:nvSpPr>
            <xdr:cNvPr id="43" name="CuadroTexto 42">
              <a:extLst>
                <a:ext uri="{FF2B5EF4-FFF2-40B4-BE49-F238E27FC236}">
                  <a16:creationId xmlns:a16="http://schemas.microsoft.com/office/drawing/2014/main" id="{A3B6AD01-3C07-4D2B-9E47-0A85991DECFD}"/>
                </a:ext>
              </a:extLst>
            </xdr:cNvPr>
            <xdr:cNvSpPr txBox="1"/>
          </xdr:nvSpPr>
          <xdr:spPr>
            <a:xfrm>
              <a:off x="9175505" y="11270273"/>
              <a:ext cx="94224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𝑔𝑙=(𝑛−1)=</a:t>
              </a:r>
              <a:endParaRPr lang="en-GB" sz="1100"/>
            </a:p>
          </xdr:txBody>
        </xdr:sp>
      </mc:Fallback>
    </mc:AlternateContent>
    <xdr:clientData/>
  </xdr:oneCellAnchor>
  <xdr:oneCellAnchor>
    <xdr:from>
      <xdr:col>8</xdr:col>
      <xdr:colOff>359752</xdr:colOff>
      <xdr:row>57</xdr:row>
      <xdr:rowOff>9526</xdr:rowOff>
    </xdr:from>
    <xdr:ext cx="257443" cy="203000"/>
    <mc:AlternateContent xmlns:mc="http://schemas.openxmlformats.org/markup-compatibility/2006" xmlns:a14="http://schemas.microsoft.com/office/drawing/2010/main">
      <mc:Choice Requires="a14">
        <xdr:sp macro="" textlink="">
          <xdr:nvSpPr>
            <xdr:cNvPr id="44" name="CuadroTexto 43">
              <a:extLst>
                <a:ext uri="{FF2B5EF4-FFF2-40B4-BE49-F238E27FC236}">
                  <a16:creationId xmlns:a16="http://schemas.microsoft.com/office/drawing/2014/main" id="{997DFE6D-E26E-4F67-8760-5AF5B60EDDE7}"/>
                </a:ext>
              </a:extLst>
            </xdr:cNvPr>
            <xdr:cNvSpPr txBox="1"/>
          </xdr:nvSpPr>
          <xdr:spPr>
            <a:xfrm>
              <a:off x="9856177" y="11458576"/>
              <a:ext cx="257443" cy="2030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r>
                      <m:rPr>
                        <m:sty m:val="p"/>
                      </m:rPr>
                      <a:rPr lang="es-ES" sz="1100" b="0" i="1">
                        <a:latin typeface="Cambria Math" panose="02040503050406030204" pitchFamily="18" charset="0"/>
                      </a:rPr>
                      <m:t>α</m:t>
                    </m:r>
                    <m:r>
                      <a:rPr lang="es-ES" sz="1100" b="0" i="1">
                        <a:latin typeface="Cambria Math" panose="02040503050406030204" pitchFamily="18" charset="0"/>
                      </a:rPr>
                      <m:t>=</m:t>
                    </m:r>
                  </m:oMath>
                </m:oMathPara>
              </a14:m>
              <a:endParaRPr lang="en-GB" sz="1100"/>
            </a:p>
          </xdr:txBody>
        </xdr:sp>
      </mc:Choice>
      <mc:Fallback xmlns="">
        <xdr:sp macro="" textlink="">
          <xdr:nvSpPr>
            <xdr:cNvPr id="44" name="CuadroTexto 43">
              <a:extLst>
                <a:ext uri="{FF2B5EF4-FFF2-40B4-BE49-F238E27FC236}">
                  <a16:creationId xmlns:a16="http://schemas.microsoft.com/office/drawing/2014/main" id="{997DFE6D-E26E-4F67-8760-5AF5B60EDDE7}"/>
                </a:ext>
              </a:extLst>
            </xdr:cNvPr>
            <xdr:cNvSpPr txBox="1"/>
          </xdr:nvSpPr>
          <xdr:spPr>
            <a:xfrm>
              <a:off x="9856177" y="11458576"/>
              <a:ext cx="257443" cy="2030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r>
                <a:rPr lang="es-ES" sz="1100" b="0" i="0">
                  <a:latin typeface="Cambria Math" panose="02040503050406030204" pitchFamily="18" charset="0"/>
                </a:rPr>
                <a:t>α=</a:t>
              </a:r>
              <a:endParaRPr lang="en-GB" sz="1100"/>
            </a:p>
          </xdr:txBody>
        </xdr:sp>
      </mc:Fallback>
    </mc:AlternateContent>
    <xdr:clientData/>
  </xdr:oneCellAnchor>
  <xdr:oneCellAnchor>
    <xdr:from>
      <xdr:col>7</xdr:col>
      <xdr:colOff>1090979</xdr:colOff>
      <xdr:row>59</xdr:row>
      <xdr:rowOff>17584</xdr:rowOff>
    </xdr:from>
    <xdr:ext cx="861967" cy="185885"/>
    <mc:AlternateContent xmlns:mc="http://schemas.openxmlformats.org/markup-compatibility/2006" xmlns:a14="http://schemas.microsoft.com/office/drawing/2010/main">
      <mc:Choice Requires="a14">
        <xdr:sp macro="" textlink="">
          <xdr:nvSpPr>
            <xdr:cNvPr id="45" name="CuadroTexto 44">
              <a:extLst>
                <a:ext uri="{FF2B5EF4-FFF2-40B4-BE49-F238E27FC236}">
                  <a16:creationId xmlns:a16="http://schemas.microsoft.com/office/drawing/2014/main" id="{FA029A29-F7C6-4484-BAF0-5C5B87293EA2}"/>
                </a:ext>
              </a:extLst>
            </xdr:cNvPr>
            <xdr:cNvSpPr txBox="1"/>
          </xdr:nvSpPr>
          <xdr:spPr>
            <a:xfrm>
              <a:off x="9215804" y="11847634"/>
              <a:ext cx="861967" cy="1858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𝑡</m:t>
                        </m:r>
                      </m:e>
                      <m:sub>
                        <m:d>
                          <m:dPr>
                            <m:ctrlPr>
                              <a:rPr lang="es-ES" sz="1100" b="0" i="1">
                                <a:latin typeface="Cambria Math" panose="02040503050406030204" pitchFamily="18" charset="0"/>
                              </a:rPr>
                            </m:ctrlPr>
                          </m:dPr>
                          <m:e>
                            <m:r>
                              <a:rPr lang="es-ES" sz="1100" b="0" i="1">
                                <a:latin typeface="Cambria Math" panose="02040503050406030204" pitchFamily="18" charset="0"/>
                              </a:rPr>
                              <m:t>1−</m:t>
                            </m:r>
                            <m:r>
                              <a:rPr lang="es-ES" sz="1100" b="0" i="1">
                                <a:latin typeface="Cambria Math" panose="02040503050406030204" pitchFamily="18" charset="0"/>
                              </a:rPr>
                              <m:t>𝛼</m:t>
                            </m:r>
                          </m:e>
                        </m:d>
                        <m:r>
                          <a:rPr lang="es-ES" sz="1100" b="0" i="1">
                            <a:latin typeface="Cambria Math" panose="02040503050406030204" pitchFamily="18" charset="0"/>
                          </a:rPr>
                          <m:t> ,(</m:t>
                        </m:r>
                        <m:r>
                          <a:rPr lang="es-ES" sz="1100" b="0" i="1">
                            <a:latin typeface="Cambria Math" panose="02040503050406030204" pitchFamily="18" charset="0"/>
                          </a:rPr>
                          <m:t>𝑛</m:t>
                        </m:r>
                        <m:r>
                          <a:rPr lang="es-ES" sz="1100" b="0" i="1">
                            <a:latin typeface="Cambria Math" panose="02040503050406030204" pitchFamily="18" charset="0"/>
                          </a:rPr>
                          <m:t>−1)</m:t>
                        </m:r>
                      </m:sub>
                    </m:sSub>
                    <m:r>
                      <a:rPr lang="es-ES" sz="1100" b="0" i="1">
                        <a:latin typeface="Cambria Math" panose="02040503050406030204" pitchFamily="18" charset="0"/>
                      </a:rPr>
                      <m:t>=</m:t>
                    </m:r>
                  </m:oMath>
                </m:oMathPara>
              </a14:m>
              <a:endParaRPr lang="en-GB" sz="1100"/>
            </a:p>
          </xdr:txBody>
        </xdr:sp>
      </mc:Choice>
      <mc:Fallback xmlns="">
        <xdr:sp macro="" textlink="">
          <xdr:nvSpPr>
            <xdr:cNvPr id="45" name="CuadroTexto 44">
              <a:extLst>
                <a:ext uri="{FF2B5EF4-FFF2-40B4-BE49-F238E27FC236}">
                  <a16:creationId xmlns:a16="http://schemas.microsoft.com/office/drawing/2014/main" id="{FA029A29-F7C6-4484-BAF0-5C5B87293EA2}"/>
                </a:ext>
              </a:extLst>
            </xdr:cNvPr>
            <xdr:cNvSpPr txBox="1"/>
          </xdr:nvSpPr>
          <xdr:spPr>
            <a:xfrm>
              <a:off x="9215804" y="11847634"/>
              <a:ext cx="861967" cy="1858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𝑡_((1−𝛼)  ,(𝑛−1))=</a:t>
              </a:r>
              <a:endParaRPr lang="en-GB" sz="1100"/>
            </a:p>
          </xdr:txBody>
        </xdr:sp>
      </mc:Fallback>
    </mc:AlternateContent>
    <xdr:clientData/>
  </xdr:oneCellAnchor>
  <xdr:oneCellAnchor>
    <xdr:from>
      <xdr:col>9</xdr:col>
      <xdr:colOff>51288</xdr:colOff>
      <xdr:row>61</xdr:row>
      <xdr:rowOff>175847</xdr:rowOff>
    </xdr:from>
    <xdr:ext cx="65" cy="172227"/>
    <xdr:sp macro="" textlink="">
      <xdr:nvSpPr>
        <xdr:cNvPr id="46" name="CuadroTexto 45">
          <a:extLst>
            <a:ext uri="{FF2B5EF4-FFF2-40B4-BE49-F238E27FC236}">
              <a16:creationId xmlns:a16="http://schemas.microsoft.com/office/drawing/2014/main" id="{5255A4A8-4878-4835-BBE7-64E0A9005AB6}"/>
            </a:ext>
          </a:extLst>
        </xdr:cNvPr>
        <xdr:cNvSpPr txBox="1"/>
      </xdr:nvSpPr>
      <xdr:spPr>
        <a:xfrm>
          <a:off x="9357213" y="1616832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GB" sz="1100"/>
        </a:p>
      </xdr:txBody>
    </xdr:sp>
    <xdr:clientData/>
  </xdr:oneCellAnchor>
  <xdr:twoCellAnchor editAs="oneCell">
    <xdr:from>
      <xdr:col>1</xdr:col>
      <xdr:colOff>389061</xdr:colOff>
      <xdr:row>47</xdr:row>
      <xdr:rowOff>93052</xdr:rowOff>
    </xdr:from>
    <xdr:to>
      <xdr:col>4</xdr:col>
      <xdr:colOff>932999</xdr:colOff>
      <xdr:row>63</xdr:row>
      <xdr:rowOff>66675</xdr:rowOff>
    </xdr:to>
    <xdr:pic>
      <xdr:nvPicPr>
        <xdr:cNvPr id="47" name="Imagen 46">
          <a:extLst>
            <a:ext uri="{FF2B5EF4-FFF2-40B4-BE49-F238E27FC236}">
              <a16:creationId xmlns:a16="http://schemas.microsoft.com/office/drawing/2014/main" id="{4CEE548E-ADA8-40CD-2B6D-FF214EEE1C8B}"/>
            </a:ext>
          </a:extLst>
        </xdr:cNvPr>
        <xdr:cNvPicPr>
          <a:picLocks noChangeAspect="1"/>
        </xdr:cNvPicPr>
      </xdr:nvPicPr>
      <xdr:blipFill>
        <a:blip xmlns:r="http://schemas.openxmlformats.org/officeDocument/2006/relationships" r:embed="rId2"/>
        <a:stretch>
          <a:fillRect/>
        </a:stretch>
      </xdr:blipFill>
      <xdr:spPr>
        <a:xfrm>
          <a:off x="1198686" y="9446602"/>
          <a:ext cx="5649338" cy="3021623"/>
        </a:xfrm>
        <a:prstGeom prst="rect">
          <a:avLst/>
        </a:prstGeom>
      </xdr:spPr>
    </xdr:pic>
    <xdr:clientData/>
  </xdr:twoCellAnchor>
  <xdr:oneCellAnchor>
    <xdr:from>
      <xdr:col>7</xdr:col>
      <xdr:colOff>561975</xdr:colOff>
      <xdr:row>87</xdr:row>
      <xdr:rowOff>14287</xdr:rowOff>
    </xdr:from>
    <xdr:ext cx="800100" cy="165366"/>
    <mc:AlternateContent xmlns:mc="http://schemas.openxmlformats.org/markup-compatibility/2006" xmlns:a14="http://schemas.microsoft.com/office/drawing/2010/main">
      <mc:Choice Requires="a14">
        <xdr:sp macro="" textlink="">
          <xdr:nvSpPr>
            <xdr:cNvPr id="48" name="CuadroTexto 47">
              <a:extLst>
                <a:ext uri="{FF2B5EF4-FFF2-40B4-BE49-F238E27FC236}">
                  <a16:creationId xmlns:a16="http://schemas.microsoft.com/office/drawing/2014/main" id="{BDE3AFFC-C04E-4A11-8FB5-DDD1B71E773A}"/>
                </a:ext>
              </a:extLst>
            </xdr:cNvPr>
            <xdr:cNvSpPr txBox="1"/>
          </xdr:nvSpPr>
          <xdr:spPr>
            <a:xfrm>
              <a:off x="8686800" y="17311687"/>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r>
                          <m:rPr>
                            <m:sty m:val="p"/>
                          </m:rPr>
                          <a:rPr lang="es-ES" sz="1100" b="0" i="0">
                            <a:latin typeface="Cambria Math" panose="02040503050406030204" pitchFamily="18" charset="0"/>
                          </a:rPr>
                          <m:t>Η</m:t>
                        </m:r>
                      </m:e>
                      <m:sub>
                        <m:r>
                          <a:rPr lang="es-ES" sz="1100" b="0" i="1">
                            <a:latin typeface="Cambria Math" panose="02040503050406030204" pitchFamily="18" charset="0"/>
                          </a:rPr>
                          <m:t>0</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𝑑</m:t>
                        </m:r>
                      </m:sub>
                    </m:sSub>
                    <m:r>
                      <a:rPr lang="es-ES" sz="1100" b="0" i="1">
                        <a:latin typeface="Cambria Math" panose="02040503050406030204" pitchFamily="18" charset="0"/>
                      </a:rPr>
                      <m:t>≤0</m:t>
                    </m:r>
                  </m:oMath>
                </m:oMathPara>
              </a14:m>
              <a:endParaRPr lang="es-ES" sz="1100" b="0" i="1">
                <a:latin typeface="Cambria Math" panose="02040503050406030204" pitchFamily="18" charset="0"/>
              </a:endParaRPr>
            </a:p>
          </xdr:txBody>
        </xdr:sp>
      </mc:Choice>
      <mc:Fallback xmlns="">
        <xdr:sp macro="" textlink="">
          <xdr:nvSpPr>
            <xdr:cNvPr id="48" name="CuadroTexto 47">
              <a:extLst>
                <a:ext uri="{FF2B5EF4-FFF2-40B4-BE49-F238E27FC236}">
                  <a16:creationId xmlns:a16="http://schemas.microsoft.com/office/drawing/2014/main" id="{BDE3AFFC-C04E-4A11-8FB5-DDD1B71E773A}"/>
                </a:ext>
              </a:extLst>
            </xdr:cNvPr>
            <xdr:cNvSpPr txBox="1"/>
          </xdr:nvSpPr>
          <xdr:spPr>
            <a:xfrm>
              <a:off x="8686800" y="17311687"/>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ES" sz="1100" b="0" i="0">
                  <a:latin typeface="Cambria Math" panose="02040503050406030204" pitchFamily="18" charset="0"/>
                </a:rPr>
                <a:t> Η_0:𝜇_𝑑≤0</a:t>
              </a:r>
              <a:endParaRPr lang="es-ES" sz="1100" b="0" i="1">
                <a:latin typeface="Cambria Math" panose="02040503050406030204" pitchFamily="18" charset="0"/>
              </a:endParaRPr>
            </a:p>
          </xdr:txBody>
        </xdr:sp>
      </mc:Fallback>
    </mc:AlternateContent>
    <xdr:clientData/>
  </xdr:oneCellAnchor>
  <xdr:oneCellAnchor>
    <xdr:from>
      <xdr:col>7</xdr:col>
      <xdr:colOff>561975</xdr:colOff>
      <xdr:row>88</xdr:row>
      <xdr:rowOff>23812</xdr:rowOff>
    </xdr:from>
    <xdr:ext cx="800100" cy="165366"/>
    <mc:AlternateContent xmlns:mc="http://schemas.openxmlformats.org/markup-compatibility/2006" xmlns:a14="http://schemas.microsoft.com/office/drawing/2010/main">
      <mc:Choice Requires="a14">
        <xdr:sp macro="" textlink="">
          <xdr:nvSpPr>
            <xdr:cNvPr id="49" name="CuadroTexto 48">
              <a:extLst>
                <a:ext uri="{FF2B5EF4-FFF2-40B4-BE49-F238E27FC236}">
                  <a16:creationId xmlns:a16="http://schemas.microsoft.com/office/drawing/2014/main" id="{37288B14-BD63-44CE-902B-2378A3A985CD}"/>
                </a:ext>
              </a:extLst>
            </xdr:cNvPr>
            <xdr:cNvSpPr txBox="1"/>
          </xdr:nvSpPr>
          <xdr:spPr>
            <a:xfrm>
              <a:off x="8686800" y="17511712"/>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r>
                          <m:rPr>
                            <m:sty m:val="p"/>
                          </m:rPr>
                          <a:rPr lang="es-ES" sz="1100" b="0" i="0">
                            <a:latin typeface="Cambria Math" panose="02040503050406030204" pitchFamily="18" charset="0"/>
                          </a:rPr>
                          <m:t>Η</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𝑑</m:t>
                        </m:r>
                      </m:sub>
                    </m:sSub>
                    <m:r>
                      <a:rPr lang="es-ES" sz="1100" b="0" i="1">
                        <a:latin typeface="Cambria Math" panose="02040503050406030204" pitchFamily="18" charset="0"/>
                      </a:rPr>
                      <m:t>&gt;0</m:t>
                    </m:r>
                  </m:oMath>
                </m:oMathPara>
              </a14:m>
              <a:endParaRPr lang="es-ES" sz="1100" b="0" i="1">
                <a:latin typeface="Cambria Math" panose="02040503050406030204" pitchFamily="18" charset="0"/>
              </a:endParaRPr>
            </a:p>
          </xdr:txBody>
        </xdr:sp>
      </mc:Choice>
      <mc:Fallback xmlns="">
        <xdr:sp macro="" textlink="">
          <xdr:nvSpPr>
            <xdr:cNvPr id="49" name="CuadroTexto 48">
              <a:extLst>
                <a:ext uri="{FF2B5EF4-FFF2-40B4-BE49-F238E27FC236}">
                  <a16:creationId xmlns:a16="http://schemas.microsoft.com/office/drawing/2014/main" id="{37288B14-BD63-44CE-902B-2378A3A985CD}"/>
                </a:ext>
              </a:extLst>
            </xdr:cNvPr>
            <xdr:cNvSpPr txBox="1"/>
          </xdr:nvSpPr>
          <xdr:spPr>
            <a:xfrm>
              <a:off x="8686800" y="17511712"/>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ES" sz="1100" b="0" i="0">
                  <a:latin typeface="Cambria Math" panose="02040503050406030204" pitchFamily="18" charset="0"/>
                </a:rPr>
                <a:t> Η_1:𝜇_𝑑&gt;0</a:t>
              </a:r>
              <a:endParaRPr lang="es-ES" sz="1100" b="0" i="1">
                <a:latin typeface="Cambria Math" panose="02040503050406030204" pitchFamily="18" charset="0"/>
              </a:endParaRPr>
            </a:p>
          </xdr:txBody>
        </xdr:sp>
      </mc:Fallback>
    </mc:AlternateContent>
    <xdr:clientData/>
  </xdr:oneCellAnchor>
  <xdr:oneCellAnchor>
    <xdr:from>
      <xdr:col>7</xdr:col>
      <xdr:colOff>1052879</xdr:colOff>
      <xdr:row>90</xdr:row>
      <xdr:rowOff>186104</xdr:rowOff>
    </xdr:from>
    <xdr:ext cx="293735" cy="179601"/>
    <mc:AlternateContent xmlns:mc="http://schemas.openxmlformats.org/markup-compatibility/2006" xmlns:a14="http://schemas.microsoft.com/office/drawing/2010/main">
      <mc:Choice Requires="a14">
        <xdr:sp macro="" textlink="">
          <xdr:nvSpPr>
            <xdr:cNvPr id="50" name="CuadroTexto 49">
              <a:extLst>
                <a:ext uri="{FF2B5EF4-FFF2-40B4-BE49-F238E27FC236}">
                  <a16:creationId xmlns:a16="http://schemas.microsoft.com/office/drawing/2014/main" id="{D6753254-0DF1-4786-9BB6-16605F3B7ED6}"/>
                </a:ext>
              </a:extLst>
            </xdr:cNvPr>
            <xdr:cNvSpPr txBox="1"/>
          </xdr:nvSpPr>
          <xdr:spPr>
            <a:xfrm>
              <a:off x="9177704" y="18055004"/>
              <a:ext cx="293735" cy="1796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acc>
                      <m:accPr>
                        <m:chr m:val="̅"/>
                        <m:ctrlPr>
                          <a:rPr lang="es-ES" sz="1100" b="0" i="1">
                            <a:latin typeface="Cambria Math" panose="02040503050406030204" pitchFamily="18" charset="0"/>
                          </a:rPr>
                        </m:ctrlPr>
                      </m:accPr>
                      <m:e>
                        <m:r>
                          <a:rPr lang="es-ES" sz="1100" b="0" i="1">
                            <a:latin typeface="Cambria Math" panose="02040503050406030204" pitchFamily="18" charset="0"/>
                          </a:rPr>
                          <m:t>𝑑</m:t>
                        </m:r>
                      </m:e>
                    </m:acc>
                    <m:r>
                      <a:rPr lang="es-ES" sz="1100" b="0" i="1">
                        <a:latin typeface="Cambria Math" panose="02040503050406030204" pitchFamily="18" charset="0"/>
                      </a:rPr>
                      <m:t>=</m:t>
                    </m:r>
                  </m:oMath>
                </m:oMathPara>
              </a14:m>
              <a:endParaRPr lang="es-ES" sz="1100" b="0"/>
            </a:p>
          </xdr:txBody>
        </xdr:sp>
      </mc:Choice>
      <mc:Fallback xmlns="">
        <xdr:sp macro="" textlink="">
          <xdr:nvSpPr>
            <xdr:cNvPr id="50" name="CuadroTexto 49">
              <a:extLst>
                <a:ext uri="{FF2B5EF4-FFF2-40B4-BE49-F238E27FC236}">
                  <a16:creationId xmlns:a16="http://schemas.microsoft.com/office/drawing/2014/main" id="{D6753254-0DF1-4786-9BB6-16605F3B7ED6}"/>
                </a:ext>
              </a:extLst>
            </xdr:cNvPr>
            <xdr:cNvSpPr txBox="1"/>
          </xdr:nvSpPr>
          <xdr:spPr>
            <a:xfrm>
              <a:off x="9177704" y="18055004"/>
              <a:ext cx="293735" cy="1796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 𝑑 ̅=</a:t>
              </a:r>
              <a:endParaRPr lang="es-ES" sz="1100" b="0"/>
            </a:p>
          </xdr:txBody>
        </xdr:sp>
      </mc:Fallback>
    </mc:AlternateContent>
    <xdr:clientData/>
  </xdr:oneCellAnchor>
  <xdr:oneCellAnchor>
    <xdr:from>
      <xdr:col>9</xdr:col>
      <xdr:colOff>877765</xdr:colOff>
      <xdr:row>91</xdr:row>
      <xdr:rowOff>10258</xdr:rowOff>
    </xdr:from>
    <xdr:ext cx="153632" cy="172227"/>
    <mc:AlternateContent xmlns:mc="http://schemas.openxmlformats.org/markup-compatibility/2006" xmlns:a14="http://schemas.microsoft.com/office/drawing/2010/main">
      <mc:Choice Requires="a14">
        <xdr:sp macro="" textlink="">
          <xdr:nvSpPr>
            <xdr:cNvPr id="51" name="CuadroTexto 50">
              <a:extLst>
                <a:ext uri="{FF2B5EF4-FFF2-40B4-BE49-F238E27FC236}">
                  <a16:creationId xmlns:a16="http://schemas.microsoft.com/office/drawing/2014/main" id="{B20A4CB2-E79F-4024-B726-597B11CCF7D0}"/>
                </a:ext>
              </a:extLst>
            </xdr:cNvPr>
            <xdr:cNvSpPr txBox="1"/>
          </xdr:nvSpPr>
          <xdr:spPr>
            <a:xfrm>
              <a:off x="11059990" y="18069658"/>
              <a:ext cx="15363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r>
                    <a:rPr lang="es-ES" sz="1100" b="0" i="1">
                      <a:latin typeface="Cambria Math" panose="02040503050406030204" pitchFamily="18" charset="0"/>
                    </a:rPr>
                    <m:t>𝑛</m:t>
                  </m:r>
                </m:oMath>
              </a14:m>
              <a:r>
                <a:rPr lang="es-ES" sz="1100" b="0"/>
                <a:t>=</a:t>
              </a:r>
            </a:p>
          </xdr:txBody>
        </xdr:sp>
      </mc:Choice>
      <mc:Fallback xmlns="">
        <xdr:sp macro="" textlink="">
          <xdr:nvSpPr>
            <xdr:cNvPr id="51" name="CuadroTexto 50">
              <a:extLst>
                <a:ext uri="{FF2B5EF4-FFF2-40B4-BE49-F238E27FC236}">
                  <a16:creationId xmlns:a16="http://schemas.microsoft.com/office/drawing/2014/main" id="{B20A4CB2-E79F-4024-B726-597B11CCF7D0}"/>
                </a:ext>
              </a:extLst>
            </xdr:cNvPr>
            <xdr:cNvSpPr txBox="1"/>
          </xdr:nvSpPr>
          <xdr:spPr>
            <a:xfrm>
              <a:off x="11059990" y="18069658"/>
              <a:ext cx="15363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𝑛</a:t>
              </a:r>
              <a:r>
                <a:rPr lang="es-ES" sz="1100" b="0"/>
                <a:t>=</a:t>
              </a:r>
            </a:p>
          </xdr:txBody>
        </xdr:sp>
      </mc:Fallback>
    </mc:AlternateContent>
    <xdr:clientData/>
  </xdr:oneCellAnchor>
  <xdr:oneCellAnchor>
    <xdr:from>
      <xdr:col>11</xdr:col>
      <xdr:colOff>471122</xdr:colOff>
      <xdr:row>91</xdr:row>
      <xdr:rowOff>21981</xdr:rowOff>
    </xdr:from>
    <xdr:ext cx="213585" cy="172227"/>
    <mc:AlternateContent xmlns:mc="http://schemas.openxmlformats.org/markup-compatibility/2006" xmlns:a14="http://schemas.microsoft.com/office/drawing/2010/main">
      <mc:Choice Requires="a14">
        <xdr:sp macro="" textlink="">
          <xdr:nvSpPr>
            <xdr:cNvPr id="52" name="CuadroTexto 51">
              <a:extLst>
                <a:ext uri="{FF2B5EF4-FFF2-40B4-BE49-F238E27FC236}">
                  <a16:creationId xmlns:a16="http://schemas.microsoft.com/office/drawing/2014/main" id="{BB8DEDDB-E5FF-464A-B531-C45533649B8E}"/>
                </a:ext>
              </a:extLst>
            </xdr:cNvPr>
            <xdr:cNvSpPr txBox="1"/>
          </xdr:nvSpPr>
          <xdr:spPr>
            <a:xfrm>
              <a:off x="11329622" y="10143329"/>
              <a:ext cx="21358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𝑆</m:t>
                      </m:r>
                    </m:e>
                    <m:sub>
                      <m:r>
                        <a:rPr lang="es-ES" sz="1100" b="0" i="1">
                          <a:latin typeface="Cambria Math" panose="02040503050406030204" pitchFamily="18" charset="0"/>
                        </a:rPr>
                        <m:t>𝑑</m:t>
                      </m:r>
                    </m:sub>
                  </m:sSub>
                </m:oMath>
              </a14:m>
              <a:r>
                <a:rPr lang="es-ES" sz="1100" b="0"/>
                <a:t>=</a:t>
              </a:r>
              <a:endParaRPr lang="en-GB" sz="1100" b="0"/>
            </a:p>
          </xdr:txBody>
        </xdr:sp>
      </mc:Choice>
      <mc:Fallback xmlns="">
        <xdr:sp macro="" textlink="">
          <xdr:nvSpPr>
            <xdr:cNvPr id="52" name="CuadroTexto 51">
              <a:extLst>
                <a:ext uri="{FF2B5EF4-FFF2-40B4-BE49-F238E27FC236}">
                  <a16:creationId xmlns:a16="http://schemas.microsoft.com/office/drawing/2014/main" id="{BB8DEDDB-E5FF-464A-B531-C45533649B8E}"/>
                </a:ext>
              </a:extLst>
            </xdr:cNvPr>
            <xdr:cNvSpPr txBox="1"/>
          </xdr:nvSpPr>
          <xdr:spPr>
            <a:xfrm>
              <a:off x="11329622" y="10143329"/>
              <a:ext cx="21358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𝑆_𝑑</a:t>
              </a:r>
              <a:r>
                <a:rPr lang="es-ES" sz="1100" b="0"/>
                <a:t>=</a:t>
              </a:r>
              <a:endParaRPr lang="en-GB" sz="1100" b="0"/>
            </a:p>
          </xdr:txBody>
        </xdr:sp>
      </mc:Fallback>
    </mc:AlternateContent>
    <xdr:clientData/>
  </xdr:oneCellAnchor>
  <xdr:oneCellAnchor>
    <xdr:from>
      <xdr:col>7</xdr:col>
      <xdr:colOff>1140069</xdr:colOff>
      <xdr:row>93</xdr:row>
      <xdr:rowOff>19050</xdr:rowOff>
    </xdr:from>
    <xdr:ext cx="160429" cy="172227"/>
    <mc:AlternateContent xmlns:mc="http://schemas.openxmlformats.org/markup-compatibility/2006" xmlns:a14="http://schemas.microsoft.com/office/drawing/2010/main">
      <mc:Choice Requires="a14">
        <xdr:sp macro="" textlink="">
          <xdr:nvSpPr>
            <xdr:cNvPr id="53" name="CuadroTexto 52">
              <a:extLst>
                <a:ext uri="{FF2B5EF4-FFF2-40B4-BE49-F238E27FC236}">
                  <a16:creationId xmlns:a16="http://schemas.microsoft.com/office/drawing/2014/main" id="{34056F2C-A014-419C-A051-10849A1A1349}"/>
                </a:ext>
              </a:extLst>
            </xdr:cNvPr>
            <xdr:cNvSpPr txBox="1"/>
          </xdr:nvSpPr>
          <xdr:spPr>
            <a:xfrm>
              <a:off x="9264894" y="18459450"/>
              <a:ext cx="1604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r>
                    <a:rPr lang="es-ES" sz="1100" b="0" i="1">
                      <a:latin typeface="Cambria Math" panose="02040503050406030204" pitchFamily="18" charset="0"/>
                    </a:rPr>
                    <m:t>𝑡</m:t>
                  </m:r>
                  <m:r>
                    <a:rPr lang="es-ES" sz="1100" b="0" i="1">
                      <a:latin typeface="Cambria Math" panose="02040503050406030204" pitchFamily="18" charset="0"/>
                    </a:rPr>
                    <m:t> </m:t>
                  </m:r>
                </m:oMath>
              </a14:m>
              <a:r>
                <a:rPr lang="es-ES" sz="1100" b="0"/>
                <a:t>=</a:t>
              </a:r>
            </a:p>
          </xdr:txBody>
        </xdr:sp>
      </mc:Choice>
      <mc:Fallback xmlns="">
        <xdr:sp macro="" textlink="">
          <xdr:nvSpPr>
            <xdr:cNvPr id="53" name="CuadroTexto 52">
              <a:extLst>
                <a:ext uri="{FF2B5EF4-FFF2-40B4-BE49-F238E27FC236}">
                  <a16:creationId xmlns:a16="http://schemas.microsoft.com/office/drawing/2014/main" id="{34056F2C-A014-419C-A051-10849A1A1349}"/>
                </a:ext>
              </a:extLst>
            </xdr:cNvPr>
            <xdr:cNvSpPr txBox="1"/>
          </xdr:nvSpPr>
          <xdr:spPr>
            <a:xfrm>
              <a:off x="9264894" y="18459450"/>
              <a:ext cx="1604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𝑡 </a:t>
              </a:r>
              <a:r>
                <a:rPr lang="es-ES" sz="1100" b="0"/>
                <a:t>=</a:t>
              </a:r>
            </a:p>
          </xdr:txBody>
        </xdr:sp>
      </mc:Fallback>
    </mc:AlternateContent>
    <xdr:clientData/>
  </xdr:oneCellAnchor>
  <xdr:oneCellAnchor>
    <xdr:from>
      <xdr:col>7</xdr:col>
      <xdr:colOff>1060205</xdr:colOff>
      <xdr:row>96</xdr:row>
      <xdr:rowOff>21248</xdr:rowOff>
    </xdr:from>
    <xdr:ext cx="942246" cy="172227"/>
    <mc:AlternateContent xmlns:mc="http://schemas.openxmlformats.org/markup-compatibility/2006" xmlns:a14="http://schemas.microsoft.com/office/drawing/2010/main">
      <mc:Choice Requires="a14">
        <xdr:sp macro="" textlink="">
          <xdr:nvSpPr>
            <xdr:cNvPr id="54" name="CuadroTexto 53">
              <a:extLst>
                <a:ext uri="{FF2B5EF4-FFF2-40B4-BE49-F238E27FC236}">
                  <a16:creationId xmlns:a16="http://schemas.microsoft.com/office/drawing/2014/main" id="{49225B0A-3BD0-4967-9091-E432B55A41E5}"/>
                </a:ext>
              </a:extLst>
            </xdr:cNvPr>
            <xdr:cNvSpPr txBox="1"/>
          </xdr:nvSpPr>
          <xdr:spPr>
            <a:xfrm>
              <a:off x="9185030" y="19033148"/>
              <a:ext cx="94224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𝑔𝑙</m:t>
                    </m:r>
                    <m:r>
                      <a:rPr lang="es-ES" sz="1100" b="0" i="1">
                        <a:latin typeface="Cambria Math" panose="02040503050406030204" pitchFamily="18" charset="0"/>
                      </a:rPr>
                      <m:t>=</m:t>
                    </m:r>
                    <m:d>
                      <m:dPr>
                        <m:ctrlPr>
                          <a:rPr lang="es-ES" sz="1100" b="0" i="1">
                            <a:latin typeface="Cambria Math" panose="02040503050406030204" pitchFamily="18" charset="0"/>
                          </a:rPr>
                        </m:ctrlPr>
                      </m:dPr>
                      <m:e>
                        <m:r>
                          <a:rPr lang="es-ES" sz="1100" b="0" i="1">
                            <a:latin typeface="Cambria Math" panose="02040503050406030204" pitchFamily="18" charset="0"/>
                          </a:rPr>
                          <m:t>𝑛</m:t>
                        </m:r>
                        <m:r>
                          <a:rPr lang="es-ES" sz="1100" b="0" i="1">
                            <a:latin typeface="Cambria Math" panose="02040503050406030204" pitchFamily="18" charset="0"/>
                          </a:rPr>
                          <m:t>−1</m:t>
                        </m:r>
                      </m:e>
                    </m:d>
                    <m:r>
                      <a:rPr lang="es-ES" sz="1100" b="0" i="1">
                        <a:latin typeface="Cambria Math" panose="02040503050406030204" pitchFamily="18" charset="0"/>
                      </a:rPr>
                      <m:t>=</m:t>
                    </m:r>
                  </m:oMath>
                </m:oMathPara>
              </a14:m>
              <a:endParaRPr lang="en-GB" sz="1100"/>
            </a:p>
          </xdr:txBody>
        </xdr:sp>
      </mc:Choice>
      <mc:Fallback xmlns="">
        <xdr:sp macro="" textlink="">
          <xdr:nvSpPr>
            <xdr:cNvPr id="54" name="CuadroTexto 53">
              <a:extLst>
                <a:ext uri="{FF2B5EF4-FFF2-40B4-BE49-F238E27FC236}">
                  <a16:creationId xmlns:a16="http://schemas.microsoft.com/office/drawing/2014/main" id="{49225B0A-3BD0-4967-9091-E432B55A41E5}"/>
                </a:ext>
              </a:extLst>
            </xdr:cNvPr>
            <xdr:cNvSpPr txBox="1"/>
          </xdr:nvSpPr>
          <xdr:spPr>
            <a:xfrm>
              <a:off x="9185030" y="19033148"/>
              <a:ext cx="94224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𝑔𝑙=(𝑛−1)=</a:t>
              </a:r>
              <a:endParaRPr lang="en-GB" sz="1100"/>
            </a:p>
          </xdr:txBody>
        </xdr:sp>
      </mc:Fallback>
    </mc:AlternateContent>
    <xdr:clientData/>
  </xdr:oneCellAnchor>
  <xdr:oneCellAnchor>
    <xdr:from>
      <xdr:col>8</xdr:col>
      <xdr:colOff>378802</xdr:colOff>
      <xdr:row>97</xdr:row>
      <xdr:rowOff>2198</xdr:rowOff>
    </xdr:from>
    <xdr:ext cx="257443" cy="172227"/>
    <mc:AlternateContent xmlns:mc="http://schemas.openxmlformats.org/markup-compatibility/2006" xmlns:a14="http://schemas.microsoft.com/office/drawing/2010/main">
      <mc:Choice Requires="a14">
        <xdr:sp macro="" textlink="">
          <xdr:nvSpPr>
            <xdr:cNvPr id="55" name="CuadroTexto 54">
              <a:extLst>
                <a:ext uri="{FF2B5EF4-FFF2-40B4-BE49-F238E27FC236}">
                  <a16:creationId xmlns:a16="http://schemas.microsoft.com/office/drawing/2014/main" id="{812BEEFA-FA08-4676-AD26-90C2DFE70AF1}"/>
                </a:ext>
              </a:extLst>
            </xdr:cNvPr>
            <xdr:cNvSpPr txBox="1"/>
          </xdr:nvSpPr>
          <xdr:spPr>
            <a:xfrm>
              <a:off x="9875227" y="19204598"/>
              <a:ext cx="257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m:rPr>
                        <m:sty m:val="p"/>
                      </m:rPr>
                      <a:rPr lang="es-ES" sz="1100" b="0" i="1">
                        <a:latin typeface="Cambria Math" panose="02040503050406030204" pitchFamily="18" charset="0"/>
                      </a:rPr>
                      <m:t>α</m:t>
                    </m:r>
                    <m:r>
                      <a:rPr lang="es-ES" sz="1100" b="0" i="1">
                        <a:latin typeface="Cambria Math" panose="02040503050406030204" pitchFamily="18" charset="0"/>
                      </a:rPr>
                      <m:t>=</m:t>
                    </m:r>
                  </m:oMath>
                </m:oMathPara>
              </a14:m>
              <a:endParaRPr lang="en-GB" sz="1100"/>
            </a:p>
          </xdr:txBody>
        </xdr:sp>
      </mc:Choice>
      <mc:Fallback xmlns="">
        <xdr:sp macro="" textlink="">
          <xdr:nvSpPr>
            <xdr:cNvPr id="55" name="CuadroTexto 54">
              <a:extLst>
                <a:ext uri="{FF2B5EF4-FFF2-40B4-BE49-F238E27FC236}">
                  <a16:creationId xmlns:a16="http://schemas.microsoft.com/office/drawing/2014/main" id="{812BEEFA-FA08-4676-AD26-90C2DFE70AF1}"/>
                </a:ext>
              </a:extLst>
            </xdr:cNvPr>
            <xdr:cNvSpPr txBox="1"/>
          </xdr:nvSpPr>
          <xdr:spPr>
            <a:xfrm>
              <a:off x="9875227" y="19204598"/>
              <a:ext cx="257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α=</a:t>
              </a:r>
              <a:endParaRPr lang="en-GB" sz="1100"/>
            </a:p>
          </xdr:txBody>
        </xdr:sp>
      </mc:Fallback>
    </mc:AlternateContent>
    <xdr:clientData/>
  </xdr:oneCellAnchor>
  <xdr:oneCellAnchor>
    <xdr:from>
      <xdr:col>7</xdr:col>
      <xdr:colOff>1138604</xdr:colOff>
      <xdr:row>99</xdr:row>
      <xdr:rowOff>8059</xdr:rowOff>
    </xdr:from>
    <xdr:ext cx="861967" cy="185885"/>
    <mc:AlternateContent xmlns:mc="http://schemas.openxmlformats.org/markup-compatibility/2006" xmlns:a14="http://schemas.microsoft.com/office/drawing/2010/main">
      <mc:Choice Requires="a14">
        <xdr:sp macro="" textlink="">
          <xdr:nvSpPr>
            <xdr:cNvPr id="56" name="CuadroTexto 55">
              <a:extLst>
                <a:ext uri="{FF2B5EF4-FFF2-40B4-BE49-F238E27FC236}">
                  <a16:creationId xmlns:a16="http://schemas.microsoft.com/office/drawing/2014/main" id="{CC820E90-FD26-4369-BA4E-A4E8C083CF1A}"/>
                </a:ext>
              </a:extLst>
            </xdr:cNvPr>
            <xdr:cNvSpPr txBox="1"/>
          </xdr:nvSpPr>
          <xdr:spPr>
            <a:xfrm>
              <a:off x="9263429" y="19591459"/>
              <a:ext cx="861967" cy="1858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𝑡</m:t>
                        </m:r>
                      </m:e>
                      <m:sub>
                        <m:d>
                          <m:dPr>
                            <m:ctrlPr>
                              <a:rPr lang="es-ES" sz="1100" b="0" i="1">
                                <a:latin typeface="Cambria Math" panose="02040503050406030204" pitchFamily="18" charset="0"/>
                              </a:rPr>
                            </m:ctrlPr>
                          </m:dPr>
                          <m:e>
                            <m:r>
                              <a:rPr lang="es-ES" sz="1100" b="0" i="1">
                                <a:latin typeface="Cambria Math" panose="02040503050406030204" pitchFamily="18" charset="0"/>
                              </a:rPr>
                              <m:t>1−</m:t>
                            </m:r>
                            <m:r>
                              <a:rPr lang="es-ES" sz="1100" b="0" i="1">
                                <a:latin typeface="Cambria Math" panose="02040503050406030204" pitchFamily="18" charset="0"/>
                              </a:rPr>
                              <m:t>𝛼</m:t>
                            </m:r>
                          </m:e>
                        </m:d>
                        <m:r>
                          <a:rPr lang="es-ES" sz="1100" b="0" i="1">
                            <a:latin typeface="Cambria Math" panose="02040503050406030204" pitchFamily="18" charset="0"/>
                          </a:rPr>
                          <m:t> ,(</m:t>
                        </m:r>
                        <m:r>
                          <a:rPr lang="es-ES" sz="1100" b="0" i="1">
                            <a:latin typeface="Cambria Math" panose="02040503050406030204" pitchFamily="18" charset="0"/>
                          </a:rPr>
                          <m:t>𝑛</m:t>
                        </m:r>
                        <m:r>
                          <a:rPr lang="es-ES" sz="1100" b="0" i="1">
                            <a:latin typeface="Cambria Math" panose="02040503050406030204" pitchFamily="18" charset="0"/>
                          </a:rPr>
                          <m:t>−1)</m:t>
                        </m:r>
                      </m:sub>
                    </m:sSub>
                    <m:r>
                      <a:rPr lang="es-ES" sz="1100" b="0" i="1">
                        <a:latin typeface="Cambria Math" panose="02040503050406030204" pitchFamily="18" charset="0"/>
                      </a:rPr>
                      <m:t>=</m:t>
                    </m:r>
                  </m:oMath>
                </m:oMathPara>
              </a14:m>
              <a:endParaRPr lang="en-GB" sz="1100"/>
            </a:p>
          </xdr:txBody>
        </xdr:sp>
      </mc:Choice>
      <mc:Fallback xmlns="">
        <xdr:sp macro="" textlink="">
          <xdr:nvSpPr>
            <xdr:cNvPr id="56" name="CuadroTexto 55">
              <a:extLst>
                <a:ext uri="{FF2B5EF4-FFF2-40B4-BE49-F238E27FC236}">
                  <a16:creationId xmlns:a16="http://schemas.microsoft.com/office/drawing/2014/main" id="{CC820E90-FD26-4369-BA4E-A4E8C083CF1A}"/>
                </a:ext>
              </a:extLst>
            </xdr:cNvPr>
            <xdr:cNvSpPr txBox="1"/>
          </xdr:nvSpPr>
          <xdr:spPr>
            <a:xfrm>
              <a:off x="9263429" y="19591459"/>
              <a:ext cx="861967" cy="1858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𝑡_((1−𝛼)  ,(𝑛−1))=</a:t>
              </a:r>
              <a:endParaRPr lang="en-GB" sz="1100"/>
            </a:p>
          </xdr:txBody>
        </xdr:sp>
      </mc:Fallback>
    </mc:AlternateContent>
    <xdr:clientData/>
  </xdr:oneCellAnchor>
  <xdr:oneCellAnchor>
    <xdr:from>
      <xdr:col>9</xdr:col>
      <xdr:colOff>51288</xdr:colOff>
      <xdr:row>101</xdr:row>
      <xdr:rowOff>175847</xdr:rowOff>
    </xdr:from>
    <xdr:ext cx="65" cy="172227"/>
    <xdr:sp macro="" textlink="">
      <xdr:nvSpPr>
        <xdr:cNvPr id="57" name="CuadroTexto 56">
          <a:extLst>
            <a:ext uri="{FF2B5EF4-FFF2-40B4-BE49-F238E27FC236}">
              <a16:creationId xmlns:a16="http://schemas.microsoft.com/office/drawing/2014/main" id="{1D6BC63E-F494-4440-B7C2-B9E4C03EDEE3}"/>
            </a:ext>
          </a:extLst>
        </xdr:cNvPr>
        <xdr:cNvSpPr txBox="1"/>
      </xdr:nvSpPr>
      <xdr:spPr>
        <a:xfrm>
          <a:off x="9360940" y="1220219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GB" sz="1100"/>
        </a:p>
      </xdr:txBody>
    </xdr:sp>
    <xdr:clientData/>
  </xdr:oneCellAnchor>
  <xdr:oneCellAnchor>
    <xdr:from>
      <xdr:col>1</xdr:col>
      <xdr:colOff>389061</xdr:colOff>
      <xdr:row>87</xdr:row>
      <xdr:rowOff>93052</xdr:rowOff>
    </xdr:from>
    <xdr:ext cx="5653065" cy="3021623"/>
    <xdr:pic>
      <xdr:nvPicPr>
        <xdr:cNvPr id="58" name="Imagen 57">
          <a:extLst>
            <a:ext uri="{FF2B5EF4-FFF2-40B4-BE49-F238E27FC236}">
              <a16:creationId xmlns:a16="http://schemas.microsoft.com/office/drawing/2014/main" id="{AECD657C-03D4-4BF5-A4E7-5FAC04D25588}"/>
            </a:ext>
          </a:extLst>
        </xdr:cNvPr>
        <xdr:cNvPicPr>
          <a:picLocks noChangeAspect="1"/>
        </xdr:cNvPicPr>
      </xdr:nvPicPr>
      <xdr:blipFill>
        <a:blip xmlns:r="http://schemas.openxmlformats.org/officeDocument/2006/relationships" r:embed="rId2"/>
        <a:stretch>
          <a:fillRect/>
        </a:stretch>
      </xdr:blipFill>
      <xdr:spPr>
        <a:xfrm>
          <a:off x="1200757" y="9452400"/>
          <a:ext cx="5653065" cy="3021623"/>
        </a:xfrm>
        <a:prstGeom prst="rect">
          <a:avLst/>
        </a:prstGeom>
      </xdr:spPr>
    </xdr:pic>
    <xdr:clientData/>
  </xdr:oneCellAnchor>
  <xdr:oneCellAnchor>
    <xdr:from>
      <xdr:col>11</xdr:col>
      <xdr:colOff>485775</xdr:colOff>
      <xdr:row>3</xdr:row>
      <xdr:rowOff>214312</xdr:rowOff>
    </xdr:from>
    <xdr:ext cx="829650" cy="315792"/>
    <mc:AlternateContent xmlns:mc="http://schemas.openxmlformats.org/markup-compatibility/2006" xmlns:a14="http://schemas.microsoft.com/office/drawing/2010/main">
      <mc:Choice Requires="a14">
        <xdr:sp macro="" textlink="">
          <xdr:nvSpPr>
            <xdr:cNvPr id="32" name="CuadroTexto 31">
              <a:extLst>
                <a:ext uri="{FF2B5EF4-FFF2-40B4-BE49-F238E27FC236}">
                  <a16:creationId xmlns:a16="http://schemas.microsoft.com/office/drawing/2014/main" id="{523A02C7-27A6-D589-7DC7-D87E5C4DB61C}"/>
                </a:ext>
              </a:extLst>
            </xdr:cNvPr>
            <xdr:cNvSpPr txBox="1"/>
          </xdr:nvSpPr>
          <xdr:spPr>
            <a:xfrm>
              <a:off x="10801350" y="833437"/>
              <a:ext cx="829650" cy="3157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5 ∗</m:t>
                    </m:r>
                    <m:f>
                      <m:fPr>
                        <m:ctrlPr>
                          <a:rPr lang="es-ES" sz="1100" b="0" i="1">
                            <a:latin typeface="Cambria Math" panose="02040503050406030204" pitchFamily="18" charset="0"/>
                          </a:rPr>
                        </m:ctrlPr>
                      </m:fPr>
                      <m:num>
                        <m:r>
                          <a:rPr lang="es-ES" sz="1100" b="0" i="1">
                            <a:latin typeface="Cambria Math" panose="02040503050406030204" pitchFamily="18" charset="0"/>
                          </a:rPr>
                          <m:t>𝑀𝐹</m:t>
                        </m:r>
                        <m:r>
                          <a:rPr lang="es-ES" sz="1100" b="0" i="1">
                            <a:latin typeface="Cambria Math" panose="02040503050406030204" pitchFamily="18" charset="0"/>
                          </a:rPr>
                          <m:t>−</m:t>
                        </m:r>
                        <m:r>
                          <a:rPr lang="es-ES" sz="1100" b="0" i="1">
                            <a:latin typeface="Cambria Math" panose="02040503050406030204" pitchFamily="18" charset="0"/>
                          </a:rPr>
                          <m:t>𝑀𝐼</m:t>
                        </m:r>
                      </m:num>
                      <m:den>
                        <m:r>
                          <a:rPr lang="es-ES" sz="1100" b="0" i="1">
                            <a:latin typeface="Cambria Math" panose="02040503050406030204" pitchFamily="18" charset="0"/>
                          </a:rPr>
                          <m:t>10−</m:t>
                        </m:r>
                        <m:r>
                          <a:rPr lang="es-ES" sz="1100" b="0" i="1">
                            <a:latin typeface="Cambria Math" panose="02040503050406030204" pitchFamily="18" charset="0"/>
                          </a:rPr>
                          <m:t>𝑀𝐼</m:t>
                        </m:r>
                      </m:den>
                    </m:f>
                  </m:oMath>
                </m:oMathPara>
              </a14:m>
              <a:endParaRPr lang="en-GB" sz="1100"/>
            </a:p>
          </xdr:txBody>
        </xdr:sp>
      </mc:Choice>
      <mc:Fallback xmlns="">
        <xdr:sp macro="" textlink="">
          <xdr:nvSpPr>
            <xdr:cNvPr id="32" name="CuadroTexto 31">
              <a:extLst>
                <a:ext uri="{FF2B5EF4-FFF2-40B4-BE49-F238E27FC236}">
                  <a16:creationId xmlns:a16="http://schemas.microsoft.com/office/drawing/2014/main" id="{523A02C7-27A6-D589-7DC7-D87E5C4DB61C}"/>
                </a:ext>
              </a:extLst>
            </xdr:cNvPr>
            <xdr:cNvSpPr txBox="1"/>
          </xdr:nvSpPr>
          <xdr:spPr>
            <a:xfrm>
              <a:off x="10801350" y="833437"/>
              <a:ext cx="829650" cy="3157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5 ∗(𝑀𝐹−𝑀𝐼)/(10−𝑀𝐼)</a:t>
              </a:r>
              <a:endParaRPr lang="en-GB" sz="1100"/>
            </a:p>
          </xdr:txBody>
        </xdr:sp>
      </mc:Fallback>
    </mc:AlternateContent>
    <xdr:clientData/>
  </xdr:oneCellAnchor>
  <xdr:oneCellAnchor>
    <xdr:from>
      <xdr:col>11</xdr:col>
      <xdr:colOff>295275</xdr:colOff>
      <xdr:row>6</xdr:row>
      <xdr:rowOff>42862</xdr:rowOff>
    </xdr:from>
    <xdr:ext cx="1235402" cy="318036"/>
    <mc:AlternateContent xmlns:mc="http://schemas.openxmlformats.org/markup-compatibility/2006" xmlns:a14="http://schemas.microsoft.com/office/drawing/2010/main">
      <mc:Choice Requires="a14">
        <xdr:sp macro="" textlink="">
          <xdr:nvSpPr>
            <xdr:cNvPr id="36" name="CuadroTexto 35">
              <a:extLst>
                <a:ext uri="{FF2B5EF4-FFF2-40B4-BE49-F238E27FC236}">
                  <a16:creationId xmlns:a16="http://schemas.microsoft.com/office/drawing/2014/main" id="{B82BAF76-4713-5080-FD44-4EFB26E63F0F}"/>
                </a:ext>
              </a:extLst>
            </xdr:cNvPr>
            <xdr:cNvSpPr txBox="1"/>
          </xdr:nvSpPr>
          <xdr:spPr>
            <a:xfrm>
              <a:off x="15109451" y="1477215"/>
              <a:ext cx="1235402"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5∗</m:t>
                    </m:r>
                    <m:f>
                      <m:fPr>
                        <m:ctrlPr>
                          <a:rPr lang="es-ES" sz="1100" b="0" i="1">
                            <a:latin typeface="Cambria Math" panose="02040503050406030204" pitchFamily="18" charset="0"/>
                          </a:rPr>
                        </m:ctrlPr>
                      </m:fPr>
                      <m:num>
                        <m:r>
                          <a:rPr lang="es-ES" sz="1100" b="0" i="1">
                            <a:latin typeface="Cambria Math" panose="02040503050406030204" pitchFamily="18" charset="0"/>
                          </a:rPr>
                          <m:t>𝑀𝐸</m:t>
                        </m:r>
                        <m:r>
                          <a:rPr lang="es-ES" sz="1100" b="0" i="1">
                            <a:latin typeface="Cambria Math" panose="02040503050406030204" pitchFamily="18" charset="0"/>
                          </a:rPr>
                          <m:t>−2</m:t>
                        </m:r>
                        <m:r>
                          <a:rPr lang="es-ES" sz="1100" b="0" i="1">
                            <a:latin typeface="Cambria Math" panose="02040503050406030204" pitchFamily="18" charset="0"/>
                          </a:rPr>
                          <m:t>𝑀𝐶</m:t>
                        </m:r>
                        <m:r>
                          <a:rPr lang="es-ES" sz="1100" b="0" i="1">
                            <a:latin typeface="Cambria Math" panose="02040503050406030204" pitchFamily="18" charset="0"/>
                          </a:rPr>
                          <m:t>+20</m:t>
                        </m:r>
                      </m:num>
                      <m:den>
                        <m:r>
                          <a:rPr lang="es-ES" sz="1100" b="0" i="1">
                            <a:latin typeface="Cambria Math" panose="02040503050406030204" pitchFamily="18" charset="0"/>
                          </a:rPr>
                          <m:t>20−2</m:t>
                        </m:r>
                        <m:r>
                          <a:rPr lang="es-ES" sz="1100" b="0" i="1">
                            <a:latin typeface="Cambria Math" panose="02040503050406030204" pitchFamily="18" charset="0"/>
                          </a:rPr>
                          <m:t>𝑀𝐶</m:t>
                        </m:r>
                      </m:den>
                    </m:f>
                  </m:oMath>
                </m:oMathPara>
              </a14:m>
              <a:endParaRPr lang="en-GB" sz="1100"/>
            </a:p>
          </xdr:txBody>
        </xdr:sp>
      </mc:Choice>
      <mc:Fallback xmlns="">
        <xdr:sp macro="" textlink="">
          <xdr:nvSpPr>
            <xdr:cNvPr id="36" name="CuadroTexto 35">
              <a:extLst>
                <a:ext uri="{FF2B5EF4-FFF2-40B4-BE49-F238E27FC236}">
                  <a16:creationId xmlns:a16="http://schemas.microsoft.com/office/drawing/2014/main" id="{B82BAF76-4713-5080-FD44-4EFB26E63F0F}"/>
                </a:ext>
              </a:extLst>
            </xdr:cNvPr>
            <xdr:cNvSpPr txBox="1"/>
          </xdr:nvSpPr>
          <xdr:spPr>
            <a:xfrm>
              <a:off x="15109451" y="1477215"/>
              <a:ext cx="1235402"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5∗(𝑀𝐸−2𝑀𝐶+20)/(20−2𝑀𝐶)</a:t>
              </a:r>
              <a:endParaRPr lang="en-GB" sz="1100"/>
            </a:p>
          </xdr:txBody>
        </xdr:sp>
      </mc:Fallback>
    </mc:AlternateContent>
    <xdr:clientData/>
  </xdr:oneCellAnchor>
  <xdr:oneCellAnchor>
    <xdr:from>
      <xdr:col>9</xdr:col>
      <xdr:colOff>152400</xdr:colOff>
      <xdr:row>110</xdr:row>
      <xdr:rowOff>61912</xdr:rowOff>
    </xdr:from>
    <xdr:ext cx="697434" cy="316882"/>
    <mc:AlternateContent xmlns:mc="http://schemas.openxmlformats.org/markup-compatibility/2006" xmlns:a14="http://schemas.microsoft.com/office/drawing/2010/main">
      <mc:Choice Requires="a14">
        <xdr:sp macro="" textlink="">
          <xdr:nvSpPr>
            <xdr:cNvPr id="37" name="CuadroTexto 36">
              <a:extLst>
                <a:ext uri="{FF2B5EF4-FFF2-40B4-BE49-F238E27FC236}">
                  <a16:creationId xmlns:a16="http://schemas.microsoft.com/office/drawing/2014/main" id="{34808DF7-C41A-64C3-B83C-E287612E0DC3}"/>
                </a:ext>
              </a:extLst>
            </xdr:cNvPr>
            <xdr:cNvSpPr txBox="1"/>
          </xdr:nvSpPr>
          <xdr:spPr>
            <a:xfrm>
              <a:off x="11449050" y="21807487"/>
              <a:ext cx="697434" cy="3168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5∗</m:t>
                    </m:r>
                    <m:f>
                      <m:fPr>
                        <m:ctrlPr>
                          <a:rPr lang="es-ES" sz="1100" b="0" i="1">
                            <a:latin typeface="Cambria Math" panose="02040503050406030204" pitchFamily="18" charset="0"/>
                          </a:rPr>
                        </m:ctrlPr>
                      </m:fPr>
                      <m:num>
                        <m:r>
                          <a:rPr lang="es-ES" sz="1100" b="0" i="1">
                            <a:latin typeface="Cambria Math" panose="02040503050406030204" pitchFamily="18" charset="0"/>
                          </a:rPr>
                          <m:t>𝑀𝐶</m:t>
                        </m:r>
                        <m:r>
                          <a:rPr lang="es-ES" sz="1100" b="0" i="1">
                            <a:latin typeface="Cambria Math" panose="02040503050406030204" pitchFamily="18" charset="0"/>
                          </a:rPr>
                          <m:t>−1</m:t>
                        </m:r>
                      </m:num>
                      <m:den>
                        <m:r>
                          <a:rPr lang="es-ES" sz="1100" b="0" i="1">
                            <a:latin typeface="Cambria Math" panose="02040503050406030204" pitchFamily="18" charset="0"/>
                          </a:rPr>
                          <m:t>4</m:t>
                        </m:r>
                      </m:den>
                    </m:f>
                  </m:oMath>
                </m:oMathPara>
              </a14:m>
              <a:endParaRPr lang="en-GB" sz="1100"/>
            </a:p>
          </xdr:txBody>
        </xdr:sp>
      </mc:Choice>
      <mc:Fallback xmlns="">
        <xdr:sp macro="" textlink="">
          <xdr:nvSpPr>
            <xdr:cNvPr id="37" name="CuadroTexto 36">
              <a:extLst>
                <a:ext uri="{FF2B5EF4-FFF2-40B4-BE49-F238E27FC236}">
                  <a16:creationId xmlns:a16="http://schemas.microsoft.com/office/drawing/2014/main" id="{34808DF7-C41A-64C3-B83C-E287612E0DC3}"/>
                </a:ext>
              </a:extLst>
            </xdr:cNvPr>
            <xdr:cNvSpPr txBox="1"/>
          </xdr:nvSpPr>
          <xdr:spPr>
            <a:xfrm>
              <a:off x="11449050" y="21807487"/>
              <a:ext cx="697434" cy="3168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5∗(𝑀𝐶−1)/4</a:t>
              </a:r>
              <a:endParaRPr lang="en-GB" sz="1100"/>
            </a:p>
          </xdr:txBody>
        </xdr:sp>
      </mc:Fallback>
    </mc:AlternateContent>
    <xdr:clientData/>
  </xdr:oneCellAnchor>
</xdr:wsDr>
</file>

<file path=xl/drawings/drawing2.xml><?xml version="1.0" encoding="utf-8"?>
<xdr:wsDr xmlns:xdr="http://schemas.openxmlformats.org/drawingml/2006/spreadsheetDrawing" xmlns:a="http://schemas.openxmlformats.org/drawingml/2006/main">
  <xdr:twoCellAnchor>
    <xdr:from>
      <xdr:col>0</xdr:col>
      <xdr:colOff>571253</xdr:colOff>
      <xdr:row>48</xdr:row>
      <xdr:rowOff>71126</xdr:rowOff>
    </xdr:from>
    <xdr:to>
      <xdr:col>7</xdr:col>
      <xdr:colOff>124320</xdr:colOff>
      <xdr:row>62</xdr:row>
      <xdr:rowOff>130008</xdr:rowOff>
    </xdr:to>
    <xdr:graphicFrame macro="">
      <xdr:nvGraphicFramePr>
        <xdr:cNvPr id="2" name="Gráfico 1">
          <a:extLst>
            <a:ext uri="{FF2B5EF4-FFF2-40B4-BE49-F238E27FC236}">
              <a16:creationId xmlns:a16="http://schemas.microsoft.com/office/drawing/2014/main" id="{B9430C75-62CB-FAEF-539E-A8B68D19C3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194457</xdr:colOff>
      <xdr:row>124</xdr:row>
      <xdr:rowOff>9525</xdr:rowOff>
    </xdr:from>
    <xdr:to>
      <xdr:col>7</xdr:col>
      <xdr:colOff>419100</xdr:colOff>
      <xdr:row>143</xdr:row>
      <xdr:rowOff>0</xdr:rowOff>
    </xdr:to>
    <xdr:graphicFrame macro="">
      <xdr:nvGraphicFramePr>
        <xdr:cNvPr id="4" name="Gráfico 3">
          <a:extLst>
            <a:ext uri="{FF2B5EF4-FFF2-40B4-BE49-F238E27FC236}">
              <a16:creationId xmlns:a16="http://schemas.microsoft.com/office/drawing/2014/main" id="{C930B98B-F120-4A67-8F2E-0329D40F1B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95250</xdr:colOff>
      <xdr:row>266</xdr:row>
      <xdr:rowOff>47625</xdr:rowOff>
    </xdr:from>
    <xdr:to>
      <xdr:col>7</xdr:col>
      <xdr:colOff>298076</xdr:colOff>
      <xdr:row>280</xdr:row>
      <xdr:rowOff>128308</xdr:rowOff>
    </xdr:to>
    <xdr:graphicFrame macro="">
      <xdr:nvGraphicFramePr>
        <xdr:cNvPr id="3" name="Gráfico 2">
          <a:extLst>
            <a:ext uri="{FF2B5EF4-FFF2-40B4-BE49-F238E27FC236}">
              <a16:creationId xmlns:a16="http://schemas.microsoft.com/office/drawing/2014/main" id="{10674916-5C79-4BDF-AE7C-F42BE1ECF6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65942</xdr:colOff>
      <xdr:row>359</xdr:row>
      <xdr:rowOff>4395</xdr:rowOff>
    </xdr:from>
    <xdr:to>
      <xdr:col>3</xdr:col>
      <xdr:colOff>657958</xdr:colOff>
      <xdr:row>372</xdr:row>
      <xdr:rowOff>58614</xdr:rowOff>
    </xdr:to>
    <xdr:graphicFrame macro="">
      <xdr:nvGraphicFramePr>
        <xdr:cNvPr id="15" name="Gráfico 14">
          <a:extLst>
            <a:ext uri="{FF2B5EF4-FFF2-40B4-BE49-F238E27FC236}">
              <a16:creationId xmlns:a16="http://schemas.microsoft.com/office/drawing/2014/main" id="{430336EA-66EF-4161-853B-F6C7955F6C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647701</xdr:colOff>
      <xdr:row>359</xdr:row>
      <xdr:rowOff>9526</xdr:rowOff>
    </xdr:from>
    <xdr:to>
      <xdr:col>7</xdr:col>
      <xdr:colOff>838200</xdr:colOff>
      <xdr:row>372</xdr:row>
      <xdr:rowOff>51289</xdr:rowOff>
    </xdr:to>
    <xdr:graphicFrame macro="">
      <xdr:nvGraphicFramePr>
        <xdr:cNvPr id="17" name="Gráfico 16">
          <a:extLst>
            <a:ext uri="{FF2B5EF4-FFF2-40B4-BE49-F238E27FC236}">
              <a16:creationId xmlns:a16="http://schemas.microsoft.com/office/drawing/2014/main" id="{BB71C8D2-2496-464A-8555-6918F6DEC7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95249</xdr:colOff>
      <xdr:row>374</xdr:row>
      <xdr:rowOff>114301</xdr:rowOff>
    </xdr:from>
    <xdr:to>
      <xdr:col>3</xdr:col>
      <xdr:colOff>619124</xdr:colOff>
      <xdr:row>387</xdr:row>
      <xdr:rowOff>171450</xdr:rowOff>
    </xdr:to>
    <xdr:graphicFrame macro="">
      <xdr:nvGraphicFramePr>
        <xdr:cNvPr id="18" name="Gráfico 17">
          <a:extLst>
            <a:ext uri="{FF2B5EF4-FFF2-40B4-BE49-F238E27FC236}">
              <a16:creationId xmlns:a16="http://schemas.microsoft.com/office/drawing/2014/main" id="{9E8E6935-E9D7-468F-AD2A-622E72AD22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616194</xdr:colOff>
      <xdr:row>374</xdr:row>
      <xdr:rowOff>114301</xdr:rowOff>
    </xdr:from>
    <xdr:to>
      <xdr:col>7</xdr:col>
      <xdr:colOff>816219</xdr:colOff>
      <xdr:row>387</xdr:row>
      <xdr:rowOff>175846</xdr:rowOff>
    </xdr:to>
    <xdr:graphicFrame macro="">
      <xdr:nvGraphicFramePr>
        <xdr:cNvPr id="19" name="Gráfico 18">
          <a:extLst>
            <a:ext uri="{FF2B5EF4-FFF2-40B4-BE49-F238E27FC236}">
              <a16:creationId xmlns:a16="http://schemas.microsoft.com/office/drawing/2014/main" id="{3D99FE0B-C1C2-446E-8E08-8F2550CAA1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93051</xdr:colOff>
      <xdr:row>387</xdr:row>
      <xdr:rowOff>165588</xdr:rowOff>
    </xdr:from>
    <xdr:to>
      <xdr:col>3</xdr:col>
      <xdr:colOff>626452</xdr:colOff>
      <xdr:row>402</xdr:row>
      <xdr:rowOff>175113</xdr:rowOff>
    </xdr:to>
    <xdr:graphicFrame macro="">
      <xdr:nvGraphicFramePr>
        <xdr:cNvPr id="20" name="Gráfico 19">
          <a:extLst>
            <a:ext uri="{FF2B5EF4-FFF2-40B4-BE49-F238E27FC236}">
              <a16:creationId xmlns:a16="http://schemas.microsoft.com/office/drawing/2014/main" id="{A7669C7F-EC04-4412-A9B8-11641703B2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xdr:col>
      <xdr:colOff>613996</xdr:colOff>
      <xdr:row>387</xdr:row>
      <xdr:rowOff>165587</xdr:rowOff>
    </xdr:from>
    <xdr:to>
      <xdr:col>7</xdr:col>
      <xdr:colOff>813289</xdr:colOff>
      <xdr:row>402</xdr:row>
      <xdr:rowOff>175112</xdr:rowOff>
    </xdr:to>
    <xdr:graphicFrame macro="">
      <xdr:nvGraphicFramePr>
        <xdr:cNvPr id="21" name="Gráfico 20">
          <a:extLst>
            <a:ext uri="{FF2B5EF4-FFF2-40B4-BE49-F238E27FC236}">
              <a16:creationId xmlns:a16="http://schemas.microsoft.com/office/drawing/2014/main" id="{B0629C47-ECAF-4225-9FD6-1B953186B0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36634</xdr:colOff>
      <xdr:row>406</xdr:row>
      <xdr:rowOff>183173</xdr:rowOff>
    </xdr:from>
    <xdr:to>
      <xdr:col>3</xdr:col>
      <xdr:colOff>615462</xdr:colOff>
      <xdr:row>421</xdr:row>
      <xdr:rowOff>21981</xdr:rowOff>
    </xdr:to>
    <xdr:graphicFrame macro="">
      <xdr:nvGraphicFramePr>
        <xdr:cNvPr id="22" name="Gráfico 21">
          <a:extLst>
            <a:ext uri="{FF2B5EF4-FFF2-40B4-BE49-F238E27FC236}">
              <a16:creationId xmlns:a16="http://schemas.microsoft.com/office/drawing/2014/main" id="{02140B3E-FEA2-4B6C-9285-8CBA7A1D3F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3</xdr:col>
      <xdr:colOff>615462</xdr:colOff>
      <xdr:row>406</xdr:row>
      <xdr:rowOff>183174</xdr:rowOff>
    </xdr:from>
    <xdr:to>
      <xdr:col>7</xdr:col>
      <xdr:colOff>835269</xdr:colOff>
      <xdr:row>421</xdr:row>
      <xdr:rowOff>21981</xdr:rowOff>
    </xdr:to>
    <xdr:graphicFrame macro="">
      <xdr:nvGraphicFramePr>
        <xdr:cNvPr id="23" name="Gráfico 22">
          <a:extLst>
            <a:ext uri="{FF2B5EF4-FFF2-40B4-BE49-F238E27FC236}">
              <a16:creationId xmlns:a16="http://schemas.microsoft.com/office/drawing/2014/main" id="{A19336BD-C001-41E2-8FAC-F99C447525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2</xdr:col>
      <xdr:colOff>212481</xdr:colOff>
      <xdr:row>421</xdr:row>
      <xdr:rowOff>21980</xdr:rowOff>
    </xdr:from>
    <xdr:to>
      <xdr:col>6</xdr:col>
      <xdr:colOff>7326</xdr:colOff>
      <xdr:row>435</xdr:row>
      <xdr:rowOff>65943</xdr:rowOff>
    </xdr:to>
    <xdr:graphicFrame macro="">
      <xdr:nvGraphicFramePr>
        <xdr:cNvPr id="24" name="Gráfico 23">
          <a:extLst>
            <a:ext uri="{FF2B5EF4-FFF2-40B4-BE49-F238E27FC236}">
              <a16:creationId xmlns:a16="http://schemas.microsoft.com/office/drawing/2014/main" id="{0881FE24-C802-41AA-BEA2-023CAD37C8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7B7BE22-7C31-4220-8375-DC6CE1EECA7D}" name="Tabla1" displayName="Tabla1" ref="B224:J225" totalsRowShown="0" headerRowDxfId="19" dataDxfId="18">
  <autoFilter ref="B224:J225" xr:uid="{87B7BE22-7C31-4220-8375-DC6CE1EECA7D}"/>
  <tableColumns count="9">
    <tableColumn id="1" xr3:uid="{51F5590A-4C31-43E6-96BD-9E32C9D68A73}" name="n" dataDxfId="17"/>
    <tableColumn id="2" xr3:uid="{E51DAACA-9E7B-4EB9-886F-D69C4E4DEC8A}" name="3" dataDxfId="16"/>
    <tableColumn id="3" xr3:uid="{89D08A6B-7DF6-4279-AAF9-1D105AAD9E12}" name="4" dataDxfId="15"/>
    <tableColumn id="4" xr3:uid="{82AC15EA-30BE-4572-8667-3C3BA6AC1DCD}" name="5" dataDxfId="14"/>
    <tableColumn id="5" xr3:uid="{EAEC13D9-CDC0-40D7-A322-64BF1E9A80CC}" name="6" dataDxfId="13"/>
    <tableColumn id="6" xr3:uid="{07C960E1-B399-4CF0-A683-50566DE1C2D2}" name="7" dataDxfId="12"/>
    <tableColumn id="7" xr3:uid="{13F9AA4C-E88F-4313-8BCB-09D23448174F}" name="8" dataDxfId="11"/>
    <tableColumn id="8" xr3:uid="{DC10E586-0EF5-415C-9F52-F6EC01928962}" name="9" dataDxfId="10"/>
    <tableColumn id="9" xr3:uid="{62EEC958-9C2F-4024-9C7C-246AE8C44943}" name="10" dataDxfId="9"/>
  </tableColumns>
  <tableStyleInfo name="TableStyleMedium2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38"/>
  <sheetViews>
    <sheetView topLeftCell="A7" workbookViewId="0">
      <selection activeCell="D30" sqref="D30"/>
    </sheetView>
  </sheetViews>
  <sheetFormatPr baseColWidth="10" defaultColWidth="9.140625" defaultRowHeight="15" x14ac:dyDescent="0.25"/>
  <cols>
    <col min="1" max="1" width="4.85546875" customWidth="1"/>
    <col min="3" max="3" width="73.7109375" customWidth="1"/>
    <col min="4" max="4" width="74.7109375" customWidth="1"/>
    <col min="5" max="5" width="33.85546875" customWidth="1"/>
  </cols>
  <sheetData>
    <row r="1" spans="1:9" ht="28.5" x14ac:dyDescent="0.25">
      <c r="B1" s="136" t="s">
        <v>374</v>
      </c>
    </row>
    <row r="2" spans="1:9" ht="17.25" customHeight="1" x14ac:dyDescent="0.25">
      <c r="B2" s="136"/>
    </row>
    <row r="3" spans="1:9" ht="15.75" x14ac:dyDescent="0.25">
      <c r="A3" t="s">
        <v>507</v>
      </c>
      <c r="B3" s="132"/>
      <c r="C3" s="138" t="s">
        <v>383</v>
      </c>
      <c r="D3" s="138" t="s">
        <v>384</v>
      </c>
      <c r="E3" s="138" t="s">
        <v>385</v>
      </c>
      <c r="F3" s="133"/>
      <c r="G3" s="133"/>
      <c r="H3" s="133"/>
      <c r="I3" s="133"/>
    </row>
    <row r="4" spans="1:9" ht="30" customHeight="1" x14ac:dyDescent="0.25">
      <c r="A4" s="41">
        <v>1</v>
      </c>
      <c r="B4" s="139" t="s">
        <v>17</v>
      </c>
      <c r="C4" s="48" t="s">
        <v>526</v>
      </c>
      <c r="D4" s="202" t="s">
        <v>645</v>
      </c>
      <c r="E4" s="137"/>
      <c r="F4" s="133"/>
      <c r="G4" s="133"/>
      <c r="H4" s="133"/>
      <c r="I4" s="133"/>
    </row>
    <row r="5" spans="1:9" ht="30" customHeight="1" x14ac:dyDescent="0.25">
      <c r="A5" s="41">
        <v>2</v>
      </c>
      <c r="B5" s="139" t="s">
        <v>18</v>
      </c>
      <c r="C5" s="48" t="s">
        <v>375</v>
      </c>
      <c r="D5" s="201" t="s">
        <v>647</v>
      </c>
      <c r="E5" s="137"/>
      <c r="F5" s="133"/>
      <c r="G5" s="133"/>
      <c r="H5" s="133"/>
      <c r="I5" s="133"/>
    </row>
    <row r="6" spans="1:9" ht="30" customHeight="1" x14ac:dyDescent="0.25">
      <c r="A6" s="41">
        <v>3</v>
      </c>
      <c r="B6" s="139" t="s">
        <v>19</v>
      </c>
      <c r="C6" s="48" t="s">
        <v>527</v>
      </c>
      <c r="D6" s="201" t="s">
        <v>648</v>
      </c>
      <c r="E6" s="137"/>
      <c r="F6" s="133"/>
      <c r="G6" s="133"/>
      <c r="H6" s="133"/>
      <c r="I6" s="133"/>
    </row>
    <row r="7" spans="1:9" ht="30" customHeight="1" x14ac:dyDescent="0.25">
      <c r="A7" s="41">
        <v>4</v>
      </c>
      <c r="B7" s="140" t="s">
        <v>20</v>
      </c>
      <c r="C7" s="48" t="s">
        <v>528</v>
      </c>
      <c r="D7" s="202">
        <v>4</v>
      </c>
      <c r="E7" s="137"/>
      <c r="F7" s="133"/>
      <c r="G7" s="133"/>
      <c r="H7" s="133"/>
      <c r="I7" s="133"/>
    </row>
    <row r="8" spans="1:9" ht="30" customHeight="1" x14ac:dyDescent="0.25">
      <c r="A8" s="41">
        <v>5</v>
      </c>
      <c r="B8" s="140" t="s">
        <v>21</v>
      </c>
      <c r="C8" s="48" t="s">
        <v>529</v>
      </c>
      <c r="D8" s="202">
        <v>11</v>
      </c>
      <c r="E8" s="137"/>
      <c r="F8" s="133"/>
      <c r="G8" s="133"/>
      <c r="H8" s="133"/>
      <c r="I8" s="133"/>
    </row>
    <row r="9" spans="1:9" ht="30" customHeight="1" x14ac:dyDescent="0.25">
      <c r="A9" s="41">
        <v>6</v>
      </c>
      <c r="B9" s="140" t="s">
        <v>22</v>
      </c>
      <c r="C9" s="48" t="s">
        <v>530</v>
      </c>
      <c r="D9" s="202" t="s">
        <v>523</v>
      </c>
      <c r="E9" s="137"/>
      <c r="F9" s="133"/>
      <c r="G9" s="133"/>
      <c r="H9" s="133"/>
      <c r="I9" s="133"/>
    </row>
    <row r="10" spans="1:9" ht="30" customHeight="1" x14ac:dyDescent="0.25">
      <c r="A10" s="41">
        <v>7</v>
      </c>
      <c r="B10" s="140" t="s">
        <v>23</v>
      </c>
      <c r="C10" s="48" t="s">
        <v>376</v>
      </c>
      <c r="D10" s="202" t="s">
        <v>649</v>
      </c>
      <c r="E10" s="137"/>
      <c r="F10" s="133"/>
      <c r="G10" s="133"/>
      <c r="H10" s="133"/>
      <c r="I10" s="133"/>
    </row>
    <row r="11" spans="1:9" ht="30" customHeight="1" x14ac:dyDescent="0.25">
      <c r="A11" s="41">
        <v>8</v>
      </c>
      <c r="B11" s="140" t="s">
        <v>24</v>
      </c>
      <c r="C11" s="48" t="s">
        <v>377</v>
      </c>
      <c r="D11" s="202" t="s">
        <v>650</v>
      </c>
      <c r="E11" s="137"/>
      <c r="F11" s="133"/>
      <c r="G11" s="133"/>
      <c r="H11" s="133"/>
      <c r="I11" s="133"/>
    </row>
    <row r="12" spans="1:9" ht="30" customHeight="1" x14ac:dyDescent="0.25">
      <c r="A12" s="41">
        <v>9</v>
      </c>
      <c r="B12" s="140" t="s">
        <v>25</v>
      </c>
      <c r="C12" s="48" t="s">
        <v>531</v>
      </c>
      <c r="D12" s="202" t="s">
        <v>544</v>
      </c>
      <c r="E12" s="137"/>
      <c r="F12" s="133"/>
      <c r="G12" s="133"/>
      <c r="H12" s="133"/>
      <c r="I12" s="133"/>
    </row>
    <row r="13" spans="1:9" ht="30" customHeight="1" x14ac:dyDescent="0.25">
      <c r="A13" s="41">
        <v>10</v>
      </c>
      <c r="B13" s="140" t="s">
        <v>26</v>
      </c>
      <c r="C13" s="48" t="s">
        <v>378</v>
      </c>
      <c r="D13" s="202" t="s">
        <v>651</v>
      </c>
      <c r="E13" s="137"/>
      <c r="F13" s="133"/>
      <c r="G13" s="133"/>
      <c r="H13" s="133"/>
      <c r="I13" s="133"/>
    </row>
    <row r="14" spans="1:9" ht="30" customHeight="1" x14ac:dyDescent="0.25">
      <c r="A14" s="41">
        <v>11</v>
      </c>
      <c r="B14" s="140" t="s">
        <v>27</v>
      </c>
      <c r="C14" s="48" t="s">
        <v>532</v>
      </c>
      <c r="D14" s="202" t="s">
        <v>646</v>
      </c>
      <c r="E14" s="137"/>
      <c r="F14" s="133"/>
      <c r="G14" s="133"/>
      <c r="H14" s="133"/>
      <c r="I14" s="133"/>
    </row>
    <row r="15" spans="1:9" ht="30" customHeight="1" x14ac:dyDescent="0.25">
      <c r="A15" s="41">
        <v>12</v>
      </c>
      <c r="B15" s="140" t="s">
        <v>28</v>
      </c>
      <c r="C15" s="48" t="s">
        <v>533</v>
      </c>
      <c r="D15" s="202" t="s">
        <v>524</v>
      </c>
      <c r="E15" s="137"/>
      <c r="F15" s="133"/>
      <c r="G15" s="133"/>
      <c r="H15" s="133"/>
      <c r="I15" s="133"/>
    </row>
    <row r="16" spans="1:9" ht="30" customHeight="1" x14ac:dyDescent="0.25">
      <c r="A16" s="41">
        <v>13</v>
      </c>
      <c r="B16" s="140" t="s">
        <v>29</v>
      </c>
      <c r="C16" s="48" t="s">
        <v>534</v>
      </c>
      <c r="D16" s="202">
        <v>15</v>
      </c>
      <c r="E16" s="137"/>
      <c r="F16" s="133"/>
      <c r="G16" s="133"/>
      <c r="H16" s="133"/>
      <c r="I16" s="133"/>
    </row>
    <row r="17" spans="1:9" ht="30" customHeight="1" x14ac:dyDescent="0.25">
      <c r="A17" s="41">
        <v>14</v>
      </c>
      <c r="B17" s="140" t="s">
        <v>30</v>
      </c>
      <c r="C17" s="48" t="s">
        <v>379</v>
      </c>
      <c r="D17" s="202">
        <v>0</v>
      </c>
      <c r="E17" s="137"/>
      <c r="F17" s="133"/>
      <c r="G17" s="133"/>
      <c r="H17" s="133"/>
      <c r="I17" s="133"/>
    </row>
    <row r="18" spans="1:9" ht="30" customHeight="1" x14ac:dyDescent="0.25">
      <c r="A18" s="41">
        <v>15</v>
      </c>
      <c r="B18" s="140" t="s">
        <v>31</v>
      </c>
      <c r="C18" s="48" t="s">
        <v>380</v>
      </c>
      <c r="D18" s="202">
        <v>0</v>
      </c>
      <c r="E18" s="137"/>
      <c r="F18" s="133"/>
      <c r="G18" s="133"/>
      <c r="H18" s="133"/>
      <c r="I18" s="133"/>
    </row>
    <row r="19" spans="1:9" ht="30" customHeight="1" x14ac:dyDescent="0.25">
      <c r="A19" s="41">
        <v>16</v>
      </c>
      <c r="B19" s="140" t="s">
        <v>32</v>
      </c>
      <c r="C19" s="48" t="s">
        <v>535</v>
      </c>
      <c r="D19" s="202" t="s">
        <v>652</v>
      </c>
      <c r="E19" s="137"/>
      <c r="F19" s="133"/>
      <c r="G19" s="133"/>
      <c r="H19" s="133"/>
      <c r="I19" s="133"/>
    </row>
    <row r="20" spans="1:9" ht="30" customHeight="1" x14ac:dyDescent="0.25">
      <c r="A20" s="41">
        <v>17</v>
      </c>
      <c r="B20" s="141" t="s">
        <v>33</v>
      </c>
      <c r="C20" s="48" t="s">
        <v>536</v>
      </c>
      <c r="D20" s="202">
        <v>7</v>
      </c>
      <c r="E20" s="137"/>
      <c r="F20" s="133"/>
      <c r="G20" s="133"/>
      <c r="H20" s="133"/>
      <c r="I20" s="133"/>
    </row>
    <row r="21" spans="1:9" ht="30" customHeight="1" x14ac:dyDescent="0.25">
      <c r="A21" s="41">
        <v>18</v>
      </c>
      <c r="B21" s="139" t="s">
        <v>34</v>
      </c>
      <c r="C21" s="48" t="s">
        <v>537</v>
      </c>
      <c r="D21" s="202" t="s">
        <v>653</v>
      </c>
      <c r="E21" s="137"/>
      <c r="F21" s="133"/>
      <c r="G21" s="133"/>
      <c r="H21" s="133"/>
      <c r="I21" s="133"/>
    </row>
    <row r="22" spans="1:9" ht="30" customHeight="1" x14ac:dyDescent="0.25">
      <c r="A22" s="41">
        <v>19</v>
      </c>
      <c r="B22" s="139" t="s">
        <v>35</v>
      </c>
      <c r="C22" s="48" t="s">
        <v>538</v>
      </c>
      <c r="D22" s="202" t="s">
        <v>523</v>
      </c>
      <c r="E22" s="137"/>
      <c r="F22" s="133"/>
      <c r="G22" s="133"/>
      <c r="H22" s="133"/>
      <c r="I22" s="133"/>
    </row>
    <row r="23" spans="1:9" ht="30" customHeight="1" x14ac:dyDescent="0.25">
      <c r="A23" s="41">
        <v>20</v>
      </c>
      <c r="B23" s="140" t="s">
        <v>36</v>
      </c>
      <c r="C23" s="48" t="s">
        <v>539</v>
      </c>
      <c r="D23" s="202">
        <v>6</v>
      </c>
      <c r="E23" s="137"/>
      <c r="F23" s="133"/>
      <c r="G23" s="133"/>
      <c r="H23" s="133"/>
      <c r="I23" s="133"/>
    </row>
    <row r="24" spans="1:9" ht="30" customHeight="1" x14ac:dyDescent="0.25">
      <c r="A24" s="41">
        <v>21</v>
      </c>
      <c r="B24" s="140" t="s">
        <v>37</v>
      </c>
      <c r="C24" s="48" t="s">
        <v>540</v>
      </c>
      <c r="D24" s="202">
        <v>4.5</v>
      </c>
      <c r="E24" s="137"/>
      <c r="F24" s="133"/>
      <c r="G24" s="133"/>
      <c r="H24" s="133"/>
      <c r="I24" s="133"/>
    </row>
    <row r="25" spans="1:9" ht="30" customHeight="1" x14ac:dyDescent="0.25">
      <c r="A25" s="41">
        <v>22</v>
      </c>
      <c r="B25" s="140" t="s">
        <v>38</v>
      </c>
      <c r="C25" s="48" t="s">
        <v>381</v>
      </c>
      <c r="D25" s="202"/>
      <c r="E25" s="137"/>
      <c r="F25" s="133"/>
      <c r="G25" s="133"/>
      <c r="H25" s="133"/>
      <c r="I25" s="133"/>
    </row>
    <row r="26" spans="1:9" ht="30" customHeight="1" x14ac:dyDescent="0.25">
      <c r="A26" s="41">
        <v>23</v>
      </c>
      <c r="B26" s="140" t="s">
        <v>39</v>
      </c>
      <c r="C26" s="48" t="s">
        <v>382</v>
      </c>
      <c r="D26" s="203">
        <v>0.4</v>
      </c>
      <c r="E26" s="137"/>
      <c r="F26" s="133"/>
      <c r="G26" s="133"/>
      <c r="H26" s="133"/>
      <c r="I26" s="133"/>
    </row>
    <row r="27" spans="1:9" ht="30" customHeight="1" x14ac:dyDescent="0.25">
      <c r="A27" s="41">
        <v>24</v>
      </c>
      <c r="B27" s="140" t="s">
        <v>40</v>
      </c>
      <c r="C27" s="48" t="s">
        <v>541</v>
      </c>
      <c r="D27" s="202">
        <v>9</v>
      </c>
      <c r="E27" s="137"/>
      <c r="F27" s="133"/>
      <c r="G27" s="133"/>
      <c r="H27" s="133"/>
      <c r="I27" s="133"/>
    </row>
    <row r="28" spans="1:9" ht="30" customHeight="1" x14ac:dyDescent="0.25">
      <c r="A28" s="41">
        <v>25</v>
      </c>
      <c r="B28" s="140" t="s">
        <v>41</v>
      </c>
      <c r="C28" s="48" t="s">
        <v>542</v>
      </c>
      <c r="D28" s="202">
        <v>9</v>
      </c>
      <c r="E28" s="137"/>
      <c r="F28" s="133"/>
      <c r="G28" s="133"/>
      <c r="H28" s="133"/>
      <c r="I28" s="133"/>
    </row>
    <row r="29" spans="1:9" ht="30" customHeight="1" x14ac:dyDescent="0.25">
      <c r="A29" s="41">
        <v>26</v>
      </c>
      <c r="B29" s="140" t="s">
        <v>42</v>
      </c>
      <c r="C29" s="48" t="s">
        <v>543</v>
      </c>
      <c r="D29" s="202">
        <v>10</v>
      </c>
      <c r="E29" s="137"/>
      <c r="F29" s="133"/>
      <c r="G29" s="133"/>
      <c r="H29" s="133"/>
      <c r="I29" s="133"/>
    </row>
    <row r="30" spans="1:9" ht="15.75" x14ac:dyDescent="0.25">
      <c r="B30" s="133"/>
      <c r="C30" s="133"/>
      <c r="D30" s="135"/>
      <c r="E30" s="133"/>
      <c r="F30" s="133"/>
      <c r="G30" s="133"/>
      <c r="H30" s="133"/>
      <c r="I30" s="133"/>
    </row>
    <row r="31" spans="1:9" ht="15.75" x14ac:dyDescent="0.25">
      <c r="B31" s="133"/>
      <c r="C31" s="133"/>
      <c r="D31" s="135"/>
      <c r="E31" s="133"/>
      <c r="F31" s="133"/>
      <c r="G31" s="133"/>
      <c r="H31" s="133"/>
      <c r="I31" s="133"/>
    </row>
    <row r="32" spans="1:9" ht="15.75" x14ac:dyDescent="0.25">
      <c r="B32" s="134"/>
      <c r="C32" s="133"/>
      <c r="D32" s="133"/>
      <c r="E32" s="133"/>
      <c r="F32" s="133"/>
      <c r="G32" s="133"/>
      <c r="H32" s="133"/>
      <c r="I32" s="133"/>
    </row>
    <row r="33" spans="2:9" ht="15.75" x14ac:dyDescent="0.25">
      <c r="B33" s="134"/>
      <c r="C33" s="133"/>
      <c r="D33" s="133"/>
      <c r="E33" s="133"/>
      <c r="F33" s="133"/>
      <c r="G33" s="133"/>
      <c r="H33" s="133"/>
      <c r="I33" s="133"/>
    </row>
    <row r="34" spans="2:9" ht="15.75" x14ac:dyDescent="0.25">
      <c r="B34" s="133"/>
      <c r="C34" s="134"/>
      <c r="D34" s="133"/>
      <c r="E34" s="133"/>
      <c r="F34" s="133"/>
      <c r="G34" s="133"/>
      <c r="H34" s="133"/>
      <c r="I34" s="133"/>
    </row>
    <row r="35" spans="2:9" x14ac:dyDescent="0.25">
      <c r="C35" s="11"/>
      <c r="D35" s="11"/>
    </row>
    <row r="36" spans="2:9" x14ac:dyDescent="0.25">
      <c r="C36" s="11"/>
      <c r="D36" s="11"/>
    </row>
    <row r="37" spans="2:9" x14ac:dyDescent="0.25">
      <c r="C37" s="11"/>
      <c r="D37" s="11"/>
    </row>
    <row r="38" spans="2:9" x14ac:dyDescent="0.25">
      <c r="C38" s="11"/>
      <c r="D38" s="11"/>
    </row>
  </sheetData>
  <phoneticPr fontId="4"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4F99E5-FCF9-4244-927D-A65A1E2217F9}">
  <dimension ref="A2:N385"/>
  <sheetViews>
    <sheetView workbookViewId="0"/>
  </sheetViews>
  <sheetFormatPr baseColWidth="10" defaultRowHeight="15" x14ac:dyDescent="0.25"/>
  <cols>
    <col min="1" max="8" width="11.7109375" customWidth="1"/>
    <col min="11" max="11" width="11.85546875" bestFit="1" customWidth="1"/>
    <col min="12" max="12" width="35.85546875" customWidth="1"/>
    <col min="13" max="13" width="22.7109375" customWidth="1"/>
    <col min="14" max="14" width="20.85546875" customWidth="1"/>
  </cols>
  <sheetData>
    <row r="2" spans="1:14" ht="21" x14ac:dyDescent="0.35">
      <c r="A2" s="5" t="s">
        <v>13</v>
      </c>
      <c r="E2" s="172" t="s">
        <v>621</v>
      </c>
      <c r="G2" s="173" t="s">
        <v>523</v>
      </c>
    </row>
    <row r="5" spans="1:14" ht="32.25" customHeight="1" x14ac:dyDescent="0.25">
      <c r="B5" s="204" t="s">
        <v>49</v>
      </c>
      <c r="C5" s="205"/>
      <c r="D5" s="31"/>
      <c r="E5" s="11"/>
      <c r="F5" s="13" t="s">
        <v>51</v>
      </c>
      <c r="G5" s="204" t="s">
        <v>50</v>
      </c>
      <c r="H5" s="205"/>
    </row>
    <row r="6" spans="1:14" ht="41.25" customHeight="1" x14ac:dyDescent="0.25">
      <c r="A6" s="3" t="s">
        <v>82</v>
      </c>
      <c r="B6" s="12" t="s">
        <v>14</v>
      </c>
      <c r="C6" s="12" t="s">
        <v>15</v>
      </c>
      <c r="D6" s="32" t="s">
        <v>83</v>
      </c>
      <c r="E6" s="11"/>
      <c r="F6" s="14" t="s">
        <v>523</v>
      </c>
      <c r="G6" s="12" t="s">
        <v>14</v>
      </c>
      <c r="H6" s="12" t="s">
        <v>15</v>
      </c>
      <c r="I6" s="32" t="s">
        <v>83</v>
      </c>
      <c r="K6" s="7"/>
    </row>
    <row r="7" spans="1:14" x14ac:dyDescent="0.25">
      <c r="A7" s="2" t="s">
        <v>145</v>
      </c>
      <c r="B7" s="8">
        <v>6</v>
      </c>
      <c r="C7" s="9">
        <v>9</v>
      </c>
      <c r="D7" s="33">
        <f>IF(AND(C7&lt;&gt;"",B7&lt;&gt;""),C7-B7,"")</f>
        <v>3</v>
      </c>
      <c r="F7" s="2" t="s">
        <v>145</v>
      </c>
      <c r="G7" s="8">
        <v>5</v>
      </c>
      <c r="H7" s="8">
        <v>7</v>
      </c>
      <c r="I7" s="33">
        <f>IF(AND(H7&lt;&gt;"",G7&lt;&gt;""),H7-G7,"")</f>
        <v>2</v>
      </c>
    </row>
    <row r="8" spans="1:14" x14ac:dyDescent="0.25">
      <c r="A8" s="2" t="s">
        <v>146</v>
      </c>
      <c r="B8" s="8">
        <v>6.6</v>
      </c>
      <c r="C8" s="9">
        <v>8</v>
      </c>
      <c r="D8" s="33">
        <f t="shared" ref="D8:D71" si="0">IF(AND(C8&lt;&gt;"",B8&lt;&gt;""),C8-B8,"")</f>
        <v>1.4000000000000004</v>
      </c>
      <c r="F8" s="2" t="s">
        <v>146</v>
      </c>
      <c r="G8" s="8">
        <v>5</v>
      </c>
      <c r="H8" s="8">
        <v>7</v>
      </c>
      <c r="I8" s="33">
        <f t="shared" ref="I8:I71" si="1">IF(AND(H8&lt;&gt;"",G8&lt;&gt;""),H8-G8,"")</f>
        <v>2</v>
      </c>
    </row>
    <row r="9" spans="1:14" x14ac:dyDescent="0.25">
      <c r="A9" s="2" t="s">
        <v>147</v>
      </c>
      <c r="B9" s="8">
        <v>6</v>
      </c>
      <c r="C9" s="9">
        <v>9</v>
      </c>
      <c r="D9" s="33">
        <f t="shared" si="0"/>
        <v>3</v>
      </c>
      <c r="F9" s="2" t="s">
        <v>147</v>
      </c>
      <c r="G9" s="8">
        <v>5</v>
      </c>
      <c r="H9" s="8">
        <v>7</v>
      </c>
      <c r="I9" s="33">
        <f t="shared" si="1"/>
        <v>2</v>
      </c>
    </row>
    <row r="10" spans="1:14" x14ac:dyDescent="0.25">
      <c r="A10" s="2" t="s">
        <v>148</v>
      </c>
      <c r="B10" s="8">
        <v>6</v>
      </c>
      <c r="C10" s="9">
        <v>9</v>
      </c>
      <c r="D10" s="33">
        <f t="shared" si="0"/>
        <v>3</v>
      </c>
      <c r="F10" s="2" t="s">
        <v>148</v>
      </c>
      <c r="G10" s="8">
        <v>5</v>
      </c>
      <c r="H10" s="8">
        <v>7</v>
      </c>
      <c r="I10" s="33">
        <f t="shared" si="1"/>
        <v>2</v>
      </c>
    </row>
    <row r="11" spans="1:14" x14ac:dyDescent="0.25">
      <c r="A11" s="2" t="s">
        <v>149</v>
      </c>
      <c r="B11" s="8">
        <v>6</v>
      </c>
      <c r="C11" s="9">
        <v>9</v>
      </c>
      <c r="D11" s="33">
        <f t="shared" si="0"/>
        <v>3</v>
      </c>
      <c r="F11" s="2" t="s">
        <v>149</v>
      </c>
      <c r="G11" s="8">
        <v>4</v>
      </c>
      <c r="H11" s="8">
        <v>7.8</v>
      </c>
      <c r="I11" s="33">
        <f t="shared" si="1"/>
        <v>3.8</v>
      </c>
    </row>
    <row r="12" spans="1:14" x14ac:dyDescent="0.25">
      <c r="A12" s="2" t="s">
        <v>150</v>
      </c>
      <c r="B12" s="8"/>
      <c r="C12" s="9"/>
      <c r="D12" s="33" t="str">
        <f t="shared" si="0"/>
        <v/>
      </c>
      <c r="F12" s="2" t="s">
        <v>150</v>
      </c>
      <c r="G12" s="8">
        <v>5</v>
      </c>
      <c r="H12" s="8">
        <v>8</v>
      </c>
      <c r="I12" s="33">
        <f t="shared" si="1"/>
        <v>3</v>
      </c>
      <c r="L12" s="10"/>
      <c r="M12" s="10"/>
      <c r="N12" s="10"/>
    </row>
    <row r="13" spans="1:14" x14ac:dyDescent="0.25">
      <c r="A13" s="2" t="s">
        <v>151</v>
      </c>
      <c r="B13" s="8"/>
      <c r="C13" s="9"/>
      <c r="D13" s="33" t="str">
        <f t="shared" si="0"/>
        <v/>
      </c>
      <c r="F13" s="2" t="s">
        <v>151</v>
      </c>
      <c r="G13" s="8">
        <v>5</v>
      </c>
      <c r="H13" s="8">
        <v>7</v>
      </c>
      <c r="I13" s="33">
        <f t="shared" si="1"/>
        <v>2</v>
      </c>
    </row>
    <row r="14" spans="1:14" x14ac:dyDescent="0.25">
      <c r="A14" s="2" t="s">
        <v>152</v>
      </c>
      <c r="B14" s="8"/>
      <c r="C14" s="9"/>
      <c r="D14" s="33" t="str">
        <f t="shared" si="0"/>
        <v/>
      </c>
      <c r="F14" s="2" t="s">
        <v>152</v>
      </c>
      <c r="G14" s="8">
        <v>3.2</v>
      </c>
      <c r="H14" s="8">
        <v>7</v>
      </c>
      <c r="I14" s="33">
        <f t="shared" si="1"/>
        <v>3.8</v>
      </c>
    </row>
    <row r="15" spans="1:14" x14ac:dyDescent="0.25">
      <c r="A15" s="2" t="s">
        <v>153</v>
      </c>
      <c r="B15" s="8"/>
      <c r="C15" s="9"/>
      <c r="D15" s="33" t="str">
        <f t="shared" si="0"/>
        <v/>
      </c>
      <c r="F15" s="2" t="s">
        <v>153</v>
      </c>
      <c r="G15" s="8">
        <v>5</v>
      </c>
      <c r="H15" s="8">
        <v>7</v>
      </c>
      <c r="I15" s="33">
        <f t="shared" si="1"/>
        <v>2</v>
      </c>
    </row>
    <row r="16" spans="1:14" x14ac:dyDescent="0.25">
      <c r="A16" s="2" t="s">
        <v>154</v>
      </c>
      <c r="B16" s="8"/>
      <c r="C16" s="9"/>
      <c r="D16" s="33" t="str">
        <f t="shared" si="0"/>
        <v/>
      </c>
      <c r="F16" s="2" t="s">
        <v>154</v>
      </c>
      <c r="G16" s="8"/>
      <c r="H16" s="8"/>
      <c r="I16" s="33" t="str">
        <f t="shared" si="1"/>
        <v/>
      </c>
    </row>
    <row r="17" spans="1:14" x14ac:dyDescent="0.25">
      <c r="A17" s="2" t="s">
        <v>155</v>
      </c>
      <c r="B17" s="8"/>
      <c r="C17" s="9"/>
      <c r="D17" s="33" t="str">
        <f t="shared" si="0"/>
        <v/>
      </c>
      <c r="F17" s="2" t="s">
        <v>155</v>
      </c>
      <c r="G17" s="8"/>
      <c r="H17" s="8"/>
      <c r="I17" s="33" t="str">
        <f t="shared" si="1"/>
        <v/>
      </c>
    </row>
    <row r="18" spans="1:14" x14ac:dyDescent="0.25">
      <c r="A18" s="2" t="s">
        <v>156</v>
      </c>
      <c r="B18" s="8"/>
      <c r="C18" s="9"/>
      <c r="D18" s="33" t="str">
        <f t="shared" si="0"/>
        <v/>
      </c>
      <c r="F18" s="2" t="s">
        <v>156</v>
      </c>
      <c r="G18" s="8"/>
      <c r="H18" s="8"/>
      <c r="I18" s="33" t="str">
        <f t="shared" si="1"/>
        <v/>
      </c>
    </row>
    <row r="19" spans="1:14" x14ac:dyDescent="0.25">
      <c r="A19" s="2" t="s">
        <v>157</v>
      </c>
      <c r="B19" s="8"/>
      <c r="C19" s="9"/>
      <c r="D19" s="33" t="str">
        <f t="shared" si="0"/>
        <v/>
      </c>
      <c r="F19" s="2" t="s">
        <v>157</v>
      </c>
      <c r="G19" s="8"/>
      <c r="H19" s="8"/>
      <c r="I19" s="33" t="str">
        <f t="shared" si="1"/>
        <v/>
      </c>
    </row>
    <row r="20" spans="1:14" x14ac:dyDescent="0.25">
      <c r="A20" s="2" t="s">
        <v>158</v>
      </c>
      <c r="B20" s="8"/>
      <c r="C20" s="9"/>
      <c r="D20" s="33" t="str">
        <f t="shared" si="0"/>
        <v/>
      </c>
      <c r="F20" s="2" t="s">
        <v>158</v>
      </c>
      <c r="G20" s="8"/>
      <c r="H20" s="8"/>
      <c r="I20" s="33" t="str">
        <f t="shared" si="1"/>
        <v/>
      </c>
    </row>
    <row r="21" spans="1:14" x14ac:dyDescent="0.25">
      <c r="A21" s="2" t="s">
        <v>159</v>
      </c>
      <c r="B21" s="8"/>
      <c r="C21" s="9"/>
      <c r="D21" s="33" t="str">
        <f t="shared" si="0"/>
        <v/>
      </c>
      <c r="F21" s="2" t="s">
        <v>159</v>
      </c>
      <c r="G21" s="8"/>
      <c r="H21" s="8"/>
      <c r="I21" s="33" t="str">
        <f t="shared" si="1"/>
        <v/>
      </c>
    </row>
    <row r="22" spans="1:14" x14ac:dyDescent="0.25">
      <c r="A22" s="2" t="s">
        <v>160</v>
      </c>
      <c r="B22" s="8"/>
      <c r="C22" s="9"/>
      <c r="D22" s="33" t="str">
        <f t="shared" si="0"/>
        <v/>
      </c>
      <c r="F22" s="2" t="s">
        <v>160</v>
      </c>
      <c r="G22" s="8"/>
      <c r="H22" s="8"/>
      <c r="I22" s="33" t="str">
        <f t="shared" si="1"/>
        <v/>
      </c>
    </row>
    <row r="23" spans="1:14" x14ac:dyDescent="0.25">
      <c r="A23" s="2" t="s">
        <v>161</v>
      </c>
      <c r="B23" s="8"/>
      <c r="C23" s="9"/>
      <c r="D23" s="33" t="str">
        <f t="shared" si="0"/>
        <v/>
      </c>
      <c r="F23" s="2" t="s">
        <v>161</v>
      </c>
      <c r="G23" s="8"/>
      <c r="H23" s="8"/>
      <c r="I23" s="33" t="str">
        <f t="shared" si="1"/>
        <v/>
      </c>
    </row>
    <row r="24" spans="1:14" x14ac:dyDescent="0.25">
      <c r="A24" s="2" t="s">
        <v>162</v>
      </c>
      <c r="B24" s="8"/>
      <c r="C24" s="9"/>
      <c r="D24" s="33" t="str">
        <f t="shared" si="0"/>
        <v/>
      </c>
      <c r="F24" s="2" t="s">
        <v>162</v>
      </c>
      <c r="G24" s="8"/>
      <c r="H24" s="8"/>
      <c r="I24" s="33" t="str">
        <f t="shared" si="1"/>
        <v/>
      </c>
    </row>
    <row r="25" spans="1:14" x14ac:dyDescent="0.25">
      <c r="A25" s="2" t="s">
        <v>163</v>
      </c>
      <c r="B25" s="8"/>
      <c r="C25" s="9"/>
      <c r="D25" s="33" t="str">
        <f t="shared" si="0"/>
        <v/>
      </c>
      <c r="F25" s="2" t="s">
        <v>163</v>
      </c>
      <c r="G25" s="8"/>
      <c r="H25" s="8"/>
      <c r="I25" s="33" t="str">
        <f t="shared" si="1"/>
        <v/>
      </c>
    </row>
    <row r="26" spans="1:14" x14ac:dyDescent="0.25">
      <c r="A26" s="2" t="s">
        <v>164</v>
      </c>
      <c r="B26" s="8"/>
      <c r="C26" s="9"/>
      <c r="D26" s="33" t="str">
        <f t="shared" si="0"/>
        <v/>
      </c>
      <c r="F26" s="2" t="s">
        <v>164</v>
      </c>
      <c r="G26" s="8"/>
      <c r="H26" s="8"/>
      <c r="I26" s="33" t="str">
        <f t="shared" si="1"/>
        <v/>
      </c>
    </row>
    <row r="27" spans="1:14" x14ac:dyDescent="0.25">
      <c r="A27" s="2" t="s">
        <v>165</v>
      </c>
      <c r="B27" s="8"/>
      <c r="C27" s="9"/>
      <c r="D27" s="33" t="str">
        <f t="shared" si="0"/>
        <v/>
      </c>
      <c r="F27" s="2" t="s">
        <v>165</v>
      </c>
      <c r="G27" s="8"/>
      <c r="H27" s="8"/>
      <c r="I27" s="33" t="str">
        <f t="shared" si="1"/>
        <v/>
      </c>
    </row>
    <row r="28" spans="1:14" x14ac:dyDescent="0.25">
      <c r="A28" s="2" t="s">
        <v>166</v>
      </c>
      <c r="B28" s="8"/>
      <c r="C28" s="9"/>
      <c r="D28" s="33" t="str">
        <f t="shared" si="0"/>
        <v/>
      </c>
      <c r="F28" s="2" t="s">
        <v>166</v>
      </c>
      <c r="G28" s="8"/>
      <c r="H28" s="8"/>
      <c r="I28" s="33" t="str">
        <f t="shared" si="1"/>
        <v/>
      </c>
    </row>
    <row r="29" spans="1:14" x14ac:dyDescent="0.25">
      <c r="A29" s="2" t="s">
        <v>167</v>
      </c>
      <c r="B29" s="8"/>
      <c r="C29" s="9"/>
      <c r="D29" s="33" t="str">
        <f t="shared" si="0"/>
        <v/>
      </c>
      <c r="F29" s="2" t="s">
        <v>167</v>
      </c>
      <c r="G29" s="8"/>
      <c r="H29" s="8"/>
      <c r="I29" s="33" t="str">
        <f t="shared" si="1"/>
        <v/>
      </c>
    </row>
    <row r="30" spans="1:14" x14ac:dyDescent="0.25">
      <c r="A30" s="2" t="s">
        <v>168</v>
      </c>
      <c r="B30" s="8"/>
      <c r="C30" s="9"/>
      <c r="D30" s="33" t="str">
        <f t="shared" si="0"/>
        <v/>
      </c>
      <c r="F30" s="2" t="s">
        <v>168</v>
      </c>
      <c r="G30" s="8"/>
      <c r="H30" s="8"/>
      <c r="I30" s="33" t="str">
        <f t="shared" si="1"/>
        <v/>
      </c>
    </row>
    <row r="31" spans="1:14" x14ac:dyDescent="0.25">
      <c r="A31" s="2" t="s">
        <v>169</v>
      </c>
      <c r="B31" s="8"/>
      <c r="C31" s="9"/>
      <c r="D31" s="33" t="str">
        <f t="shared" si="0"/>
        <v/>
      </c>
      <c r="F31" s="2" t="s">
        <v>169</v>
      </c>
      <c r="G31" s="8"/>
      <c r="H31" s="8"/>
      <c r="I31" s="33" t="str">
        <f t="shared" si="1"/>
        <v/>
      </c>
    </row>
    <row r="32" spans="1:14" x14ac:dyDescent="0.25">
      <c r="A32" s="2" t="s">
        <v>170</v>
      </c>
      <c r="B32" s="8"/>
      <c r="C32" s="9"/>
      <c r="D32" s="33" t="str">
        <f t="shared" si="0"/>
        <v/>
      </c>
      <c r="F32" s="2" t="s">
        <v>170</v>
      </c>
      <c r="G32" s="8"/>
      <c r="H32" s="8"/>
      <c r="I32" s="33" t="str">
        <f t="shared" si="1"/>
        <v/>
      </c>
      <c r="L32" s="10"/>
      <c r="M32" s="10"/>
      <c r="N32" s="10"/>
    </row>
    <row r="33" spans="1:9" x14ac:dyDescent="0.25">
      <c r="A33" s="2" t="s">
        <v>171</v>
      </c>
      <c r="B33" s="8"/>
      <c r="C33" s="9"/>
      <c r="D33" s="33" t="str">
        <f t="shared" si="0"/>
        <v/>
      </c>
      <c r="F33" s="2" t="s">
        <v>171</v>
      </c>
      <c r="G33" s="8"/>
      <c r="H33" s="8"/>
      <c r="I33" s="33" t="str">
        <f t="shared" si="1"/>
        <v/>
      </c>
    </row>
    <row r="34" spans="1:9" x14ac:dyDescent="0.25">
      <c r="A34" s="2" t="s">
        <v>172</v>
      </c>
      <c r="B34" s="8"/>
      <c r="C34" s="9"/>
      <c r="D34" s="33" t="str">
        <f t="shared" si="0"/>
        <v/>
      </c>
      <c r="F34" s="2" t="s">
        <v>172</v>
      </c>
      <c r="G34" s="8"/>
      <c r="H34" s="8"/>
      <c r="I34" s="33" t="str">
        <f t="shared" si="1"/>
        <v/>
      </c>
    </row>
    <row r="35" spans="1:9" x14ac:dyDescent="0.25">
      <c r="A35" s="2" t="s">
        <v>173</v>
      </c>
      <c r="B35" s="8"/>
      <c r="C35" s="9"/>
      <c r="D35" s="33" t="str">
        <f t="shared" si="0"/>
        <v/>
      </c>
      <c r="F35" s="2" t="s">
        <v>173</v>
      </c>
      <c r="G35" s="8"/>
      <c r="H35" s="8"/>
      <c r="I35" s="33" t="str">
        <f t="shared" si="1"/>
        <v/>
      </c>
    </row>
    <row r="36" spans="1:9" x14ac:dyDescent="0.25">
      <c r="A36" s="2" t="s">
        <v>174</v>
      </c>
      <c r="B36" s="8"/>
      <c r="C36" s="9"/>
      <c r="D36" s="33" t="str">
        <f t="shared" si="0"/>
        <v/>
      </c>
      <c r="F36" s="2" t="s">
        <v>174</v>
      </c>
      <c r="G36" s="8"/>
      <c r="H36" s="8"/>
      <c r="I36" s="33" t="str">
        <f t="shared" si="1"/>
        <v/>
      </c>
    </row>
    <row r="37" spans="1:9" x14ac:dyDescent="0.25">
      <c r="A37" s="2" t="s">
        <v>175</v>
      </c>
      <c r="B37" s="8"/>
      <c r="C37" s="9"/>
      <c r="D37" s="33" t="str">
        <f t="shared" si="0"/>
        <v/>
      </c>
      <c r="F37" s="2" t="s">
        <v>175</v>
      </c>
      <c r="G37" s="8"/>
      <c r="H37" s="8"/>
      <c r="I37" s="33" t="str">
        <f t="shared" si="1"/>
        <v/>
      </c>
    </row>
    <row r="38" spans="1:9" x14ac:dyDescent="0.25">
      <c r="A38" s="2" t="s">
        <v>176</v>
      </c>
      <c r="B38" s="8"/>
      <c r="C38" s="9"/>
      <c r="D38" s="33" t="str">
        <f t="shared" si="0"/>
        <v/>
      </c>
      <c r="F38" s="2" t="s">
        <v>176</v>
      </c>
      <c r="G38" s="8"/>
      <c r="H38" s="8"/>
      <c r="I38" s="33" t="str">
        <f t="shared" si="1"/>
        <v/>
      </c>
    </row>
    <row r="39" spans="1:9" x14ac:dyDescent="0.25">
      <c r="A39" s="2" t="s">
        <v>177</v>
      </c>
      <c r="B39" s="8"/>
      <c r="C39" s="9"/>
      <c r="D39" s="33" t="str">
        <f t="shared" si="0"/>
        <v/>
      </c>
      <c r="F39" s="2" t="s">
        <v>177</v>
      </c>
      <c r="G39" s="8"/>
      <c r="H39" s="8"/>
      <c r="I39" s="33" t="str">
        <f t="shared" si="1"/>
        <v/>
      </c>
    </row>
    <row r="40" spans="1:9" x14ac:dyDescent="0.25">
      <c r="A40" s="2" t="s">
        <v>178</v>
      </c>
      <c r="B40" s="8"/>
      <c r="C40" s="9"/>
      <c r="D40" s="33" t="str">
        <f t="shared" si="0"/>
        <v/>
      </c>
      <c r="F40" s="2" t="s">
        <v>178</v>
      </c>
      <c r="G40" s="8"/>
      <c r="H40" s="8"/>
      <c r="I40" s="33" t="str">
        <f t="shared" si="1"/>
        <v/>
      </c>
    </row>
    <row r="41" spans="1:9" x14ac:dyDescent="0.25">
      <c r="A41" s="2" t="s">
        <v>179</v>
      </c>
      <c r="B41" s="8"/>
      <c r="C41" s="9"/>
      <c r="D41" s="33" t="str">
        <f t="shared" si="0"/>
        <v/>
      </c>
      <c r="F41" s="2" t="s">
        <v>179</v>
      </c>
      <c r="G41" s="8"/>
      <c r="H41" s="8"/>
      <c r="I41" s="33" t="str">
        <f t="shared" si="1"/>
        <v/>
      </c>
    </row>
    <row r="42" spans="1:9" x14ac:dyDescent="0.25">
      <c r="A42" s="2" t="s">
        <v>180</v>
      </c>
      <c r="B42" s="8"/>
      <c r="C42" s="9"/>
      <c r="D42" s="33" t="str">
        <f t="shared" si="0"/>
        <v/>
      </c>
      <c r="F42" s="2" t="s">
        <v>180</v>
      </c>
      <c r="G42" s="8"/>
      <c r="H42" s="8"/>
      <c r="I42" s="33" t="str">
        <f t="shared" si="1"/>
        <v/>
      </c>
    </row>
    <row r="43" spans="1:9" x14ac:dyDescent="0.25">
      <c r="A43" s="2" t="s">
        <v>181</v>
      </c>
      <c r="B43" s="8"/>
      <c r="C43" s="9"/>
      <c r="D43" s="33" t="str">
        <f t="shared" si="0"/>
        <v/>
      </c>
      <c r="F43" s="2" t="s">
        <v>181</v>
      </c>
      <c r="G43" s="8"/>
      <c r="H43" s="8"/>
      <c r="I43" s="33" t="str">
        <f t="shared" si="1"/>
        <v/>
      </c>
    </row>
    <row r="44" spans="1:9" x14ac:dyDescent="0.25">
      <c r="A44" s="2" t="s">
        <v>182</v>
      </c>
      <c r="B44" s="8"/>
      <c r="C44" s="9"/>
      <c r="D44" s="33" t="str">
        <f t="shared" si="0"/>
        <v/>
      </c>
      <c r="F44" s="2" t="s">
        <v>182</v>
      </c>
      <c r="G44" s="8"/>
      <c r="H44" s="8"/>
      <c r="I44" s="33" t="str">
        <f t="shared" si="1"/>
        <v/>
      </c>
    </row>
    <row r="45" spans="1:9" x14ac:dyDescent="0.25">
      <c r="A45" s="2" t="s">
        <v>183</v>
      </c>
      <c r="B45" s="8"/>
      <c r="C45" s="9"/>
      <c r="D45" s="33" t="str">
        <f t="shared" si="0"/>
        <v/>
      </c>
      <c r="F45" s="2" t="s">
        <v>183</v>
      </c>
      <c r="G45" s="8"/>
      <c r="H45" s="8"/>
      <c r="I45" s="33" t="str">
        <f t="shared" si="1"/>
        <v/>
      </c>
    </row>
    <row r="46" spans="1:9" x14ac:dyDescent="0.25">
      <c r="A46" s="2" t="s">
        <v>184</v>
      </c>
      <c r="B46" s="8"/>
      <c r="C46" s="9"/>
      <c r="D46" s="33" t="str">
        <f t="shared" si="0"/>
        <v/>
      </c>
      <c r="F46" s="2" t="s">
        <v>184</v>
      </c>
      <c r="G46" s="8"/>
      <c r="H46" s="8"/>
      <c r="I46" s="33" t="str">
        <f t="shared" si="1"/>
        <v/>
      </c>
    </row>
    <row r="47" spans="1:9" x14ac:dyDescent="0.25">
      <c r="A47" s="2" t="s">
        <v>185</v>
      </c>
      <c r="B47" s="8"/>
      <c r="C47" s="9"/>
      <c r="D47" s="33" t="str">
        <f t="shared" si="0"/>
        <v/>
      </c>
      <c r="F47" s="2" t="s">
        <v>185</v>
      </c>
      <c r="G47" s="8"/>
      <c r="H47" s="8"/>
      <c r="I47" s="33" t="str">
        <f t="shared" si="1"/>
        <v/>
      </c>
    </row>
    <row r="48" spans="1:9" x14ac:dyDescent="0.25">
      <c r="A48" s="2" t="s">
        <v>186</v>
      </c>
      <c r="B48" s="8"/>
      <c r="C48" s="9"/>
      <c r="D48" s="33" t="str">
        <f t="shared" si="0"/>
        <v/>
      </c>
      <c r="F48" s="2" t="s">
        <v>186</v>
      </c>
      <c r="G48" s="8"/>
      <c r="H48" s="8"/>
      <c r="I48" s="33" t="str">
        <f t="shared" si="1"/>
        <v/>
      </c>
    </row>
    <row r="49" spans="1:9" x14ac:dyDescent="0.25">
      <c r="A49" s="2" t="s">
        <v>187</v>
      </c>
      <c r="B49" s="8"/>
      <c r="C49" s="9"/>
      <c r="D49" s="33" t="str">
        <f t="shared" si="0"/>
        <v/>
      </c>
      <c r="F49" s="2" t="s">
        <v>187</v>
      </c>
      <c r="G49" s="8"/>
      <c r="H49" s="8"/>
      <c r="I49" s="33" t="str">
        <f t="shared" si="1"/>
        <v/>
      </c>
    </row>
    <row r="50" spans="1:9" x14ac:dyDescent="0.25">
      <c r="A50" s="2" t="s">
        <v>188</v>
      </c>
      <c r="B50" s="8"/>
      <c r="C50" s="9"/>
      <c r="D50" s="33" t="str">
        <f t="shared" si="0"/>
        <v/>
      </c>
      <c r="F50" s="2" t="s">
        <v>188</v>
      </c>
      <c r="G50" s="8"/>
      <c r="H50" s="8"/>
      <c r="I50" s="33" t="str">
        <f t="shared" si="1"/>
        <v/>
      </c>
    </row>
    <row r="51" spans="1:9" x14ac:dyDescent="0.25">
      <c r="A51" s="2" t="s">
        <v>189</v>
      </c>
      <c r="B51" s="8"/>
      <c r="C51" s="9"/>
      <c r="D51" s="33" t="str">
        <f t="shared" si="0"/>
        <v/>
      </c>
      <c r="F51" s="2" t="s">
        <v>189</v>
      </c>
      <c r="G51" s="8"/>
      <c r="H51" s="8"/>
      <c r="I51" s="33" t="str">
        <f t="shared" si="1"/>
        <v/>
      </c>
    </row>
    <row r="52" spans="1:9" x14ac:dyDescent="0.25">
      <c r="A52" s="2" t="s">
        <v>190</v>
      </c>
      <c r="B52" s="8"/>
      <c r="C52" s="9"/>
      <c r="D52" s="33" t="str">
        <f t="shared" si="0"/>
        <v/>
      </c>
      <c r="F52" s="2" t="s">
        <v>190</v>
      </c>
      <c r="G52" s="8"/>
      <c r="H52" s="8"/>
      <c r="I52" s="33" t="str">
        <f t="shared" si="1"/>
        <v/>
      </c>
    </row>
    <row r="53" spans="1:9" x14ac:dyDescent="0.25">
      <c r="A53" s="2" t="s">
        <v>191</v>
      </c>
      <c r="B53" s="8"/>
      <c r="C53" s="9"/>
      <c r="D53" s="33" t="str">
        <f t="shared" si="0"/>
        <v/>
      </c>
      <c r="F53" s="2" t="s">
        <v>191</v>
      </c>
      <c r="G53" s="8"/>
      <c r="H53" s="8"/>
      <c r="I53" s="33" t="str">
        <f t="shared" si="1"/>
        <v/>
      </c>
    </row>
    <row r="54" spans="1:9" x14ac:dyDescent="0.25">
      <c r="A54" s="2" t="s">
        <v>192</v>
      </c>
      <c r="B54" s="8"/>
      <c r="C54" s="9"/>
      <c r="D54" s="33" t="str">
        <f t="shared" si="0"/>
        <v/>
      </c>
      <c r="F54" s="2" t="s">
        <v>192</v>
      </c>
      <c r="G54" s="8"/>
      <c r="H54" s="8"/>
      <c r="I54" s="33" t="str">
        <f t="shared" si="1"/>
        <v/>
      </c>
    </row>
    <row r="55" spans="1:9" x14ac:dyDescent="0.25">
      <c r="A55" s="2" t="s">
        <v>193</v>
      </c>
      <c r="B55" s="8"/>
      <c r="C55" s="9"/>
      <c r="D55" s="33" t="str">
        <f t="shared" si="0"/>
        <v/>
      </c>
      <c r="F55" s="2" t="s">
        <v>193</v>
      </c>
      <c r="G55" s="8"/>
      <c r="H55" s="8"/>
      <c r="I55" s="33" t="str">
        <f t="shared" si="1"/>
        <v/>
      </c>
    </row>
    <row r="56" spans="1:9" x14ac:dyDescent="0.25">
      <c r="A56" s="2" t="s">
        <v>194</v>
      </c>
      <c r="B56" s="8"/>
      <c r="C56" s="9"/>
      <c r="D56" s="33" t="str">
        <f t="shared" si="0"/>
        <v/>
      </c>
      <c r="F56" s="2" t="s">
        <v>194</v>
      </c>
      <c r="G56" s="8"/>
      <c r="H56" s="8"/>
      <c r="I56" s="33" t="str">
        <f t="shared" si="1"/>
        <v/>
      </c>
    </row>
    <row r="57" spans="1:9" x14ac:dyDescent="0.25">
      <c r="A57" s="2" t="s">
        <v>195</v>
      </c>
      <c r="B57" s="8"/>
      <c r="C57" s="9"/>
      <c r="D57" s="33" t="str">
        <f t="shared" si="0"/>
        <v/>
      </c>
      <c r="F57" s="2" t="s">
        <v>195</v>
      </c>
      <c r="G57" s="8"/>
      <c r="H57" s="8"/>
      <c r="I57" s="33" t="str">
        <f t="shared" si="1"/>
        <v/>
      </c>
    </row>
    <row r="58" spans="1:9" x14ac:dyDescent="0.25">
      <c r="A58" s="2" t="s">
        <v>196</v>
      </c>
      <c r="B58" s="8"/>
      <c r="C58" s="9"/>
      <c r="D58" s="33" t="str">
        <f t="shared" si="0"/>
        <v/>
      </c>
      <c r="F58" s="2" t="s">
        <v>196</v>
      </c>
      <c r="G58" s="8"/>
      <c r="H58" s="8"/>
      <c r="I58" s="33" t="str">
        <f t="shared" si="1"/>
        <v/>
      </c>
    </row>
    <row r="59" spans="1:9" x14ac:dyDescent="0.25">
      <c r="A59" s="2" t="s">
        <v>197</v>
      </c>
      <c r="B59" s="8"/>
      <c r="C59" s="9"/>
      <c r="D59" s="33" t="str">
        <f t="shared" si="0"/>
        <v/>
      </c>
      <c r="F59" s="2" t="s">
        <v>197</v>
      </c>
      <c r="G59" s="8"/>
      <c r="H59" s="8"/>
      <c r="I59" s="33" t="str">
        <f t="shared" si="1"/>
        <v/>
      </c>
    </row>
    <row r="60" spans="1:9" x14ac:dyDescent="0.25">
      <c r="A60" s="2" t="s">
        <v>198</v>
      </c>
      <c r="B60" s="8"/>
      <c r="C60" s="9"/>
      <c r="D60" s="33" t="str">
        <f t="shared" si="0"/>
        <v/>
      </c>
      <c r="F60" s="2" t="s">
        <v>198</v>
      </c>
      <c r="G60" s="8"/>
      <c r="H60" s="8"/>
      <c r="I60" s="33" t="str">
        <f t="shared" si="1"/>
        <v/>
      </c>
    </row>
    <row r="61" spans="1:9" x14ac:dyDescent="0.25">
      <c r="A61" s="2" t="s">
        <v>199</v>
      </c>
      <c r="B61" s="8"/>
      <c r="C61" s="9"/>
      <c r="D61" s="33" t="str">
        <f t="shared" si="0"/>
        <v/>
      </c>
      <c r="F61" s="2" t="s">
        <v>199</v>
      </c>
      <c r="G61" s="8"/>
      <c r="H61" s="8"/>
      <c r="I61" s="33" t="str">
        <f t="shared" si="1"/>
        <v/>
      </c>
    </row>
    <row r="62" spans="1:9" x14ac:dyDescent="0.25">
      <c r="A62" s="2" t="s">
        <v>200</v>
      </c>
      <c r="B62" s="8"/>
      <c r="C62" s="9"/>
      <c r="D62" s="33" t="str">
        <f t="shared" si="0"/>
        <v/>
      </c>
      <c r="F62" s="2" t="s">
        <v>200</v>
      </c>
      <c r="G62" s="8"/>
      <c r="H62" s="8"/>
      <c r="I62" s="33" t="str">
        <f t="shared" si="1"/>
        <v/>
      </c>
    </row>
    <row r="63" spans="1:9" x14ac:dyDescent="0.25">
      <c r="A63" s="2" t="s">
        <v>201</v>
      </c>
      <c r="B63" s="8"/>
      <c r="C63" s="9"/>
      <c r="D63" s="33" t="str">
        <f t="shared" si="0"/>
        <v/>
      </c>
      <c r="F63" s="2" t="s">
        <v>201</v>
      </c>
      <c r="G63" s="8"/>
      <c r="H63" s="8"/>
      <c r="I63" s="33" t="str">
        <f t="shared" si="1"/>
        <v/>
      </c>
    </row>
    <row r="64" spans="1:9" x14ac:dyDescent="0.25">
      <c r="A64" s="2" t="s">
        <v>202</v>
      </c>
      <c r="B64" s="8"/>
      <c r="C64" s="9"/>
      <c r="D64" s="33" t="str">
        <f t="shared" si="0"/>
        <v/>
      </c>
      <c r="F64" s="2" t="s">
        <v>202</v>
      </c>
      <c r="G64" s="8"/>
      <c r="H64" s="8"/>
      <c r="I64" s="33" t="str">
        <f t="shared" si="1"/>
        <v/>
      </c>
    </row>
    <row r="65" spans="1:9" x14ac:dyDescent="0.25">
      <c r="A65" s="2" t="s">
        <v>203</v>
      </c>
      <c r="B65" s="8"/>
      <c r="C65" s="9"/>
      <c r="D65" s="33" t="str">
        <f t="shared" si="0"/>
        <v/>
      </c>
      <c r="F65" s="2" t="s">
        <v>203</v>
      </c>
      <c r="G65" s="8"/>
      <c r="H65" s="8"/>
      <c r="I65" s="33" t="str">
        <f t="shared" si="1"/>
        <v/>
      </c>
    </row>
    <row r="66" spans="1:9" x14ac:dyDescent="0.25">
      <c r="A66" s="2" t="s">
        <v>204</v>
      </c>
      <c r="B66" s="8"/>
      <c r="C66" s="9"/>
      <c r="D66" s="33" t="str">
        <f t="shared" si="0"/>
        <v/>
      </c>
      <c r="F66" s="2" t="s">
        <v>204</v>
      </c>
      <c r="G66" s="8"/>
      <c r="H66" s="8"/>
      <c r="I66" s="33" t="str">
        <f t="shared" si="1"/>
        <v/>
      </c>
    </row>
    <row r="67" spans="1:9" x14ac:dyDescent="0.25">
      <c r="A67" s="2" t="s">
        <v>205</v>
      </c>
      <c r="B67" s="8"/>
      <c r="C67" s="9"/>
      <c r="D67" s="33" t="str">
        <f t="shared" si="0"/>
        <v/>
      </c>
      <c r="F67" s="2" t="s">
        <v>205</v>
      </c>
      <c r="G67" s="8"/>
      <c r="H67" s="8"/>
      <c r="I67" s="33" t="str">
        <f t="shared" si="1"/>
        <v/>
      </c>
    </row>
    <row r="68" spans="1:9" x14ac:dyDescent="0.25">
      <c r="A68" s="2" t="s">
        <v>206</v>
      </c>
      <c r="B68" s="8"/>
      <c r="C68" s="9"/>
      <c r="D68" s="33" t="str">
        <f t="shared" si="0"/>
        <v/>
      </c>
      <c r="F68" s="2" t="s">
        <v>206</v>
      </c>
      <c r="G68" s="8"/>
      <c r="H68" s="8"/>
      <c r="I68" s="33" t="str">
        <f t="shared" si="1"/>
        <v/>
      </c>
    </row>
    <row r="69" spans="1:9" x14ac:dyDescent="0.25">
      <c r="A69" s="2" t="s">
        <v>207</v>
      </c>
      <c r="B69" s="8"/>
      <c r="C69" s="9"/>
      <c r="D69" s="33" t="str">
        <f t="shared" si="0"/>
        <v/>
      </c>
      <c r="F69" s="2" t="s">
        <v>207</v>
      </c>
      <c r="G69" s="8"/>
      <c r="H69" s="8"/>
      <c r="I69" s="33" t="str">
        <f t="shared" si="1"/>
        <v/>
      </c>
    </row>
    <row r="70" spans="1:9" x14ac:dyDescent="0.25">
      <c r="A70" s="2" t="s">
        <v>208</v>
      </c>
      <c r="B70" s="8"/>
      <c r="C70" s="9"/>
      <c r="D70" s="33" t="str">
        <f t="shared" si="0"/>
        <v/>
      </c>
      <c r="F70" s="2" t="s">
        <v>208</v>
      </c>
      <c r="G70" s="8"/>
      <c r="H70" s="8"/>
      <c r="I70" s="33" t="str">
        <f t="shared" si="1"/>
        <v/>
      </c>
    </row>
    <row r="71" spans="1:9" x14ac:dyDescent="0.25">
      <c r="A71" s="2" t="s">
        <v>209</v>
      </c>
      <c r="B71" s="8"/>
      <c r="C71" s="9"/>
      <c r="D71" s="33" t="str">
        <f t="shared" si="0"/>
        <v/>
      </c>
      <c r="F71" s="2" t="s">
        <v>209</v>
      </c>
      <c r="G71" s="8"/>
      <c r="H71" s="8"/>
      <c r="I71" s="33" t="str">
        <f t="shared" si="1"/>
        <v/>
      </c>
    </row>
    <row r="72" spans="1:9" x14ac:dyDescent="0.25">
      <c r="A72" s="2" t="s">
        <v>210</v>
      </c>
      <c r="B72" s="8"/>
      <c r="C72" s="9"/>
      <c r="D72" s="33" t="str">
        <f t="shared" ref="D72:D106" si="2">IF(AND(C72&lt;&gt;"",B72&lt;&gt;""),C72-B72,"")</f>
        <v/>
      </c>
      <c r="F72" s="2" t="s">
        <v>210</v>
      </c>
      <c r="G72" s="8"/>
      <c r="H72" s="8"/>
      <c r="I72" s="33" t="str">
        <f t="shared" ref="I72:I106" si="3">IF(AND(H72&lt;&gt;"",G72&lt;&gt;""),H72-G72,"")</f>
        <v/>
      </c>
    </row>
    <row r="73" spans="1:9" x14ac:dyDescent="0.25">
      <c r="A73" s="2" t="s">
        <v>211</v>
      </c>
      <c r="B73" s="8"/>
      <c r="C73" s="9"/>
      <c r="D73" s="33" t="str">
        <f t="shared" si="2"/>
        <v/>
      </c>
      <c r="F73" s="2" t="s">
        <v>211</v>
      </c>
      <c r="G73" s="8"/>
      <c r="H73" s="8"/>
      <c r="I73" s="33" t="str">
        <f t="shared" si="3"/>
        <v/>
      </c>
    </row>
    <row r="74" spans="1:9" x14ac:dyDescent="0.25">
      <c r="A74" s="2" t="s">
        <v>212</v>
      </c>
      <c r="B74" s="8"/>
      <c r="C74" s="9"/>
      <c r="D74" s="33" t="str">
        <f t="shared" si="2"/>
        <v/>
      </c>
      <c r="F74" s="2" t="s">
        <v>212</v>
      </c>
      <c r="G74" s="8"/>
      <c r="H74" s="8"/>
      <c r="I74" s="33" t="str">
        <f t="shared" si="3"/>
        <v/>
      </c>
    </row>
    <row r="75" spans="1:9" x14ac:dyDescent="0.25">
      <c r="A75" s="2" t="s">
        <v>213</v>
      </c>
      <c r="B75" s="8"/>
      <c r="C75" s="9"/>
      <c r="D75" s="33" t="str">
        <f t="shared" si="2"/>
        <v/>
      </c>
      <c r="F75" s="2" t="s">
        <v>213</v>
      </c>
      <c r="G75" s="8"/>
      <c r="H75" s="8"/>
      <c r="I75" s="33" t="str">
        <f t="shared" si="3"/>
        <v/>
      </c>
    </row>
    <row r="76" spans="1:9" x14ac:dyDescent="0.25">
      <c r="A76" s="2" t="s">
        <v>214</v>
      </c>
      <c r="B76" s="8"/>
      <c r="C76" s="9"/>
      <c r="D76" s="33" t="str">
        <f t="shared" si="2"/>
        <v/>
      </c>
      <c r="F76" s="2" t="s">
        <v>214</v>
      </c>
      <c r="G76" s="8"/>
      <c r="H76" s="8"/>
      <c r="I76" s="33" t="str">
        <f t="shared" si="3"/>
        <v/>
      </c>
    </row>
    <row r="77" spans="1:9" x14ac:dyDescent="0.25">
      <c r="A77" s="2" t="s">
        <v>215</v>
      </c>
      <c r="B77" s="8"/>
      <c r="C77" s="9"/>
      <c r="D77" s="33" t="str">
        <f t="shared" si="2"/>
        <v/>
      </c>
      <c r="F77" s="2" t="s">
        <v>215</v>
      </c>
      <c r="G77" s="8"/>
      <c r="H77" s="8"/>
      <c r="I77" s="33" t="str">
        <f t="shared" si="3"/>
        <v/>
      </c>
    </row>
    <row r="78" spans="1:9" x14ac:dyDescent="0.25">
      <c r="A78" s="2" t="s">
        <v>216</v>
      </c>
      <c r="B78" s="8"/>
      <c r="C78" s="9"/>
      <c r="D78" s="33" t="str">
        <f t="shared" si="2"/>
        <v/>
      </c>
      <c r="F78" s="2" t="s">
        <v>216</v>
      </c>
      <c r="G78" s="8"/>
      <c r="H78" s="8"/>
      <c r="I78" s="33" t="str">
        <f t="shared" si="3"/>
        <v/>
      </c>
    </row>
    <row r="79" spans="1:9" x14ac:dyDescent="0.25">
      <c r="A79" s="2" t="s">
        <v>217</v>
      </c>
      <c r="B79" s="8"/>
      <c r="C79" s="9"/>
      <c r="D79" s="33" t="str">
        <f t="shared" si="2"/>
        <v/>
      </c>
      <c r="F79" s="2" t="s">
        <v>217</v>
      </c>
      <c r="G79" s="8"/>
      <c r="H79" s="8"/>
      <c r="I79" s="33" t="str">
        <f t="shared" si="3"/>
        <v/>
      </c>
    </row>
    <row r="80" spans="1:9" x14ac:dyDescent="0.25">
      <c r="A80" s="2" t="s">
        <v>218</v>
      </c>
      <c r="B80" s="8"/>
      <c r="C80" s="9"/>
      <c r="D80" s="33" t="str">
        <f t="shared" si="2"/>
        <v/>
      </c>
      <c r="F80" s="2" t="s">
        <v>218</v>
      </c>
      <c r="G80" s="8"/>
      <c r="H80" s="8"/>
      <c r="I80" s="33" t="str">
        <f t="shared" si="3"/>
        <v/>
      </c>
    </row>
    <row r="81" spans="1:9" x14ac:dyDescent="0.25">
      <c r="A81" s="2" t="s">
        <v>219</v>
      </c>
      <c r="B81" s="8"/>
      <c r="C81" s="9"/>
      <c r="D81" s="33" t="str">
        <f t="shared" si="2"/>
        <v/>
      </c>
      <c r="F81" s="2" t="s">
        <v>219</v>
      </c>
      <c r="G81" s="8"/>
      <c r="H81" s="8"/>
      <c r="I81" s="33" t="str">
        <f t="shared" si="3"/>
        <v/>
      </c>
    </row>
    <row r="82" spans="1:9" x14ac:dyDescent="0.25">
      <c r="A82" s="2" t="s">
        <v>220</v>
      </c>
      <c r="B82" s="8"/>
      <c r="C82" s="9"/>
      <c r="D82" s="33" t="str">
        <f t="shared" si="2"/>
        <v/>
      </c>
      <c r="F82" s="2" t="s">
        <v>220</v>
      </c>
      <c r="G82" s="8"/>
      <c r="H82" s="8"/>
      <c r="I82" s="33" t="str">
        <f t="shared" si="3"/>
        <v/>
      </c>
    </row>
    <row r="83" spans="1:9" x14ac:dyDescent="0.25">
      <c r="A83" s="2" t="s">
        <v>221</v>
      </c>
      <c r="B83" s="8"/>
      <c r="C83" s="9"/>
      <c r="D83" s="33" t="str">
        <f t="shared" si="2"/>
        <v/>
      </c>
      <c r="F83" s="2" t="s">
        <v>221</v>
      </c>
      <c r="G83" s="8"/>
      <c r="H83" s="8"/>
      <c r="I83" s="33" t="str">
        <f t="shared" si="3"/>
        <v/>
      </c>
    </row>
    <row r="84" spans="1:9" x14ac:dyDescent="0.25">
      <c r="A84" s="2" t="s">
        <v>222</v>
      </c>
      <c r="B84" s="8"/>
      <c r="C84" s="9"/>
      <c r="D84" s="33" t="str">
        <f t="shared" si="2"/>
        <v/>
      </c>
      <c r="F84" s="2" t="s">
        <v>222</v>
      </c>
      <c r="G84" s="8"/>
      <c r="H84" s="8"/>
      <c r="I84" s="33" t="str">
        <f t="shared" si="3"/>
        <v/>
      </c>
    </row>
    <row r="85" spans="1:9" x14ac:dyDescent="0.25">
      <c r="A85" s="2" t="s">
        <v>223</v>
      </c>
      <c r="B85" s="8"/>
      <c r="C85" s="9"/>
      <c r="D85" s="33" t="str">
        <f t="shared" si="2"/>
        <v/>
      </c>
      <c r="F85" s="2" t="s">
        <v>223</v>
      </c>
      <c r="G85" s="8"/>
      <c r="H85" s="8"/>
      <c r="I85" s="33" t="str">
        <f t="shared" si="3"/>
        <v/>
      </c>
    </row>
    <row r="86" spans="1:9" x14ac:dyDescent="0.25">
      <c r="A86" s="2" t="s">
        <v>224</v>
      </c>
      <c r="B86" s="8"/>
      <c r="C86" s="9"/>
      <c r="D86" s="33" t="str">
        <f t="shared" si="2"/>
        <v/>
      </c>
      <c r="F86" s="2" t="s">
        <v>224</v>
      </c>
      <c r="G86" s="8"/>
      <c r="H86" s="8"/>
      <c r="I86" s="33" t="str">
        <f t="shared" si="3"/>
        <v/>
      </c>
    </row>
    <row r="87" spans="1:9" x14ac:dyDescent="0.25">
      <c r="A87" s="2" t="s">
        <v>225</v>
      </c>
      <c r="B87" s="8"/>
      <c r="C87" s="9"/>
      <c r="D87" s="33" t="str">
        <f t="shared" si="2"/>
        <v/>
      </c>
      <c r="F87" s="2" t="s">
        <v>225</v>
      </c>
      <c r="G87" s="8"/>
      <c r="H87" s="8"/>
      <c r="I87" s="33" t="str">
        <f t="shared" si="3"/>
        <v/>
      </c>
    </row>
    <row r="88" spans="1:9" x14ac:dyDescent="0.25">
      <c r="A88" s="2" t="s">
        <v>226</v>
      </c>
      <c r="B88" s="8"/>
      <c r="C88" s="9"/>
      <c r="D88" s="33" t="str">
        <f t="shared" si="2"/>
        <v/>
      </c>
      <c r="F88" s="2" t="s">
        <v>226</v>
      </c>
      <c r="G88" s="8"/>
      <c r="H88" s="8"/>
      <c r="I88" s="33" t="str">
        <f t="shared" si="3"/>
        <v/>
      </c>
    </row>
    <row r="89" spans="1:9" x14ac:dyDescent="0.25">
      <c r="A89" s="2" t="s">
        <v>227</v>
      </c>
      <c r="B89" s="8"/>
      <c r="C89" s="9"/>
      <c r="D89" s="33" t="str">
        <f t="shared" si="2"/>
        <v/>
      </c>
      <c r="F89" s="2" t="s">
        <v>227</v>
      </c>
      <c r="G89" s="8"/>
      <c r="H89" s="8"/>
      <c r="I89" s="33" t="str">
        <f t="shared" si="3"/>
        <v/>
      </c>
    </row>
    <row r="90" spans="1:9" x14ac:dyDescent="0.25">
      <c r="A90" s="2" t="s">
        <v>228</v>
      </c>
      <c r="B90" s="8"/>
      <c r="C90" s="9"/>
      <c r="D90" s="33" t="str">
        <f t="shared" si="2"/>
        <v/>
      </c>
      <c r="F90" s="2" t="s">
        <v>228</v>
      </c>
      <c r="G90" s="8"/>
      <c r="H90" s="8"/>
      <c r="I90" s="33" t="str">
        <f t="shared" si="3"/>
        <v/>
      </c>
    </row>
    <row r="91" spans="1:9" x14ac:dyDescent="0.25">
      <c r="A91" s="2" t="s">
        <v>229</v>
      </c>
      <c r="B91" s="8"/>
      <c r="C91" s="9"/>
      <c r="D91" s="33" t="str">
        <f t="shared" si="2"/>
        <v/>
      </c>
      <c r="F91" s="2" t="s">
        <v>229</v>
      </c>
      <c r="G91" s="8"/>
      <c r="H91" s="8"/>
      <c r="I91" s="33" t="str">
        <f t="shared" si="3"/>
        <v/>
      </c>
    </row>
    <row r="92" spans="1:9" x14ac:dyDescent="0.25">
      <c r="A92" s="2" t="s">
        <v>230</v>
      </c>
      <c r="B92" s="8"/>
      <c r="C92" s="9"/>
      <c r="D92" s="33" t="str">
        <f t="shared" si="2"/>
        <v/>
      </c>
      <c r="F92" s="2" t="s">
        <v>230</v>
      </c>
      <c r="G92" s="8"/>
      <c r="H92" s="8"/>
      <c r="I92" s="33" t="str">
        <f t="shared" si="3"/>
        <v/>
      </c>
    </row>
    <row r="93" spans="1:9" x14ac:dyDescent="0.25">
      <c r="A93" s="2" t="s">
        <v>231</v>
      </c>
      <c r="B93" s="8"/>
      <c r="C93" s="9"/>
      <c r="D93" s="33" t="str">
        <f t="shared" si="2"/>
        <v/>
      </c>
      <c r="F93" s="2" t="s">
        <v>231</v>
      </c>
      <c r="G93" s="8"/>
      <c r="H93" s="8"/>
      <c r="I93" s="33" t="str">
        <f t="shared" si="3"/>
        <v/>
      </c>
    </row>
    <row r="94" spans="1:9" x14ac:dyDescent="0.25">
      <c r="A94" s="2" t="s">
        <v>232</v>
      </c>
      <c r="B94" s="8"/>
      <c r="C94" s="9"/>
      <c r="D94" s="33" t="str">
        <f t="shared" si="2"/>
        <v/>
      </c>
      <c r="F94" s="2" t="s">
        <v>232</v>
      </c>
      <c r="G94" s="8"/>
      <c r="H94" s="8"/>
      <c r="I94" s="33" t="str">
        <f t="shared" si="3"/>
        <v/>
      </c>
    </row>
    <row r="95" spans="1:9" x14ac:dyDescent="0.25">
      <c r="A95" s="2" t="s">
        <v>233</v>
      </c>
      <c r="B95" s="8"/>
      <c r="C95" s="9"/>
      <c r="D95" s="33" t="str">
        <f t="shared" si="2"/>
        <v/>
      </c>
      <c r="F95" s="2" t="s">
        <v>233</v>
      </c>
      <c r="G95" s="8"/>
      <c r="H95" s="8"/>
      <c r="I95" s="33" t="str">
        <f t="shared" si="3"/>
        <v/>
      </c>
    </row>
    <row r="96" spans="1:9" x14ac:dyDescent="0.25">
      <c r="A96" s="2" t="s">
        <v>234</v>
      </c>
      <c r="B96" s="8"/>
      <c r="C96" s="9"/>
      <c r="D96" s="33" t="str">
        <f t="shared" si="2"/>
        <v/>
      </c>
      <c r="F96" s="2" t="s">
        <v>234</v>
      </c>
      <c r="G96" s="8"/>
      <c r="H96" s="8"/>
      <c r="I96" s="33" t="str">
        <f t="shared" si="3"/>
        <v/>
      </c>
    </row>
    <row r="97" spans="1:9" x14ac:dyDescent="0.25">
      <c r="A97" s="2" t="s">
        <v>235</v>
      </c>
      <c r="B97" s="8"/>
      <c r="C97" s="9"/>
      <c r="D97" s="33" t="str">
        <f t="shared" si="2"/>
        <v/>
      </c>
      <c r="F97" s="2" t="s">
        <v>235</v>
      </c>
      <c r="G97" s="8"/>
      <c r="H97" s="8"/>
      <c r="I97" s="33" t="str">
        <f t="shared" si="3"/>
        <v/>
      </c>
    </row>
    <row r="98" spans="1:9" x14ac:dyDescent="0.25">
      <c r="A98" s="2" t="s">
        <v>236</v>
      </c>
      <c r="B98" s="8"/>
      <c r="C98" s="9"/>
      <c r="D98" s="33" t="str">
        <f t="shared" si="2"/>
        <v/>
      </c>
      <c r="F98" s="2" t="s">
        <v>236</v>
      </c>
      <c r="G98" s="8"/>
      <c r="H98" s="8"/>
      <c r="I98" s="33" t="str">
        <f t="shared" si="3"/>
        <v/>
      </c>
    </row>
    <row r="99" spans="1:9" x14ac:dyDescent="0.25">
      <c r="A99" s="2" t="s">
        <v>237</v>
      </c>
      <c r="B99" s="8"/>
      <c r="C99" s="9"/>
      <c r="D99" s="33" t="str">
        <f t="shared" si="2"/>
        <v/>
      </c>
      <c r="F99" s="2" t="s">
        <v>237</v>
      </c>
      <c r="G99" s="8"/>
      <c r="H99" s="8"/>
      <c r="I99" s="33" t="str">
        <f t="shared" si="3"/>
        <v/>
      </c>
    </row>
    <row r="100" spans="1:9" x14ac:dyDescent="0.25">
      <c r="A100" s="2" t="s">
        <v>238</v>
      </c>
      <c r="B100" s="8"/>
      <c r="C100" s="9"/>
      <c r="D100" s="33" t="str">
        <f t="shared" si="2"/>
        <v/>
      </c>
      <c r="F100" s="2" t="s">
        <v>238</v>
      </c>
      <c r="G100" s="8"/>
      <c r="H100" s="8"/>
      <c r="I100" s="33" t="str">
        <f t="shared" si="3"/>
        <v/>
      </c>
    </row>
    <row r="101" spans="1:9" x14ac:dyDescent="0.25">
      <c r="A101" s="2" t="s">
        <v>239</v>
      </c>
      <c r="B101" s="8"/>
      <c r="C101" s="9"/>
      <c r="D101" s="33" t="str">
        <f t="shared" si="2"/>
        <v/>
      </c>
      <c r="F101" s="2" t="s">
        <v>239</v>
      </c>
      <c r="G101" s="8"/>
      <c r="H101" s="8"/>
      <c r="I101" s="33" t="str">
        <f t="shared" si="3"/>
        <v/>
      </c>
    </row>
    <row r="102" spans="1:9" x14ac:dyDescent="0.25">
      <c r="A102" s="2" t="s">
        <v>240</v>
      </c>
      <c r="B102" s="8"/>
      <c r="C102" s="9"/>
      <c r="D102" s="33" t="str">
        <f t="shared" si="2"/>
        <v/>
      </c>
      <c r="F102" s="2" t="s">
        <v>240</v>
      </c>
      <c r="G102" s="8"/>
      <c r="H102" s="8"/>
      <c r="I102" s="33" t="str">
        <f t="shared" si="3"/>
        <v/>
      </c>
    </row>
    <row r="103" spans="1:9" x14ac:dyDescent="0.25">
      <c r="A103" s="2" t="s">
        <v>241</v>
      </c>
      <c r="B103" s="8"/>
      <c r="C103" s="9"/>
      <c r="D103" s="33" t="str">
        <f t="shared" si="2"/>
        <v/>
      </c>
      <c r="F103" s="2" t="s">
        <v>241</v>
      </c>
      <c r="G103" s="8"/>
      <c r="H103" s="8"/>
      <c r="I103" s="33" t="str">
        <f t="shared" si="3"/>
        <v/>
      </c>
    </row>
    <row r="104" spans="1:9" x14ac:dyDescent="0.25">
      <c r="A104" s="2" t="s">
        <v>242</v>
      </c>
      <c r="B104" s="8"/>
      <c r="C104" s="9"/>
      <c r="D104" s="33" t="str">
        <f t="shared" si="2"/>
        <v/>
      </c>
      <c r="F104" s="2" t="s">
        <v>242</v>
      </c>
      <c r="G104" s="8"/>
      <c r="H104" s="8"/>
      <c r="I104" s="33" t="str">
        <f t="shared" si="3"/>
        <v/>
      </c>
    </row>
    <row r="105" spans="1:9" x14ac:dyDescent="0.25">
      <c r="A105" s="2" t="s">
        <v>243</v>
      </c>
      <c r="B105" s="8"/>
      <c r="C105" s="9"/>
      <c r="D105" s="33" t="str">
        <f t="shared" si="2"/>
        <v/>
      </c>
      <c r="F105" s="2" t="s">
        <v>243</v>
      </c>
      <c r="G105" s="8"/>
      <c r="H105" s="8"/>
      <c r="I105" s="33" t="str">
        <f t="shared" si="3"/>
        <v/>
      </c>
    </row>
    <row r="106" spans="1:9" x14ac:dyDescent="0.25">
      <c r="A106" s="2" t="s">
        <v>244</v>
      </c>
      <c r="B106" s="8"/>
      <c r="C106" s="9"/>
      <c r="D106" s="33" t="str">
        <f t="shared" si="2"/>
        <v/>
      </c>
      <c r="F106" s="2" t="s">
        <v>244</v>
      </c>
      <c r="G106" s="8"/>
      <c r="H106" s="8"/>
      <c r="I106" s="33" t="str">
        <f t="shared" si="3"/>
        <v/>
      </c>
    </row>
    <row r="107" spans="1:9" x14ac:dyDescent="0.25">
      <c r="A107" s="4"/>
      <c r="B107" s="6"/>
    </row>
    <row r="108" spans="1:9" x14ac:dyDescent="0.25">
      <c r="A108" s="4"/>
      <c r="B108" s="6"/>
    </row>
    <row r="109" spans="1:9" x14ac:dyDescent="0.25">
      <c r="A109" s="4"/>
      <c r="B109" s="6"/>
    </row>
    <row r="110" spans="1:9" x14ac:dyDescent="0.25">
      <c r="A110" s="4"/>
      <c r="B110" s="6"/>
    </row>
    <row r="111" spans="1:9" x14ac:dyDescent="0.25">
      <c r="A111" s="4"/>
      <c r="B111" s="6"/>
    </row>
    <row r="112" spans="1:9" x14ac:dyDescent="0.25">
      <c r="A112" s="4"/>
      <c r="B112" s="6"/>
    </row>
    <row r="113" spans="1:2" x14ac:dyDescent="0.25">
      <c r="A113" s="4"/>
      <c r="B113" s="6"/>
    </row>
    <row r="114" spans="1:2" x14ac:dyDescent="0.25">
      <c r="A114" s="4"/>
      <c r="B114" s="6"/>
    </row>
    <row r="115" spans="1:2" x14ac:dyDescent="0.25">
      <c r="A115" s="4"/>
      <c r="B115" s="6"/>
    </row>
    <row r="116" spans="1:2" x14ac:dyDescent="0.25">
      <c r="A116" s="4"/>
      <c r="B116" s="6"/>
    </row>
    <row r="117" spans="1:2" x14ac:dyDescent="0.25">
      <c r="A117" s="4"/>
      <c r="B117" s="6"/>
    </row>
    <row r="118" spans="1:2" x14ac:dyDescent="0.25">
      <c r="A118" s="4"/>
      <c r="B118" s="6"/>
    </row>
    <row r="119" spans="1:2" x14ac:dyDescent="0.25">
      <c r="A119" s="4"/>
      <c r="B119" s="6"/>
    </row>
    <row r="120" spans="1:2" x14ac:dyDescent="0.25">
      <c r="A120" s="4"/>
      <c r="B120" s="6"/>
    </row>
    <row r="121" spans="1:2" x14ac:dyDescent="0.25">
      <c r="A121" s="4"/>
      <c r="B121" s="6"/>
    </row>
    <row r="122" spans="1:2" x14ac:dyDescent="0.25">
      <c r="A122" s="4"/>
      <c r="B122" s="6"/>
    </row>
    <row r="123" spans="1:2" x14ac:dyDescent="0.25">
      <c r="A123" s="4"/>
      <c r="B123" s="6"/>
    </row>
    <row r="124" spans="1:2" x14ac:dyDescent="0.25">
      <c r="A124" s="4"/>
      <c r="B124" s="6"/>
    </row>
    <row r="125" spans="1:2" x14ac:dyDescent="0.25">
      <c r="A125" s="4"/>
      <c r="B125" s="6"/>
    </row>
    <row r="126" spans="1:2" x14ac:dyDescent="0.25">
      <c r="A126" s="4"/>
      <c r="B126" s="6"/>
    </row>
    <row r="127" spans="1:2" x14ac:dyDescent="0.25">
      <c r="A127" s="4"/>
    </row>
    <row r="128" spans="1:2" x14ac:dyDescent="0.25">
      <c r="A128" s="4"/>
    </row>
    <row r="129" spans="1:4" x14ac:dyDescent="0.25">
      <c r="A129" s="4"/>
    </row>
    <row r="130" spans="1:4" x14ac:dyDescent="0.25">
      <c r="A130" s="4"/>
    </row>
    <row r="131" spans="1:4" x14ac:dyDescent="0.25">
      <c r="A131" s="4"/>
      <c r="C131" s="7"/>
      <c r="D131" s="7"/>
    </row>
    <row r="132" spans="1:4" x14ac:dyDescent="0.25">
      <c r="A132" s="4"/>
    </row>
    <row r="133" spans="1:4" x14ac:dyDescent="0.25">
      <c r="A133" s="4"/>
    </row>
    <row r="134" spans="1:4" x14ac:dyDescent="0.25">
      <c r="A134" s="4"/>
    </row>
    <row r="135" spans="1:4" x14ac:dyDescent="0.25">
      <c r="A135" s="4"/>
    </row>
    <row r="136" spans="1:4" x14ac:dyDescent="0.25">
      <c r="A136" s="4"/>
    </row>
    <row r="137" spans="1:4" x14ac:dyDescent="0.25">
      <c r="A137" s="4"/>
    </row>
    <row r="138" spans="1:4" x14ac:dyDescent="0.25">
      <c r="A138" s="4"/>
    </row>
    <row r="139" spans="1:4" x14ac:dyDescent="0.25">
      <c r="A139" s="4"/>
    </row>
    <row r="140" spans="1:4" x14ac:dyDescent="0.25">
      <c r="A140" s="4"/>
    </row>
    <row r="141" spans="1:4" x14ac:dyDescent="0.25">
      <c r="A141" s="4"/>
    </row>
    <row r="142" spans="1:4" x14ac:dyDescent="0.25">
      <c r="A142" s="4"/>
    </row>
    <row r="143" spans="1:4" x14ac:dyDescent="0.25">
      <c r="A143" s="4"/>
    </row>
    <row r="144" spans="1:4" x14ac:dyDescent="0.25">
      <c r="A144" s="4"/>
    </row>
    <row r="145" spans="1:1" x14ac:dyDescent="0.25">
      <c r="A145" s="4"/>
    </row>
    <row r="146" spans="1:1" x14ac:dyDescent="0.25">
      <c r="A146" s="4"/>
    </row>
    <row r="147" spans="1:1" x14ac:dyDescent="0.25">
      <c r="A147" s="4"/>
    </row>
    <row r="148" spans="1:1" x14ac:dyDescent="0.25">
      <c r="A148" s="4"/>
    </row>
    <row r="149" spans="1:1" x14ac:dyDescent="0.25">
      <c r="A149" s="4"/>
    </row>
    <row r="150" spans="1:1" x14ac:dyDescent="0.25">
      <c r="A150" s="4"/>
    </row>
    <row r="151" spans="1:1" x14ac:dyDescent="0.25">
      <c r="A151" s="4"/>
    </row>
    <row r="152" spans="1:1" x14ac:dyDescent="0.25">
      <c r="A152" s="4"/>
    </row>
    <row r="153" spans="1:1" x14ac:dyDescent="0.25">
      <c r="A153" s="4"/>
    </row>
    <row r="154" spans="1:1" x14ac:dyDescent="0.25">
      <c r="A154" s="4"/>
    </row>
    <row r="155" spans="1:1" x14ac:dyDescent="0.25">
      <c r="A155" s="4"/>
    </row>
    <row r="156" spans="1:1" x14ac:dyDescent="0.25">
      <c r="A156" s="4"/>
    </row>
    <row r="157" spans="1:1" x14ac:dyDescent="0.25">
      <c r="A157" s="4"/>
    </row>
    <row r="158" spans="1:1" x14ac:dyDescent="0.25">
      <c r="A158" s="4"/>
    </row>
    <row r="159" spans="1:1" x14ac:dyDescent="0.25">
      <c r="A159" s="4"/>
    </row>
    <row r="160" spans="1:1" x14ac:dyDescent="0.25">
      <c r="A160" s="4"/>
    </row>
    <row r="161" spans="1:1" x14ac:dyDescent="0.25">
      <c r="A161" s="4"/>
    </row>
    <row r="162" spans="1:1" x14ac:dyDescent="0.25">
      <c r="A162" s="4"/>
    </row>
    <row r="163" spans="1:1" x14ac:dyDescent="0.25">
      <c r="A163" s="4"/>
    </row>
    <row r="164" spans="1:1" x14ac:dyDescent="0.25">
      <c r="A164" s="4"/>
    </row>
    <row r="165" spans="1:1" x14ac:dyDescent="0.25">
      <c r="A165" s="4"/>
    </row>
    <row r="166" spans="1:1" x14ac:dyDescent="0.25">
      <c r="A166" s="4"/>
    </row>
    <row r="167" spans="1:1" x14ac:dyDescent="0.25">
      <c r="A167" s="4"/>
    </row>
    <row r="168" spans="1:1" x14ac:dyDescent="0.25">
      <c r="A168" s="4"/>
    </row>
    <row r="169" spans="1:1" x14ac:dyDescent="0.25">
      <c r="A169" s="4"/>
    </row>
    <row r="170" spans="1:1" x14ac:dyDescent="0.25">
      <c r="A170" s="4"/>
    </row>
    <row r="171" spans="1:1" x14ac:dyDescent="0.25">
      <c r="A171" s="4"/>
    </row>
    <row r="172" spans="1:1" x14ac:dyDescent="0.25">
      <c r="A172" s="4"/>
    </row>
    <row r="173" spans="1:1" x14ac:dyDescent="0.25">
      <c r="A173" s="4"/>
    </row>
    <row r="174" spans="1:1" x14ac:dyDescent="0.25">
      <c r="A174" s="4"/>
    </row>
    <row r="175" spans="1:1" x14ac:dyDescent="0.25">
      <c r="A175" s="4"/>
    </row>
    <row r="176" spans="1:1" x14ac:dyDescent="0.25">
      <c r="A176" s="4"/>
    </row>
    <row r="177" spans="1:1" x14ac:dyDescent="0.25">
      <c r="A177" s="4"/>
    </row>
    <row r="178" spans="1:1" x14ac:dyDescent="0.25">
      <c r="A178" s="4"/>
    </row>
    <row r="179" spans="1:1" x14ac:dyDescent="0.25">
      <c r="A179" s="4"/>
    </row>
    <row r="180" spans="1:1" x14ac:dyDescent="0.25">
      <c r="A180" s="4"/>
    </row>
    <row r="181" spans="1:1" x14ac:dyDescent="0.25">
      <c r="A181" s="4"/>
    </row>
    <row r="182" spans="1:1" x14ac:dyDescent="0.25">
      <c r="A182" s="4"/>
    </row>
    <row r="183" spans="1:1" x14ac:dyDescent="0.25">
      <c r="A183" s="4"/>
    </row>
    <row r="184" spans="1:1" x14ac:dyDescent="0.25">
      <c r="A184" s="4"/>
    </row>
    <row r="185" spans="1:1" x14ac:dyDescent="0.25">
      <c r="A185" s="4"/>
    </row>
    <row r="186" spans="1:1" x14ac:dyDescent="0.25">
      <c r="A186" s="4"/>
    </row>
    <row r="187" spans="1:1" x14ac:dyDescent="0.25">
      <c r="A187" s="4"/>
    </row>
    <row r="188" spans="1:1" x14ac:dyDescent="0.25">
      <c r="A188" s="4"/>
    </row>
    <row r="189" spans="1:1" x14ac:dyDescent="0.25">
      <c r="A189" s="4"/>
    </row>
    <row r="190" spans="1:1" x14ac:dyDescent="0.25">
      <c r="A190" s="4"/>
    </row>
    <row r="191" spans="1:1" x14ac:dyDescent="0.25">
      <c r="A191" s="4"/>
    </row>
    <row r="192" spans="1:1" x14ac:dyDescent="0.25">
      <c r="A192" s="4"/>
    </row>
    <row r="193" spans="1:1" x14ac:dyDescent="0.25">
      <c r="A193" s="4"/>
    </row>
    <row r="194" spans="1:1" x14ac:dyDescent="0.25">
      <c r="A194" s="4"/>
    </row>
    <row r="195" spans="1:1" x14ac:dyDescent="0.25">
      <c r="A195" s="4"/>
    </row>
    <row r="196" spans="1:1" x14ac:dyDescent="0.25">
      <c r="A196" s="4"/>
    </row>
    <row r="197" spans="1:1" x14ac:dyDescent="0.25">
      <c r="A197" s="4"/>
    </row>
    <row r="198" spans="1:1" x14ac:dyDescent="0.25">
      <c r="A198" s="4"/>
    </row>
    <row r="199" spans="1:1" x14ac:dyDescent="0.25">
      <c r="A199" s="4"/>
    </row>
    <row r="200" spans="1:1" x14ac:dyDescent="0.25">
      <c r="A200" s="4"/>
    </row>
    <row r="201" spans="1:1" x14ac:dyDescent="0.25">
      <c r="A201" s="4"/>
    </row>
    <row r="202" spans="1:1" x14ac:dyDescent="0.25">
      <c r="A202" s="4"/>
    </row>
    <row r="203" spans="1:1" x14ac:dyDescent="0.25">
      <c r="A203" s="4"/>
    </row>
    <row r="204" spans="1:1" x14ac:dyDescent="0.25">
      <c r="A204" s="4"/>
    </row>
    <row r="205" spans="1:1" x14ac:dyDescent="0.25">
      <c r="A205" s="4"/>
    </row>
    <row r="206" spans="1:1" x14ac:dyDescent="0.25">
      <c r="A206" s="4"/>
    </row>
    <row r="207" spans="1:1" x14ac:dyDescent="0.25">
      <c r="A207" s="4"/>
    </row>
    <row r="208" spans="1:1" x14ac:dyDescent="0.25">
      <c r="A208" s="4"/>
    </row>
    <row r="209" spans="1:1" x14ac:dyDescent="0.25">
      <c r="A209" s="4"/>
    </row>
    <row r="210" spans="1:1" x14ac:dyDescent="0.25">
      <c r="A210" s="4"/>
    </row>
    <row r="211" spans="1:1" x14ac:dyDescent="0.25">
      <c r="A211" s="4"/>
    </row>
    <row r="212" spans="1:1" x14ac:dyDescent="0.25">
      <c r="A212" s="4"/>
    </row>
    <row r="213" spans="1:1" x14ac:dyDescent="0.25">
      <c r="A213" s="4"/>
    </row>
    <row r="214" spans="1:1" x14ac:dyDescent="0.25">
      <c r="A214" s="4"/>
    </row>
    <row r="215" spans="1:1" x14ac:dyDescent="0.25">
      <c r="A215" s="4"/>
    </row>
    <row r="216" spans="1:1" x14ac:dyDescent="0.25">
      <c r="A216" s="4"/>
    </row>
    <row r="217" spans="1:1" x14ac:dyDescent="0.25">
      <c r="A217" s="4"/>
    </row>
    <row r="218" spans="1:1" x14ac:dyDescent="0.25">
      <c r="A218" s="4"/>
    </row>
    <row r="219" spans="1:1" x14ac:dyDescent="0.25">
      <c r="A219" s="4"/>
    </row>
    <row r="220" spans="1:1" x14ac:dyDescent="0.25">
      <c r="A220" s="4"/>
    </row>
    <row r="221" spans="1:1" x14ac:dyDescent="0.25">
      <c r="A221" s="4"/>
    </row>
    <row r="222" spans="1:1" x14ac:dyDescent="0.25">
      <c r="A222" s="4"/>
    </row>
    <row r="223" spans="1:1" x14ac:dyDescent="0.25">
      <c r="A223" s="4"/>
    </row>
    <row r="224" spans="1:1" x14ac:dyDescent="0.25">
      <c r="A224" s="4"/>
    </row>
    <row r="225" spans="1:1" x14ac:dyDescent="0.25">
      <c r="A225" s="4"/>
    </row>
    <row r="226" spans="1:1" x14ac:dyDescent="0.25">
      <c r="A226" s="4"/>
    </row>
    <row r="227" spans="1:1" x14ac:dyDescent="0.25">
      <c r="A227" s="4"/>
    </row>
    <row r="228" spans="1:1" x14ac:dyDescent="0.25">
      <c r="A228" s="4"/>
    </row>
    <row r="229" spans="1:1" x14ac:dyDescent="0.25">
      <c r="A229" s="4"/>
    </row>
    <row r="230" spans="1:1" x14ac:dyDescent="0.25">
      <c r="A230" s="4"/>
    </row>
    <row r="231" spans="1:1" x14ac:dyDescent="0.25">
      <c r="A231" s="4"/>
    </row>
    <row r="232" spans="1:1" x14ac:dyDescent="0.25">
      <c r="A232" s="4"/>
    </row>
    <row r="233" spans="1:1" x14ac:dyDescent="0.25">
      <c r="A233" s="4"/>
    </row>
    <row r="234" spans="1:1" x14ac:dyDescent="0.25">
      <c r="A234" s="4"/>
    </row>
    <row r="235" spans="1:1" x14ac:dyDescent="0.25">
      <c r="A235" s="4"/>
    </row>
    <row r="236" spans="1:1" x14ac:dyDescent="0.25">
      <c r="A236" s="4"/>
    </row>
    <row r="237" spans="1:1" x14ac:dyDescent="0.25">
      <c r="A237" s="4"/>
    </row>
    <row r="238" spans="1:1" x14ac:dyDescent="0.25">
      <c r="A238" s="4"/>
    </row>
    <row r="239" spans="1:1" x14ac:dyDescent="0.25">
      <c r="A239" s="4"/>
    </row>
    <row r="240" spans="1:1" x14ac:dyDescent="0.25">
      <c r="A240" s="4"/>
    </row>
    <row r="241" spans="1:1" x14ac:dyDescent="0.25">
      <c r="A241" s="4"/>
    </row>
    <row r="242" spans="1:1" x14ac:dyDescent="0.25">
      <c r="A242" s="4"/>
    </row>
    <row r="243" spans="1:1" x14ac:dyDescent="0.25">
      <c r="A243" s="4"/>
    </row>
    <row r="244" spans="1:1" x14ac:dyDescent="0.25">
      <c r="A244" s="4"/>
    </row>
    <row r="245" spans="1:1" x14ac:dyDescent="0.25">
      <c r="A245" s="4"/>
    </row>
    <row r="246" spans="1:1" x14ac:dyDescent="0.25">
      <c r="A246" s="4"/>
    </row>
    <row r="247" spans="1:1" x14ac:dyDescent="0.25">
      <c r="A247" s="4"/>
    </row>
    <row r="248" spans="1:1" x14ac:dyDescent="0.25">
      <c r="A248" s="4"/>
    </row>
    <row r="249" spans="1:1" x14ac:dyDescent="0.25">
      <c r="A249" s="4"/>
    </row>
    <row r="250" spans="1:1" x14ac:dyDescent="0.25">
      <c r="A250" s="4"/>
    </row>
    <row r="251" spans="1:1" x14ac:dyDescent="0.25">
      <c r="A251" s="4"/>
    </row>
    <row r="252" spans="1:1" x14ac:dyDescent="0.25">
      <c r="A252" s="4"/>
    </row>
    <row r="253" spans="1:1" x14ac:dyDescent="0.25">
      <c r="A253" s="4"/>
    </row>
    <row r="254" spans="1:1" x14ac:dyDescent="0.25">
      <c r="A254" s="4"/>
    </row>
    <row r="255" spans="1:1" x14ac:dyDescent="0.25">
      <c r="A255" s="4"/>
    </row>
    <row r="256" spans="1:1" x14ac:dyDescent="0.25">
      <c r="A256" s="4"/>
    </row>
    <row r="257" spans="1:1" x14ac:dyDescent="0.25">
      <c r="A257" s="4"/>
    </row>
    <row r="258" spans="1:1" x14ac:dyDescent="0.25">
      <c r="A258" s="4"/>
    </row>
    <row r="259" spans="1:1" x14ac:dyDescent="0.25">
      <c r="A259" s="4"/>
    </row>
    <row r="260" spans="1:1" x14ac:dyDescent="0.25">
      <c r="A260" s="4"/>
    </row>
    <row r="261" spans="1:1" x14ac:dyDescent="0.25">
      <c r="A261" s="4"/>
    </row>
    <row r="262" spans="1:1" x14ac:dyDescent="0.25">
      <c r="A262" s="4"/>
    </row>
    <row r="263" spans="1:1" x14ac:dyDescent="0.25">
      <c r="A263" s="4"/>
    </row>
    <row r="264" spans="1:1" x14ac:dyDescent="0.25">
      <c r="A264" s="4"/>
    </row>
    <row r="265" spans="1:1" x14ac:dyDescent="0.25">
      <c r="A265" s="4"/>
    </row>
    <row r="266" spans="1:1" x14ac:dyDescent="0.25">
      <c r="A266" s="4"/>
    </row>
    <row r="267" spans="1:1" x14ac:dyDescent="0.25">
      <c r="A267" s="4"/>
    </row>
    <row r="268" spans="1:1" x14ac:dyDescent="0.25">
      <c r="A268" s="4"/>
    </row>
    <row r="269" spans="1:1" x14ac:dyDescent="0.25">
      <c r="A269" s="4"/>
    </row>
    <row r="270" spans="1:1" x14ac:dyDescent="0.25">
      <c r="A270" s="4"/>
    </row>
    <row r="271" spans="1:1" x14ac:dyDescent="0.25">
      <c r="A271" s="4"/>
    </row>
    <row r="272" spans="1:1" x14ac:dyDescent="0.25">
      <c r="A272" s="4"/>
    </row>
    <row r="273" spans="1:1" x14ac:dyDescent="0.25">
      <c r="A273" s="4"/>
    </row>
    <row r="274" spans="1:1" x14ac:dyDescent="0.25">
      <c r="A274" s="4"/>
    </row>
    <row r="275" spans="1:1" x14ac:dyDescent="0.25">
      <c r="A275" s="4"/>
    </row>
    <row r="276" spans="1:1" x14ac:dyDescent="0.25">
      <c r="A276" s="4"/>
    </row>
    <row r="277" spans="1:1" x14ac:dyDescent="0.25">
      <c r="A277" s="4"/>
    </row>
    <row r="278" spans="1:1" x14ac:dyDescent="0.25">
      <c r="A278" s="4"/>
    </row>
    <row r="279" spans="1:1" x14ac:dyDescent="0.25">
      <c r="A279" s="4"/>
    </row>
    <row r="280" spans="1:1" x14ac:dyDescent="0.25">
      <c r="A280" s="4"/>
    </row>
    <row r="281" spans="1:1" x14ac:dyDescent="0.25">
      <c r="A281" s="4"/>
    </row>
    <row r="282" spans="1:1" x14ac:dyDescent="0.25">
      <c r="A282" s="4"/>
    </row>
    <row r="283" spans="1:1" x14ac:dyDescent="0.25">
      <c r="A283" s="4"/>
    </row>
    <row r="284" spans="1:1" x14ac:dyDescent="0.25">
      <c r="A284" s="4"/>
    </row>
    <row r="285" spans="1:1" x14ac:dyDescent="0.25">
      <c r="A285" s="4"/>
    </row>
    <row r="286" spans="1:1" x14ac:dyDescent="0.25">
      <c r="A286" s="4"/>
    </row>
    <row r="287" spans="1:1" x14ac:dyDescent="0.25">
      <c r="A287" s="4"/>
    </row>
    <row r="288" spans="1:1" x14ac:dyDescent="0.25">
      <c r="A288" s="4"/>
    </row>
    <row r="289" spans="1:1" x14ac:dyDescent="0.25">
      <c r="A289" s="4"/>
    </row>
    <row r="290" spans="1:1" x14ac:dyDescent="0.25">
      <c r="A290" s="4"/>
    </row>
    <row r="291" spans="1:1" x14ac:dyDescent="0.25">
      <c r="A291" s="4"/>
    </row>
    <row r="292" spans="1:1" x14ac:dyDescent="0.25">
      <c r="A292" s="4"/>
    </row>
    <row r="293" spans="1:1" x14ac:dyDescent="0.25">
      <c r="A293" s="4"/>
    </row>
    <row r="294" spans="1:1" x14ac:dyDescent="0.25">
      <c r="A294" s="4"/>
    </row>
    <row r="295" spans="1:1" x14ac:dyDescent="0.25">
      <c r="A295" s="4"/>
    </row>
    <row r="296" spans="1:1" x14ac:dyDescent="0.25">
      <c r="A296" s="4"/>
    </row>
    <row r="297" spans="1:1" x14ac:dyDescent="0.25">
      <c r="A297" s="4"/>
    </row>
    <row r="298" spans="1:1" x14ac:dyDescent="0.25">
      <c r="A298" s="4"/>
    </row>
    <row r="299" spans="1:1" x14ac:dyDescent="0.25">
      <c r="A299" s="4"/>
    </row>
    <row r="300" spans="1:1" x14ac:dyDescent="0.25">
      <c r="A300" s="4"/>
    </row>
    <row r="301" spans="1:1" x14ac:dyDescent="0.25">
      <c r="A301" s="4"/>
    </row>
    <row r="302" spans="1:1" x14ac:dyDescent="0.25">
      <c r="A302" s="4"/>
    </row>
    <row r="303" spans="1:1" x14ac:dyDescent="0.25">
      <c r="A303" s="4"/>
    </row>
    <row r="304" spans="1:1" x14ac:dyDescent="0.25">
      <c r="A304" s="4"/>
    </row>
    <row r="305" spans="1:1" x14ac:dyDescent="0.25">
      <c r="A305" s="4"/>
    </row>
    <row r="306" spans="1:1" x14ac:dyDescent="0.25">
      <c r="A306" s="4"/>
    </row>
    <row r="307" spans="1:1" x14ac:dyDescent="0.25">
      <c r="A307" s="4"/>
    </row>
    <row r="308" spans="1:1" x14ac:dyDescent="0.25">
      <c r="A308" s="4"/>
    </row>
    <row r="309" spans="1:1" x14ac:dyDescent="0.25">
      <c r="A309" s="4"/>
    </row>
    <row r="310" spans="1:1" x14ac:dyDescent="0.25">
      <c r="A310" s="4"/>
    </row>
    <row r="311" spans="1:1" x14ac:dyDescent="0.25">
      <c r="A311" s="4"/>
    </row>
    <row r="312" spans="1:1" x14ac:dyDescent="0.25">
      <c r="A312" s="4"/>
    </row>
    <row r="313" spans="1:1" x14ac:dyDescent="0.25">
      <c r="A313" s="4"/>
    </row>
    <row r="314" spans="1:1" x14ac:dyDescent="0.25">
      <c r="A314" s="4"/>
    </row>
    <row r="315" spans="1:1" x14ac:dyDescent="0.25">
      <c r="A315" s="4"/>
    </row>
    <row r="316" spans="1:1" x14ac:dyDescent="0.25">
      <c r="A316" s="4"/>
    </row>
    <row r="317" spans="1:1" x14ac:dyDescent="0.25">
      <c r="A317" s="4"/>
    </row>
    <row r="318" spans="1:1" x14ac:dyDescent="0.25">
      <c r="A318" s="4"/>
    </row>
    <row r="319" spans="1:1" x14ac:dyDescent="0.25">
      <c r="A319" s="4"/>
    </row>
    <row r="320" spans="1:1" x14ac:dyDescent="0.25">
      <c r="A320" s="4"/>
    </row>
    <row r="321" spans="1:1" x14ac:dyDescent="0.25">
      <c r="A321" s="4"/>
    </row>
    <row r="322" spans="1:1" x14ac:dyDescent="0.25">
      <c r="A322" s="4"/>
    </row>
    <row r="323" spans="1:1" x14ac:dyDescent="0.25">
      <c r="A323" s="4"/>
    </row>
    <row r="324" spans="1:1" x14ac:dyDescent="0.25">
      <c r="A324" s="4"/>
    </row>
    <row r="325" spans="1:1" x14ac:dyDescent="0.25">
      <c r="A325" s="4"/>
    </row>
    <row r="326" spans="1:1" x14ac:dyDescent="0.25">
      <c r="A326" s="4"/>
    </row>
    <row r="327" spans="1:1" x14ac:dyDescent="0.25">
      <c r="A327" s="4"/>
    </row>
    <row r="328" spans="1:1" x14ac:dyDescent="0.25">
      <c r="A328" s="4"/>
    </row>
    <row r="329" spans="1:1" x14ac:dyDescent="0.25">
      <c r="A329" s="4"/>
    </row>
    <row r="330" spans="1:1" x14ac:dyDescent="0.25">
      <c r="A330" s="4"/>
    </row>
    <row r="331" spans="1:1" x14ac:dyDescent="0.25">
      <c r="A331" s="4"/>
    </row>
    <row r="332" spans="1:1" x14ac:dyDescent="0.25">
      <c r="A332" s="4"/>
    </row>
    <row r="333" spans="1:1" x14ac:dyDescent="0.25">
      <c r="A333" s="4"/>
    </row>
    <row r="334" spans="1:1" x14ac:dyDescent="0.25">
      <c r="A334" s="4"/>
    </row>
    <row r="335" spans="1:1" x14ac:dyDescent="0.25">
      <c r="A335" s="4"/>
    </row>
    <row r="336" spans="1:1" x14ac:dyDescent="0.25">
      <c r="A336" s="4"/>
    </row>
    <row r="337" spans="1:1" x14ac:dyDescent="0.25">
      <c r="A337" s="4"/>
    </row>
    <row r="338" spans="1:1" x14ac:dyDescent="0.25">
      <c r="A338" s="4"/>
    </row>
    <row r="339" spans="1:1" x14ac:dyDescent="0.25">
      <c r="A339" s="4"/>
    </row>
    <row r="340" spans="1:1" x14ac:dyDescent="0.25">
      <c r="A340" s="4"/>
    </row>
    <row r="341" spans="1:1" x14ac:dyDescent="0.25">
      <c r="A341" s="4"/>
    </row>
    <row r="342" spans="1:1" x14ac:dyDescent="0.25">
      <c r="A342" s="4"/>
    </row>
    <row r="343" spans="1:1" x14ac:dyDescent="0.25">
      <c r="A343" s="4"/>
    </row>
    <row r="344" spans="1:1" x14ac:dyDescent="0.25">
      <c r="A344" s="4"/>
    </row>
    <row r="345" spans="1:1" x14ac:dyDescent="0.25">
      <c r="A345" s="4"/>
    </row>
    <row r="346" spans="1:1" x14ac:dyDescent="0.25">
      <c r="A346" s="4"/>
    </row>
    <row r="347" spans="1:1" x14ac:dyDescent="0.25">
      <c r="A347" s="4"/>
    </row>
    <row r="348" spans="1:1" x14ac:dyDescent="0.25">
      <c r="A348" s="4"/>
    </row>
    <row r="349" spans="1:1" x14ac:dyDescent="0.25">
      <c r="A349" s="4"/>
    </row>
    <row r="350" spans="1:1" x14ac:dyDescent="0.25">
      <c r="A350" s="4"/>
    </row>
    <row r="351" spans="1:1" x14ac:dyDescent="0.25">
      <c r="A351" s="4"/>
    </row>
    <row r="352" spans="1:1" x14ac:dyDescent="0.25">
      <c r="A352" s="4"/>
    </row>
    <row r="353" spans="1:1" x14ac:dyDescent="0.25">
      <c r="A353" s="4"/>
    </row>
    <row r="354" spans="1:1" x14ac:dyDescent="0.25">
      <c r="A354" s="4"/>
    </row>
    <row r="355" spans="1:1" x14ac:dyDescent="0.25">
      <c r="A355" s="4"/>
    </row>
    <row r="356" spans="1:1" x14ac:dyDescent="0.25">
      <c r="A356" s="4"/>
    </row>
    <row r="357" spans="1:1" x14ac:dyDescent="0.25">
      <c r="A357" s="4"/>
    </row>
    <row r="358" spans="1:1" x14ac:dyDescent="0.25">
      <c r="A358" s="4"/>
    </row>
    <row r="359" spans="1:1" x14ac:dyDescent="0.25">
      <c r="A359" s="4"/>
    </row>
    <row r="360" spans="1:1" x14ac:dyDescent="0.25">
      <c r="A360" s="4"/>
    </row>
    <row r="361" spans="1:1" x14ac:dyDescent="0.25">
      <c r="A361" s="4"/>
    </row>
    <row r="362" spans="1:1" x14ac:dyDescent="0.25">
      <c r="A362" s="4"/>
    </row>
    <row r="363" spans="1:1" x14ac:dyDescent="0.25">
      <c r="A363" s="4"/>
    </row>
    <row r="364" spans="1:1" x14ac:dyDescent="0.25">
      <c r="A364" s="4"/>
    </row>
    <row r="365" spans="1:1" x14ac:dyDescent="0.25">
      <c r="A365" s="4"/>
    </row>
    <row r="366" spans="1:1" x14ac:dyDescent="0.25">
      <c r="A366" s="4"/>
    </row>
    <row r="367" spans="1:1" x14ac:dyDescent="0.25">
      <c r="A367" s="4"/>
    </row>
    <row r="368" spans="1:1" x14ac:dyDescent="0.25">
      <c r="A368" s="4"/>
    </row>
    <row r="369" spans="1:1" x14ac:dyDescent="0.25">
      <c r="A369" s="4"/>
    </row>
    <row r="370" spans="1:1" x14ac:dyDescent="0.25">
      <c r="A370" s="4"/>
    </row>
    <row r="371" spans="1:1" x14ac:dyDescent="0.25">
      <c r="A371" s="4"/>
    </row>
    <row r="372" spans="1:1" x14ac:dyDescent="0.25">
      <c r="A372" s="4"/>
    </row>
    <row r="373" spans="1:1" x14ac:dyDescent="0.25">
      <c r="A373" s="4"/>
    </row>
    <row r="374" spans="1:1" x14ac:dyDescent="0.25">
      <c r="A374" s="4"/>
    </row>
    <row r="375" spans="1:1" x14ac:dyDescent="0.25">
      <c r="A375" s="4"/>
    </row>
    <row r="376" spans="1:1" x14ac:dyDescent="0.25">
      <c r="A376" s="4"/>
    </row>
    <row r="377" spans="1:1" x14ac:dyDescent="0.25">
      <c r="A377" s="4"/>
    </row>
    <row r="378" spans="1:1" x14ac:dyDescent="0.25">
      <c r="A378" s="4"/>
    </row>
    <row r="379" spans="1:1" x14ac:dyDescent="0.25">
      <c r="A379" s="4"/>
    </row>
    <row r="380" spans="1:1" x14ac:dyDescent="0.25">
      <c r="A380" s="4"/>
    </row>
    <row r="381" spans="1:1" x14ac:dyDescent="0.25">
      <c r="A381" s="4"/>
    </row>
    <row r="382" spans="1:1" x14ac:dyDescent="0.25">
      <c r="A382" s="4"/>
    </row>
    <row r="383" spans="1:1" x14ac:dyDescent="0.25">
      <c r="A383" s="4"/>
    </row>
    <row r="384" spans="1:1" x14ac:dyDescent="0.25">
      <c r="A384" s="4"/>
    </row>
    <row r="385" spans="1:1" x14ac:dyDescent="0.25">
      <c r="A385" s="4"/>
    </row>
  </sheetData>
  <mergeCells count="2">
    <mergeCell ref="B5:C5"/>
    <mergeCell ref="G5:H5"/>
  </mergeCells>
  <phoneticPr fontId="4" type="noConversion"/>
  <conditionalFormatting sqref="F6">
    <cfRule type="cellIs" dxfId="8" priority="4" operator="equal">
      <formula>"Sí"</formula>
    </cfRule>
    <cfRule type="cellIs" dxfId="7" priority="5" operator="equal">
      <formula>"No"</formula>
    </cfRule>
  </conditionalFormatting>
  <conditionalFormatting sqref="G2">
    <cfRule type="cellIs" dxfId="6" priority="1" operator="equal">
      <formula>"Sí"</formula>
    </cfRule>
    <cfRule type="cellIs" dxfId="5" priority="2" operator="equal">
      <formula>"No"</formula>
    </cfRule>
  </conditionalFormatting>
  <conditionalFormatting sqref="G6:H106">
    <cfRule type="expression" dxfId="4" priority="3">
      <formula>$F$6="No"</formula>
    </cfRule>
  </conditionalFormatting>
  <dataValidations count="2">
    <dataValidation type="list" allowBlank="1" showInputMessage="1" showErrorMessage="1" sqref="H4" xr:uid="{80B5E3A8-BB5A-49FC-BB84-F876D8CEDE4D}">
      <formula1>"Activo"</formula1>
    </dataValidation>
    <dataValidation type="list" allowBlank="1" showInputMessage="1" showErrorMessage="1" sqref="F6 G2" xr:uid="{641B9952-5F33-448F-A9C3-29FA9B2B8B80}">
      <formula1>"Sí, No"</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843E8C-0B53-4D78-A9C5-FB38086F6671}">
  <dimension ref="A2:CY118"/>
  <sheetViews>
    <sheetView workbookViewId="0">
      <selection activeCell="H48" sqref="H48"/>
    </sheetView>
  </sheetViews>
  <sheetFormatPr baseColWidth="10" defaultRowHeight="15" x14ac:dyDescent="0.25"/>
  <cols>
    <col min="1" max="2" width="6" customWidth="1"/>
    <col min="3" max="3" width="38.7109375" customWidth="1"/>
    <col min="4" max="4" width="5.7109375" customWidth="1"/>
    <col min="5" max="5" width="10.42578125" customWidth="1"/>
    <col min="6" max="6" width="5.7109375" customWidth="1"/>
    <col min="7" max="7" width="14.85546875" customWidth="1"/>
    <col min="8" max="8" width="12.5703125" customWidth="1"/>
    <col min="9" max="9" width="16.7109375" customWidth="1"/>
    <col min="10" max="10" width="12.85546875" customWidth="1"/>
    <col min="11" max="11" width="12.7109375" customWidth="1"/>
    <col min="12" max="12" width="11.140625" customWidth="1"/>
    <col min="13" max="13" width="13.42578125" customWidth="1"/>
    <col min="14" max="103" width="5.7109375" customWidth="1"/>
  </cols>
  <sheetData>
    <row r="2" spans="1:103" ht="21" x14ac:dyDescent="0.35">
      <c r="B2" s="5" t="s">
        <v>16</v>
      </c>
      <c r="C2" s="5"/>
    </row>
    <row r="3" spans="1:103" x14ac:dyDescent="0.25">
      <c r="D3" s="18" t="s">
        <v>389</v>
      </c>
    </row>
    <row r="4" spans="1:103" ht="15.75" x14ac:dyDescent="0.25">
      <c r="A4" s="4" t="s">
        <v>506</v>
      </c>
      <c r="C4" s="45" t="s">
        <v>134</v>
      </c>
      <c r="D4" s="142" t="s">
        <v>388</v>
      </c>
      <c r="E4" s="142" t="s">
        <v>390</v>
      </c>
      <c r="F4" s="142" t="s">
        <v>391</v>
      </c>
      <c r="G4" s="142" t="s">
        <v>392</v>
      </c>
      <c r="H4" s="142" t="s">
        <v>393</v>
      </c>
      <c r="I4" s="142" t="s">
        <v>394</v>
      </c>
      <c r="J4" s="142" t="s">
        <v>395</v>
      </c>
      <c r="K4" s="142" t="s">
        <v>396</v>
      </c>
      <c r="L4" s="142" t="s">
        <v>397</v>
      </c>
      <c r="M4" s="142" t="s">
        <v>398</v>
      </c>
      <c r="N4" s="142" t="s">
        <v>399</v>
      </c>
      <c r="O4" s="142" t="s">
        <v>400</v>
      </c>
      <c r="P4" s="142" t="s">
        <v>401</v>
      </c>
      <c r="Q4" s="142" t="s">
        <v>402</v>
      </c>
      <c r="R4" s="142" t="s">
        <v>403</v>
      </c>
      <c r="S4" s="142" t="s">
        <v>404</v>
      </c>
      <c r="T4" s="142" t="s">
        <v>405</v>
      </c>
      <c r="U4" s="142" t="s">
        <v>406</v>
      </c>
      <c r="V4" s="142" t="s">
        <v>407</v>
      </c>
      <c r="W4" s="142" t="s">
        <v>408</v>
      </c>
      <c r="X4" s="142" t="s">
        <v>409</v>
      </c>
      <c r="Y4" s="142" t="s">
        <v>410</v>
      </c>
      <c r="Z4" s="142" t="s">
        <v>411</v>
      </c>
      <c r="AA4" s="142" t="s">
        <v>412</v>
      </c>
      <c r="AB4" s="142" t="s">
        <v>413</v>
      </c>
      <c r="AC4" s="142" t="s">
        <v>414</v>
      </c>
      <c r="AD4" s="142" t="s">
        <v>415</v>
      </c>
      <c r="AE4" s="142" t="s">
        <v>416</v>
      </c>
      <c r="AF4" s="142" t="s">
        <v>417</v>
      </c>
      <c r="AG4" s="142" t="s">
        <v>418</v>
      </c>
      <c r="AH4" s="142" t="s">
        <v>419</v>
      </c>
      <c r="AI4" s="142" t="s">
        <v>420</v>
      </c>
      <c r="AJ4" s="142" t="s">
        <v>421</v>
      </c>
      <c r="AK4" s="142" t="s">
        <v>422</v>
      </c>
      <c r="AL4" s="142" t="s">
        <v>423</v>
      </c>
      <c r="AM4" s="142" t="s">
        <v>424</v>
      </c>
      <c r="AN4" s="142" t="s">
        <v>425</v>
      </c>
      <c r="AO4" s="142" t="s">
        <v>426</v>
      </c>
      <c r="AP4" s="142" t="s">
        <v>427</v>
      </c>
      <c r="AQ4" s="142" t="s">
        <v>428</v>
      </c>
      <c r="AR4" s="142" t="s">
        <v>429</v>
      </c>
      <c r="AS4" s="142" t="s">
        <v>430</v>
      </c>
      <c r="AT4" s="142" t="s">
        <v>431</v>
      </c>
      <c r="AU4" s="142" t="s">
        <v>432</v>
      </c>
      <c r="AV4" s="142" t="s">
        <v>433</v>
      </c>
      <c r="AW4" s="142" t="s">
        <v>434</v>
      </c>
      <c r="AX4" s="142" t="s">
        <v>435</v>
      </c>
      <c r="AY4" s="142" t="s">
        <v>436</v>
      </c>
      <c r="AZ4" s="142" t="s">
        <v>437</v>
      </c>
      <c r="BA4" s="142" t="s">
        <v>438</v>
      </c>
      <c r="BB4" s="142" t="s">
        <v>439</v>
      </c>
      <c r="BC4" s="142" t="s">
        <v>440</v>
      </c>
      <c r="BD4" s="142" t="s">
        <v>441</v>
      </c>
      <c r="BE4" s="142" t="s">
        <v>442</v>
      </c>
      <c r="BF4" s="142" t="s">
        <v>443</v>
      </c>
      <c r="BG4" s="142" t="s">
        <v>444</v>
      </c>
      <c r="BH4" s="142" t="s">
        <v>445</v>
      </c>
      <c r="BI4" s="142" t="s">
        <v>446</v>
      </c>
      <c r="BJ4" s="142" t="s">
        <v>447</v>
      </c>
      <c r="BK4" s="142" t="s">
        <v>448</v>
      </c>
      <c r="BL4" s="142" t="s">
        <v>449</v>
      </c>
      <c r="BM4" s="142" t="s">
        <v>450</v>
      </c>
      <c r="BN4" s="142" t="s">
        <v>451</v>
      </c>
      <c r="BO4" s="142" t="s">
        <v>452</v>
      </c>
      <c r="BP4" s="142" t="s">
        <v>453</v>
      </c>
      <c r="BQ4" s="142" t="s">
        <v>454</v>
      </c>
      <c r="BR4" s="142" t="s">
        <v>455</v>
      </c>
      <c r="BS4" s="142" t="s">
        <v>456</v>
      </c>
      <c r="BT4" s="142" t="s">
        <v>457</v>
      </c>
      <c r="BU4" s="142" t="s">
        <v>458</v>
      </c>
      <c r="BV4" s="142" t="s">
        <v>459</v>
      </c>
      <c r="BW4" s="142" t="s">
        <v>460</v>
      </c>
      <c r="BX4" s="142" t="s">
        <v>461</v>
      </c>
      <c r="BY4" s="142" t="s">
        <v>462</v>
      </c>
      <c r="BZ4" s="142" t="s">
        <v>463</v>
      </c>
      <c r="CA4" s="142" t="s">
        <v>464</v>
      </c>
      <c r="CB4" s="142" t="s">
        <v>465</v>
      </c>
      <c r="CC4" s="142" t="s">
        <v>466</v>
      </c>
      <c r="CD4" s="142" t="s">
        <v>467</v>
      </c>
      <c r="CE4" s="142" t="s">
        <v>468</v>
      </c>
      <c r="CF4" s="142" t="s">
        <v>469</v>
      </c>
      <c r="CG4" s="142" t="s">
        <v>470</v>
      </c>
      <c r="CH4" s="142" t="s">
        <v>471</v>
      </c>
      <c r="CI4" s="142" t="s">
        <v>472</v>
      </c>
      <c r="CJ4" s="142" t="s">
        <v>473</v>
      </c>
      <c r="CK4" s="142" t="s">
        <v>474</v>
      </c>
      <c r="CL4" s="142" t="s">
        <v>475</v>
      </c>
      <c r="CM4" s="142" t="s">
        <v>476</v>
      </c>
      <c r="CN4" s="142" t="s">
        <v>477</v>
      </c>
      <c r="CO4" s="142" t="s">
        <v>478</v>
      </c>
      <c r="CP4" s="142" t="s">
        <v>479</v>
      </c>
      <c r="CQ4" s="142" t="s">
        <v>480</v>
      </c>
      <c r="CR4" s="142" t="s">
        <v>481</v>
      </c>
      <c r="CS4" s="142" t="s">
        <v>482</v>
      </c>
      <c r="CT4" s="142" t="s">
        <v>483</v>
      </c>
      <c r="CU4" s="142" t="s">
        <v>484</v>
      </c>
      <c r="CV4" s="142" t="s">
        <v>485</v>
      </c>
      <c r="CW4" s="142" t="s">
        <v>486</v>
      </c>
      <c r="CX4" s="142" t="s">
        <v>487</v>
      </c>
      <c r="CY4" s="142" t="s">
        <v>488</v>
      </c>
    </row>
    <row r="5" spans="1:103" x14ac:dyDescent="0.25">
      <c r="A5" s="41">
        <v>27</v>
      </c>
      <c r="B5" s="4" t="s">
        <v>17</v>
      </c>
      <c r="C5" t="s">
        <v>489</v>
      </c>
      <c r="D5">
        <v>22</v>
      </c>
      <c r="E5">
        <v>19</v>
      </c>
      <c r="F5">
        <v>20</v>
      </c>
      <c r="G5">
        <v>20</v>
      </c>
      <c r="H5">
        <v>25</v>
      </c>
      <c r="N5" s="201"/>
      <c r="O5" s="201"/>
      <c r="P5" s="201"/>
      <c r="Q5" s="201"/>
      <c r="R5" s="201"/>
      <c r="S5" s="201"/>
      <c r="T5" s="201"/>
      <c r="U5" s="201"/>
      <c r="V5" s="201"/>
      <c r="W5" s="201"/>
      <c r="X5" s="201"/>
      <c r="Y5" s="201"/>
      <c r="Z5" s="201"/>
      <c r="AA5" s="201"/>
      <c r="AB5" s="201"/>
      <c r="AC5" s="201"/>
      <c r="AD5" s="201"/>
      <c r="AE5" s="201"/>
    </row>
    <row r="6" spans="1:103" x14ac:dyDescent="0.25">
      <c r="A6" s="41">
        <v>28</v>
      </c>
      <c r="B6" s="4" t="s">
        <v>18</v>
      </c>
      <c r="C6" t="s">
        <v>490</v>
      </c>
      <c r="D6" t="s">
        <v>554</v>
      </c>
      <c r="E6" t="s">
        <v>554</v>
      </c>
      <c r="F6" t="s">
        <v>554</v>
      </c>
      <c r="G6" t="s">
        <v>554</v>
      </c>
      <c r="H6" t="s">
        <v>554</v>
      </c>
    </row>
    <row r="7" spans="1:103" x14ac:dyDescent="0.25">
      <c r="A7" s="41">
        <v>29</v>
      </c>
      <c r="B7" s="4" t="s">
        <v>19</v>
      </c>
      <c r="C7" t="s">
        <v>491</v>
      </c>
      <c r="D7" t="s">
        <v>545</v>
      </c>
      <c r="E7" t="s">
        <v>545</v>
      </c>
      <c r="F7" t="s">
        <v>545</v>
      </c>
      <c r="G7" t="s">
        <v>545</v>
      </c>
      <c r="H7" t="s">
        <v>545</v>
      </c>
      <c r="AA7" s="201"/>
    </row>
    <row r="8" spans="1:103" x14ac:dyDescent="0.25">
      <c r="A8" s="41">
        <v>30</v>
      </c>
      <c r="B8" s="4" t="s">
        <v>20</v>
      </c>
      <c r="C8" t="s">
        <v>377</v>
      </c>
      <c r="D8" t="s">
        <v>650</v>
      </c>
      <c r="E8" t="s">
        <v>650</v>
      </c>
      <c r="F8" t="s">
        <v>650</v>
      </c>
      <c r="G8" t="s">
        <v>650</v>
      </c>
      <c r="H8" t="s">
        <v>650</v>
      </c>
    </row>
    <row r="9" spans="1:103" x14ac:dyDescent="0.25">
      <c r="A9" s="41">
        <v>31</v>
      </c>
      <c r="B9" s="4" t="s">
        <v>21</v>
      </c>
      <c r="C9" t="s">
        <v>492</v>
      </c>
      <c r="D9">
        <v>5</v>
      </c>
      <c r="E9">
        <v>5</v>
      </c>
      <c r="F9">
        <v>5</v>
      </c>
      <c r="G9">
        <v>5</v>
      </c>
      <c r="H9">
        <v>5</v>
      </c>
      <c r="N9" s="201"/>
      <c r="O9" s="201"/>
      <c r="P9" s="201"/>
      <c r="Q9" s="201"/>
      <c r="R9" s="201"/>
      <c r="S9" s="201"/>
      <c r="T9" s="201"/>
      <c r="U9" s="201"/>
      <c r="V9" s="201"/>
      <c r="W9" s="201"/>
      <c r="X9" s="201"/>
      <c r="Y9" s="201"/>
      <c r="Z9" s="201"/>
      <c r="AA9" s="201"/>
      <c r="AB9" s="201"/>
      <c r="AC9" s="201"/>
      <c r="AD9" s="201"/>
      <c r="AE9" s="201"/>
    </row>
    <row r="10" spans="1:103" x14ac:dyDescent="0.25">
      <c r="A10" s="41">
        <v>32</v>
      </c>
      <c r="B10" s="4" t="s">
        <v>22</v>
      </c>
      <c r="C10" t="s">
        <v>322</v>
      </c>
      <c r="D10">
        <v>5</v>
      </c>
      <c r="E10">
        <v>5</v>
      </c>
      <c r="F10">
        <v>5</v>
      </c>
      <c r="G10">
        <v>5</v>
      </c>
      <c r="H10">
        <v>5</v>
      </c>
      <c r="N10" s="201"/>
      <c r="O10" s="201"/>
      <c r="P10" s="201"/>
      <c r="Q10" s="201"/>
      <c r="R10" s="201"/>
      <c r="S10" s="201"/>
      <c r="T10" s="201"/>
      <c r="U10" s="201"/>
      <c r="V10" s="201"/>
      <c r="W10" s="201"/>
      <c r="X10" s="201"/>
      <c r="Y10" s="201"/>
      <c r="Z10" s="201"/>
      <c r="AA10" s="201"/>
      <c r="AB10" s="201"/>
      <c r="AC10" s="201"/>
      <c r="AD10" s="201"/>
      <c r="AE10" s="201"/>
    </row>
    <row r="11" spans="1:103" x14ac:dyDescent="0.25">
      <c r="A11" s="41">
        <v>33</v>
      </c>
      <c r="B11" s="4" t="s">
        <v>23</v>
      </c>
      <c r="C11" t="s">
        <v>323</v>
      </c>
      <c r="D11">
        <v>5</v>
      </c>
      <c r="E11">
        <v>5</v>
      </c>
      <c r="F11">
        <v>4</v>
      </c>
      <c r="G11">
        <v>5</v>
      </c>
      <c r="H11">
        <v>5</v>
      </c>
      <c r="N11" s="201"/>
      <c r="O11" s="201"/>
      <c r="P11" s="201"/>
      <c r="Q11" s="201"/>
      <c r="R11" s="201"/>
      <c r="S11" s="201"/>
      <c r="T11" s="201"/>
      <c r="U11" s="201"/>
      <c r="V11" s="201"/>
      <c r="W11" s="201"/>
      <c r="X11" s="201"/>
      <c r="Y11" s="201"/>
      <c r="Z11" s="201"/>
      <c r="AA11" s="201"/>
      <c r="AB11" s="201"/>
      <c r="AC11" s="201"/>
      <c r="AD11" s="201"/>
      <c r="AE11" s="201"/>
    </row>
    <row r="12" spans="1:103" x14ac:dyDescent="0.25">
      <c r="A12" s="41">
        <v>34</v>
      </c>
      <c r="B12" s="4" t="s">
        <v>24</v>
      </c>
      <c r="C12" t="s">
        <v>546</v>
      </c>
      <c r="D12">
        <v>5</v>
      </c>
      <c r="E12">
        <v>5</v>
      </c>
      <c r="F12">
        <v>4</v>
      </c>
      <c r="G12">
        <v>3</v>
      </c>
      <c r="H12">
        <v>5</v>
      </c>
      <c r="N12" s="201"/>
      <c r="O12" s="201"/>
      <c r="P12" s="201"/>
      <c r="Q12" s="201"/>
      <c r="R12" s="201"/>
      <c r="S12" s="201"/>
      <c r="T12" s="201"/>
      <c r="U12" s="201"/>
      <c r="V12" s="201"/>
      <c r="W12" s="201"/>
      <c r="X12" s="201"/>
      <c r="Y12" s="201"/>
      <c r="Z12" s="201"/>
      <c r="AA12" s="201"/>
      <c r="AB12" s="201"/>
      <c r="AC12" s="201"/>
      <c r="AD12" s="201"/>
      <c r="AE12" s="201"/>
    </row>
    <row r="13" spans="1:103" x14ac:dyDescent="0.25">
      <c r="A13" s="41">
        <v>35</v>
      </c>
      <c r="B13" s="4" t="s">
        <v>25</v>
      </c>
      <c r="C13" t="s">
        <v>547</v>
      </c>
      <c r="D13">
        <v>5</v>
      </c>
      <c r="E13">
        <v>4</v>
      </c>
      <c r="F13">
        <v>3</v>
      </c>
      <c r="G13">
        <v>5</v>
      </c>
      <c r="H13">
        <v>5</v>
      </c>
      <c r="N13" s="201"/>
      <c r="O13" s="201"/>
      <c r="P13" s="201"/>
      <c r="Q13" s="201"/>
      <c r="R13" s="201"/>
      <c r="S13" s="201"/>
      <c r="T13" s="201"/>
      <c r="U13" s="201"/>
      <c r="V13" s="201"/>
      <c r="W13" s="201"/>
      <c r="X13" s="201"/>
      <c r="Y13" s="201"/>
      <c r="Z13" s="201"/>
      <c r="AA13" s="201"/>
      <c r="AB13" s="201"/>
      <c r="AC13" s="201"/>
      <c r="AD13" s="201"/>
      <c r="AE13" s="201"/>
    </row>
    <row r="14" spans="1:103" x14ac:dyDescent="0.25">
      <c r="A14" s="41">
        <v>36</v>
      </c>
      <c r="B14" s="4" t="s">
        <v>26</v>
      </c>
      <c r="C14" t="s">
        <v>324</v>
      </c>
      <c r="D14">
        <v>5</v>
      </c>
      <c r="E14">
        <v>4</v>
      </c>
      <c r="F14">
        <v>5</v>
      </c>
      <c r="G14">
        <v>5</v>
      </c>
      <c r="H14">
        <v>5</v>
      </c>
      <c r="N14" s="201"/>
      <c r="O14" s="201"/>
      <c r="P14" s="201"/>
      <c r="Q14" s="201"/>
      <c r="R14" s="201"/>
      <c r="S14" s="201"/>
      <c r="T14" s="201"/>
      <c r="U14" s="201"/>
      <c r="V14" s="201"/>
      <c r="W14" s="201"/>
      <c r="X14" s="201"/>
      <c r="Y14" s="201"/>
      <c r="Z14" s="201"/>
      <c r="AA14" s="201"/>
      <c r="AB14" s="201"/>
      <c r="AC14" s="201"/>
      <c r="AD14" s="201"/>
      <c r="AE14" s="201"/>
    </row>
    <row r="15" spans="1:103" x14ac:dyDescent="0.25">
      <c r="A15" s="41">
        <v>37</v>
      </c>
      <c r="B15" s="4" t="s">
        <v>27</v>
      </c>
      <c r="C15" t="s">
        <v>325</v>
      </c>
      <c r="D15">
        <v>5</v>
      </c>
      <c r="E15">
        <v>5</v>
      </c>
      <c r="F15">
        <v>5</v>
      </c>
      <c r="G15">
        <v>4</v>
      </c>
      <c r="H15">
        <v>5</v>
      </c>
      <c r="N15" s="201"/>
      <c r="O15" s="201"/>
      <c r="P15" s="201"/>
      <c r="Q15" s="201"/>
      <c r="R15" s="201"/>
      <c r="S15" s="201"/>
      <c r="T15" s="201"/>
      <c r="U15" s="201"/>
      <c r="V15" s="201"/>
      <c r="W15" s="201"/>
      <c r="X15" s="201"/>
      <c r="Y15" s="201"/>
      <c r="Z15" s="201"/>
      <c r="AA15" s="201"/>
      <c r="AB15" s="201"/>
      <c r="AC15" s="201"/>
      <c r="AD15" s="201"/>
      <c r="AE15" s="201"/>
    </row>
    <row r="16" spans="1:103" x14ac:dyDescent="0.25">
      <c r="A16" s="41">
        <v>38</v>
      </c>
      <c r="B16" s="4" t="s">
        <v>28</v>
      </c>
      <c r="C16" t="s">
        <v>548</v>
      </c>
      <c r="D16">
        <v>3</v>
      </c>
      <c r="E16">
        <v>5</v>
      </c>
      <c r="F16">
        <v>5</v>
      </c>
      <c r="G16">
        <v>5</v>
      </c>
      <c r="H16">
        <v>5</v>
      </c>
      <c r="N16" s="201"/>
      <c r="O16" s="201"/>
      <c r="P16" s="201"/>
      <c r="Q16" s="201"/>
      <c r="R16" s="201"/>
      <c r="S16" s="201"/>
      <c r="T16" s="201"/>
      <c r="U16" s="201"/>
      <c r="V16" s="201"/>
      <c r="W16" s="201"/>
      <c r="X16" s="201"/>
      <c r="Y16" s="201"/>
      <c r="Z16" s="201"/>
      <c r="AA16" s="201"/>
      <c r="AB16" s="201"/>
      <c r="AC16" s="201"/>
      <c r="AD16" s="201"/>
      <c r="AE16" s="201"/>
    </row>
    <row r="17" spans="1:31" x14ac:dyDescent="0.25">
      <c r="A17" s="41">
        <v>39</v>
      </c>
      <c r="B17" s="4" t="s">
        <v>29</v>
      </c>
      <c r="C17" t="s">
        <v>326</v>
      </c>
      <c r="D17">
        <v>5</v>
      </c>
      <c r="E17">
        <v>5</v>
      </c>
      <c r="F17">
        <v>5</v>
      </c>
      <c r="G17">
        <v>5</v>
      </c>
      <c r="H17">
        <v>5</v>
      </c>
      <c r="N17" s="201"/>
      <c r="O17" s="201"/>
      <c r="P17" s="201"/>
      <c r="Q17" s="201"/>
      <c r="R17" s="201"/>
      <c r="S17" s="201"/>
      <c r="T17" s="201"/>
      <c r="U17" s="201"/>
      <c r="V17" s="201"/>
      <c r="W17" s="201"/>
      <c r="X17" s="201"/>
      <c r="Y17" s="201"/>
      <c r="Z17" s="201"/>
      <c r="AA17" s="201"/>
      <c r="AB17" s="201"/>
      <c r="AC17" s="201"/>
      <c r="AD17" s="201"/>
      <c r="AE17" s="201"/>
    </row>
    <row r="18" spans="1:31" x14ac:dyDescent="0.25">
      <c r="A18" s="41">
        <v>40</v>
      </c>
      <c r="B18" s="4" t="s">
        <v>30</v>
      </c>
      <c r="C18" t="s">
        <v>327</v>
      </c>
      <c r="D18">
        <v>5</v>
      </c>
      <c r="E18">
        <v>5</v>
      </c>
      <c r="F18">
        <v>5</v>
      </c>
      <c r="G18">
        <v>5</v>
      </c>
      <c r="H18">
        <v>5</v>
      </c>
      <c r="N18" s="201"/>
      <c r="O18" s="201"/>
      <c r="P18" s="201"/>
      <c r="Q18" s="201"/>
      <c r="R18" s="201"/>
      <c r="S18" s="201"/>
      <c r="T18" s="201"/>
      <c r="U18" s="201"/>
      <c r="V18" s="201"/>
      <c r="W18" s="201"/>
      <c r="X18" s="201"/>
      <c r="Y18" s="201"/>
      <c r="Z18" s="201"/>
      <c r="AA18" s="201"/>
      <c r="AB18" s="201"/>
      <c r="AC18" s="201"/>
      <c r="AD18" s="201"/>
      <c r="AE18" s="201"/>
    </row>
    <row r="19" spans="1:31" x14ac:dyDescent="0.25">
      <c r="A19" s="41">
        <v>41</v>
      </c>
      <c r="B19" s="4" t="s">
        <v>31</v>
      </c>
      <c r="C19" t="s">
        <v>328</v>
      </c>
      <c r="D19">
        <v>3</v>
      </c>
      <c r="E19">
        <v>3</v>
      </c>
      <c r="F19">
        <v>4</v>
      </c>
      <c r="G19">
        <v>3</v>
      </c>
      <c r="H19">
        <v>5</v>
      </c>
      <c r="N19" s="201"/>
      <c r="O19" s="201"/>
      <c r="P19" s="201"/>
      <c r="Q19" s="201"/>
      <c r="R19" s="201"/>
      <c r="S19" s="201"/>
      <c r="T19" s="201"/>
      <c r="U19" s="201"/>
      <c r="V19" s="201"/>
      <c r="W19" s="201"/>
      <c r="X19" s="201"/>
      <c r="Y19" s="201"/>
      <c r="Z19" s="201"/>
      <c r="AA19" s="201"/>
      <c r="AB19" s="201"/>
      <c r="AC19" s="201"/>
      <c r="AD19" s="201"/>
      <c r="AE19" s="201"/>
    </row>
    <row r="20" spans="1:31" x14ac:dyDescent="0.25">
      <c r="A20" s="41">
        <v>42</v>
      </c>
      <c r="B20" s="4" t="s">
        <v>32</v>
      </c>
      <c r="C20" t="s">
        <v>329</v>
      </c>
      <c r="D20">
        <v>5</v>
      </c>
      <c r="E20">
        <v>5</v>
      </c>
      <c r="F20">
        <v>5</v>
      </c>
      <c r="G20">
        <v>5</v>
      </c>
      <c r="H20">
        <v>5</v>
      </c>
      <c r="N20" s="201"/>
      <c r="O20" s="201"/>
      <c r="P20" s="201"/>
      <c r="Q20" s="201"/>
      <c r="R20" s="201"/>
      <c r="S20" s="201"/>
      <c r="T20" s="201"/>
      <c r="U20" s="201"/>
      <c r="V20" s="201"/>
      <c r="W20" s="201"/>
      <c r="X20" s="201"/>
      <c r="Y20" s="201"/>
      <c r="Z20" s="201"/>
      <c r="AA20" s="201"/>
      <c r="AB20" s="201"/>
      <c r="AC20" s="201"/>
      <c r="AD20" s="201"/>
      <c r="AE20" s="201"/>
    </row>
    <row r="21" spans="1:31" x14ac:dyDescent="0.25">
      <c r="A21" s="41">
        <v>43</v>
      </c>
      <c r="B21" s="4" t="s">
        <v>33</v>
      </c>
      <c r="C21" t="s">
        <v>330</v>
      </c>
      <c r="D21">
        <v>5</v>
      </c>
      <c r="E21">
        <v>5</v>
      </c>
      <c r="F21">
        <v>5</v>
      </c>
      <c r="G21">
        <v>5</v>
      </c>
      <c r="H21">
        <v>5</v>
      </c>
      <c r="N21" s="201"/>
      <c r="O21" s="201"/>
      <c r="P21" s="201"/>
      <c r="Q21" s="201"/>
      <c r="R21" s="201"/>
      <c r="S21" s="201"/>
      <c r="T21" s="201"/>
      <c r="U21" s="201"/>
      <c r="V21" s="201"/>
      <c r="W21" s="201"/>
      <c r="X21" s="201"/>
      <c r="Y21" s="201"/>
      <c r="Z21" s="201"/>
      <c r="AA21" s="201"/>
      <c r="AB21" s="201"/>
      <c r="AC21" s="201"/>
      <c r="AD21" s="201"/>
      <c r="AE21" s="201"/>
    </row>
    <row r="22" spans="1:31" x14ac:dyDescent="0.25">
      <c r="A22" s="41">
        <v>44</v>
      </c>
      <c r="B22" s="4" t="s">
        <v>34</v>
      </c>
      <c r="C22" t="s">
        <v>331</v>
      </c>
      <c r="D22">
        <v>5</v>
      </c>
      <c r="E22">
        <v>5</v>
      </c>
      <c r="F22">
        <v>5</v>
      </c>
      <c r="G22">
        <v>5</v>
      </c>
      <c r="H22">
        <v>5</v>
      </c>
      <c r="N22" s="201"/>
      <c r="O22" s="201"/>
      <c r="P22" s="201"/>
      <c r="Q22" s="201"/>
      <c r="R22" s="201"/>
      <c r="S22" s="201"/>
      <c r="T22" s="201"/>
      <c r="U22" s="201"/>
      <c r="V22" s="201"/>
      <c r="W22" s="201"/>
      <c r="X22" s="201"/>
      <c r="Y22" s="201"/>
      <c r="Z22" s="201"/>
      <c r="AA22" s="201"/>
      <c r="AB22" s="201"/>
      <c r="AC22" s="201"/>
      <c r="AD22" s="201"/>
      <c r="AE22" s="201"/>
    </row>
    <row r="23" spans="1:31" x14ac:dyDescent="0.25">
      <c r="A23" s="41">
        <v>45</v>
      </c>
      <c r="B23" s="4" t="s">
        <v>35</v>
      </c>
      <c r="C23" t="s">
        <v>332</v>
      </c>
      <c r="D23">
        <v>3</v>
      </c>
      <c r="E23">
        <v>5</v>
      </c>
      <c r="F23">
        <v>5</v>
      </c>
      <c r="G23">
        <v>5</v>
      </c>
      <c r="H23">
        <v>4</v>
      </c>
      <c r="N23" s="201"/>
      <c r="O23" s="201"/>
      <c r="P23" s="201"/>
      <c r="Q23" s="201"/>
      <c r="R23" s="201"/>
      <c r="S23" s="201"/>
      <c r="T23" s="201"/>
      <c r="U23" s="201"/>
      <c r="V23" s="201"/>
      <c r="W23" s="201"/>
      <c r="X23" s="201"/>
      <c r="Y23" s="201"/>
      <c r="Z23" s="201"/>
      <c r="AA23" s="201"/>
      <c r="AB23" s="201"/>
      <c r="AC23" s="201"/>
      <c r="AD23" s="201"/>
      <c r="AE23" s="201"/>
    </row>
    <row r="24" spans="1:31" x14ac:dyDescent="0.25">
      <c r="A24" s="41">
        <v>46</v>
      </c>
      <c r="B24" s="4" t="s">
        <v>36</v>
      </c>
      <c r="C24" t="s">
        <v>333</v>
      </c>
      <c r="D24">
        <v>5</v>
      </c>
      <c r="E24">
        <v>5</v>
      </c>
      <c r="F24">
        <v>5</v>
      </c>
      <c r="G24">
        <v>5</v>
      </c>
      <c r="H24">
        <v>4</v>
      </c>
      <c r="N24" s="201"/>
      <c r="O24" s="201"/>
      <c r="P24" s="201"/>
      <c r="Q24" s="201"/>
      <c r="R24" s="201"/>
      <c r="S24" s="201"/>
      <c r="T24" s="201"/>
      <c r="U24" s="201"/>
      <c r="V24" s="201"/>
      <c r="W24" s="201"/>
      <c r="X24" s="201"/>
      <c r="Y24" s="201"/>
      <c r="Z24" s="201"/>
      <c r="AA24" s="201"/>
      <c r="AB24" s="201"/>
      <c r="AC24" s="201"/>
      <c r="AD24" s="201"/>
      <c r="AE24" s="201"/>
    </row>
    <row r="25" spans="1:31" x14ac:dyDescent="0.25">
      <c r="A25" s="41">
        <v>47</v>
      </c>
      <c r="B25" s="4" t="s">
        <v>37</v>
      </c>
      <c r="C25" t="s">
        <v>549</v>
      </c>
      <c r="D25" t="s">
        <v>523</v>
      </c>
      <c r="F25" t="s">
        <v>523</v>
      </c>
      <c r="H25" t="s">
        <v>660</v>
      </c>
      <c r="N25" s="201"/>
      <c r="O25" s="201"/>
      <c r="P25" s="201"/>
      <c r="Q25" s="166"/>
      <c r="R25" s="201"/>
      <c r="S25" s="201"/>
      <c r="T25" s="201"/>
      <c r="U25" s="201"/>
      <c r="V25" s="201"/>
      <c r="W25" s="201"/>
      <c r="X25" s="201"/>
      <c r="Y25" s="201"/>
      <c r="Z25" s="201"/>
      <c r="AA25" s="201"/>
      <c r="AB25" s="201"/>
      <c r="AC25" s="201"/>
      <c r="AD25" s="201"/>
      <c r="AE25" s="201"/>
    </row>
    <row r="26" spans="1:31" x14ac:dyDescent="0.25">
      <c r="A26" s="41">
        <v>48</v>
      </c>
      <c r="B26" s="4" t="s">
        <v>38</v>
      </c>
      <c r="C26" t="s">
        <v>334</v>
      </c>
      <c r="D26">
        <v>3</v>
      </c>
      <c r="E26">
        <v>5</v>
      </c>
      <c r="F26">
        <v>5</v>
      </c>
      <c r="G26">
        <v>4</v>
      </c>
      <c r="H26">
        <v>5</v>
      </c>
      <c r="N26" s="201"/>
      <c r="O26" s="201"/>
      <c r="P26" s="201"/>
      <c r="Q26" s="201"/>
      <c r="R26" s="201"/>
      <c r="S26" s="201"/>
      <c r="T26" s="201"/>
      <c r="U26" s="201"/>
      <c r="V26" s="201"/>
      <c r="W26" s="201"/>
      <c r="X26" s="201"/>
      <c r="Y26" s="201"/>
      <c r="Z26" s="201"/>
      <c r="AA26" s="201"/>
      <c r="AB26" s="201"/>
      <c r="AC26" s="201"/>
      <c r="AD26" s="201"/>
      <c r="AE26" s="201"/>
    </row>
    <row r="27" spans="1:31" x14ac:dyDescent="0.25">
      <c r="A27" s="41">
        <v>49</v>
      </c>
      <c r="B27" s="4" t="s">
        <v>39</v>
      </c>
      <c r="C27" t="s">
        <v>335</v>
      </c>
      <c r="D27">
        <v>3</v>
      </c>
      <c r="E27">
        <v>5</v>
      </c>
      <c r="F27">
        <v>5</v>
      </c>
      <c r="G27">
        <v>4</v>
      </c>
      <c r="H27">
        <v>4</v>
      </c>
      <c r="N27" s="201"/>
      <c r="O27" s="201"/>
      <c r="P27" s="201"/>
      <c r="Q27" s="201"/>
      <c r="R27" s="201"/>
      <c r="S27" s="201"/>
      <c r="T27" s="201"/>
      <c r="U27" s="201"/>
      <c r="V27" s="201"/>
      <c r="W27" s="201"/>
      <c r="X27" s="201"/>
      <c r="Y27" s="201"/>
      <c r="Z27" s="201"/>
      <c r="AA27" s="201"/>
      <c r="AB27" s="201"/>
      <c r="AC27" s="201"/>
      <c r="AD27" s="201"/>
      <c r="AE27" s="201"/>
    </row>
    <row r="28" spans="1:31" x14ac:dyDescent="0.25">
      <c r="A28" s="41">
        <v>50</v>
      </c>
      <c r="B28" s="4" t="s">
        <v>40</v>
      </c>
      <c r="C28" t="s">
        <v>336</v>
      </c>
      <c r="D28">
        <v>5</v>
      </c>
      <c r="E28">
        <v>4</v>
      </c>
      <c r="F28">
        <v>5</v>
      </c>
      <c r="G28">
        <v>4</v>
      </c>
      <c r="H28">
        <v>5</v>
      </c>
      <c r="N28" s="201"/>
      <c r="O28" s="201"/>
      <c r="P28" s="201"/>
      <c r="Q28" s="201"/>
      <c r="R28" s="201"/>
      <c r="S28" s="201"/>
      <c r="T28" s="201"/>
      <c r="U28" s="201"/>
      <c r="V28" s="201"/>
      <c r="W28" s="201"/>
      <c r="X28" s="201"/>
      <c r="Y28" s="201"/>
      <c r="Z28" s="201"/>
      <c r="AA28" s="201"/>
      <c r="AB28" s="201"/>
      <c r="AC28" s="201"/>
      <c r="AD28" s="201"/>
      <c r="AE28" s="201"/>
    </row>
    <row r="29" spans="1:31" x14ac:dyDescent="0.25">
      <c r="A29" s="41">
        <v>51</v>
      </c>
      <c r="B29" s="4" t="s">
        <v>41</v>
      </c>
      <c r="C29" t="s">
        <v>337</v>
      </c>
      <c r="D29">
        <v>1</v>
      </c>
      <c r="E29">
        <v>5</v>
      </c>
      <c r="F29">
        <v>5</v>
      </c>
      <c r="G29">
        <v>5</v>
      </c>
      <c r="H29">
        <v>5</v>
      </c>
      <c r="N29" s="201"/>
      <c r="O29" s="201"/>
      <c r="P29" s="201"/>
      <c r="Q29" s="201"/>
      <c r="R29" s="201"/>
      <c r="S29" s="201"/>
      <c r="T29" s="201"/>
      <c r="U29" s="201"/>
      <c r="V29" s="201"/>
      <c r="W29" s="201"/>
      <c r="X29" s="201"/>
      <c r="Y29" s="201"/>
      <c r="Z29" s="201"/>
      <c r="AA29" s="201"/>
      <c r="AB29" s="201"/>
      <c r="AC29" s="201"/>
      <c r="AD29" s="201"/>
      <c r="AE29" s="201"/>
    </row>
    <row r="30" spans="1:31" x14ac:dyDescent="0.25">
      <c r="A30" s="41">
        <v>52</v>
      </c>
      <c r="B30" s="4" t="s">
        <v>42</v>
      </c>
      <c r="C30" t="s">
        <v>338</v>
      </c>
      <c r="D30">
        <v>3</v>
      </c>
      <c r="E30">
        <v>5</v>
      </c>
      <c r="F30">
        <v>4</v>
      </c>
      <c r="G30">
        <v>4</v>
      </c>
      <c r="H30">
        <v>5</v>
      </c>
      <c r="N30" s="201"/>
      <c r="O30" s="201"/>
      <c r="P30" s="201"/>
      <c r="Q30" s="201"/>
      <c r="R30" s="201"/>
      <c r="S30" s="201"/>
      <c r="T30" s="201"/>
      <c r="U30" s="201"/>
      <c r="V30" s="201"/>
      <c r="W30" s="201"/>
      <c r="X30" s="201"/>
      <c r="Y30" s="201"/>
      <c r="Z30" s="201"/>
      <c r="AA30" s="201"/>
      <c r="AB30" s="201"/>
      <c r="AC30" s="201"/>
      <c r="AD30" s="201"/>
      <c r="AE30" s="201"/>
    </row>
    <row r="31" spans="1:31" x14ac:dyDescent="0.25">
      <c r="A31" s="41">
        <v>53</v>
      </c>
      <c r="B31" s="4" t="s">
        <v>43</v>
      </c>
      <c r="C31" t="s">
        <v>339</v>
      </c>
      <c r="D31">
        <v>4</v>
      </c>
      <c r="E31">
        <v>5</v>
      </c>
      <c r="F31">
        <v>5</v>
      </c>
      <c r="G31">
        <v>4</v>
      </c>
      <c r="H31">
        <v>5</v>
      </c>
      <c r="N31" s="201"/>
      <c r="O31" s="201"/>
      <c r="P31" s="201"/>
      <c r="Q31" s="201"/>
      <c r="R31" s="201"/>
      <c r="S31" s="201"/>
      <c r="T31" s="201"/>
      <c r="U31" s="201"/>
      <c r="V31" s="201"/>
      <c r="W31" s="201"/>
      <c r="X31" s="201"/>
      <c r="Y31" s="201"/>
      <c r="Z31" s="201"/>
      <c r="AA31" s="201"/>
      <c r="AB31" s="201"/>
      <c r="AC31" s="201"/>
      <c r="AD31" s="201"/>
      <c r="AE31" s="201"/>
    </row>
    <row r="32" spans="1:31" x14ac:dyDescent="0.25">
      <c r="A32" s="41">
        <v>54</v>
      </c>
      <c r="B32" s="4" t="s">
        <v>44</v>
      </c>
      <c r="C32" t="s">
        <v>340</v>
      </c>
      <c r="D32">
        <v>5</v>
      </c>
      <c r="E32">
        <v>5</v>
      </c>
      <c r="F32">
        <v>5</v>
      </c>
      <c r="G32">
        <v>4</v>
      </c>
      <c r="H32">
        <v>4</v>
      </c>
      <c r="N32" s="201"/>
      <c r="O32" s="201"/>
      <c r="P32" s="201"/>
      <c r="Q32" s="201"/>
      <c r="R32" s="201"/>
      <c r="S32" s="201"/>
      <c r="T32" s="201"/>
      <c r="U32" s="201"/>
      <c r="V32" s="201"/>
      <c r="W32" s="201"/>
      <c r="X32" s="201"/>
      <c r="Y32" s="201"/>
      <c r="Z32" s="201"/>
      <c r="AA32" s="201"/>
      <c r="AB32" s="201"/>
      <c r="AC32" s="201"/>
      <c r="AD32" s="201"/>
      <c r="AE32" s="201"/>
    </row>
    <row r="33" spans="1:31" x14ac:dyDescent="0.25">
      <c r="A33" s="41">
        <v>55</v>
      </c>
      <c r="B33" s="4" t="s">
        <v>45</v>
      </c>
      <c r="C33" t="s">
        <v>341</v>
      </c>
      <c r="D33">
        <v>4</v>
      </c>
      <c r="E33">
        <v>5</v>
      </c>
      <c r="F33">
        <v>5</v>
      </c>
      <c r="G33">
        <v>4</v>
      </c>
      <c r="H33">
        <v>4</v>
      </c>
      <c r="N33" s="201"/>
      <c r="O33" s="201"/>
      <c r="P33" s="201"/>
      <c r="Q33" s="201"/>
      <c r="R33" s="201"/>
      <c r="S33" s="201"/>
      <c r="T33" s="201"/>
      <c r="U33" s="201"/>
      <c r="V33" s="201"/>
      <c r="W33" s="201"/>
      <c r="X33" s="201"/>
      <c r="Y33" s="201"/>
      <c r="Z33" s="201"/>
      <c r="AA33" s="201"/>
      <c r="AB33" s="201"/>
      <c r="AC33" s="201"/>
      <c r="AD33" s="201"/>
      <c r="AE33" s="201"/>
    </row>
    <row r="34" spans="1:31" x14ac:dyDescent="0.25">
      <c r="A34" s="41">
        <v>56</v>
      </c>
      <c r="B34" s="4" t="s">
        <v>46</v>
      </c>
      <c r="C34" t="s">
        <v>342</v>
      </c>
      <c r="D34">
        <v>3</v>
      </c>
      <c r="E34">
        <v>4</v>
      </c>
      <c r="F34">
        <v>5</v>
      </c>
      <c r="G34">
        <v>5</v>
      </c>
      <c r="H34">
        <v>4</v>
      </c>
      <c r="N34" s="201"/>
      <c r="O34" s="201"/>
      <c r="P34" s="201"/>
      <c r="Q34" s="201"/>
      <c r="R34" s="201"/>
      <c r="S34" s="201"/>
      <c r="T34" s="201"/>
      <c r="U34" s="201"/>
      <c r="V34" s="201"/>
      <c r="W34" s="201"/>
      <c r="X34" s="201"/>
      <c r="Y34" s="201"/>
      <c r="Z34" s="201"/>
      <c r="AA34" s="201"/>
      <c r="AB34" s="201"/>
      <c r="AC34" s="201"/>
      <c r="AD34" s="201"/>
      <c r="AE34" s="201"/>
    </row>
    <row r="35" spans="1:31" x14ac:dyDescent="0.25">
      <c r="A35" s="41">
        <v>57</v>
      </c>
      <c r="B35" s="4" t="s">
        <v>366</v>
      </c>
      <c r="C35" t="s">
        <v>343</v>
      </c>
      <c r="D35">
        <v>2</v>
      </c>
      <c r="E35">
        <v>4</v>
      </c>
      <c r="F35">
        <v>5</v>
      </c>
      <c r="G35">
        <v>1</v>
      </c>
      <c r="H35">
        <v>2</v>
      </c>
      <c r="N35" s="201"/>
      <c r="O35" s="201"/>
      <c r="P35" s="201"/>
      <c r="Q35" s="201"/>
      <c r="R35" s="201"/>
      <c r="S35" s="201"/>
      <c r="T35" s="201"/>
      <c r="U35" s="201"/>
      <c r="V35" s="201"/>
      <c r="W35" s="201"/>
      <c r="X35" s="201"/>
      <c r="Y35" s="201"/>
      <c r="Z35" s="201"/>
      <c r="AA35" s="201"/>
      <c r="AB35" s="201"/>
      <c r="AC35" s="201"/>
      <c r="AD35" s="201"/>
      <c r="AE35" s="201"/>
    </row>
    <row r="36" spans="1:31" x14ac:dyDescent="0.25">
      <c r="A36" s="41">
        <v>58</v>
      </c>
      <c r="B36" s="4" t="s">
        <v>386</v>
      </c>
      <c r="C36" t="s">
        <v>344</v>
      </c>
      <c r="D36">
        <v>2</v>
      </c>
      <c r="E36">
        <v>5</v>
      </c>
      <c r="F36">
        <v>4</v>
      </c>
      <c r="G36">
        <v>1</v>
      </c>
      <c r="N36" s="201"/>
      <c r="O36" s="201"/>
      <c r="P36" s="201"/>
      <c r="Q36" s="201"/>
      <c r="R36" s="201"/>
      <c r="S36" s="201"/>
      <c r="T36" s="201"/>
      <c r="U36" s="201"/>
      <c r="V36" s="201"/>
      <c r="W36" s="201"/>
      <c r="X36" s="201"/>
      <c r="Y36" s="201"/>
      <c r="Z36" s="201"/>
      <c r="AA36" s="201"/>
      <c r="AB36" s="201"/>
      <c r="AC36" s="201"/>
      <c r="AD36" s="201"/>
      <c r="AE36" s="201"/>
    </row>
    <row r="37" spans="1:31" x14ac:dyDescent="0.25">
      <c r="A37" s="41">
        <v>59</v>
      </c>
      <c r="B37" s="4" t="s">
        <v>387</v>
      </c>
      <c r="C37" t="s">
        <v>345</v>
      </c>
      <c r="D37">
        <v>5</v>
      </c>
      <c r="E37">
        <v>5</v>
      </c>
      <c r="F37">
        <v>5</v>
      </c>
      <c r="G37">
        <v>3</v>
      </c>
      <c r="H37">
        <v>4</v>
      </c>
      <c r="N37" s="201"/>
      <c r="O37" s="201"/>
      <c r="P37" s="201"/>
      <c r="Q37" s="201"/>
      <c r="R37" s="201"/>
      <c r="S37" s="201"/>
      <c r="T37" s="201"/>
      <c r="U37" s="201"/>
      <c r="V37" s="201"/>
      <c r="W37" s="201"/>
      <c r="X37" s="201"/>
      <c r="Y37" s="201"/>
      <c r="Z37" s="201"/>
      <c r="AA37" s="201"/>
      <c r="AB37" s="201"/>
      <c r="AC37" s="201"/>
      <c r="AD37" s="201"/>
      <c r="AE37" s="201"/>
    </row>
    <row r="38" spans="1:31" x14ac:dyDescent="0.25">
      <c r="A38" s="41">
        <v>60</v>
      </c>
      <c r="B38" s="4" t="s">
        <v>499</v>
      </c>
      <c r="C38" t="s">
        <v>346</v>
      </c>
      <c r="D38">
        <v>5</v>
      </c>
      <c r="E38">
        <v>5</v>
      </c>
      <c r="F38">
        <v>5</v>
      </c>
      <c r="G38">
        <v>5</v>
      </c>
      <c r="H38">
        <v>5</v>
      </c>
      <c r="N38" s="201"/>
      <c r="O38" s="201"/>
      <c r="P38" s="201"/>
      <c r="Q38" s="201"/>
      <c r="R38" s="201"/>
      <c r="S38" s="201"/>
      <c r="T38" s="201"/>
      <c r="U38" s="201"/>
      <c r="V38" s="201"/>
      <c r="W38" s="201"/>
      <c r="X38" s="201"/>
      <c r="Y38" s="201"/>
      <c r="Z38" s="201"/>
      <c r="AA38" s="201"/>
      <c r="AB38" s="201"/>
      <c r="AC38" s="201"/>
      <c r="AD38" s="201"/>
      <c r="AE38" s="201"/>
    </row>
    <row r="39" spans="1:31" x14ac:dyDescent="0.25">
      <c r="A39" s="41">
        <v>61</v>
      </c>
      <c r="B39" s="4" t="s">
        <v>500</v>
      </c>
      <c r="C39" t="s">
        <v>347</v>
      </c>
      <c r="D39">
        <v>3</v>
      </c>
      <c r="E39">
        <v>3</v>
      </c>
      <c r="F39">
        <v>5</v>
      </c>
      <c r="G39">
        <v>3</v>
      </c>
      <c r="H39">
        <v>5</v>
      </c>
      <c r="N39" s="201"/>
      <c r="O39" s="201"/>
      <c r="P39" s="201"/>
      <c r="Q39" s="201"/>
      <c r="R39" s="201"/>
      <c r="S39" s="201"/>
      <c r="T39" s="201"/>
      <c r="U39" s="201"/>
      <c r="V39" s="201"/>
      <c r="W39" s="201"/>
      <c r="X39" s="201"/>
      <c r="Y39" s="201"/>
      <c r="Z39" s="201"/>
      <c r="AA39" s="201"/>
      <c r="AB39" s="201"/>
      <c r="AC39" s="201"/>
      <c r="AD39" s="201"/>
      <c r="AE39" s="201"/>
    </row>
    <row r="40" spans="1:31" x14ac:dyDescent="0.25">
      <c r="A40" s="41">
        <v>62</v>
      </c>
      <c r="B40" s="4" t="s">
        <v>501</v>
      </c>
      <c r="C40" t="s">
        <v>493</v>
      </c>
      <c r="D40">
        <v>4</v>
      </c>
      <c r="E40">
        <v>5</v>
      </c>
      <c r="F40">
        <v>5</v>
      </c>
      <c r="G40">
        <v>5</v>
      </c>
      <c r="H40">
        <v>5</v>
      </c>
      <c r="N40" s="201"/>
      <c r="O40" s="201"/>
      <c r="P40" s="201"/>
      <c r="Q40" s="201"/>
      <c r="R40" s="201"/>
      <c r="S40" s="201"/>
      <c r="T40" s="201"/>
      <c r="U40" s="201"/>
      <c r="V40" s="201"/>
      <c r="W40" s="201"/>
      <c r="X40" s="201"/>
      <c r="Y40" s="201"/>
      <c r="Z40" s="201"/>
      <c r="AA40" s="201"/>
      <c r="AB40" s="201"/>
      <c r="AC40" s="201"/>
      <c r="AD40" s="201"/>
      <c r="AE40" s="201"/>
    </row>
    <row r="41" spans="1:31" x14ac:dyDescent="0.25">
      <c r="A41" s="41">
        <v>63</v>
      </c>
      <c r="B41" s="4" t="s">
        <v>502</v>
      </c>
      <c r="C41" t="s">
        <v>550</v>
      </c>
      <c r="D41" t="s">
        <v>523</v>
      </c>
      <c r="F41" t="s">
        <v>523</v>
      </c>
      <c r="N41" s="201"/>
      <c r="O41" s="201"/>
      <c r="P41" s="201"/>
      <c r="Q41" s="201"/>
      <c r="R41" s="201"/>
      <c r="S41" s="201"/>
      <c r="T41" s="201"/>
      <c r="U41" s="201"/>
      <c r="V41" s="201"/>
      <c r="W41" s="201"/>
      <c r="X41" s="201"/>
      <c r="Y41" s="201"/>
      <c r="Z41" s="201"/>
      <c r="AA41" s="201"/>
      <c r="AB41" s="201"/>
      <c r="AC41" s="201"/>
      <c r="AD41" s="201"/>
      <c r="AE41" s="201"/>
    </row>
    <row r="42" spans="1:31" x14ac:dyDescent="0.25">
      <c r="A42" s="41">
        <v>64</v>
      </c>
      <c r="B42" s="4" t="s">
        <v>503</v>
      </c>
      <c r="C42" t="s">
        <v>494</v>
      </c>
      <c r="D42">
        <v>3</v>
      </c>
      <c r="E42">
        <v>5</v>
      </c>
      <c r="F42">
        <v>5</v>
      </c>
      <c r="G42">
        <v>5</v>
      </c>
      <c r="H42">
        <v>5</v>
      </c>
      <c r="N42" s="201"/>
      <c r="O42" s="201"/>
      <c r="P42" s="201"/>
      <c r="Q42" s="201"/>
      <c r="R42" s="201"/>
      <c r="S42" s="201"/>
      <c r="T42" s="201"/>
      <c r="U42" s="201"/>
      <c r="V42" s="201"/>
      <c r="W42" s="201"/>
      <c r="X42" s="201"/>
      <c r="Y42" s="201"/>
      <c r="Z42" s="201"/>
      <c r="AA42" s="201"/>
      <c r="AB42" s="201"/>
      <c r="AC42" s="201"/>
      <c r="AD42" s="201"/>
      <c r="AE42" s="201"/>
    </row>
    <row r="43" spans="1:31" x14ac:dyDescent="0.25">
      <c r="A43" s="41">
        <v>65</v>
      </c>
      <c r="B43" s="4" t="s">
        <v>504</v>
      </c>
      <c r="C43" t="s">
        <v>632</v>
      </c>
      <c r="D43" t="s">
        <v>523</v>
      </c>
      <c r="H43" t="s">
        <v>661</v>
      </c>
      <c r="N43" s="201"/>
      <c r="O43" s="201"/>
      <c r="P43" s="201"/>
      <c r="Q43" s="201"/>
      <c r="R43" s="201"/>
      <c r="S43" s="201"/>
      <c r="T43" s="201"/>
      <c r="U43" s="201"/>
      <c r="V43" s="201"/>
      <c r="W43" s="201"/>
      <c r="X43" s="201"/>
      <c r="Y43" s="201"/>
      <c r="Z43" s="201"/>
      <c r="AA43" s="201"/>
      <c r="AB43" s="201"/>
      <c r="AC43" s="201"/>
      <c r="AD43" s="201"/>
      <c r="AE43" s="201"/>
    </row>
    <row r="44" spans="1:31" x14ac:dyDescent="0.25">
      <c r="A44" s="41">
        <v>66</v>
      </c>
      <c r="B44" s="4" t="s">
        <v>505</v>
      </c>
      <c r="C44" t="s">
        <v>495</v>
      </c>
      <c r="D44">
        <v>5</v>
      </c>
      <c r="E44">
        <v>5</v>
      </c>
      <c r="F44">
        <v>5</v>
      </c>
      <c r="G44">
        <v>5</v>
      </c>
      <c r="H44">
        <v>5</v>
      </c>
      <c r="N44" s="201"/>
      <c r="O44" s="201"/>
      <c r="P44" s="201"/>
      <c r="Q44" s="201"/>
      <c r="R44" s="201"/>
      <c r="S44" s="201"/>
      <c r="T44" s="201"/>
      <c r="U44" s="201"/>
      <c r="V44" s="201"/>
      <c r="W44" s="201"/>
      <c r="X44" s="201"/>
      <c r="Y44" s="201"/>
      <c r="Z44" s="201"/>
      <c r="AA44" s="201"/>
      <c r="AB44" s="201"/>
      <c r="AC44" s="201"/>
      <c r="AD44" s="201"/>
      <c r="AE44" s="201"/>
    </row>
    <row r="45" spans="1:31" x14ac:dyDescent="0.25">
      <c r="A45" s="41">
        <v>67</v>
      </c>
      <c r="B45" s="4" t="s">
        <v>552</v>
      </c>
      <c r="C45" t="s">
        <v>496</v>
      </c>
      <c r="D45">
        <v>8</v>
      </c>
      <c r="E45">
        <v>9.2100000000000009</v>
      </c>
      <c r="F45">
        <v>9</v>
      </c>
      <c r="G45">
        <v>9</v>
      </c>
      <c r="H45">
        <v>10</v>
      </c>
    </row>
    <row r="46" spans="1:31" ht="17.25" x14ac:dyDescent="0.25">
      <c r="A46" s="41">
        <v>68</v>
      </c>
      <c r="B46" s="4" t="s">
        <v>553</v>
      </c>
      <c r="C46" t="s">
        <v>497</v>
      </c>
      <c r="D46" t="s">
        <v>654</v>
      </c>
      <c r="E46" t="s">
        <v>656</v>
      </c>
      <c r="F46" t="s">
        <v>657</v>
      </c>
      <c r="G46" t="s">
        <v>659</v>
      </c>
      <c r="H46" t="s">
        <v>662</v>
      </c>
      <c r="N46" s="168"/>
      <c r="P46" s="168"/>
      <c r="R46" s="168"/>
      <c r="T46" s="168"/>
      <c r="V46" s="168"/>
    </row>
    <row r="47" spans="1:31" ht="17.25" x14ac:dyDescent="0.25">
      <c r="A47" s="41">
        <v>69</v>
      </c>
      <c r="B47" s="4" t="s">
        <v>511</v>
      </c>
      <c r="C47" t="s">
        <v>498</v>
      </c>
      <c r="D47" t="s">
        <v>655</v>
      </c>
      <c r="F47" t="s">
        <v>658</v>
      </c>
      <c r="H47" t="s">
        <v>663</v>
      </c>
      <c r="N47" s="168"/>
    </row>
    <row r="48" spans="1:31" x14ac:dyDescent="0.25">
      <c r="B48" s="4"/>
      <c r="C48" s="4"/>
    </row>
    <row r="49" spans="2:3" x14ac:dyDescent="0.25">
      <c r="B49" s="4"/>
      <c r="C49" s="4"/>
    </row>
    <row r="50" spans="2:3" x14ac:dyDescent="0.25">
      <c r="B50" s="4"/>
      <c r="C50" s="4"/>
    </row>
    <row r="51" spans="2:3" x14ac:dyDescent="0.25">
      <c r="B51" s="4"/>
      <c r="C51" s="4"/>
    </row>
    <row r="52" spans="2:3" x14ac:dyDescent="0.25">
      <c r="B52" s="4"/>
      <c r="C52" s="4"/>
    </row>
    <row r="53" spans="2:3" x14ac:dyDescent="0.25">
      <c r="B53" s="4"/>
      <c r="C53" s="4"/>
    </row>
    <row r="54" spans="2:3" x14ac:dyDescent="0.25">
      <c r="B54" s="4"/>
      <c r="C54" s="4"/>
    </row>
    <row r="55" spans="2:3" x14ac:dyDescent="0.25">
      <c r="B55" s="4"/>
      <c r="C55" s="4"/>
    </row>
    <row r="56" spans="2:3" x14ac:dyDescent="0.25">
      <c r="B56" s="4"/>
      <c r="C56" s="4"/>
    </row>
    <row r="57" spans="2:3" x14ac:dyDescent="0.25">
      <c r="B57" s="4"/>
      <c r="C57" s="4"/>
    </row>
    <row r="58" spans="2:3" x14ac:dyDescent="0.25">
      <c r="B58" s="4"/>
      <c r="C58" s="4"/>
    </row>
    <row r="59" spans="2:3" x14ac:dyDescent="0.25">
      <c r="B59" s="4"/>
      <c r="C59" s="4"/>
    </row>
    <row r="60" spans="2:3" x14ac:dyDescent="0.25">
      <c r="B60" s="4"/>
      <c r="C60" s="4"/>
    </row>
    <row r="61" spans="2:3" x14ac:dyDescent="0.25">
      <c r="B61" s="4"/>
      <c r="C61" s="4"/>
    </row>
    <row r="62" spans="2:3" x14ac:dyDescent="0.25">
      <c r="B62" s="4"/>
      <c r="C62" s="4"/>
    </row>
    <row r="63" spans="2:3" x14ac:dyDescent="0.25">
      <c r="B63" s="4"/>
      <c r="C63" s="4"/>
    </row>
    <row r="64" spans="2:3" x14ac:dyDescent="0.25">
      <c r="B64" s="4"/>
      <c r="C64" s="4"/>
    </row>
    <row r="65" spans="2:20" x14ac:dyDescent="0.25">
      <c r="B65" s="4"/>
      <c r="C65" s="4"/>
    </row>
    <row r="66" spans="2:20" x14ac:dyDescent="0.25">
      <c r="B66" s="4"/>
      <c r="C66" s="4"/>
    </row>
    <row r="67" spans="2:20" x14ac:dyDescent="0.25">
      <c r="B67" s="4"/>
      <c r="C67" s="4"/>
    </row>
    <row r="68" spans="2:20" x14ac:dyDescent="0.25">
      <c r="B68" s="4"/>
      <c r="C68" s="4"/>
    </row>
    <row r="69" spans="2:20" x14ac:dyDescent="0.25">
      <c r="B69" s="4"/>
      <c r="C69" s="4"/>
    </row>
    <row r="70" spans="2:20" x14ac:dyDescent="0.25">
      <c r="B70" s="4"/>
      <c r="C70" s="4"/>
    </row>
    <row r="71" spans="2:20" ht="17.25" x14ac:dyDescent="0.25">
      <c r="B71" s="4"/>
      <c r="C71" s="4"/>
      <c r="K71" s="168"/>
      <c r="L71" s="50"/>
      <c r="O71" s="168"/>
      <c r="P71" s="168"/>
      <c r="Q71" s="168"/>
      <c r="S71" s="168"/>
      <c r="T71" s="168"/>
    </row>
    <row r="72" spans="2:20" x14ac:dyDescent="0.25">
      <c r="B72" s="4"/>
      <c r="C72" s="4"/>
    </row>
    <row r="73" spans="2:20" x14ac:dyDescent="0.25">
      <c r="B73" s="4"/>
      <c r="C73" s="4"/>
    </row>
    <row r="74" spans="2:20" x14ac:dyDescent="0.25">
      <c r="B74" s="4"/>
      <c r="C74" s="4"/>
    </row>
    <row r="75" spans="2:20" x14ac:dyDescent="0.25">
      <c r="B75" s="4"/>
      <c r="C75" s="4"/>
    </row>
    <row r="76" spans="2:20" x14ac:dyDescent="0.25">
      <c r="B76" s="4"/>
      <c r="C76" s="4"/>
    </row>
    <row r="77" spans="2:20" x14ac:dyDescent="0.25">
      <c r="B77" s="4"/>
      <c r="C77" s="4"/>
    </row>
    <row r="78" spans="2:20" x14ac:dyDescent="0.25">
      <c r="B78" s="4"/>
      <c r="C78" s="4"/>
    </row>
    <row r="79" spans="2:20" x14ac:dyDescent="0.25">
      <c r="B79" s="4"/>
      <c r="C79" s="4"/>
    </row>
    <row r="80" spans="2:20" x14ac:dyDescent="0.25">
      <c r="B80" s="4"/>
      <c r="C80" s="4"/>
    </row>
    <row r="81" spans="2:3" x14ac:dyDescent="0.25">
      <c r="B81" s="4"/>
      <c r="C81" s="4"/>
    </row>
    <row r="82" spans="2:3" x14ac:dyDescent="0.25">
      <c r="B82" s="4"/>
      <c r="C82" s="4"/>
    </row>
    <row r="83" spans="2:3" x14ac:dyDescent="0.25">
      <c r="B83" s="4"/>
      <c r="C83" s="4"/>
    </row>
    <row r="84" spans="2:3" x14ac:dyDescent="0.25">
      <c r="B84" s="4"/>
      <c r="C84" s="4"/>
    </row>
    <row r="85" spans="2:3" x14ac:dyDescent="0.25">
      <c r="B85" s="4"/>
      <c r="C85" s="4"/>
    </row>
    <row r="86" spans="2:3" x14ac:dyDescent="0.25">
      <c r="B86" s="4"/>
      <c r="C86" s="4"/>
    </row>
    <row r="87" spans="2:3" x14ac:dyDescent="0.25">
      <c r="B87" s="4"/>
      <c r="C87" s="4"/>
    </row>
    <row r="88" spans="2:3" x14ac:dyDescent="0.25">
      <c r="B88" s="4"/>
      <c r="C88" s="4"/>
    </row>
    <row r="89" spans="2:3" x14ac:dyDescent="0.25">
      <c r="B89" s="4"/>
      <c r="C89" s="4"/>
    </row>
    <row r="90" spans="2:3" x14ac:dyDescent="0.25">
      <c r="B90" s="4"/>
      <c r="C90" s="4"/>
    </row>
    <row r="91" spans="2:3" x14ac:dyDescent="0.25">
      <c r="B91" s="4"/>
      <c r="C91" s="4"/>
    </row>
    <row r="92" spans="2:3" x14ac:dyDescent="0.25">
      <c r="B92" s="4"/>
      <c r="C92" s="4"/>
    </row>
    <row r="93" spans="2:3" x14ac:dyDescent="0.25">
      <c r="B93" s="4"/>
      <c r="C93" s="4"/>
    </row>
    <row r="94" spans="2:3" x14ac:dyDescent="0.25">
      <c r="B94" s="4"/>
      <c r="C94" s="4"/>
    </row>
    <row r="95" spans="2:3" x14ac:dyDescent="0.25">
      <c r="B95" s="4"/>
      <c r="C95" s="4"/>
    </row>
    <row r="96" spans="2:3" x14ac:dyDescent="0.25">
      <c r="B96" s="4"/>
      <c r="C96" s="4"/>
    </row>
    <row r="97" spans="2:3" x14ac:dyDescent="0.25">
      <c r="B97" s="4"/>
      <c r="C97" s="4"/>
    </row>
    <row r="98" spans="2:3" x14ac:dyDescent="0.25">
      <c r="B98" s="4"/>
      <c r="C98" s="4"/>
    </row>
    <row r="99" spans="2:3" x14ac:dyDescent="0.25">
      <c r="B99" s="4"/>
      <c r="C99" s="4"/>
    </row>
    <row r="100" spans="2:3" x14ac:dyDescent="0.25">
      <c r="B100" s="4"/>
      <c r="C100" s="4"/>
    </row>
    <row r="101" spans="2:3" x14ac:dyDescent="0.25">
      <c r="B101" s="4"/>
      <c r="C101" s="4"/>
    </row>
    <row r="102" spans="2:3" x14ac:dyDescent="0.25">
      <c r="B102" s="4"/>
      <c r="C102" s="4"/>
    </row>
    <row r="103" spans="2:3" x14ac:dyDescent="0.25">
      <c r="B103" s="4"/>
      <c r="C103" s="4"/>
    </row>
    <row r="104" spans="2:3" x14ac:dyDescent="0.25">
      <c r="B104" s="4"/>
      <c r="C104" s="4"/>
    </row>
    <row r="105" spans="2:3" x14ac:dyDescent="0.25">
      <c r="B105" s="4"/>
      <c r="C105" s="4"/>
    </row>
    <row r="106" spans="2:3" x14ac:dyDescent="0.25">
      <c r="B106" s="4"/>
      <c r="C106" s="4"/>
    </row>
    <row r="107" spans="2:3" x14ac:dyDescent="0.25">
      <c r="B107" s="4"/>
      <c r="C107" s="4"/>
    </row>
    <row r="108" spans="2:3" x14ac:dyDescent="0.25">
      <c r="B108" s="4"/>
      <c r="C108" s="4"/>
    </row>
    <row r="109" spans="2:3" x14ac:dyDescent="0.25">
      <c r="B109" s="4"/>
      <c r="C109" s="4"/>
    </row>
    <row r="110" spans="2:3" x14ac:dyDescent="0.25">
      <c r="B110" s="4"/>
      <c r="C110" s="4"/>
    </row>
    <row r="111" spans="2:3" x14ac:dyDescent="0.25">
      <c r="B111" s="4"/>
      <c r="C111" s="4"/>
    </row>
    <row r="112" spans="2:3" x14ac:dyDescent="0.25">
      <c r="B112" s="4"/>
      <c r="C112" s="4"/>
    </row>
    <row r="113" spans="2:3" x14ac:dyDescent="0.25">
      <c r="B113" s="4"/>
      <c r="C113" s="4"/>
    </row>
    <row r="114" spans="2:3" x14ac:dyDescent="0.25">
      <c r="B114" s="4"/>
      <c r="C114" s="4"/>
    </row>
    <row r="115" spans="2:3" x14ac:dyDescent="0.25">
      <c r="B115" s="4"/>
      <c r="C115" s="4"/>
    </row>
    <row r="116" spans="2:3" x14ac:dyDescent="0.25">
      <c r="B116" s="4"/>
      <c r="C116" s="4"/>
    </row>
    <row r="117" spans="2:3" x14ac:dyDescent="0.25">
      <c r="B117" s="4"/>
      <c r="C117" s="4"/>
    </row>
    <row r="118" spans="2:3" x14ac:dyDescent="0.25">
      <c r="B118" s="4"/>
      <c r="C118" s="4"/>
    </row>
  </sheetData>
  <phoneticPr fontId="4"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24442A-865B-4396-A6CD-AA01485454DA}">
  <dimension ref="A2:F32"/>
  <sheetViews>
    <sheetView topLeftCell="A13" workbookViewId="0">
      <selection activeCell="D32" sqref="D32"/>
    </sheetView>
  </sheetViews>
  <sheetFormatPr baseColWidth="10" defaultRowHeight="15" x14ac:dyDescent="0.25"/>
  <cols>
    <col min="2" max="2" width="26.28515625" customWidth="1"/>
    <col min="3" max="3" width="66.7109375" customWidth="1"/>
    <col min="4" max="4" width="84.85546875" customWidth="1"/>
    <col min="5" max="5" width="59.42578125" customWidth="1"/>
  </cols>
  <sheetData>
    <row r="2" spans="1:6" ht="15.75" x14ac:dyDescent="0.25">
      <c r="A2" t="s">
        <v>507</v>
      </c>
      <c r="B2" s="18" t="s">
        <v>596</v>
      </c>
      <c r="C2" s="18" t="s">
        <v>597</v>
      </c>
      <c r="D2" s="18" t="s">
        <v>598</v>
      </c>
      <c r="E2" s="167"/>
    </row>
    <row r="3" spans="1:6" ht="30" customHeight="1" x14ac:dyDescent="0.25">
      <c r="A3">
        <v>70</v>
      </c>
      <c r="B3" s="206" t="s">
        <v>555</v>
      </c>
      <c r="C3" s="143" t="s">
        <v>556</v>
      </c>
      <c r="D3" s="202">
        <v>8</v>
      </c>
      <c r="E3" s="164"/>
      <c r="F3" s="168"/>
    </row>
    <row r="4" spans="1:6" ht="60.75" customHeight="1" x14ac:dyDescent="0.25">
      <c r="B4" s="206"/>
      <c r="C4" s="143" t="s">
        <v>557</v>
      </c>
      <c r="D4" s="202" t="s">
        <v>664</v>
      </c>
      <c r="E4" s="164"/>
      <c r="F4" s="168"/>
    </row>
    <row r="5" spans="1:6" ht="30" customHeight="1" x14ac:dyDescent="0.25">
      <c r="A5">
        <v>71</v>
      </c>
      <c r="B5" s="206" t="s">
        <v>558</v>
      </c>
      <c r="C5" s="143" t="s">
        <v>559</v>
      </c>
      <c r="D5" s="202">
        <v>9</v>
      </c>
      <c r="E5" s="121"/>
      <c r="F5" s="168"/>
    </row>
    <row r="6" spans="1:6" ht="60" customHeight="1" x14ac:dyDescent="0.25">
      <c r="B6" s="206"/>
      <c r="C6" s="143" t="s">
        <v>560</v>
      </c>
      <c r="D6" s="202" t="s">
        <v>525</v>
      </c>
      <c r="E6" s="164"/>
      <c r="F6" s="168"/>
    </row>
    <row r="7" spans="1:6" ht="30" customHeight="1" x14ac:dyDescent="0.25">
      <c r="A7">
        <v>72</v>
      </c>
      <c r="B7" s="206" t="s">
        <v>561</v>
      </c>
      <c r="C7" s="143" t="s">
        <v>562</v>
      </c>
      <c r="D7" s="202">
        <v>10</v>
      </c>
      <c r="E7" s="164"/>
      <c r="F7" s="168"/>
    </row>
    <row r="8" spans="1:6" ht="30" customHeight="1" x14ac:dyDescent="0.25">
      <c r="B8" s="206"/>
      <c r="C8" s="143" t="s">
        <v>563</v>
      </c>
      <c r="D8" s="202" t="s">
        <v>665</v>
      </c>
      <c r="E8" s="164"/>
      <c r="F8" s="168"/>
    </row>
    <row r="9" spans="1:6" ht="30" customHeight="1" x14ac:dyDescent="0.25">
      <c r="A9">
        <v>73</v>
      </c>
      <c r="B9" s="206" t="s">
        <v>564</v>
      </c>
      <c r="C9" s="143" t="s">
        <v>618</v>
      </c>
      <c r="D9" s="202">
        <v>10</v>
      </c>
      <c r="E9" s="164"/>
      <c r="F9" s="168"/>
    </row>
    <row r="10" spans="1:6" ht="58.5" customHeight="1" x14ac:dyDescent="0.25">
      <c r="B10" s="206"/>
      <c r="C10" s="143" t="s">
        <v>565</v>
      </c>
      <c r="D10" s="202" t="s">
        <v>525</v>
      </c>
      <c r="E10" s="164"/>
      <c r="F10" s="168"/>
    </row>
    <row r="11" spans="1:6" ht="30" customHeight="1" x14ac:dyDescent="0.25">
      <c r="A11">
        <v>74</v>
      </c>
      <c r="B11" s="206" t="s">
        <v>566</v>
      </c>
      <c r="C11" s="143" t="s">
        <v>619</v>
      </c>
      <c r="D11" s="202">
        <v>1</v>
      </c>
      <c r="E11" s="164"/>
      <c r="F11" s="168"/>
    </row>
    <row r="12" spans="1:6" ht="30" customHeight="1" x14ac:dyDescent="0.25">
      <c r="B12" s="206"/>
      <c r="C12" s="143" t="s">
        <v>567</v>
      </c>
      <c r="D12" s="202" t="s">
        <v>666</v>
      </c>
      <c r="E12" s="164"/>
      <c r="F12" s="168"/>
    </row>
    <row r="13" spans="1:6" ht="30" customHeight="1" x14ac:dyDescent="0.25">
      <c r="A13">
        <v>75</v>
      </c>
      <c r="B13" s="206" t="s">
        <v>568</v>
      </c>
      <c r="C13" s="143" t="s">
        <v>569</v>
      </c>
      <c r="D13" s="202">
        <v>10</v>
      </c>
      <c r="E13" s="164"/>
      <c r="F13" s="168"/>
    </row>
    <row r="14" spans="1:6" ht="50.25" customHeight="1" x14ac:dyDescent="0.25">
      <c r="B14" s="206"/>
      <c r="C14" s="143" t="s">
        <v>570</v>
      </c>
      <c r="D14" s="202" t="s">
        <v>667</v>
      </c>
      <c r="E14" s="164"/>
      <c r="F14" s="168"/>
    </row>
    <row r="15" spans="1:6" ht="45" customHeight="1" x14ac:dyDescent="0.25">
      <c r="A15">
        <v>76</v>
      </c>
      <c r="B15" s="206" t="s">
        <v>571</v>
      </c>
      <c r="C15" s="143" t="s">
        <v>572</v>
      </c>
      <c r="D15" s="202">
        <v>10</v>
      </c>
    </row>
    <row r="16" spans="1:6" x14ac:dyDescent="0.25">
      <c r="B16" s="206"/>
      <c r="C16" s="143" t="s">
        <v>573</v>
      </c>
      <c r="D16" s="202" t="s">
        <v>525</v>
      </c>
    </row>
    <row r="17" spans="1:4" ht="45" customHeight="1" x14ac:dyDescent="0.25">
      <c r="A17">
        <v>77</v>
      </c>
      <c r="B17" s="206" t="s">
        <v>574</v>
      </c>
      <c r="C17" s="143" t="s">
        <v>575</v>
      </c>
      <c r="D17" s="202">
        <v>0</v>
      </c>
    </row>
    <row r="18" spans="1:4" ht="30" x14ac:dyDescent="0.25">
      <c r="B18" s="206"/>
      <c r="C18" s="143" t="s">
        <v>576</v>
      </c>
      <c r="D18" s="202" t="s">
        <v>525</v>
      </c>
    </row>
    <row r="19" spans="1:4" ht="75" customHeight="1" x14ac:dyDescent="0.25">
      <c r="A19">
        <v>78</v>
      </c>
      <c r="B19" s="206" t="s">
        <v>577</v>
      </c>
      <c r="C19" s="143" t="s">
        <v>578</v>
      </c>
      <c r="D19" s="202">
        <v>0</v>
      </c>
    </row>
    <row r="20" spans="1:4" ht="30" x14ac:dyDescent="0.25">
      <c r="B20" s="206"/>
      <c r="C20" s="143" t="s">
        <v>579</v>
      </c>
      <c r="D20" s="202" t="s">
        <v>525</v>
      </c>
    </row>
    <row r="21" spans="1:4" ht="45" customHeight="1" x14ac:dyDescent="0.25">
      <c r="A21">
        <v>79</v>
      </c>
      <c r="B21" s="206" t="s">
        <v>580</v>
      </c>
      <c r="C21" s="143" t="s">
        <v>581</v>
      </c>
      <c r="D21" s="202">
        <v>8</v>
      </c>
    </row>
    <row r="22" spans="1:4" ht="30" x14ac:dyDescent="0.25">
      <c r="B22" s="206"/>
      <c r="C22" s="143" t="s">
        <v>582</v>
      </c>
      <c r="D22" s="202" t="s">
        <v>668</v>
      </c>
    </row>
    <row r="23" spans="1:4" ht="90" customHeight="1" x14ac:dyDescent="0.25">
      <c r="A23">
        <v>80</v>
      </c>
      <c r="B23" s="206" t="s">
        <v>583</v>
      </c>
      <c r="C23" s="143" t="s">
        <v>584</v>
      </c>
      <c r="D23" s="202" t="s">
        <v>620</v>
      </c>
    </row>
    <row r="24" spans="1:4" ht="30" x14ac:dyDescent="0.25">
      <c r="B24" s="206"/>
      <c r="C24" s="143" t="s">
        <v>585</v>
      </c>
      <c r="D24" s="202" t="s">
        <v>525</v>
      </c>
    </row>
    <row r="25" spans="1:4" ht="30" customHeight="1" x14ac:dyDescent="0.25">
      <c r="A25">
        <v>81</v>
      </c>
      <c r="B25" s="206" t="s">
        <v>586</v>
      </c>
      <c r="C25" s="143" t="s">
        <v>587</v>
      </c>
      <c r="D25" s="202">
        <v>10</v>
      </c>
    </row>
    <row r="26" spans="1:4" ht="45" x14ac:dyDescent="0.25">
      <c r="B26" s="206"/>
      <c r="C26" s="143" t="s">
        <v>588</v>
      </c>
      <c r="D26" s="202" t="s">
        <v>525</v>
      </c>
    </row>
    <row r="27" spans="1:4" ht="45" customHeight="1" x14ac:dyDescent="0.25">
      <c r="A27">
        <v>82</v>
      </c>
      <c r="B27" s="206" t="s">
        <v>589</v>
      </c>
      <c r="C27" s="143" t="s">
        <v>590</v>
      </c>
      <c r="D27" s="202">
        <v>8</v>
      </c>
    </row>
    <row r="28" spans="1:4" ht="30" x14ac:dyDescent="0.25">
      <c r="B28" s="206"/>
      <c r="C28" s="143" t="s">
        <v>591</v>
      </c>
      <c r="D28" s="202" t="s">
        <v>525</v>
      </c>
    </row>
    <row r="29" spans="1:4" ht="30" customHeight="1" x14ac:dyDescent="0.25">
      <c r="A29">
        <v>83</v>
      </c>
      <c r="B29" s="206" t="s">
        <v>592</v>
      </c>
      <c r="C29" s="143" t="s">
        <v>590</v>
      </c>
      <c r="D29" s="202">
        <v>10</v>
      </c>
    </row>
    <row r="30" spans="1:4" ht="30" x14ac:dyDescent="0.25">
      <c r="B30" s="206"/>
      <c r="C30" s="143" t="s">
        <v>593</v>
      </c>
      <c r="D30" s="202" t="s">
        <v>525</v>
      </c>
    </row>
    <row r="31" spans="1:4" ht="45" customHeight="1" x14ac:dyDescent="0.25">
      <c r="A31">
        <v>84</v>
      </c>
      <c r="B31" s="206" t="s">
        <v>594</v>
      </c>
      <c r="C31" s="143" t="s">
        <v>595</v>
      </c>
      <c r="D31" s="202">
        <v>8</v>
      </c>
    </row>
    <row r="32" spans="1:4" x14ac:dyDescent="0.25">
      <c r="B32" s="206"/>
      <c r="C32" s="143" t="s">
        <v>563</v>
      </c>
      <c r="D32" s="169" t="s">
        <v>669</v>
      </c>
    </row>
  </sheetData>
  <mergeCells count="15">
    <mergeCell ref="B25:B26"/>
    <mergeCell ref="B27:B28"/>
    <mergeCell ref="B29:B30"/>
    <mergeCell ref="B31:B32"/>
    <mergeCell ref="B13:B14"/>
    <mergeCell ref="B15:B16"/>
    <mergeCell ref="B17:B18"/>
    <mergeCell ref="B19:B20"/>
    <mergeCell ref="B21:B22"/>
    <mergeCell ref="B23:B24"/>
    <mergeCell ref="B7:B8"/>
    <mergeCell ref="B3:B4"/>
    <mergeCell ref="B5:B6"/>
    <mergeCell ref="B9:B10"/>
    <mergeCell ref="B11:B12"/>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C2A55D-08F5-4036-AAC2-8B0174C385B7}">
  <dimension ref="A2:T150"/>
  <sheetViews>
    <sheetView workbookViewId="0">
      <selection activeCell="A5" sqref="A5:L150"/>
    </sheetView>
  </sheetViews>
  <sheetFormatPr baseColWidth="10" defaultRowHeight="15" x14ac:dyDescent="0.25"/>
  <cols>
    <col min="1" max="1" width="36.7109375" customWidth="1"/>
    <col min="10" max="10" width="11.7109375" customWidth="1"/>
    <col min="11" max="11" width="36.7109375" customWidth="1"/>
    <col min="12" max="12" width="14.85546875" customWidth="1"/>
    <col min="13" max="13" width="32.28515625" customWidth="1"/>
    <col min="14" max="19" width="20.7109375" customWidth="1"/>
  </cols>
  <sheetData>
    <row r="2" spans="1:20" ht="28.5" x14ac:dyDescent="0.45">
      <c r="A2" s="152" t="s">
        <v>517</v>
      </c>
      <c r="B2" s="4" t="s">
        <v>272</v>
      </c>
    </row>
    <row r="4" spans="1:20" ht="15.75" thickBot="1" x14ac:dyDescent="0.3"/>
    <row r="5" spans="1:20" ht="43.5" customHeight="1" thickBot="1" x14ac:dyDescent="0.3">
      <c r="A5" s="55" t="s">
        <v>257</v>
      </c>
      <c r="B5" s="56" t="s">
        <v>258</v>
      </c>
      <c r="C5" s="56" t="s">
        <v>259</v>
      </c>
      <c r="D5" s="56" t="s">
        <v>260</v>
      </c>
      <c r="E5" s="56" t="s">
        <v>261</v>
      </c>
      <c r="F5" s="57" t="s">
        <v>262</v>
      </c>
      <c r="G5" s="56" t="s">
        <v>261</v>
      </c>
      <c r="H5" s="56" t="s">
        <v>260</v>
      </c>
      <c r="I5" s="56" t="s">
        <v>259</v>
      </c>
      <c r="J5" s="56" t="s">
        <v>258</v>
      </c>
      <c r="K5" s="64" t="s">
        <v>257</v>
      </c>
      <c r="L5" s="32" t="s">
        <v>273</v>
      </c>
      <c r="T5" s="63"/>
    </row>
    <row r="6" spans="1:20" ht="15.75" thickBot="1" x14ac:dyDescent="0.3">
      <c r="A6" s="58" t="s">
        <v>250</v>
      </c>
      <c r="B6" s="59"/>
      <c r="C6" s="60"/>
      <c r="D6" s="59"/>
      <c r="E6" s="60"/>
      <c r="F6" s="59"/>
      <c r="G6" s="60"/>
      <c r="H6" s="59"/>
      <c r="I6" s="60"/>
      <c r="J6" s="59"/>
      <c r="K6" s="65" t="s">
        <v>252</v>
      </c>
      <c r="L6" s="66">
        <v>0.17968253968253972</v>
      </c>
    </row>
    <row r="7" spans="1:20" ht="15.75" thickBot="1" x14ac:dyDescent="0.3">
      <c r="A7" s="58" t="s">
        <v>250</v>
      </c>
      <c r="B7" s="59"/>
      <c r="C7" s="60"/>
      <c r="D7" s="59"/>
      <c r="E7" s="60"/>
      <c r="F7" s="59"/>
      <c r="G7" s="60"/>
      <c r="H7" s="59"/>
      <c r="I7" s="60"/>
      <c r="J7" s="59"/>
      <c r="K7" s="65" t="s">
        <v>253</v>
      </c>
      <c r="L7" s="66">
        <v>0.34603174603174602</v>
      </c>
    </row>
    <row r="8" spans="1:20" ht="15.75" thickBot="1" x14ac:dyDescent="0.3">
      <c r="A8" s="58" t="s">
        <v>250</v>
      </c>
      <c r="B8" s="59"/>
      <c r="C8" s="60"/>
      <c r="D8" s="59"/>
      <c r="E8" s="60"/>
      <c r="F8" s="59"/>
      <c r="G8" s="60"/>
      <c r="H8" s="59"/>
      <c r="I8" s="60"/>
      <c r="J8" s="59"/>
      <c r="K8" s="65" t="s">
        <v>367</v>
      </c>
      <c r="L8" s="66">
        <v>0.57333333333333325</v>
      </c>
    </row>
    <row r="9" spans="1:20" ht="15.75" thickBot="1" x14ac:dyDescent="0.3">
      <c r="A9" s="58" t="s">
        <v>252</v>
      </c>
      <c r="B9" s="60"/>
      <c r="C9" s="60"/>
      <c r="D9" s="60"/>
      <c r="E9" s="60"/>
      <c r="F9" s="59"/>
      <c r="G9" s="60"/>
      <c r="H9" s="60"/>
      <c r="I9" s="60"/>
      <c r="J9" s="60"/>
      <c r="K9" s="65" t="s">
        <v>253</v>
      </c>
      <c r="L9" s="66">
        <v>1.6666666666666665</v>
      </c>
    </row>
    <row r="10" spans="1:20" ht="15.75" thickBot="1" x14ac:dyDescent="0.3">
      <c r="A10" s="58" t="s">
        <v>252</v>
      </c>
      <c r="B10" s="59"/>
      <c r="C10" s="60"/>
      <c r="D10" s="59"/>
      <c r="E10" s="60"/>
      <c r="F10" s="59"/>
      <c r="G10" s="60"/>
      <c r="H10" s="59"/>
      <c r="I10" s="60"/>
      <c r="J10" s="59"/>
      <c r="K10" s="65" t="s">
        <v>367</v>
      </c>
      <c r="L10" s="66">
        <v>3.8</v>
      </c>
    </row>
    <row r="11" spans="1:20" ht="15.75" thickBot="1" x14ac:dyDescent="0.3">
      <c r="A11" s="58" t="s">
        <v>253</v>
      </c>
      <c r="B11" s="60"/>
      <c r="C11" s="60"/>
      <c r="D11" s="60"/>
      <c r="E11" s="60"/>
      <c r="F11" s="59"/>
      <c r="G11" s="60"/>
      <c r="H11" s="60"/>
      <c r="I11" s="60"/>
      <c r="J11" s="60"/>
      <c r="K11" s="65" t="s">
        <v>367</v>
      </c>
      <c r="L11" s="66">
        <v>2.6</v>
      </c>
    </row>
    <row r="13" spans="1:20" ht="21" x14ac:dyDescent="0.35">
      <c r="A13" s="54" t="s">
        <v>263</v>
      </c>
    </row>
    <row r="15" spans="1:20" ht="15.75" thickBot="1" x14ac:dyDescent="0.3">
      <c r="A15" s="4" t="s">
        <v>250</v>
      </c>
    </row>
    <row r="16" spans="1:20" ht="45.75" thickBot="1" x14ac:dyDescent="0.3">
      <c r="A16" s="55" t="s">
        <v>257</v>
      </c>
      <c r="B16" s="56" t="s">
        <v>258</v>
      </c>
      <c r="C16" s="56" t="s">
        <v>259</v>
      </c>
      <c r="D16" s="56" t="s">
        <v>260</v>
      </c>
      <c r="E16" s="56" t="s">
        <v>261</v>
      </c>
      <c r="F16" s="57" t="s">
        <v>262</v>
      </c>
      <c r="G16" s="56" t="s">
        <v>261</v>
      </c>
      <c r="H16" s="56" t="s">
        <v>260</v>
      </c>
      <c r="I16" s="56" t="s">
        <v>259</v>
      </c>
      <c r="J16" s="56" t="s">
        <v>258</v>
      </c>
      <c r="K16" s="64" t="s">
        <v>257</v>
      </c>
      <c r="L16" s="32" t="s">
        <v>273</v>
      </c>
    </row>
    <row r="17" spans="1:12" ht="15.75" thickBot="1" x14ac:dyDescent="0.3">
      <c r="A17" s="58" t="s">
        <v>135</v>
      </c>
      <c r="B17" s="59"/>
      <c r="C17" s="60"/>
      <c r="D17" s="59"/>
      <c r="E17" s="60"/>
      <c r="F17" s="59"/>
      <c r="G17" s="60"/>
      <c r="H17" s="59"/>
      <c r="I17" s="60"/>
      <c r="J17" s="59"/>
      <c r="K17" s="65" t="s">
        <v>136</v>
      </c>
      <c r="L17" s="66">
        <v>1.4</v>
      </c>
    </row>
    <row r="18" spans="1:12" ht="15.75" thickBot="1" x14ac:dyDescent="0.3">
      <c r="A18" s="58" t="s">
        <v>135</v>
      </c>
      <c r="B18" s="60"/>
      <c r="C18" s="60"/>
      <c r="D18" s="60"/>
      <c r="E18" s="60"/>
      <c r="F18" s="59"/>
      <c r="G18" s="60"/>
      <c r="H18" s="60"/>
      <c r="I18" s="60"/>
      <c r="J18" s="60"/>
      <c r="K18" s="61" t="s">
        <v>137</v>
      </c>
      <c r="L18" s="66">
        <v>1.4</v>
      </c>
    </row>
    <row r="19" spans="1:12" ht="15.75" thickBot="1" x14ac:dyDescent="0.3">
      <c r="A19" s="58" t="s">
        <v>135</v>
      </c>
      <c r="B19" s="59"/>
      <c r="C19" s="60"/>
      <c r="D19" s="59"/>
      <c r="E19" s="60"/>
      <c r="F19" s="59"/>
      <c r="G19" s="60"/>
      <c r="H19" s="59"/>
      <c r="I19" s="60"/>
      <c r="J19" s="59"/>
      <c r="K19" s="61" t="s">
        <v>138</v>
      </c>
      <c r="L19" s="66">
        <v>1.4</v>
      </c>
    </row>
    <row r="20" spans="1:12" ht="15.75" thickBot="1" x14ac:dyDescent="0.3">
      <c r="A20" s="58" t="s">
        <v>135</v>
      </c>
      <c r="B20" s="60"/>
      <c r="C20" s="60"/>
      <c r="D20" s="60"/>
      <c r="E20" s="60"/>
      <c r="F20" s="59"/>
      <c r="G20" s="60"/>
      <c r="H20" s="60"/>
      <c r="I20" s="60"/>
      <c r="J20" s="60"/>
      <c r="K20" s="61" t="s">
        <v>251</v>
      </c>
      <c r="L20" s="66">
        <v>1.4</v>
      </c>
    </row>
    <row r="21" spans="1:12" ht="15.75" thickBot="1" x14ac:dyDescent="0.3">
      <c r="A21" s="58" t="s">
        <v>136</v>
      </c>
      <c r="B21" s="59"/>
      <c r="C21" s="60"/>
      <c r="D21" s="59"/>
      <c r="E21" s="60"/>
      <c r="F21" s="59"/>
      <c r="G21" s="60"/>
      <c r="H21" s="59"/>
      <c r="I21" s="60"/>
      <c r="J21" s="59"/>
      <c r="K21" s="61" t="s">
        <v>137</v>
      </c>
      <c r="L21" s="66">
        <v>0.57333333333333336</v>
      </c>
    </row>
    <row r="22" spans="1:12" ht="15.75" thickBot="1" x14ac:dyDescent="0.3">
      <c r="A22" s="58" t="s">
        <v>136</v>
      </c>
      <c r="B22" s="60"/>
      <c r="C22" s="60"/>
      <c r="D22" s="60"/>
      <c r="E22" s="60"/>
      <c r="F22" s="59"/>
      <c r="G22" s="60"/>
      <c r="H22" s="60"/>
      <c r="I22" s="60"/>
      <c r="J22" s="60"/>
      <c r="K22" s="61" t="s">
        <v>138</v>
      </c>
      <c r="L22" s="66">
        <v>0.6</v>
      </c>
    </row>
    <row r="23" spans="1:12" ht="15.75" thickBot="1" x14ac:dyDescent="0.3">
      <c r="A23" s="58" t="s">
        <v>136</v>
      </c>
      <c r="B23" s="59"/>
      <c r="C23" s="60"/>
      <c r="D23" s="59"/>
      <c r="E23" s="60"/>
      <c r="F23" s="59"/>
      <c r="G23" s="60"/>
      <c r="H23" s="59"/>
      <c r="I23" s="60"/>
      <c r="J23" s="59"/>
      <c r="K23" s="61" t="s">
        <v>251</v>
      </c>
      <c r="L23" s="66">
        <v>0.86666666666666659</v>
      </c>
    </row>
    <row r="24" spans="1:12" ht="15.75" thickBot="1" x14ac:dyDescent="0.3">
      <c r="A24" s="58" t="s">
        <v>137</v>
      </c>
      <c r="B24" s="60"/>
      <c r="C24" s="60"/>
      <c r="D24" s="60"/>
      <c r="E24" s="60"/>
      <c r="F24" s="59"/>
      <c r="G24" s="60"/>
      <c r="H24" s="60"/>
      <c r="I24" s="60"/>
      <c r="J24" s="60"/>
      <c r="K24" s="61" t="s">
        <v>138</v>
      </c>
      <c r="L24" s="66">
        <v>1</v>
      </c>
    </row>
    <row r="25" spans="1:12" ht="15.75" thickBot="1" x14ac:dyDescent="0.3">
      <c r="A25" s="58" t="s">
        <v>137</v>
      </c>
      <c r="B25" s="59"/>
      <c r="C25" s="60"/>
      <c r="D25" s="59"/>
      <c r="E25" s="60"/>
      <c r="F25" s="59"/>
      <c r="G25" s="60"/>
      <c r="H25" s="59"/>
      <c r="I25" s="60"/>
      <c r="J25" s="59"/>
      <c r="K25" s="61" t="s">
        <v>251</v>
      </c>
      <c r="L25" s="66">
        <v>2.2000000000000002</v>
      </c>
    </row>
    <row r="26" spans="1:12" ht="15.75" thickBot="1" x14ac:dyDescent="0.3">
      <c r="A26" s="58" t="s">
        <v>138</v>
      </c>
      <c r="B26" s="60"/>
      <c r="C26" s="60"/>
      <c r="D26" s="60"/>
      <c r="E26" s="60"/>
      <c r="F26" s="59"/>
      <c r="G26" s="60"/>
      <c r="H26" s="60"/>
      <c r="I26" s="60"/>
      <c r="J26" s="60"/>
      <c r="K26" s="61" t="s">
        <v>251</v>
      </c>
      <c r="L26" s="66">
        <v>1.8</v>
      </c>
    </row>
    <row r="27" spans="1:12" x14ac:dyDescent="0.25">
      <c r="A27" s="52"/>
    </row>
    <row r="28" spans="1:12" ht="15.75" thickBot="1" x14ac:dyDescent="0.3">
      <c r="A28" s="53" t="s">
        <v>264</v>
      </c>
    </row>
    <row r="29" spans="1:12" ht="45.75" thickBot="1" x14ac:dyDescent="0.3">
      <c r="A29" s="55" t="s">
        <v>257</v>
      </c>
      <c r="B29" s="56" t="s">
        <v>258</v>
      </c>
      <c r="C29" s="56" t="s">
        <v>259</v>
      </c>
      <c r="D29" s="56" t="s">
        <v>260</v>
      </c>
      <c r="E29" s="56" t="s">
        <v>261</v>
      </c>
      <c r="F29" s="57" t="s">
        <v>262</v>
      </c>
      <c r="G29" s="56" t="s">
        <v>261</v>
      </c>
      <c r="H29" s="56" t="s">
        <v>260</v>
      </c>
      <c r="I29" s="56" t="s">
        <v>259</v>
      </c>
      <c r="J29" s="56" t="s">
        <v>258</v>
      </c>
      <c r="K29" s="57" t="s">
        <v>257</v>
      </c>
      <c r="L29" s="32" t="s">
        <v>273</v>
      </c>
    </row>
    <row r="30" spans="1:12" ht="15.75" thickBot="1" x14ac:dyDescent="0.3">
      <c r="A30" s="58" t="s">
        <v>91</v>
      </c>
      <c r="B30" s="59"/>
      <c r="C30" s="60"/>
      <c r="D30" s="59"/>
      <c r="E30" s="60"/>
      <c r="F30" s="59"/>
      <c r="G30" s="60"/>
      <c r="H30" s="59"/>
      <c r="I30" s="60"/>
      <c r="J30" s="59"/>
      <c r="K30" s="61" t="s">
        <v>265</v>
      </c>
      <c r="L30" s="66">
        <v>7</v>
      </c>
    </row>
    <row r="31" spans="1:12" x14ac:dyDescent="0.25">
      <c r="A31" s="52"/>
    </row>
    <row r="32" spans="1:12" ht="15.75" thickBot="1" x14ac:dyDescent="0.3">
      <c r="A32" s="53" t="s">
        <v>266</v>
      </c>
    </row>
    <row r="33" spans="1:12" ht="45.75" thickBot="1" x14ac:dyDescent="0.3">
      <c r="A33" s="55" t="s">
        <v>257</v>
      </c>
      <c r="B33" s="56" t="s">
        <v>258</v>
      </c>
      <c r="C33" s="56" t="s">
        <v>259</v>
      </c>
      <c r="D33" s="56" t="s">
        <v>260</v>
      </c>
      <c r="E33" s="56" t="s">
        <v>261</v>
      </c>
      <c r="F33" s="57" t="s">
        <v>262</v>
      </c>
      <c r="G33" s="56" t="s">
        <v>261</v>
      </c>
      <c r="H33" s="56" t="s">
        <v>260</v>
      </c>
      <c r="I33" s="56" t="s">
        <v>259</v>
      </c>
      <c r="J33" s="56" t="s">
        <v>258</v>
      </c>
      <c r="K33" s="57" t="s">
        <v>257</v>
      </c>
      <c r="L33" s="32" t="s">
        <v>273</v>
      </c>
    </row>
    <row r="34" spans="1:12" ht="15.75" thickBot="1" x14ac:dyDescent="0.3">
      <c r="A34" s="58" t="s">
        <v>105</v>
      </c>
      <c r="B34" s="59"/>
      <c r="C34" s="60"/>
      <c r="D34" s="59"/>
      <c r="E34" s="60"/>
      <c r="F34" s="59"/>
      <c r="G34" s="60"/>
      <c r="H34" s="59"/>
      <c r="I34" s="60"/>
      <c r="J34" s="59"/>
      <c r="K34" s="61" t="s">
        <v>107</v>
      </c>
      <c r="L34" s="66">
        <v>2.2000000000000002</v>
      </c>
    </row>
    <row r="35" spans="1:12" ht="15.75" thickBot="1" x14ac:dyDescent="0.3">
      <c r="A35" s="58" t="s">
        <v>105</v>
      </c>
      <c r="B35" s="60"/>
      <c r="C35" s="60"/>
      <c r="D35" s="60"/>
      <c r="E35" s="60"/>
      <c r="F35" s="59"/>
      <c r="G35" s="60"/>
      <c r="H35" s="60"/>
      <c r="I35" s="60"/>
      <c r="J35" s="60"/>
      <c r="K35" s="61" t="s">
        <v>108</v>
      </c>
      <c r="L35" s="66">
        <v>1.64</v>
      </c>
    </row>
    <row r="36" spans="1:12" ht="15.75" thickBot="1" x14ac:dyDescent="0.3">
      <c r="A36" s="58" t="s">
        <v>105</v>
      </c>
      <c r="B36" s="59"/>
      <c r="C36" s="60"/>
      <c r="D36" s="59"/>
      <c r="E36" s="60"/>
      <c r="F36" s="59"/>
      <c r="G36" s="60"/>
      <c r="H36" s="59"/>
      <c r="I36" s="60"/>
      <c r="J36" s="59"/>
      <c r="K36" s="61" t="s">
        <v>109</v>
      </c>
      <c r="L36" s="66">
        <v>1.862222222222222</v>
      </c>
    </row>
    <row r="37" spans="1:12" ht="15.75" thickBot="1" x14ac:dyDescent="0.3">
      <c r="A37" s="58" t="s">
        <v>105</v>
      </c>
      <c r="B37" s="60"/>
      <c r="C37" s="60"/>
      <c r="D37" s="60"/>
      <c r="E37" s="60"/>
      <c r="F37" s="59"/>
      <c r="G37" s="60"/>
      <c r="H37" s="60"/>
      <c r="I37" s="60"/>
      <c r="J37" s="60"/>
      <c r="K37" s="61" t="s">
        <v>110</v>
      </c>
      <c r="L37" s="66">
        <v>0.91111111111111109</v>
      </c>
    </row>
    <row r="38" spans="1:12" ht="15.75" thickBot="1" x14ac:dyDescent="0.3">
      <c r="A38" s="58" t="s">
        <v>105</v>
      </c>
      <c r="B38" s="59"/>
      <c r="C38" s="60"/>
      <c r="D38" s="59"/>
      <c r="E38" s="60"/>
      <c r="F38" s="59"/>
      <c r="G38" s="60"/>
      <c r="H38" s="59"/>
      <c r="I38" s="60"/>
      <c r="J38" s="59"/>
      <c r="K38" s="61" t="s">
        <v>111</v>
      </c>
      <c r="L38" s="66">
        <v>0.52888888888888885</v>
      </c>
    </row>
    <row r="39" spans="1:12" ht="15.75" thickBot="1" x14ac:dyDescent="0.3">
      <c r="A39" s="58" t="s">
        <v>105</v>
      </c>
      <c r="B39" s="60"/>
      <c r="C39" s="60"/>
      <c r="D39" s="60"/>
      <c r="E39" s="60"/>
      <c r="F39" s="59"/>
      <c r="G39" s="60"/>
      <c r="H39" s="60"/>
      <c r="I39" s="60"/>
      <c r="J39" s="60"/>
      <c r="K39" s="61" t="s">
        <v>112</v>
      </c>
      <c r="L39" s="66">
        <v>3.4</v>
      </c>
    </row>
    <row r="40" spans="1:12" ht="15.75" thickBot="1" x14ac:dyDescent="0.3">
      <c r="A40" s="58" t="s">
        <v>105</v>
      </c>
      <c r="B40" s="59"/>
      <c r="C40" s="60"/>
      <c r="D40" s="59"/>
      <c r="E40" s="60"/>
      <c r="F40" s="59"/>
      <c r="G40" s="60"/>
      <c r="H40" s="59"/>
      <c r="I40" s="60"/>
      <c r="J40" s="59"/>
      <c r="K40" s="61" t="s">
        <v>113</v>
      </c>
      <c r="L40" s="66">
        <v>1.9333333333333331</v>
      </c>
    </row>
    <row r="41" spans="1:12" ht="15.75" thickBot="1" x14ac:dyDescent="0.3">
      <c r="A41" s="58" t="s">
        <v>105</v>
      </c>
      <c r="B41" s="60"/>
      <c r="C41" s="60"/>
      <c r="D41" s="60"/>
      <c r="E41" s="60"/>
      <c r="F41" s="59"/>
      <c r="G41" s="60"/>
      <c r="H41" s="60"/>
      <c r="I41" s="60"/>
      <c r="J41" s="60"/>
      <c r="K41" s="61" t="s">
        <v>114</v>
      </c>
      <c r="L41" s="66">
        <v>1.4</v>
      </c>
    </row>
    <row r="42" spans="1:12" ht="15.75" thickBot="1" x14ac:dyDescent="0.3">
      <c r="A42" s="58" t="s">
        <v>107</v>
      </c>
      <c r="B42" s="59"/>
      <c r="C42" s="60"/>
      <c r="D42" s="59"/>
      <c r="E42" s="60"/>
      <c r="F42" s="59"/>
      <c r="G42" s="60"/>
      <c r="H42" s="59"/>
      <c r="I42" s="60"/>
      <c r="J42" s="59"/>
      <c r="K42" s="61" t="s">
        <v>108</v>
      </c>
      <c r="L42" s="66">
        <v>1.24</v>
      </c>
    </row>
    <row r="43" spans="1:12" ht="15.75" thickBot="1" x14ac:dyDescent="0.3">
      <c r="A43" s="58" t="s">
        <v>107</v>
      </c>
      <c r="B43" s="60"/>
      <c r="C43" s="60"/>
      <c r="D43" s="60"/>
      <c r="E43" s="60"/>
      <c r="F43" s="59"/>
      <c r="G43" s="60"/>
      <c r="H43" s="60"/>
      <c r="I43" s="60"/>
      <c r="J43" s="60"/>
      <c r="K43" s="61" t="s">
        <v>109</v>
      </c>
      <c r="L43" s="66">
        <v>0.92888888888888876</v>
      </c>
    </row>
    <row r="44" spans="1:12" ht="15.75" thickBot="1" x14ac:dyDescent="0.3">
      <c r="A44" s="58" t="s">
        <v>107</v>
      </c>
      <c r="B44" s="59"/>
      <c r="C44" s="60"/>
      <c r="D44" s="59"/>
      <c r="E44" s="60"/>
      <c r="F44" s="59"/>
      <c r="G44" s="60"/>
      <c r="H44" s="59"/>
      <c r="I44" s="60"/>
      <c r="J44" s="59"/>
      <c r="K44" s="61" t="s">
        <v>110</v>
      </c>
      <c r="L44" s="66">
        <v>0.37777777777777777</v>
      </c>
    </row>
    <row r="45" spans="1:12" ht="15.75" thickBot="1" x14ac:dyDescent="0.3">
      <c r="A45" s="58" t="s">
        <v>107</v>
      </c>
      <c r="B45" s="60"/>
      <c r="C45" s="60"/>
      <c r="D45" s="60"/>
      <c r="E45" s="60"/>
      <c r="F45" s="59"/>
      <c r="G45" s="60"/>
      <c r="H45" s="60"/>
      <c r="I45" s="60"/>
      <c r="J45" s="60"/>
      <c r="K45" s="61" t="s">
        <v>111</v>
      </c>
      <c r="L45" s="66">
        <v>0.36888888888888893</v>
      </c>
    </row>
    <row r="46" spans="1:12" ht="15.75" thickBot="1" x14ac:dyDescent="0.3">
      <c r="A46" s="58" t="s">
        <v>107</v>
      </c>
      <c r="B46" s="59"/>
      <c r="C46" s="60"/>
      <c r="D46" s="59"/>
      <c r="E46" s="60"/>
      <c r="F46" s="59"/>
      <c r="G46" s="60"/>
      <c r="H46" s="59"/>
      <c r="I46" s="60"/>
      <c r="J46" s="59"/>
      <c r="K46" s="61" t="s">
        <v>112</v>
      </c>
      <c r="L46" s="66">
        <v>2.84</v>
      </c>
    </row>
    <row r="47" spans="1:12" ht="15.75" thickBot="1" x14ac:dyDescent="0.3">
      <c r="A47" s="58" t="s">
        <v>107</v>
      </c>
      <c r="B47" s="60"/>
      <c r="C47" s="60"/>
      <c r="D47" s="60"/>
      <c r="E47" s="60"/>
      <c r="F47" s="59"/>
      <c r="G47" s="60"/>
      <c r="H47" s="60"/>
      <c r="I47" s="60"/>
      <c r="J47" s="60"/>
      <c r="K47" s="61" t="s">
        <v>113</v>
      </c>
      <c r="L47" s="66">
        <v>1.9333333333333331</v>
      </c>
    </row>
    <row r="48" spans="1:12" ht="15.75" thickBot="1" x14ac:dyDescent="0.3">
      <c r="A48" s="58" t="s">
        <v>107</v>
      </c>
      <c r="B48" s="59"/>
      <c r="C48" s="60"/>
      <c r="D48" s="59"/>
      <c r="E48" s="60"/>
      <c r="F48" s="59"/>
      <c r="G48" s="60"/>
      <c r="H48" s="59"/>
      <c r="I48" s="60"/>
      <c r="J48" s="59"/>
      <c r="K48" s="61" t="s">
        <v>114</v>
      </c>
      <c r="L48" s="66">
        <v>0.86666666666666659</v>
      </c>
    </row>
    <row r="49" spans="1:12" ht="15.75" thickBot="1" x14ac:dyDescent="0.3">
      <c r="A49" s="58" t="s">
        <v>108</v>
      </c>
      <c r="B49" s="60"/>
      <c r="C49" s="60"/>
      <c r="D49" s="60"/>
      <c r="E49" s="60"/>
      <c r="F49" s="59"/>
      <c r="G49" s="60"/>
      <c r="H49" s="60"/>
      <c r="I49" s="60"/>
      <c r="J49" s="60"/>
      <c r="K49" s="61" t="s">
        <v>109</v>
      </c>
      <c r="L49" s="66">
        <v>1.0888888888888888</v>
      </c>
    </row>
    <row r="50" spans="1:12" ht="15.75" thickBot="1" x14ac:dyDescent="0.3">
      <c r="A50" s="58" t="s">
        <v>108</v>
      </c>
      <c r="B50" s="59"/>
      <c r="C50" s="60"/>
      <c r="D50" s="59"/>
      <c r="E50" s="60"/>
      <c r="F50" s="59"/>
      <c r="G50" s="60"/>
      <c r="H50" s="59"/>
      <c r="I50" s="60"/>
      <c r="J50" s="59"/>
      <c r="K50" s="61" t="s">
        <v>110</v>
      </c>
      <c r="L50" s="66">
        <v>0.35746031746031748</v>
      </c>
    </row>
    <row r="51" spans="1:12" ht="15.75" thickBot="1" x14ac:dyDescent="0.3">
      <c r="A51" s="58" t="s">
        <v>108</v>
      </c>
      <c r="B51" s="60"/>
      <c r="C51" s="60"/>
      <c r="D51" s="60"/>
      <c r="E51" s="60"/>
      <c r="F51" s="59"/>
      <c r="G51" s="60"/>
      <c r="H51" s="60"/>
      <c r="I51" s="60"/>
      <c r="J51" s="60"/>
      <c r="K51" s="61" t="s">
        <v>111</v>
      </c>
      <c r="L51" s="66">
        <v>0.51746031746031751</v>
      </c>
    </row>
    <row r="52" spans="1:12" ht="15.75" thickBot="1" x14ac:dyDescent="0.3">
      <c r="A52" s="58" t="s">
        <v>108</v>
      </c>
      <c r="B52" s="59"/>
      <c r="C52" s="60"/>
      <c r="D52" s="59"/>
      <c r="E52" s="60"/>
      <c r="F52" s="59"/>
      <c r="G52" s="60"/>
      <c r="H52" s="59"/>
      <c r="I52" s="60"/>
      <c r="J52" s="59"/>
      <c r="K52" s="61" t="s">
        <v>112</v>
      </c>
      <c r="L52" s="66">
        <v>2.84</v>
      </c>
    </row>
    <row r="53" spans="1:12" ht="15.75" thickBot="1" x14ac:dyDescent="0.3">
      <c r="A53" s="58" t="s">
        <v>108</v>
      </c>
      <c r="B53" s="60"/>
      <c r="C53" s="60"/>
      <c r="D53" s="60"/>
      <c r="E53" s="60"/>
      <c r="F53" s="59"/>
      <c r="G53" s="60"/>
      <c r="H53" s="60"/>
      <c r="I53" s="60"/>
      <c r="J53" s="60"/>
      <c r="K53" s="61" t="s">
        <v>113</v>
      </c>
      <c r="L53" s="66">
        <v>2.0666666666666669</v>
      </c>
    </row>
    <row r="54" spans="1:12" ht="15.75" thickBot="1" x14ac:dyDescent="0.3">
      <c r="A54" s="58" t="s">
        <v>108</v>
      </c>
      <c r="B54" s="59"/>
      <c r="C54" s="60"/>
      <c r="D54" s="59"/>
      <c r="E54" s="60"/>
      <c r="F54" s="59"/>
      <c r="G54" s="60"/>
      <c r="H54" s="59"/>
      <c r="I54" s="60"/>
      <c r="J54" s="59"/>
      <c r="K54" s="61" t="s">
        <v>114</v>
      </c>
      <c r="L54" s="66">
        <v>1.6666666666666665</v>
      </c>
    </row>
    <row r="55" spans="1:12" ht="15.75" thickBot="1" x14ac:dyDescent="0.3">
      <c r="A55" s="58" t="s">
        <v>109</v>
      </c>
      <c r="B55" s="60"/>
      <c r="C55" s="60"/>
      <c r="D55" s="60"/>
      <c r="E55" s="60"/>
      <c r="F55" s="59"/>
      <c r="G55" s="60"/>
      <c r="H55" s="60"/>
      <c r="I55" s="60"/>
      <c r="J55" s="60"/>
      <c r="K55" s="61" t="s">
        <v>110</v>
      </c>
      <c r="L55" s="66">
        <v>0.53523809523809518</v>
      </c>
    </row>
    <row r="56" spans="1:12" ht="15.75" thickBot="1" x14ac:dyDescent="0.3">
      <c r="A56" s="58" t="s">
        <v>109</v>
      </c>
      <c r="B56" s="59"/>
      <c r="C56" s="60"/>
      <c r="D56" s="59"/>
      <c r="E56" s="60"/>
      <c r="F56" s="59"/>
      <c r="G56" s="60"/>
      <c r="H56" s="59"/>
      <c r="I56" s="60"/>
      <c r="J56" s="59"/>
      <c r="K56" s="61" t="s">
        <v>111</v>
      </c>
      <c r="L56" s="66">
        <v>0.69523809523809521</v>
      </c>
    </row>
    <row r="57" spans="1:12" ht="15.75" thickBot="1" x14ac:dyDescent="0.3">
      <c r="A57" s="58" t="s">
        <v>109</v>
      </c>
      <c r="B57" s="60"/>
      <c r="C57" s="60"/>
      <c r="D57" s="60"/>
      <c r="E57" s="60"/>
      <c r="F57" s="59"/>
      <c r="G57" s="60"/>
      <c r="H57" s="60"/>
      <c r="I57" s="60"/>
      <c r="J57" s="60"/>
      <c r="K57" s="61" t="s">
        <v>112</v>
      </c>
      <c r="L57" s="66">
        <v>4.2</v>
      </c>
    </row>
    <row r="58" spans="1:12" ht="15.75" thickBot="1" x14ac:dyDescent="0.3">
      <c r="A58" s="58" t="s">
        <v>109</v>
      </c>
      <c r="B58" s="59"/>
      <c r="C58" s="60"/>
      <c r="D58" s="59"/>
      <c r="E58" s="60"/>
      <c r="F58" s="59"/>
      <c r="G58" s="60"/>
      <c r="H58" s="59"/>
      <c r="I58" s="60"/>
      <c r="J58" s="59"/>
      <c r="K58" s="61" t="s">
        <v>113</v>
      </c>
      <c r="L58" s="66">
        <v>3.4</v>
      </c>
    </row>
    <row r="59" spans="1:12" ht="15.75" thickBot="1" x14ac:dyDescent="0.3">
      <c r="A59" s="58" t="s">
        <v>109</v>
      </c>
      <c r="B59" s="60"/>
      <c r="C59" s="60"/>
      <c r="D59" s="60"/>
      <c r="E59" s="60"/>
      <c r="F59" s="59"/>
      <c r="G59" s="60"/>
      <c r="H59" s="60"/>
      <c r="I59" s="60"/>
      <c r="J59" s="60"/>
      <c r="K59" s="61" t="s">
        <v>114</v>
      </c>
      <c r="L59" s="66">
        <v>3.2666666666666666</v>
      </c>
    </row>
    <row r="60" spans="1:12" ht="15.75" thickBot="1" x14ac:dyDescent="0.3">
      <c r="A60" s="58" t="s">
        <v>110</v>
      </c>
      <c r="B60" s="59"/>
      <c r="C60" s="60"/>
      <c r="D60" s="59"/>
      <c r="E60" s="60"/>
      <c r="F60" s="59"/>
      <c r="G60" s="60"/>
      <c r="H60" s="59"/>
      <c r="I60" s="60"/>
      <c r="J60" s="59"/>
      <c r="K60" s="61" t="s">
        <v>111</v>
      </c>
      <c r="L60" s="66">
        <v>2.44</v>
      </c>
    </row>
    <row r="61" spans="1:12" ht="15.75" thickBot="1" x14ac:dyDescent="0.3">
      <c r="A61" s="58" t="s">
        <v>110</v>
      </c>
      <c r="B61" s="60"/>
      <c r="C61" s="60"/>
      <c r="D61" s="60"/>
      <c r="E61" s="60"/>
      <c r="F61" s="59"/>
      <c r="G61" s="60"/>
      <c r="H61" s="60"/>
      <c r="I61" s="60"/>
      <c r="J61" s="60"/>
      <c r="K61" s="61" t="s">
        <v>112</v>
      </c>
      <c r="L61" s="66">
        <v>5.8</v>
      </c>
    </row>
    <row r="62" spans="1:12" ht="15.75" thickBot="1" x14ac:dyDescent="0.3">
      <c r="A62" s="58" t="s">
        <v>110</v>
      </c>
      <c r="B62" s="59"/>
      <c r="C62" s="60"/>
      <c r="D62" s="59"/>
      <c r="E62" s="60"/>
      <c r="F62" s="59"/>
      <c r="G62" s="60"/>
      <c r="H62" s="59"/>
      <c r="I62" s="60"/>
      <c r="J62" s="59"/>
      <c r="K62" s="61" t="s">
        <v>113</v>
      </c>
      <c r="L62" s="66">
        <v>5.8</v>
      </c>
    </row>
    <row r="63" spans="1:12" ht="15.75" thickBot="1" x14ac:dyDescent="0.3">
      <c r="A63" s="58" t="s">
        <v>110</v>
      </c>
      <c r="B63" s="60"/>
      <c r="C63" s="60"/>
      <c r="D63" s="60"/>
      <c r="E63" s="60"/>
      <c r="F63" s="59"/>
      <c r="G63" s="60"/>
      <c r="H63" s="60"/>
      <c r="I63" s="60"/>
      <c r="J63" s="60"/>
      <c r="K63" s="61" t="s">
        <v>114</v>
      </c>
      <c r="L63" s="66">
        <v>5.4</v>
      </c>
    </row>
    <row r="64" spans="1:12" ht="15.75" thickBot="1" x14ac:dyDescent="0.3">
      <c r="A64" s="58" t="s">
        <v>111</v>
      </c>
      <c r="B64" s="59"/>
      <c r="C64" s="60"/>
      <c r="D64" s="59"/>
      <c r="E64" s="60"/>
      <c r="F64" s="59"/>
      <c r="G64" s="60"/>
      <c r="H64" s="59"/>
      <c r="I64" s="60"/>
      <c r="J64" s="59"/>
      <c r="K64" s="61" t="s">
        <v>112</v>
      </c>
      <c r="L64" s="66">
        <v>6.2</v>
      </c>
    </row>
    <row r="65" spans="1:12" ht="15.75" thickBot="1" x14ac:dyDescent="0.3">
      <c r="A65" s="58" t="s">
        <v>111</v>
      </c>
      <c r="B65" s="60"/>
      <c r="C65" s="60"/>
      <c r="D65" s="60"/>
      <c r="E65" s="60"/>
      <c r="F65" s="59"/>
      <c r="G65" s="60"/>
      <c r="H65" s="60"/>
      <c r="I65" s="60"/>
      <c r="J65" s="60"/>
      <c r="K65" s="61" t="s">
        <v>113</v>
      </c>
      <c r="L65" s="66">
        <v>5</v>
      </c>
    </row>
    <row r="66" spans="1:12" ht="15.75" thickBot="1" x14ac:dyDescent="0.3">
      <c r="A66" s="58" t="s">
        <v>111</v>
      </c>
      <c r="B66" s="59"/>
      <c r="C66" s="60"/>
      <c r="D66" s="59"/>
      <c r="E66" s="60"/>
      <c r="F66" s="59"/>
      <c r="G66" s="60"/>
      <c r="H66" s="59"/>
      <c r="I66" s="60"/>
      <c r="J66" s="59"/>
      <c r="K66" s="61" t="s">
        <v>114</v>
      </c>
      <c r="L66" s="66">
        <v>5</v>
      </c>
    </row>
    <row r="67" spans="1:12" ht="15.75" thickBot="1" x14ac:dyDescent="0.3">
      <c r="A67" s="58" t="s">
        <v>112</v>
      </c>
      <c r="B67" s="60"/>
      <c r="C67" s="60"/>
      <c r="D67" s="60"/>
      <c r="E67" s="60"/>
      <c r="F67" s="59"/>
      <c r="G67" s="60"/>
      <c r="H67" s="60"/>
      <c r="I67" s="60"/>
      <c r="J67" s="60"/>
      <c r="K67" s="61" t="s">
        <v>113</v>
      </c>
      <c r="L67" s="66">
        <v>1.8888888888888888</v>
      </c>
    </row>
    <row r="68" spans="1:12" ht="15.75" thickBot="1" x14ac:dyDescent="0.3">
      <c r="A68" s="58" t="s">
        <v>112</v>
      </c>
      <c r="B68" s="59"/>
      <c r="C68" s="60"/>
      <c r="D68" s="59"/>
      <c r="E68" s="60"/>
      <c r="F68" s="59"/>
      <c r="G68" s="60"/>
      <c r="H68" s="59"/>
      <c r="I68" s="60"/>
      <c r="J68" s="59"/>
      <c r="K68" s="61" t="s">
        <v>114</v>
      </c>
      <c r="L68" s="66">
        <v>1.4888888888888887</v>
      </c>
    </row>
    <row r="69" spans="1:12" ht="15.75" thickBot="1" x14ac:dyDescent="0.3">
      <c r="A69" s="58" t="s">
        <v>113</v>
      </c>
      <c r="B69" s="60"/>
      <c r="C69" s="60"/>
      <c r="D69" s="60"/>
      <c r="E69" s="60"/>
      <c r="F69" s="59"/>
      <c r="G69" s="60"/>
      <c r="H69" s="60"/>
      <c r="I69" s="60"/>
      <c r="J69" s="60"/>
      <c r="K69" s="61" t="s">
        <v>114</v>
      </c>
      <c r="L69" s="66">
        <v>1.5066666666666666</v>
      </c>
    </row>
    <row r="70" spans="1:12" x14ac:dyDescent="0.25">
      <c r="A70" s="52"/>
    </row>
    <row r="71" spans="1:12" x14ac:dyDescent="0.25">
      <c r="A71" s="52"/>
    </row>
    <row r="72" spans="1:12" ht="15.75" thickBot="1" x14ac:dyDescent="0.3">
      <c r="A72" s="53" t="s">
        <v>371</v>
      </c>
    </row>
    <row r="73" spans="1:12" ht="45.75" thickBot="1" x14ac:dyDescent="0.3">
      <c r="A73" s="55" t="s">
        <v>257</v>
      </c>
      <c r="B73" s="56" t="s">
        <v>258</v>
      </c>
      <c r="C73" s="56" t="s">
        <v>259</v>
      </c>
      <c r="D73" s="56" t="s">
        <v>260</v>
      </c>
      <c r="E73" s="56" t="s">
        <v>261</v>
      </c>
      <c r="F73" s="57" t="s">
        <v>262</v>
      </c>
      <c r="G73" s="56" t="s">
        <v>261</v>
      </c>
      <c r="H73" s="56" t="s">
        <v>260</v>
      </c>
      <c r="I73" s="56" t="s">
        <v>259</v>
      </c>
      <c r="J73" s="56" t="s">
        <v>258</v>
      </c>
      <c r="K73" s="57" t="s">
        <v>257</v>
      </c>
      <c r="L73" s="32" t="s">
        <v>273</v>
      </c>
    </row>
    <row r="74" spans="1:12" ht="15.75" thickBot="1" x14ac:dyDescent="0.3">
      <c r="A74" s="58" t="s">
        <v>372</v>
      </c>
      <c r="B74" s="59"/>
      <c r="C74" s="60"/>
      <c r="D74" s="59"/>
      <c r="E74" s="60"/>
      <c r="F74" s="59"/>
      <c r="G74" s="60"/>
      <c r="H74" s="59"/>
      <c r="I74" s="60"/>
      <c r="J74" s="59"/>
      <c r="K74" s="61" t="s">
        <v>373</v>
      </c>
      <c r="L74" s="66">
        <v>1.8</v>
      </c>
    </row>
    <row r="75" spans="1:12" ht="15.75" thickBot="1" x14ac:dyDescent="0.3">
      <c r="A75" s="58" t="s">
        <v>372</v>
      </c>
      <c r="B75" s="60"/>
      <c r="C75" s="60"/>
      <c r="D75" s="60"/>
      <c r="E75" s="60"/>
      <c r="F75" s="59"/>
      <c r="G75" s="60"/>
      <c r="H75" s="60"/>
      <c r="I75" s="60"/>
      <c r="J75" s="60"/>
      <c r="K75" s="61" t="s">
        <v>368</v>
      </c>
      <c r="L75" s="66">
        <v>2.2000000000000002</v>
      </c>
    </row>
    <row r="76" spans="1:12" ht="15.75" thickBot="1" x14ac:dyDescent="0.3">
      <c r="A76" s="58" t="s">
        <v>372</v>
      </c>
      <c r="B76" s="59"/>
      <c r="C76" s="60"/>
      <c r="D76" s="59"/>
      <c r="E76" s="60"/>
      <c r="F76" s="59"/>
      <c r="G76" s="60"/>
      <c r="H76" s="59"/>
      <c r="I76" s="60"/>
      <c r="J76" s="59"/>
      <c r="K76" s="61" t="s">
        <v>369</v>
      </c>
      <c r="L76" s="66">
        <v>1.2666666666666666</v>
      </c>
    </row>
    <row r="77" spans="1:12" ht="15.75" thickBot="1" x14ac:dyDescent="0.3">
      <c r="A77" s="58" t="s">
        <v>372</v>
      </c>
      <c r="B77" s="60"/>
      <c r="C77" s="60"/>
      <c r="D77" s="60"/>
      <c r="E77" s="60"/>
      <c r="F77" s="59"/>
      <c r="G77" s="60"/>
      <c r="H77" s="60"/>
      <c r="I77" s="60"/>
      <c r="J77" s="60"/>
      <c r="K77" s="61" t="s">
        <v>370</v>
      </c>
      <c r="L77" s="66">
        <v>1.6666666666666665</v>
      </c>
    </row>
    <row r="78" spans="1:12" ht="15.75" thickBot="1" x14ac:dyDescent="0.3">
      <c r="A78" s="61" t="s">
        <v>373</v>
      </c>
      <c r="B78" s="59"/>
      <c r="C78" s="60"/>
      <c r="D78" s="59"/>
      <c r="E78" s="60"/>
      <c r="F78" s="59"/>
      <c r="G78" s="60"/>
      <c r="H78" s="59"/>
      <c r="I78" s="60"/>
      <c r="J78" s="59"/>
      <c r="K78" s="61" t="s">
        <v>368</v>
      </c>
      <c r="L78" s="66">
        <v>2.6</v>
      </c>
    </row>
    <row r="79" spans="1:12" ht="15.75" thickBot="1" x14ac:dyDescent="0.3">
      <c r="A79" s="61" t="s">
        <v>373</v>
      </c>
      <c r="B79" s="60"/>
      <c r="C79" s="60"/>
      <c r="D79" s="60"/>
      <c r="E79" s="60"/>
      <c r="F79" s="59"/>
      <c r="G79" s="60"/>
      <c r="H79" s="60"/>
      <c r="I79" s="60"/>
      <c r="J79" s="60"/>
      <c r="K79" s="61" t="s">
        <v>369</v>
      </c>
      <c r="L79" s="66">
        <v>0.86666666666666681</v>
      </c>
    </row>
    <row r="80" spans="1:12" ht="15.75" thickBot="1" x14ac:dyDescent="0.3">
      <c r="A80" s="61" t="s">
        <v>373</v>
      </c>
      <c r="B80" s="59"/>
      <c r="C80" s="60"/>
      <c r="D80" s="59"/>
      <c r="E80" s="60"/>
      <c r="F80" s="59"/>
      <c r="G80" s="60"/>
      <c r="H80" s="59"/>
      <c r="I80" s="60"/>
      <c r="J80" s="59"/>
      <c r="K80" s="61" t="s">
        <v>370</v>
      </c>
      <c r="L80" s="66">
        <v>1.2666666666666666</v>
      </c>
    </row>
    <row r="81" spans="1:20" ht="15.75" thickBot="1" x14ac:dyDescent="0.3">
      <c r="A81" s="61" t="s">
        <v>368</v>
      </c>
      <c r="B81" s="60"/>
      <c r="C81" s="60"/>
      <c r="D81" s="60"/>
      <c r="E81" s="60"/>
      <c r="F81" s="59"/>
      <c r="G81" s="60"/>
      <c r="H81" s="60"/>
      <c r="I81" s="60"/>
      <c r="J81" s="60"/>
      <c r="K81" s="61" t="s">
        <v>369</v>
      </c>
      <c r="L81" s="66">
        <v>0.57333333333333336</v>
      </c>
    </row>
    <row r="82" spans="1:20" ht="15.75" thickBot="1" x14ac:dyDescent="0.3">
      <c r="A82" s="61" t="s">
        <v>368</v>
      </c>
      <c r="B82" s="59"/>
      <c r="C82" s="60"/>
      <c r="D82" s="59"/>
      <c r="E82" s="60"/>
      <c r="F82" s="59"/>
      <c r="G82" s="60"/>
      <c r="H82" s="59"/>
      <c r="I82" s="60"/>
      <c r="J82" s="59"/>
      <c r="K82" s="61" t="s">
        <v>370</v>
      </c>
      <c r="L82" s="66">
        <v>0.70666666666666667</v>
      </c>
    </row>
    <row r="83" spans="1:20" ht="15.75" thickBot="1" x14ac:dyDescent="0.3">
      <c r="A83" s="61" t="s">
        <v>369</v>
      </c>
      <c r="B83" s="60"/>
      <c r="C83" s="60"/>
      <c r="D83" s="60"/>
      <c r="E83" s="60"/>
      <c r="F83" s="59"/>
      <c r="G83" s="60"/>
      <c r="H83" s="60"/>
      <c r="I83" s="60"/>
      <c r="J83" s="60"/>
      <c r="K83" s="61" t="s">
        <v>370</v>
      </c>
      <c r="L83" s="66">
        <v>1.4</v>
      </c>
    </row>
    <row r="86" spans="1:20" ht="29.25" customHeight="1" x14ac:dyDescent="0.45">
      <c r="A86" s="152" t="s">
        <v>518</v>
      </c>
    </row>
    <row r="87" spans="1:20" ht="18.75" customHeight="1" thickBot="1" x14ac:dyDescent="0.5">
      <c r="A87" s="152"/>
    </row>
    <row r="88" spans="1:20" ht="43.5" customHeight="1" thickBot="1" x14ac:dyDescent="0.3">
      <c r="A88" s="55" t="s">
        <v>257</v>
      </c>
      <c r="B88" s="56" t="s">
        <v>258</v>
      </c>
      <c r="C88" s="56" t="s">
        <v>259</v>
      </c>
      <c r="D88" s="56" t="s">
        <v>260</v>
      </c>
      <c r="E88" s="56" t="s">
        <v>261</v>
      </c>
      <c r="F88" s="57" t="s">
        <v>262</v>
      </c>
      <c r="G88" s="56" t="s">
        <v>261</v>
      </c>
      <c r="H88" s="56" t="s">
        <v>260</v>
      </c>
      <c r="I88" s="56" t="s">
        <v>259</v>
      </c>
      <c r="J88" s="56" t="s">
        <v>258</v>
      </c>
      <c r="K88" s="64" t="s">
        <v>257</v>
      </c>
      <c r="L88" s="32" t="s">
        <v>273</v>
      </c>
      <c r="T88" s="63"/>
    </row>
    <row r="89" spans="1:20" ht="15.75" thickBot="1" x14ac:dyDescent="0.3">
      <c r="A89" s="58" t="s">
        <v>254</v>
      </c>
      <c r="B89" s="59"/>
      <c r="C89" s="60"/>
      <c r="D89" s="59"/>
      <c r="E89" s="60"/>
      <c r="F89" s="59"/>
      <c r="G89" s="60"/>
      <c r="H89" s="59"/>
      <c r="I89" s="60"/>
      <c r="J89" s="59"/>
      <c r="K89" s="65" t="s">
        <v>255</v>
      </c>
      <c r="L89" s="66">
        <v>1.1066666666666669</v>
      </c>
    </row>
    <row r="90" spans="1:20" ht="15.75" thickBot="1" x14ac:dyDescent="0.3">
      <c r="A90" s="58" t="s">
        <v>254</v>
      </c>
      <c r="B90" s="60"/>
      <c r="C90" s="60"/>
      <c r="D90" s="60"/>
      <c r="E90" s="60"/>
      <c r="F90" s="59"/>
      <c r="G90" s="60"/>
      <c r="H90" s="60"/>
      <c r="I90" s="60"/>
      <c r="J90" s="60"/>
      <c r="K90" s="65" t="s">
        <v>256</v>
      </c>
      <c r="L90" s="66">
        <v>0.46666666666666667</v>
      </c>
    </row>
    <row r="91" spans="1:20" ht="15.75" thickBot="1" x14ac:dyDescent="0.3">
      <c r="A91" s="58" t="s">
        <v>255</v>
      </c>
      <c r="B91" s="60"/>
      <c r="C91" s="60"/>
      <c r="D91" s="60"/>
      <c r="E91" s="60"/>
      <c r="F91" s="59"/>
      <c r="G91" s="60"/>
      <c r="H91" s="60"/>
      <c r="I91" s="60"/>
      <c r="J91" s="60"/>
      <c r="K91" s="65" t="s">
        <v>256</v>
      </c>
      <c r="L91" s="66">
        <v>1.8</v>
      </c>
    </row>
    <row r="92" spans="1:20" ht="17.25" customHeight="1" x14ac:dyDescent="0.25"/>
    <row r="93" spans="1:20" ht="21" x14ac:dyDescent="0.35">
      <c r="A93" s="54" t="s">
        <v>263</v>
      </c>
    </row>
    <row r="95" spans="1:20" ht="15.75" thickBot="1" x14ac:dyDescent="0.3">
      <c r="A95" s="53" t="s">
        <v>267</v>
      </c>
    </row>
    <row r="96" spans="1:20" ht="45.75" thickBot="1" x14ac:dyDescent="0.3">
      <c r="A96" s="55" t="s">
        <v>257</v>
      </c>
      <c r="B96" s="56" t="s">
        <v>258</v>
      </c>
      <c r="C96" s="56" t="s">
        <v>259</v>
      </c>
      <c r="D96" s="56" t="s">
        <v>260</v>
      </c>
      <c r="E96" s="56" t="s">
        <v>261</v>
      </c>
      <c r="F96" s="57" t="s">
        <v>262</v>
      </c>
      <c r="G96" s="56" t="s">
        <v>261</v>
      </c>
      <c r="H96" s="56" t="s">
        <v>260</v>
      </c>
      <c r="I96" s="56" t="s">
        <v>259</v>
      </c>
      <c r="J96" s="56" t="s">
        <v>258</v>
      </c>
      <c r="K96" s="57" t="s">
        <v>257</v>
      </c>
      <c r="L96" s="32" t="s">
        <v>273</v>
      </c>
    </row>
    <row r="97" spans="1:12" ht="15.75" thickBot="1" x14ac:dyDescent="0.3">
      <c r="A97" s="58" t="s">
        <v>102</v>
      </c>
      <c r="B97" s="59"/>
      <c r="C97" s="60"/>
      <c r="D97" s="59"/>
      <c r="E97" s="60"/>
      <c r="F97" s="59"/>
      <c r="G97" s="60"/>
      <c r="H97" s="59"/>
      <c r="I97" s="60"/>
      <c r="J97" s="59"/>
      <c r="K97" s="61" t="s">
        <v>103</v>
      </c>
      <c r="L97" s="66">
        <v>1.6222222222222222</v>
      </c>
    </row>
    <row r="98" spans="1:12" ht="15.75" thickBot="1" x14ac:dyDescent="0.3">
      <c r="A98" s="58" t="s">
        <v>102</v>
      </c>
      <c r="B98" s="60"/>
      <c r="C98" s="60"/>
      <c r="D98" s="60"/>
      <c r="E98" s="60"/>
      <c r="F98" s="59"/>
      <c r="G98" s="60"/>
      <c r="H98" s="60"/>
      <c r="I98" s="60"/>
      <c r="J98" s="60"/>
      <c r="K98" s="61" t="s">
        <v>104</v>
      </c>
      <c r="L98" s="66">
        <v>1.0888888888888888</v>
      </c>
    </row>
    <row r="99" spans="1:12" ht="15.75" thickBot="1" x14ac:dyDescent="0.3">
      <c r="A99" s="58" t="s">
        <v>102</v>
      </c>
      <c r="B99" s="59"/>
      <c r="C99" s="60"/>
      <c r="D99" s="59"/>
      <c r="E99" s="60"/>
      <c r="F99" s="59"/>
      <c r="G99" s="60"/>
      <c r="H99" s="59"/>
      <c r="I99" s="60"/>
      <c r="J99" s="59"/>
      <c r="K99" s="61" t="s">
        <v>139</v>
      </c>
      <c r="L99" s="66">
        <v>0.86666666666666659</v>
      </c>
    </row>
    <row r="100" spans="1:12" ht="15.75" thickBot="1" x14ac:dyDescent="0.3">
      <c r="A100" s="58" t="s">
        <v>102</v>
      </c>
      <c r="B100" s="60"/>
      <c r="C100" s="60"/>
      <c r="D100" s="60"/>
      <c r="E100" s="60"/>
      <c r="F100" s="59"/>
      <c r="G100" s="60"/>
      <c r="H100" s="60"/>
      <c r="I100" s="60"/>
      <c r="J100" s="60"/>
      <c r="K100" s="61" t="s">
        <v>141</v>
      </c>
      <c r="L100" s="66">
        <v>1.4</v>
      </c>
    </row>
    <row r="101" spans="1:12" ht="15.75" thickBot="1" x14ac:dyDescent="0.3">
      <c r="A101" s="58" t="s">
        <v>102</v>
      </c>
      <c r="B101" s="59"/>
      <c r="C101" s="60"/>
      <c r="D101" s="59"/>
      <c r="E101" s="60"/>
      <c r="F101" s="59"/>
      <c r="G101" s="60"/>
      <c r="H101" s="59"/>
      <c r="I101" s="60"/>
      <c r="J101" s="59"/>
      <c r="K101" s="61" t="s">
        <v>142</v>
      </c>
      <c r="L101" s="66">
        <v>0.70666666666666667</v>
      </c>
    </row>
    <row r="102" spans="1:12" ht="15.75" thickBot="1" x14ac:dyDescent="0.3">
      <c r="A102" s="58" t="s">
        <v>102</v>
      </c>
      <c r="B102" s="60"/>
      <c r="C102" s="60"/>
      <c r="D102" s="60"/>
      <c r="E102" s="60"/>
      <c r="F102" s="59"/>
      <c r="G102" s="60"/>
      <c r="H102" s="60"/>
      <c r="I102" s="60"/>
      <c r="J102" s="60"/>
      <c r="K102" s="61" t="s">
        <v>143</v>
      </c>
      <c r="L102" s="66">
        <v>0.86666666666666681</v>
      </c>
    </row>
    <row r="103" spans="1:12" ht="15.75" thickBot="1" x14ac:dyDescent="0.3">
      <c r="A103" s="58" t="s">
        <v>103</v>
      </c>
      <c r="B103" s="60"/>
      <c r="C103" s="60"/>
      <c r="D103" s="60"/>
      <c r="E103" s="60"/>
      <c r="F103" s="59"/>
      <c r="G103" s="60"/>
      <c r="H103" s="60"/>
      <c r="I103" s="60"/>
      <c r="J103" s="60"/>
      <c r="K103" s="61" t="s">
        <v>104</v>
      </c>
      <c r="L103" s="66">
        <v>0.73333333333333328</v>
      </c>
    </row>
    <row r="104" spans="1:12" ht="15.75" thickBot="1" x14ac:dyDescent="0.3">
      <c r="A104" s="58" t="s">
        <v>103</v>
      </c>
      <c r="B104" s="59"/>
      <c r="C104" s="60"/>
      <c r="D104" s="59"/>
      <c r="E104" s="60"/>
      <c r="F104" s="59"/>
      <c r="G104" s="60"/>
      <c r="H104" s="59"/>
      <c r="I104" s="60"/>
      <c r="J104" s="59"/>
      <c r="K104" s="61" t="s">
        <v>139</v>
      </c>
      <c r="L104" s="66">
        <v>2.3066666666666666</v>
      </c>
    </row>
    <row r="105" spans="1:12" ht="15.75" thickBot="1" x14ac:dyDescent="0.3">
      <c r="A105" s="58" t="s">
        <v>103</v>
      </c>
      <c r="B105" s="60"/>
      <c r="C105" s="60"/>
      <c r="D105" s="60"/>
      <c r="E105" s="60"/>
      <c r="F105" s="59"/>
      <c r="G105" s="60"/>
      <c r="H105" s="60"/>
      <c r="I105" s="60"/>
      <c r="J105" s="60"/>
      <c r="K105" s="61" t="s">
        <v>141</v>
      </c>
      <c r="L105" s="66">
        <v>2.44</v>
      </c>
    </row>
    <row r="106" spans="1:12" ht="15.75" thickBot="1" x14ac:dyDescent="0.3">
      <c r="A106" s="58" t="s">
        <v>103</v>
      </c>
      <c r="B106" s="59"/>
      <c r="C106" s="60"/>
      <c r="D106" s="59"/>
      <c r="E106" s="60"/>
      <c r="F106" s="59"/>
      <c r="G106" s="60"/>
      <c r="H106" s="59"/>
      <c r="I106" s="60"/>
      <c r="J106" s="59"/>
      <c r="K106" s="61" t="s">
        <v>142</v>
      </c>
      <c r="L106" s="66">
        <v>2.3066666666666666</v>
      </c>
    </row>
    <row r="107" spans="1:12" ht="15.75" thickBot="1" x14ac:dyDescent="0.3">
      <c r="A107" s="58" t="s">
        <v>103</v>
      </c>
      <c r="B107" s="60"/>
      <c r="C107" s="60"/>
      <c r="D107" s="60"/>
      <c r="E107" s="60"/>
      <c r="F107" s="59"/>
      <c r="G107" s="60"/>
      <c r="H107" s="60"/>
      <c r="I107" s="60"/>
      <c r="J107" s="60"/>
      <c r="K107" s="61" t="s">
        <v>143</v>
      </c>
      <c r="L107" s="66">
        <v>2.3066666666666666</v>
      </c>
    </row>
    <row r="108" spans="1:12" ht="15.75" thickBot="1" x14ac:dyDescent="0.3">
      <c r="A108" s="58" t="s">
        <v>104</v>
      </c>
      <c r="B108" s="60"/>
      <c r="C108" s="60"/>
      <c r="D108" s="60"/>
      <c r="E108" s="60"/>
      <c r="F108" s="59"/>
      <c r="G108" s="60"/>
      <c r="H108" s="60"/>
      <c r="I108" s="60"/>
      <c r="J108" s="60"/>
      <c r="K108" s="61" t="s">
        <v>139</v>
      </c>
      <c r="L108" s="66">
        <v>2.7066666666666666</v>
      </c>
    </row>
    <row r="109" spans="1:12" ht="15.75" thickBot="1" x14ac:dyDescent="0.3">
      <c r="A109" s="58" t="s">
        <v>104</v>
      </c>
      <c r="B109" s="59"/>
      <c r="C109" s="60"/>
      <c r="D109" s="59"/>
      <c r="E109" s="60"/>
      <c r="F109" s="59"/>
      <c r="G109" s="60"/>
      <c r="H109" s="59"/>
      <c r="I109" s="60"/>
      <c r="J109" s="59"/>
      <c r="K109" s="61" t="s">
        <v>141</v>
      </c>
      <c r="L109" s="66">
        <v>3.4</v>
      </c>
    </row>
    <row r="110" spans="1:12" ht="15.75" thickBot="1" x14ac:dyDescent="0.3">
      <c r="A110" s="58" t="s">
        <v>104</v>
      </c>
      <c r="B110" s="60"/>
      <c r="C110" s="60"/>
      <c r="D110" s="60"/>
      <c r="E110" s="60"/>
      <c r="F110" s="59"/>
      <c r="G110" s="60"/>
      <c r="H110" s="60"/>
      <c r="I110" s="60"/>
      <c r="J110" s="60"/>
      <c r="K110" s="61" t="s">
        <v>142</v>
      </c>
      <c r="L110" s="66">
        <v>2.4666666666666663</v>
      </c>
    </row>
    <row r="111" spans="1:12" ht="15.75" thickBot="1" x14ac:dyDescent="0.3">
      <c r="A111" s="58" t="s">
        <v>104</v>
      </c>
      <c r="B111" s="59"/>
      <c r="C111" s="60"/>
      <c r="D111" s="59"/>
      <c r="E111" s="60"/>
      <c r="F111" s="59"/>
      <c r="G111" s="60"/>
      <c r="H111" s="59"/>
      <c r="I111" s="60"/>
      <c r="J111" s="59"/>
      <c r="K111" s="61" t="s">
        <v>143</v>
      </c>
      <c r="L111" s="66">
        <v>2.4666666666666663</v>
      </c>
    </row>
    <row r="112" spans="1:12" ht="15.75" thickBot="1" x14ac:dyDescent="0.3">
      <c r="A112" s="58" t="s">
        <v>139</v>
      </c>
      <c r="B112" s="59"/>
      <c r="C112" s="60"/>
      <c r="D112" s="59"/>
      <c r="E112" s="60"/>
      <c r="F112" s="59"/>
      <c r="G112" s="60"/>
      <c r="H112" s="59"/>
      <c r="I112" s="60"/>
      <c r="J112" s="59"/>
      <c r="K112" s="61" t="s">
        <v>141</v>
      </c>
      <c r="L112" s="66">
        <v>2.6</v>
      </c>
    </row>
    <row r="113" spans="1:12" ht="15.75" thickBot="1" x14ac:dyDescent="0.3">
      <c r="A113" s="58" t="s">
        <v>139</v>
      </c>
      <c r="B113" s="60"/>
      <c r="C113" s="60"/>
      <c r="D113" s="60"/>
      <c r="E113" s="60"/>
      <c r="F113" s="59"/>
      <c r="G113" s="60"/>
      <c r="H113" s="60"/>
      <c r="I113" s="60"/>
      <c r="J113" s="60"/>
      <c r="K113" s="61" t="s">
        <v>142</v>
      </c>
      <c r="L113" s="66">
        <v>1.2666666666666668</v>
      </c>
    </row>
    <row r="114" spans="1:12" ht="15.75" thickBot="1" x14ac:dyDescent="0.3">
      <c r="A114" s="58" t="s">
        <v>139</v>
      </c>
      <c r="B114" s="59"/>
      <c r="C114" s="60"/>
      <c r="D114" s="59"/>
      <c r="E114" s="60"/>
      <c r="F114" s="59"/>
      <c r="G114" s="60"/>
      <c r="H114" s="59"/>
      <c r="I114" s="60"/>
      <c r="J114" s="59"/>
      <c r="K114" s="61" t="s">
        <v>143</v>
      </c>
      <c r="L114" s="66">
        <v>1.6666666666666665</v>
      </c>
    </row>
    <row r="115" spans="1:12" ht="15.75" thickBot="1" x14ac:dyDescent="0.3">
      <c r="A115" s="58" t="s">
        <v>141</v>
      </c>
      <c r="B115" s="59"/>
      <c r="C115" s="60"/>
      <c r="D115" s="59"/>
      <c r="E115" s="60"/>
      <c r="F115" s="59"/>
      <c r="G115" s="60"/>
      <c r="H115" s="59"/>
      <c r="I115" s="60"/>
      <c r="J115" s="59"/>
      <c r="K115" s="61" t="s">
        <v>142</v>
      </c>
      <c r="L115" s="66">
        <v>0.70666666666666667</v>
      </c>
    </row>
    <row r="116" spans="1:12" ht="15.75" thickBot="1" x14ac:dyDescent="0.3">
      <c r="A116" s="58" t="s">
        <v>141</v>
      </c>
      <c r="B116" s="60"/>
      <c r="C116" s="60"/>
      <c r="D116" s="60"/>
      <c r="E116" s="60"/>
      <c r="F116" s="59"/>
      <c r="G116" s="60"/>
      <c r="H116" s="60"/>
      <c r="I116" s="60"/>
      <c r="J116" s="60"/>
      <c r="K116" s="61" t="s">
        <v>143</v>
      </c>
      <c r="L116" s="66">
        <v>0.86666666666666681</v>
      </c>
    </row>
    <row r="117" spans="1:12" ht="15.75" thickBot="1" x14ac:dyDescent="0.3">
      <c r="A117" s="58" t="s">
        <v>142</v>
      </c>
      <c r="B117" s="60"/>
      <c r="C117" s="60"/>
      <c r="D117" s="60"/>
      <c r="E117" s="60"/>
      <c r="F117" s="59"/>
      <c r="G117" s="60"/>
      <c r="H117" s="60"/>
      <c r="I117" s="60"/>
      <c r="J117" s="60"/>
      <c r="K117" s="61" t="s">
        <v>143</v>
      </c>
      <c r="L117" s="66">
        <v>1.8</v>
      </c>
    </row>
    <row r="118" spans="1:12" x14ac:dyDescent="0.25">
      <c r="A118" s="52"/>
    </row>
    <row r="119" spans="1:12" ht="15.75" thickBot="1" x14ac:dyDescent="0.3">
      <c r="A119" s="53" t="s">
        <v>268</v>
      </c>
    </row>
    <row r="120" spans="1:12" ht="45.75" thickBot="1" x14ac:dyDescent="0.3">
      <c r="A120" s="55" t="s">
        <v>257</v>
      </c>
      <c r="B120" s="56" t="s">
        <v>258</v>
      </c>
      <c r="C120" s="56" t="s">
        <v>259</v>
      </c>
      <c r="D120" s="56" t="s">
        <v>260</v>
      </c>
      <c r="E120" s="56" t="s">
        <v>261</v>
      </c>
      <c r="F120" s="57" t="s">
        <v>262</v>
      </c>
      <c r="G120" s="56" t="s">
        <v>261</v>
      </c>
      <c r="H120" s="56" t="s">
        <v>260</v>
      </c>
      <c r="I120" s="56" t="s">
        <v>259</v>
      </c>
      <c r="J120" s="56" t="s">
        <v>269</v>
      </c>
      <c r="K120" s="57" t="s">
        <v>257</v>
      </c>
      <c r="L120" s="32" t="s">
        <v>273</v>
      </c>
    </row>
    <row r="121" spans="1:12" ht="15.75" thickBot="1" x14ac:dyDescent="0.3">
      <c r="A121" s="58" t="s">
        <v>115</v>
      </c>
      <c r="B121" s="59"/>
      <c r="C121" s="60"/>
      <c r="D121" s="59"/>
      <c r="E121" s="60"/>
      <c r="F121" s="59"/>
      <c r="G121" s="60"/>
      <c r="H121" s="59"/>
      <c r="I121" s="60"/>
      <c r="J121" s="59"/>
      <c r="K121" s="61" t="s">
        <v>116</v>
      </c>
      <c r="L121" s="66">
        <v>1.4</v>
      </c>
    </row>
    <row r="122" spans="1:12" ht="15.75" thickBot="1" x14ac:dyDescent="0.3">
      <c r="A122" s="58" t="s">
        <v>115</v>
      </c>
      <c r="B122" s="60"/>
      <c r="C122" s="60"/>
      <c r="D122" s="60"/>
      <c r="E122" s="60"/>
      <c r="F122" s="59"/>
      <c r="G122" s="60"/>
      <c r="H122" s="60"/>
      <c r="I122" s="60"/>
      <c r="J122" s="60"/>
      <c r="K122" s="61" t="s">
        <v>117</v>
      </c>
      <c r="L122" s="66">
        <v>1.4</v>
      </c>
    </row>
    <row r="123" spans="1:12" ht="15.75" thickBot="1" x14ac:dyDescent="0.3">
      <c r="A123" s="58" t="s">
        <v>115</v>
      </c>
      <c r="B123" s="59"/>
      <c r="C123" s="60"/>
      <c r="D123" s="59"/>
      <c r="E123" s="60"/>
      <c r="F123" s="59"/>
      <c r="G123" s="60"/>
      <c r="H123" s="59"/>
      <c r="I123" s="60"/>
      <c r="J123" s="59"/>
      <c r="K123" s="61" t="s">
        <v>118</v>
      </c>
      <c r="L123" s="66">
        <v>4.2</v>
      </c>
    </row>
    <row r="124" spans="1:12" ht="15.75" thickBot="1" x14ac:dyDescent="0.3">
      <c r="A124" s="58" t="s">
        <v>116</v>
      </c>
      <c r="B124" s="60"/>
      <c r="C124" s="60"/>
      <c r="D124" s="60"/>
      <c r="E124" s="60"/>
      <c r="F124" s="59"/>
      <c r="G124" s="60"/>
      <c r="H124" s="60"/>
      <c r="I124" s="60"/>
      <c r="J124" s="60"/>
      <c r="K124" s="61" t="s">
        <v>117</v>
      </c>
      <c r="L124" s="66">
        <v>0.86666666666666659</v>
      </c>
    </row>
    <row r="125" spans="1:12" ht="15.75" thickBot="1" x14ac:dyDescent="0.3">
      <c r="A125" s="58" t="s">
        <v>116</v>
      </c>
      <c r="B125" s="59"/>
      <c r="C125" s="60"/>
      <c r="D125" s="59"/>
      <c r="E125" s="60"/>
      <c r="F125" s="59"/>
      <c r="G125" s="60"/>
      <c r="H125" s="59"/>
      <c r="I125" s="60"/>
      <c r="J125" s="59"/>
      <c r="K125" s="61" t="s">
        <v>118</v>
      </c>
      <c r="L125" s="66">
        <v>2.8666666666666663</v>
      </c>
    </row>
    <row r="126" spans="1:12" ht="15.75" thickBot="1" x14ac:dyDescent="0.3">
      <c r="A126" s="58" t="s">
        <v>117</v>
      </c>
      <c r="B126" s="60"/>
      <c r="C126" s="60"/>
      <c r="D126" s="60"/>
      <c r="E126" s="60"/>
      <c r="F126" s="59"/>
      <c r="G126" s="60"/>
      <c r="H126" s="60"/>
      <c r="I126" s="60"/>
      <c r="J126" s="60"/>
      <c r="K126" s="61" t="s">
        <v>118</v>
      </c>
      <c r="L126" s="66">
        <v>3.4</v>
      </c>
    </row>
    <row r="127" spans="1:12" x14ac:dyDescent="0.25">
      <c r="A127" s="52"/>
    </row>
    <row r="128" spans="1:12" ht="15.75" thickBot="1" x14ac:dyDescent="0.3">
      <c r="A128" s="53" t="s">
        <v>270</v>
      </c>
    </row>
    <row r="129" spans="1:12" ht="45.75" thickBot="1" x14ac:dyDescent="0.3">
      <c r="A129" s="55" t="s">
        <v>257</v>
      </c>
      <c r="B129" s="56" t="s">
        <v>258</v>
      </c>
      <c r="C129" s="56" t="s">
        <v>259</v>
      </c>
      <c r="D129" s="56" t="s">
        <v>260</v>
      </c>
      <c r="E129" s="56" t="s">
        <v>261</v>
      </c>
      <c r="F129" s="57" t="s">
        <v>262</v>
      </c>
      <c r="G129" s="56" t="s">
        <v>261</v>
      </c>
      <c r="H129" s="56" t="s">
        <v>260</v>
      </c>
      <c r="I129" s="56" t="s">
        <v>259</v>
      </c>
      <c r="J129" s="56" t="s">
        <v>258</v>
      </c>
      <c r="K129" s="57" t="s">
        <v>257</v>
      </c>
      <c r="L129" s="32" t="s">
        <v>273</v>
      </c>
    </row>
    <row r="130" spans="1:12" ht="15.75" thickBot="1" x14ac:dyDescent="0.3">
      <c r="A130" s="58" t="s">
        <v>106</v>
      </c>
      <c r="B130" s="59"/>
      <c r="C130" s="60"/>
      <c r="D130" s="59"/>
      <c r="E130" s="60"/>
      <c r="F130" s="59"/>
      <c r="G130" s="60"/>
      <c r="H130" s="59"/>
      <c r="I130" s="60"/>
      <c r="J130" s="59"/>
      <c r="K130" s="61" t="s">
        <v>144</v>
      </c>
      <c r="L130" s="66">
        <v>2.2000000000000002</v>
      </c>
    </row>
    <row r="131" spans="1:12" ht="15.75" thickBot="1" x14ac:dyDescent="0.3">
      <c r="A131" s="58" t="s">
        <v>106</v>
      </c>
      <c r="B131" s="60"/>
      <c r="C131" s="60"/>
      <c r="D131" s="60"/>
      <c r="E131" s="60"/>
      <c r="F131" s="59"/>
      <c r="G131" s="60"/>
      <c r="H131" s="60"/>
      <c r="I131" s="60"/>
      <c r="J131" s="60"/>
      <c r="K131" s="61" t="s">
        <v>140</v>
      </c>
      <c r="L131" s="66">
        <v>1.6666666666666665</v>
      </c>
    </row>
    <row r="132" spans="1:12" ht="15.75" thickBot="1" x14ac:dyDescent="0.3">
      <c r="A132" s="58" t="s">
        <v>106</v>
      </c>
      <c r="B132" s="59"/>
      <c r="C132" s="60"/>
      <c r="D132" s="59"/>
      <c r="E132" s="60"/>
      <c r="F132" s="59"/>
      <c r="G132" s="60"/>
      <c r="H132" s="59"/>
      <c r="I132" s="60"/>
      <c r="J132" s="59"/>
      <c r="K132" s="61" t="s">
        <v>119</v>
      </c>
      <c r="L132" s="66">
        <v>2.0666666666666669</v>
      </c>
    </row>
    <row r="133" spans="1:12" ht="30.75" thickBot="1" x14ac:dyDescent="0.3">
      <c r="A133" s="58" t="s">
        <v>106</v>
      </c>
      <c r="B133" s="60"/>
      <c r="C133" s="60"/>
      <c r="D133" s="60"/>
      <c r="E133" s="60"/>
      <c r="F133" s="59"/>
      <c r="G133" s="60"/>
      <c r="H133" s="60"/>
      <c r="I133" s="60"/>
      <c r="J133" s="60"/>
      <c r="K133" s="61" t="s">
        <v>513</v>
      </c>
      <c r="L133" s="66">
        <v>2.4666666666666668</v>
      </c>
    </row>
    <row r="134" spans="1:12" ht="15.75" thickBot="1" x14ac:dyDescent="0.3">
      <c r="A134" s="58" t="s">
        <v>106</v>
      </c>
      <c r="B134" s="59"/>
      <c r="C134" s="60"/>
      <c r="D134" s="59"/>
      <c r="E134" s="60"/>
      <c r="F134" s="59"/>
      <c r="G134" s="60"/>
      <c r="H134" s="59"/>
      <c r="I134" s="60"/>
      <c r="J134" s="59"/>
      <c r="K134" s="61" t="s">
        <v>514</v>
      </c>
      <c r="L134" s="66">
        <v>4.2</v>
      </c>
    </row>
    <row r="135" spans="1:12" ht="15.75" thickBot="1" x14ac:dyDescent="0.3">
      <c r="A135" s="58" t="s">
        <v>106</v>
      </c>
      <c r="B135" s="60"/>
      <c r="C135" s="60"/>
      <c r="D135" s="60"/>
      <c r="E135" s="60"/>
      <c r="F135" s="59"/>
      <c r="G135" s="60"/>
      <c r="H135" s="60"/>
      <c r="I135" s="60"/>
      <c r="J135" s="60"/>
      <c r="K135" s="61" t="s">
        <v>515</v>
      </c>
      <c r="L135" s="66">
        <v>3.8</v>
      </c>
    </row>
    <row r="136" spans="1:12" ht="15.75" thickBot="1" x14ac:dyDescent="0.3">
      <c r="A136" s="61" t="s">
        <v>144</v>
      </c>
      <c r="B136" s="59"/>
      <c r="C136" s="60"/>
      <c r="D136" s="59"/>
      <c r="E136" s="60"/>
      <c r="F136" s="59"/>
      <c r="G136" s="60"/>
      <c r="H136" s="59"/>
      <c r="I136" s="60"/>
      <c r="J136" s="59"/>
      <c r="K136" s="61" t="s">
        <v>140</v>
      </c>
      <c r="L136" s="66">
        <v>0.70666666666666678</v>
      </c>
    </row>
    <row r="137" spans="1:12" ht="15.75" thickBot="1" x14ac:dyDescent="0.3">
      <c r="A137" s="61" t="s">
        <v>144</v>
      </c>
      <c r="B137" s="60"/>
      <c r="C137" s="60"/>
      <c r="D137" s="60"/>
      <c r="E137" s="60"/>
      <c r="F137" s="59"/>
      <c r="G137" s="60"/>
      <c r="H137" s="60"/>
      <c r="I137" s="60"/>
      <c r="J137" s="60"/>
      <c r="K137" s="61" t="s">
        <v>119</v>
      </c>
      <c r="L137" s="66">
        <v>1.4</v>
      </c>
    </row>
    <row r="138" spans="1:12" ht="30.75" thickBot="1" x14ac:dyDescent="0.3">
      <c r="A138" s="61" t="s">
        <v>144</v>
      </c>
      <c r="B138" s="59"/>
      <c r="C138" s="60"/>
      <c r="D138" s="59"/>
      <c r="E138" s="60"/>
      <c r="F138" s="59"/>
      <c r="G138" s="60"/>
      <c r="H138" s="59"/>
      <c r="I138" s="60"/>
      <c r="J138" s="59"/>
      <c r="K138" s="61" t="s">
        <v>513</v>
      </c>
      <c r="L138" s="66">
        <v>0.73333333333333339</v>
      </c>
    </row>
    <row r="139" spans="1:12" ht="15.75" thickBot="1" x14ac:dyDescent="0.3">
      <c r="A139" s="61" t="s">
        <v>144</v>
      </c>
      <c r="B139" s="60"/>
      <c r="C139" s="60"/>
      <c r="D139" s="60"/>
      <c r="E139" s="60"/>
      <c r="F139" s="59"/>
      <c r="G139" s="60"/>
      <c r="H139" s="60"/>
      <c r="I139" s="60"/>
      <c r="J139" s="60"/>
      <c r="K139" s="61" t="s">
        <v>514</v>
      </c>
      <c r="L139" s="66">
        <v>2.6</v>
      </c>
    </row>
    <row r="140" spans="1:12" ht="15.75" thickBot="1" x14ac:dyDescent="0.3">
      <c r="A140" s="61" t="s">
        <v>144</v>
      </c>
      <c r="B140" s="59"/>
      <c r="C140" s="60"/>
      <c r="D140" s="59"/>
      <c r="E140" s="60"/>
      <c r="F140" s="59"/>
      <c r="G140" s="60"/>
      <c r="H140" s="59"/>
      <c r="I140" s="60"/>
      <c r="J140" s="59"/>
      <c r="K140" s="61" t="s">
        <v>515</v>
      </c>
      <c r="L140" s="66">
        <v>2.6</v>
      </c>
    </row>
    <row r="141" spans="1:12" ht="15.75" thickBot="1" x14ac:dyDescent="0.3">
      <c r="A141" s="61" t="s">
        <v>140</v>
      </c>
      <c r="B141" s="60"/>
      <c r="C141" s="60"/>
      <c r="D141" s="60"/>
      <c r="E141" s="60"/>
      <c r="F141" s="59"/>
      <c r="G141" s="60"/>
      <c r="H141" s="60"/>
      <c r="I141" s="60"/>
      <c r="J141" s="60"/>
      <c r="K141" s="61" t="s">
        <v>119</v>
      </c>
      <c r="L141" s="66">
        <v>1.2666666666666666</v>
      </c>
    </row>
    <row r="142" spans="1:12" ht="30.75" thickBot="1" x14ac:dyDescent="0.3">
      <c r="A142" s="61" t="s">
        <v>140</v>
      </c>
      <c r="B142" s="59"/>
      <c r="C142" s="60"/>
      <c r="D142" s="59"/>
      <c r="E142" s="60"/>
      <c r="F142" s="59"/>
      <c r="G142" s="60"/>
      <c r="H142" s="59"/>
      <c r="I142" s="60"/>
      <c r="J142" s="59"/>
      <c r="K142" s="61" t="s">
        <v>513</v>
      </c>
      <c r="L142" s="66">
        <v>1.6666666666666667</v>
      </c>
    </row>
    <row r="143" spans="1:12" ht="15.75" thickBot="1" x14ac:dyDescent="0.3">
      <c r="A143" s="61" t="s">
        <v>140</v>
      </c>
      <c r="B143" s="60"/>
      <c r="C143" s="60"/>
      <c r="D143" s="60"/>
      <c r="E143" s="60"/>
      <c r="F143" s="59"/>
      <c r="G143" s="60"/>
      <c r="H143" s="60"/>
      <c r="I143" s="60"/>
      <c r="J143" s="60"/>
      <c r="K143" s="61" t="s">
        <v>514</v>
      </c>
      <c r="L143" s="66">
        <v>3.4</v>
      </c>
    </row>
    <row r="144" spans="1:12" ht="15.75" thickBot="1" x14ac:dyDescent="0.3">
      <c r="A144" s="61" t="s">
        <v>140</v>
      </c>
      <c r="B144" s="59"/>
      <c r="C144" s="60"/>
      <c r="D144" s="59"/>
      <c r="E144" s="60"/>
      <c r="F144" s="59"/>
      <c r="G144" s="60"/>
      <c r="H144" s="59"/>
      <c r="I144" s="60"/>
      <c r="J144" s="59"/>
      <c r="K144" s="61" t="s">
        <v>515</v>
      </c>
      <c r="L144" s="66">
        <v>3.8</v>
      </c>
    </row>
    <row r="145" spans="1:12" ht="30.75" thickBot="1" x14ac:dyDescent="0.3">
      <c r="A145" s="61" t="s">
        <v>119</v>
      </c>
      <c r="B145" s="60"/>
      <c r="C145" s="60"/>
      <c r="D145" s="60"/>
      <c r="E145" s="60"/>
      <c r="F145" s="59"/>
      <c r="G145" s="60"/>
      <c r="H145" s="60"/>
      <c r="I145" s="60"/>
      <c r="J145" s="60"/>
      <c r="K145" s="61" t="s">
        <v>513</v>
      </c>
      <c r="L145" s="66">
        <v>1.4</v>
      </c>
    </row>
    <row r="146" spans="1:12" ht="15.75" thickBot="1" x14ac:dyDescent="0.3">
      <c r="A146" s="61" t="s">
        <v>119</v>
      </c>
      <c r="B146" s="59"/>
      <c r="C146" s="60"/>
      <c r="D146" s="59"/>
      <c r="E146" s="60"/>
      <c r="F146" s="59"/>
      <c r="G146" s="60"/>
      <c r="H146" s="59"/>
      <c r="I146" s="60"/>
      <c r="J146" s="59"/>
      <c r="K146" s="61" t="s">
        <v>514</v>
      </c>
      <c r="L146" s="66">
        <v>3.4</v>
      </c>
    </row>
    <row r="147" spans="1:12" ht="15.75" thickBot="1" x14ac:dyDescent="0.3">
      <c r="A147" s="61" t="s">
        <v>119</v>
      </c>
      <c r="B147" s="60"/>
      <c r="C147" s="60"/>
      <c r="D147" s="60"/>
      <c r="E147" s="60"/>
      <c r="F147" s="59"/>
      <c r="G147" s="60"/>
      <c r="H147" s="60"/>
      <c r="I147" s="60"/>
      <c r="J147" s="60"/>
      <c r="K147" s="61" t="s">
        <v>515</v>
      </c>
      <c r="L147" s="66">
        <v>3.4</v>
      </c>
    </row>
    <row r="148" spans="1:12" ht="30.75" thickBot="1" x14ac:dyDescent="0.3">
      <c r="A148" s="61" t="s">
        <v>513</v>
      </c>
      <c r="B148" s="59"/>
      <c r="C148" s="60"/>
      <c r="D148" s="59"/>
      <c r="E148" s="60"/>
      <c r="F148" s="59"/>
      <c r="G148" s="60"/>
      <c r="H148" s="59"/>
      <c r="I148" s="60"/>
      <c r="J148" s="59"/>
      <c r="K148" s="61" t="s">
        <v>514</v>
      </c>
      <c r="L148" s="66">
        <v>3</v>
      </c>
    </row>
    <row r="149" spans="1:12" ht="30.75" thickBot="1" x14ac:dyDescent="0.3">
      <c r="A149" s="61" t="s">
        <v>513</v>
      </c>
      <c r="B149" s="60"/>
      <c r="C149" s="60"/>
      <c r="D149" s="60"/>
      <c r="E149" s="60"/>
      <c r="F149" s="59"/>
      <c r="G149" s="60"/>
      <c r="H149" s="60"/>
      <c r="I149" s="60"/>
      <c r="J149" s="60"/>
      <c r="K149" s="61" t="s">
        <v>515</v>
      </c>
      <c r="L149" s="66">
        <v>3.4</v>
      </c>
    </row>
    <row r="150" spans="1:12" ht="15.75" thickBot="1" x14ac:dyDescent="0.3">
      <c r="A150" s="61" t="s">
        <v>514</v>
      </c>
      <c r="B150" s="59"/>
      <c r="C150" s="60"/>
      <c r="D150" s="59"/>
      <c r="E150" s="60"/>
      <c r="F150" s="59"/>
      <c r="G150" s="60"/>
      <c r="H150" s="59"/>
      <c r="I150" s="60"/>
      <c r="J150" s="59"/>
      <c r="K150" s="61" t="s">
        <v>515</v>
      </c>
      <c r="L150" s="66">
        <v>1.4</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037A00-03DB-435A-8270-394BB5D409E9}">
  <dimension ref="A2:W367"/>
  <sheetViews>
    <sheetView topLeftCell="A220" workbookViewId="0"/>
  </sheetViews>
  <sheetFormatPr baseColWidth="10" defaultRowHeight="15" x14ac:dyDescent="0.25"/>
  <cols>
    <col min="1" max="1" width="12.140625" customWidth="1"/>
    <col min="2" max="2" width="23.85546875" customWidth="1"/>
    <col min="3" max="3" width="16.85546875" customWidth="1"/>
    <col min="4" max="4" width="35.85546875" customWidth="1"/>
    <col min="5" max="5" width="18.140625" customWidth="1"/>
    <col min="6" max="6" width="38.85546875" customWidth="1"/>
    <col min="7" max="7" width="22.42578125" customWidth="1"/>
    <col min="8" max="8" width="20.5703125" customWidth="1"/>
    <col min="9" max="9" width="15.7109375" customWidth="1"/>
    <col min="10" max="10" width="16.7109375" customWidth="1"/>
    <col min="11" max="11" width="30.28515625" customWidth="1"/>
    <col min="12" max="12" width="14.28515625" customWidth="1"/>
    <col min="13" max="13" width="11.85546875" bestFit="1" customWidth="1"/>
    <col min="14" max="14" width="15.140625" customWidth="1"/>
    <col min="15" max="15" width="14" customWidth="1"/>
    <col min="16" max="16" width="14.5703125" customWidth="1"/>
    <col min="19" max="19" width="13" customWidth="1"/>
    <col min="20" max="20" width="14.7109375" customWidth="1"/>
    <col min="21" max="21" width="13.140625" customWidth="1"/>
    <col min="22" max="22" width="14.7109375" customWidth="1"/>
  </cols>
  <sheetData>
    <row r="2" spans="1:14" ht="23.25" x14ac:dyDescent="0.35">
      <c r="A2" s="220" t="s">
        <v>52</v>
      </c>
      <c r="B2" s="220"/>
      <c r="C2" s="220"/>
      <c r="D2" s="220"/>
      <c r="E2" s="220"/>
      <c r="F2" s="220"/>
    </row>
    <row r="3" spans="1:14" x14ac:dyDescent="0.25">
      <c r="H3" s="24" t="s">
        <v>90</v>
      </c>
    </row>
    <row r="4" spans="1:14" ht="30" customHeight="1" x14ac:dyDescent="0.25">
      <c r="B4" s="221" t="s">
        <v>72</v>
      </c>
      <c r="C4" s="206" t="s">
        <v>53</v>
      </c>
      <c r="D4" s="17" t="s">
        <v>47</v>
      </c>
      <c r="E4" s="16">
        <f>AVERAGE('Resultados Examen'!B$7:B$106)</f>
        <v>6.12</v>
      </c>
      <c r="J4" s="12" t="s">
        <v>92</v>
      </c>
      <c r="K4" s="12" t="s">
        <v>93</v>
      </c>
      <c r="N4" t="s">
        <v>98</v>
      </c>
    </row>
    <row r="5" spans="1:14" x14ac:dyDescent="0.25">
      <c r="B5" s="221"/>
      <c r="C5" s="206"/>
      <c r="D5" s="17" t="s">
        <v>48</v>
      </c>
      <c r="E5" s="1">
        <f>_xlfn.VAR.S('Resultados Examen'!B$7:B$106)</f>
        <v>7.1999999999999911E-2</v>
      </c>
      <c r="H5" s="2" t="s">
        <v>91</v>
      </c>
      <c r="I5" s="2"/>
      <c r="J5" s="165" t="str">
        <f>IF('Resultados Examen'!G2="Sí",IF(I54&gt;J60, "Sí", "No"),"N/A")</f>
        <v>N/A</v>
      </c>
      <c r="K5" s="1" t="str">
        <f>IF('Resultados Examen'!G2="Sí",IF(J5="Sí",5*(E7-E4)/(10-E4),0),"N/A")</f>
        <v>N/A</v>
      </c>
      <c r="L5" t="s">
        <v>94</v>
      </c>
      <c r="M5" s="38"/>
      <c r="N5" t="s">
        <v>99</v>
      </c>
    </row>
    <row r="6" spans="1:14" x14ac:dyDescent="0.25">
      <c r="B6" s="221"/>
      <c r="C6" s="206"/>
      <c r="D6" s="17" t="s">
        <v>55</v>
      </c>
      <c r="E6" s="1">
        <f>COUNT('Resultados Examen'!B$7:B$106)</f>
        <v>5</v>
      </c>
      <c r="H6" s="2" t="s">
        <v>95</v>
      </c>
      <c r="I6" s="2"/>
      <c r="J6" s="9" t="str">
        <f>IF('Resultados Examen'!G2="Sí",IF(AND(I75&gt;J81,E7&gt;E14),"Mejor que control",IF(AND(I75&gt;J91,E7&lt;E14),"Peor que control","Sin diferencias")),"N/A")</f>
        <v>N/A</v>
      </c>
      <c r="K6" s="1" t="str">
        <f>IF('Resultados Examen'!G2="Sí",MAX(0,MIN(5,5*(E7-(2*E14-10))/(20-2*E14))),"N/A")</f>
        <v>N/A</v>
      </c>
      <c r="L6" t="s">
        <v>94</v>
      </c>
    </row>
    <row r="7" spans="1:14" x14ac:dyDescent="0.25">
      <c r="B7" s="221"/>
      <c r="C7" s="206" t="s">
        <v>54</v>
      </c>
      <c r="D7" s="17" t="s">
        <v>47</v>
      </c>
      <c r="E7" s="16">
        <f>AVERAGE('Resultados Examen'!C$7:C$106)</f>
        <v>8.8000000000000007</v>
      </c>
      <c r="N7" t="s">
        <v>301</v>
      </c>
    </row>
    <row r="8" spans="1:14" x14ac:dyDescent="0.25">
      <c r="B8" s="221"/>
      <c r="C8" s="206"/>
      <c r="D8" s="17" t="s">
        <v>48</v>
      </c>
      <c r="E8" s="1">
        <f>_xlfn.VAR.S('Resultados Examen'!C$7:C$106)</f>
        <v>0.19999999999999998</v>
      </c>
      <c r="N8" t="s">
        <v>302</v>
      </c>
    </row>
    <row r="9" spans="1:14" x14ac:dyDescent="0.25">
      <c r="B9" s="221"/>
      <c r="C9" s="206"/>
      <c r="D9" s="17" t="s">
        <v>55</v>
      </c>
      <c r="E9" s="1">
        <f>COUNT('Resultados Examen'!C$7:C$106)</f>
        <v>5</v>
      </c>
    </row>
    <row r="11" spans="1:14" ht="15" customHeight="1" x14ac:dyDescent="0.25">
      <c r="B11" s="221" t="s">
        <v>73</v>
      </c>
      <c r="C11" s="206" t="s">
        <v>53</v>
      </c>
      <c r="D11" s="17" t="s">
        <v>47</v>
      </c>
      <c r="E11" s="16" t="str">
        <f>IF('Resultados Examen'!$F$6="Sí",AVERAGE('Resultados Examen'!G$7:G$106),"N/A")</f>
        <v>N/A</v>
      </c>
    </row>
    <row r="12" spans="1:14" x14ac:dyDescent="0.25">
      <c r="B12" s="221"/>
      <c r="C12" s="206"/>
      <c r="D12" s="17" t="s">
        <v>48</v>
      </c>
      <c r="E12" s="1" t="str">
        <f>IF('Resultados Examen'!$F$6="Sí",_xlfn.VAR.S('Resultados Examen'!G$7:G$106),"N/A")</f>
        <v>N/A</v>
      </c>
    </row>
    <row r="13" spans="1:14" x14ac:dyDescent="0.25">
      <c r="B13" s="221"/>
      <c r="C13" s="206"/>
      <c r="D13" s="17" t="s">
        <v>55</v>
      </c>
      <c r="E13" s="1" t="str">
        <f>IF('Resultados Examen'!$F$6="Sí",COUNT('Resultados Examen'!G$7:G$106),"N/A")</f>
        <v>N/A</v>
      </c>
    </row>
    <row r="14" spans="1:14" x14ac:dyDescent="0.25">
      <c r="B14" s="221"/>
      <c r="C14" s="206" t="s">
        <v>54</v>
      </c>
      <c r="D14" s="17" t="s">
        <v>47</v>
      </c>
      <c r="E14" s="16" t="str">
        <f>IF('Resultados Examen'!$F$6="Sí",AVERAGE('Resultados Examen'!H$7:H$106),"N/A")</f>
        <v>N/A</v>
      </c>
    </row>
    <row r="15" spans="1:14" x14ac:dyDescent="0.25">
      <c r="B15" s="221"/>
      <c r="C15" s="206"/>
      <c r="D15" s="17" t="s">
        <v>48</v>
      </c>
      <c r="E15" s="1" t="str">
        <f>IF('Resultados Examen'!$F$6="Sí",_xlfn.VAR.S('Resultados Examen'!H$7:H$106),"N/A")</f>
        <v>N/A</v>
      </c>
    </row>
    <row r="16" spans="1:14" x14ac:dyDescent="0.25">
      <c r="B16" s="221"/>
      <c r="C16" s="206"/>
      <c r="D16" s="17" t="s">
        <v>55</v>
      </c>
      <c r="E16" s="1" t="str">
        <f>IF('Resultados Examen'!$F$6="Sí",COUNT('Resultados Examen'!H$7:H$106),"N/A")</f>
        <v>N/A</v>
      </c>
    </row>
    <row r="19" spans="1:15" ht="15.75" x14ac:dyDescent="0.25">
      <c r="A19" s="45" t="s">
        <v>56</v>
      </c>
      <c r="C19" t="s">
        <v>85</v>
      </c>
    </row>
    <row r="20" spans="1:15" ht="18.75" x14ac:dyDescent="0.3">
      <c r="A20" s="15"/>
    </row>
    <row r="21" spans="1:15" x14ac:dyDescent="0.25">
      <c r="B21" s="18" t="s">
        <v>58</v>
      </c>
      <c r="C21" s="18" t="s">
        <v>59</v>
      </c>
      <c r="D21" s="18" t="s">
        <v>60</v>
      </c>
      <c r="E21" s="18" t="s">
        <v>65</v>
      </c>
    </row>
    <row r="22" spans="1:15" x14ac:dyDescent="0.25">
      <c r="B22" t="s">
        <v>57</v>
      </c>
      <c r="C22" t="s">
        <v>61</v>
      </c>
      <c r="D22" t="s">
        <v>66</v>
      </c>
      <c r="E22" t="s">
        <v>68</v>
      </c>
    </row>
    <row r="23" spans="1:15" x14ac:dyDescent="0.25">
      <c r="B23" t="s">
        <v>57</v>
      </c>
      <c r="C23" t="s">
        <v>62</v>
      </c>
      <c r="D23" t="s">
        <v>67</v>
      </c>
      <c r="E23" t="s">
        <v>69</v>
      </c>
    </row>
    <row r="24" spans="1:15" x14ac:dyDescent="0.25">
      <c r="B24" t="s">
        <v>62</v>
      </c>
      <c r="C24" t="s">
        <v>63</v>
      </c>
      <c r="D24" t="s">
        <v>66</v>
      </c>
      <c r="E24" t="s">
        <v>70</v>
      </c>
    </row>
    <row r="25" spans="1:15" x14ac:dyDescent="0.25">
      <c r="B25" t="s">
        <v>61</v>
      </c>
      <c r="C25" t="s">
        <v>64</v>
      </c>
      <c r="D25" t="s">
        <v>67</v>
      </c>
      <c r="E25" t="s">
        <v>71</v>
      </c>
    </row>
    <row r="26" spans="1:15" ht="15.75" thickBot="1" x14ac:dyDescent="0.3"/>
    <row r="27" spans="1:15" ht="18.75" x14ac:dyDescent="0.3">
      <c r="B27" s="19" t="s">
        <v>74</v>
      </c>
      <c r="C27" s="20"/>
      <c r="D27" s="20"/>
      <c r="E27" s="20"/>
      <c r="F27" s="20"/>
      <c r="G27" s="20"/>
      <c r="H27" s="20"/>
      <c r="I27" s="20"/>
      <c r="J27" s="20"/>
      <c r="K27" s="20"/>
      <c r="L27" s="20"/>
      <c r="M27" s="20"/>
      <c r="N27" s="20"/>
      <c r="O27" s="21"/>
    </row>
    <row r="28" spans="1:15" x14ac:dyDescent="0.25">
      <c r="B28" s="22"/>
      <c r="I28" t="s">
        <v>75</v>
      </c>
      <c r="O28" s="23"/>
    </row>
    <row r="29" spans="1:15" x14ac:dyDescent="0.25">
      <c r="B29" s="22"/>
      <c r="I29" t="s">
        <v>97</v>
      </c>
      <c r="O29" s="23"/>
    </row>
    <row r="30" spans="1:15" x14ac:dyDescent="0.25">
      <c r="B30" s="22"/>
      <c r="O30" s="23"/>
    </row>
    <row r="31" spans="1:15" x14ac:dyDescent="0.25">
      <c r="B31" s="22"/>
      <c r="H31" s="24" t="s">
        <v>76</v>
      </c>
      <c r="O31" s="23"/>
    </row>
    <row r="32" spans="1:15" x14ac:dyDescent="0.25">
      <c r="B32" s="22"/>
      <c r="H32" s="39"/>
      <c r="I32" s="40">
        <f>E4</f>
        <v>6.12</v>
      </c>
      <c r="K32" s="41">
        <f>E6</f>
        <v>5</v>
      </c>
      <c r="M32" s="41">
        <f>E5</f>
        <v>7.1999999999999911E-2</v>
      </c>
      <c r="O32" s="23"/>
    </row>
    <row r="33" spans="2:15" x14ac:dyDescent="0.25">
      <c r="B33" s="22"/>
      <c r="H33" s="39"/>
      <c r="I33" s="40" t="str">
        <f>E11</f>
        <v>N/A</v>
      </c>
      <c r="K33" s="41" t="str">
        <f>E13</f>
        <v>N/A</v>
      </c>
      <c r="M33" s="41" t="str">
        <f>E12</f>
        <v>N/A</v>
      </c>
      <c r="O33" s="23"/>
    </row>
    <row r="34" spans="2:15" x14ac:dyDescent="0.25">
      <c r="B34" s="22"/>
      <c r="M34" s="41" t="e">
        <f>((K32-1)*M32+(K33-1)*M33)/(K32+K33-2)</f>
        <v>#VALUE!</v>
      </c>
      <c r="O34" s="23"/>
    </row>
    <row r="35" spans="2:15" x14ac:dyDescent="0.25">
      <c r="B35" s="22"/>
      <c r="H35" s="39"/>
      <c r="I35" s="29" t="e">
        <f>(I32-I33)/SQRT((M34/K32)+(M34/K33))</f>
        <v>#VALUE!</v>
      </c>
      <c r="O35" s="23"/>
    </row>
    <row r="36" spans="2:15" x14ac:dyDescent="0.25">
      <c r="B36" s="22"/>
      <c r="O36" s="23"/>
    </row>
    <row r="37" spans="2:15" x14ac:dyDescent="0.25">
      <c r="B37" s="22"/>
      <c r="H37" s="24" t="s">
        <v>77</v>
      </c>
      <c r="O37" s="23"/>
    </row>
    <row r="38" spans="2:15" x14ac:dyDescent="0.25">
      <c r="B38" s="22"/>
      <c r="J38" s="41" t="e">
        <f>K32+K33-2</f>
        <v>#VALUE!</v>
      </c>
      <c r="O38" s="23"/>
    </row>
    <row r="39" spans="2:15" x14ac:dyDescent="0.25">
      <c r="B39" s="22"/>
      <c r="J39" s="30">
        <v>0.05</v>
      </c>
      <c r="K39" s="25">
        <f>J39</f>
        <v>0.05</v>
      </c>
      <c r="O39" s="23"/>
    </row>
    <row r="40" spans="2:15" x14ac:dyDescent="0.25">
      <c r="B40" s="22"/>
      <c r="O40" s="23"/>
    </row>
    <row r="41" spans="2:15" x14ac:dyDescent="0.25">
      <c r="B41" s="22"/>
      <c r="J41" s="29" t="e">
        <f>_xlfn.T.INV.2T(J39,J38)</f>
        <v>#VALUE!</v>
      </c>
      <c r="O41" s="23"/>
    </row>
    <row r="42" spans="2:15" ht="25.5" customHeight="1" x14ac:dyDescent="0.25">
      <c r="B42" s="22"/>
      <c r="I42" s="39" t="s">
        <v>300</v>
      </c>
      <c r="J42" t="e">
        <f>_xlfn.T.DIST.2T(I35,J38)</f>
        <v>#VALUE!</v>
      </c>
      <c r="O42" s="23"/>
    </row>
    <row r="43" spans="2:15" x14ac:dyDescent="0.25">
      <c r="B43" s="22"/>
      <c r="H43" s="24" t="s">
        <v>78</v>
      </c>
      <c r="O43" s="23"/>
    </row>
    <row r="44" spans="2:15" x14ac:dyDescent="0.25">
      <c r="B44" s="22"/>
      <c r="H44" s="222" t="e">
        <f>"t "&amp;IF(H35&gt;I41,"&gt;","&lt;")&amp;" valor crítico, por lo tanto se acepta la " &amp; IF(I35&gt;J41,LOWER(I29),LOWER(I28))</f>
        <v>#VALUE!</v>
      </c>
      <c r="I44" s="223"/>
      <c r="J44" s="223"/>
      <c r="K44" s="223"/>
      <c r="L44" s="223"/>
      <c r="M44" s="223"/>
      <c r="N44" s="224"/>
      <c r="O44" s="23"/>
    </row>
    <row r="45" spans="2:15" ht="15.75" thickBot="1" x14ac:dyDescent="0.3">
      <c r="B45" s="26"/>
      <c r="C45" s="27"/>
      <c r="D45" s="27"/>
      <c r="E45" s="27"/>
      <c r="F45" s="27"/>
      <c r="G45" s="27"/>
      <c r="H45" s="27"/>
      <c r="I45" s="27"/>
      <c r="J45" s="27"/>
      <c r="K45" s="27"/>
      <c r="L45" s="27"/>
      <c r="M45" s="27"/>
      <c r="N45" s="27"/>
      <c r="O45" s="28"/>
    </row>
    <row r="46" spans="2:15" ht="15.75" thickBot="1" x14ac:dyDescent="0.3"/>
    <row r="47" spans="2:15" ht="18.75" x14ac:dyDescent="0.3">
      <c r="B47" s="19" t="s">
        <v>80</v>
      </c>
      <c r="C47" s="20"/>
      <c r="D47" s="20"/>
      <c r="E47" s="20"/>
      <c r="F47" s="20"/>
      <c r="G47" s="20"/>
      <c r="H47" s="20"/>
      <c r="I47" s="20"/>
      <c r="J47" s="20"/>
      <c r="K47" s="20"/>
      <c r="L47" s="20"/>
      <c r="M47" s="20"/>
      <c r="N47" s="20"/>
      <c r="O47" s="21"/>
    </row>
    <row r="48" spans="2:15" x14ac:dyDescent="0.25">
      <c r="B48" s="22"/>
      <c r="I48" t="s">
        <v>81</v>
      </c>
      <c r="O48" s="23"/>
    </row>
    <row r="49" spans="2:15" x14ac:dyDescent="0.25">
      <c r="B49" s="22"/>
      <c r="I49" t="s">
        <v>89</v>
      </c>
      <c r="O49" s="23"/>
    </row>
    <row r="50" spans="2:15" x14ac:dyDescent="0.25">
      <c r="B50" s="22"/>
      <c r="O50" s="23"/>
    </row>
    <row r="51" spans="2:15" x14ac:dyDescent="0.25">
      <c r="B51" s="22"/>
      <c r="H51" s="24" t="s">
        <v>76</v>
      </c>
      <c r="O51" s="23"/>
    </row>
    <row r="52" spans="2:15" x14ac:dyDescent="0.25">
      <c r="B52" s="22"/>
      <c r="H52" s="39"/>
      <c r="I52" s="40">
        <f>AVERAGE('Resultados Examen'!D7:D106)</f>
        <v>2.68</v>
      </c>
      <c r="K52" s="41">
        <f>COUNT('Resultados Examen'!D7:D106)</f>
        <v>5</v>
      </c>
      <c r="M52" s="41">
        <f>_xlfn.STDEV.S('Resultados Examen'!D7:D106)</f>
        <v>0.71554175279993304</v>
      </c>
      <c r="O52" s="23"/>
    </row>
    <row r="53" spans="2:15" x14ac:dyDescent="0.25">
      <c r="B53" s="22"/>
      <c r="H53" s="39"/>
      <c r="I53" s="40"/>
      <c r="K53" s="41"/>
      <c r="M53" s="41"/>
      <c r="O53" s="23"/>
    </row>
    <row r="54" spans="2:15" x14ac:dyDescent="0.25">
      <c r="B54" s="22"/>
      <c r="I54">
        <f>I52/(M52/SQRT(K52))</f>
        <v>8.3749999999999982</v>
      </c>
      <c r="M54" s="41"/>
      <c r="O54" s="23"/>
    </row>
    <row r="55" spans="2:15" x14ac:dyDescent="0.25">
      <c r="B55" s="22"/>
      <c r="H55" s="39"/>
      <c r="O55" s="23"/>
    </row>
    <row r="56" spans="2:15" x14ac:dyDescent="0.25">
      <c r="B56" s="22"/>
      <c r="H56" s="24" t="s">
        <v>77</v>
      </c>
      <c r="O56" s="23"/>
    </row>
    <row r="57" spans="2:15" x14ac:dyDescent="0.25">
      <c r="B57" s="22"/>
      <c r="J57" s="41">
        <f>K52-1</f>
        <v>4</v>
      </c>
      <c r="O57" s="23"/>
    </row>
    <row r="58" spans="2:15" x14ac:dyDescent="0.25">
      <c r="B58" s="22"/>
      <c r="J58" s="42">
        <v>0.05</v>
      </c>
      <c r="K58" s="25">
        <f>J58</f>
        <v>0.05</v>
      </c>
      <c r="O58" s="23"/>
    </row>
    <row r="59" spans="2:15" x14ac:dyDescent="0.25">
      <c r="B59" s="22"/>
      <c r="O59" s="23"/>
    </row>
    <row r="60" spans="2:15" x14ac:dyDescent="0.25">
      <c r="B60" s="22"/>
      <c r="J60" s="43">
        <f>_xlfn.T.INV(1-J58,J57)</f>
        <v>2.131846786326649</v>
      </c>
      <c r="O60" s="23"/>
    </row>
    <row r="61" spans="2:15" x14ac:dyDescent="0.25">
      <c r="B61" s="22"/>
      <c r="I61" s="39" t="s">
        <v>300</v>
      </c>
      <c r="J61">
        <f>_xlfn.T.DIST.2T(I54,J57)</f>
        <v>1.1117858392307811E-3</v>
      </c>
      <c r="O61" s="23"/>
    </row>
    <row r="62" spans="2:15" x14ac:dyDescent="0.25">
      <c r="B62" s="22"/>
      <c r="H62" s="24" t="s">
        <v>78</v>
      </c>
      <c r="O62" s="23"/>
    </row>
    <row r="63" spans="2:15" ht="15" customHeight="1" x14ac:dyDescent="0.25">
      <c r="B63" s="22"/>
      <c r="H63" s="225" t="str">
        <f>"t "&amp;IF(I54&gt;J60,"&gt;","&lt;")&amp;" valor crítico, por lo tanto se acepta la " &amp; IF(I54&gt;J60,LOWER(I49),LOWER(I48))</f>
        <v>t &gt; valor crítico, por lo tanto se acepta la hipótesis alternativa: ha habido cambios positivos en los resultados academicos</v>
      </c>
      <c r="I63" s="226"/>
      <c r="J63" s="226"/>
      <c r="K63" s="226"/>
      <c r="L63" s="226"/>
      <c r="M63" s="226"/>
      <c r="N63" s="227"/>
      <c r="O63" s="23"/>
    </row>
    <row r="64" spans="2:15" x14ac:dyDescent="0.25">
      <c r="B64" s="22"/>
      <c r="H64" s="228"/>
      <c r="I64" s="229"/>
      <c r="J64" s="229"/>
      <c r="K64" s="229"/>
      <c r="L64" s="229"/>
      <c r="M64" s="229"/>
      <c r="N64" s="230"/>
      <c r="O64" s="23"/>
    </row>
    <row r="65" spans="2:15" ht="15.75" thickBot="1" x14ac:dyDescent="0.3">
      <c r="B65" s="26"/>
      <c r="C65" s="27"/>
      <c r="D65" s="27"/>
      <c r="E65" s="27"/>
      <c r="F65" s="27"/>
      <c r="G65" s="27"/>
      <c r="H65" s="27"/>
      <c r="I65" s="27"/>
      <c r="J65" s="27"/>
      <c r="K65" s="27"/>
      <c r="L65" s="27"/>
      <c r="M65" s="27"/>
      <c r="N65" s="27"/>
      <c r="O65" s="28"/>
    </row>
    <row r="66" spans="2:15" ht="15.75" thickBot="1" x14ac:dyDescent="0.3"/>
    <row r="67" spans="2:15" ht="18.75" x14ac:dyDescent="0.3">
      <c r="B67" s="19" t="s">
        <v>79</v>
      </c>
      <c r="C67" s="20"/>
      <c r="D67" s="20"/>
      <c r="E67" s="20"/>
      <c r="F67" s="20"/>
      <c r="G67" s="20"/>
      <c r="H67" s="20"/>
      <c r="I67" s="20"/>
      <c r="J67" s="20"/>
      <c r="K67" s="20"/>
      <c r="L67" s="20"/>
      <c r="M67" s="20"/>
      <c r="N67" s="20"/>
      <c r="O67" s="21"/>
    </row>
    <row r="68" spans="2:15" x14ac:dyDescent="0.25">
      <c r="B68" s="22"/>
      <c r="I68" t="s">
        <v>75</v>
      </c>
      <c r="O68" s="23"/>
    </row>
    <row r="69" spans="2:15" x14ac:dyDescent="0.25">
      <c r="B69" s="22"/>
      <c r="I69" t="s">
        <v>96</v>
      </c>
      <c r="O69" s="23"/>
    </row>
    <row r="70" spans="2:15" x14ac:dyDescent="0.25">
      <c r="B70" s="22"/>
      <c r="O70" s="23"/>
    </row>
    <row r="71" spans="2:15" x14ac:dyDescent="0.25">
      <c r="B71" s="22"/>
      <c r="H71" s="24" t="s">
        <v>76</v>
      </c>
      <c r="O71" s="23"/>
    </row>
    <row r="72" spans="2:15" x14ac:dyDescent="0.25">
      <c r="B72" s="22"/>
      <c r="H72" s="39"/>
      <c r="I72" s="40">
        <f>E7</f>
        <v>8.8000000000000007</v>
      </c>
      <c r="K72" s="41">
        <f>E9</f>
        <v>5</v>
      </c>
      <c r="M72" s="41">
        <f>E8</f>
        <v>0.19999999999999998</v>
      </c>
      <c r="O72" s="23"/>
    </row>
    <row r="73" spans="2:15" x14ac:dyDescent="0.25">
      <c r="B73" s="22"/>
      <c r="H73" s="39"/>
      <c r="I73" s="40" t="str">
        <f>E14</f>
        <v>N/A</v>
      </c>
      <c r="K73" s="41" t="str">
        <f>E16</f>
        <v>N/A</v>
      </c>
      <c r="M73" s="41" t="str">
        <f>E15</f>
        <v>N/A</v>
      </c>
      <c r="O73" s="23"/>
    </row>
    <row r="74" spans="2:15" x14ac:dyDescent="0.25">
      <c r="B74" s="22"/>
      <c r="M74" s="41" t="e">
        <f>((K72-1)*M72+(K73-1)*M73)/(K72+K73-2)</f>
        <v>#VALUE!</v>
      </c>
      <c r="O74" s="23"/>
    </row>
    <row r="75" spans="2:15" x14ac:dyDescent="0.25">
      <c r="B75" s="22"/>
      <c r="H75" s="39"/>
      <c r="I75" s="43" t="e">
        <f>(I72-I73)/SQRT((M74/K72)+(M74/K73))</f>
        <v>#VALUE!</v>
      </c>
      <c r="O75" s="23"/>
    </row>
    <row r="76" spans="2:15" x14ac:dyDescent="0.25">
      <c r="B76" s="22"/>
      <c r="O76" s="23"/>
    </row>
    <row r="77" spans="2:15" x14ac:dyDescent="0.25">
      <c r="B77" s="22"/>
      <c r="H77" s="24" t="s">
        <v>77</v>
      </c>
      <c r="O77" s="23"/>
    </row>
    <row r="78" spans="2:15" x14ac:dyDescent="0.25">
      <c r="B78" s="22"/>
      <c r="J78" s="41" t="e">
        <f>K72+K73-2</f>
        <v>#VALUE!</v>
      </c>
      <c r="O78" s="23"/>
    </row>
    <row r="79" spans="2:15" x14ac:dyDescent="0.25">
      <c r="B79" s="22"/>
      <c r="J79" s="42">
        <v>0.05</v>
      </c>
      <c r="K79" s="25">
        <f>J79</f>
        <v>0.05</v>
      </c>
      <c r="O79" s="23"/>
    </row>
    <row r="80" spans="2:15" x14ac:dyDescent="0.25">
      <c r="B80" s="22"/>
      <c r="O80" s="23"/>
    </row>
    <row r="81" spans="2:15" x14ac:dyDescent="0.25">
      <c r="B81" s="22"/>
      <c r="J81" s="43" t="e">
        <f>_xlfn.T.INV.2T(J79,J78)</f>
        <v>#VALUE!</v>
      </c>
      <c r="O81" s="23"/>
    </row>
    <row r="82" spans="2:15" x14ac:dyDescent="0.25">
      <c r="B82" s="22"/>
      <c r="I82" s="39" t="s">
        <v>300</v>
      </c>
      <c r="J82" t="e">
        <f>_xlfn.T.DIST.2T(I75,J78)</f>
        <v>#VALUE!</v>
      </c>
      <c r="O82" s="23"/>
    </row>
    <row r="83" spans="2:15" x14ac:dyDescent="0.25">
      <c r="B83" s="22"/>
      <c r="H83" s="24" t="s">
        <v>78</v>
      </c>
      <c r="O83" s="23"/>
    </row>
    <row r="84" spans="2:15" x14ac:dyDescent="0.25">
      <c r="B84" s="22"/>
      <c r="H84" s="222" t="e">
        <f>"t "&amp;IF(H75&gt;I81,"&gt;","&lt;")&amp;" valor crítico, por lo tanto se acepta la " &amp; IF(I75&gt;J81,LOWER(I69),LOWER(I68))</f>
        <v>#VALUE!</v>
      </c>
      <c r="I84" s="223"/>
      <c r="J84" s="223"/>
      <c r="K84" s="223"/>
      <c r="L84" s="223"/>
      <c r="M84" s="223"/>
      <c r="N84" s="224"/>
      <c r="O84" s="23"/>
    </row>
    <row r="85" spans="2:15" ht="15.75" thickBot="1" x14ac:dyDescent="0.3">
      <c r="B85" s="26"/>
      <c r="C85" s="27"/>
      <c r="D85" s="27"/>
      <c r="E85" s="27"/>
      <c r="F85" s="27"/>
      <c r="G85" s="27"/>
      <c r="H85" s="27"/>
      <c r="I85" s="27"/>
      <c r="J85" s="27"/>
      <c r="K85" s="27"/>
      <c r="L85" s="27"/>
      <c r="M85" s="27"/>
      <c r="N85" s="27"/>
      <c r="O85" s="28"/>
    </row>
    <row r="86" spans="2:15" ht="15.75" thickBot="1" x14ac:dyDescent="0.3"/>
    <row r="87" spans="2:15" ht="18.75" x14ac:dyDescent="0.3">
      <c r="B87" s="19" t="s">
        <v>84</v>
      </c>
      <c r="C87" s="20"/>
      <c r="D87" s="20"/>
      <c r="E87" s="20"/>
      <c r="F87" s="20"/>
      <c r="G87" s="20"/>
      <c r="H87" s="20"/>
      <c r="I87" s="20"/>
      <c r="J87" s="20"/>
      <c r="K87" s="20"/>
      <c r="L87" s="20"/>
      <c r="M87" s="20"/>
      <c r="N87" s="20"/>
      <c r="O87" s="21"/>
    </row>
    <row r="88" spans="2:15" x14ac:dyDescent="0.25">
      <c r="B88" s="22"/>
      <c r="I88" t="s">
        <v>81</v>
      </c>
      <c r="O88" s="23"/>
    </row>
    <row r="89" spans="2:15" x14ac:dyDescent="0.25">
      <c r="B89" s="22"/>
      <c r="I89" t="s">
        <v>89</v>
      </c>
      <c r="O89" s="23"/>
    </row>
    <row r="90" spans="2:15" x14ac:dyDescent="0.25">
      <c r="B90" s="22"/>
      <c r="O90" s="23"/>
    </row>
    <row r="91" spans="2:15" x14ac:dyDescent="0.25">
      <c r="B91" s="22"/>
      <c r="H91" s="24" t="s">
        <v>76</v>
      </c>
      <c r="O91" s="23"/>
    </row>
    <row r="92" spans="2:15" x14ac:dyDescent="0.25">
      <c r="B92" s="22"/>
      <c r="H92" s="39"/>
      <c r="I92" s="40">
        <f>AVERAGE('Resultados Examen'!I7:I106)</f>
        <v>2.5111111111111111</v>
      </c>
      <c r="K92" s="41">
        <f>COUNT('Resultados Examen'!I7:I146)</f>
        <v>9</v>
      </c>
      <c r="M92" s="41">
        <f>_xlfn.STDEV.S('Resultados Examen'!I7:I146)</f>
        <v>0.80069414329762023</v>
      </c>
      <c r="O92" s="23"/>
    </row>
    <row r="93" spans="2:15" x14ac:dyDescent="0.25">
      <c r="B93" s="22"/>
      <c r="H93" s="39"/>
      <c r="I93" s="40"/>
      <c r="K93" s="41"/>
      <c r="M93" s="41"/>
      <c r="O93" s="23"/>
    </row>
    <row r="94" spans="2:15" x14ac:dyDescent="0.25">
      <c r="B94" s="22"/>
      <c r="I94">
        <f>I92/(M92/SQRT(K92))</f>
        <v>9.4085031049529899</v>
      </c>
      <c r="M94" s="41"/>
      <c r="O94" s="23"/>
    </row>
    <row r="95" spans="2:15" x14ac:dyDescent="0.25">
      <c r="B95" s="22"/>
      <c r="H95" s="39"/>
      <c r="O95" s="23"/>
    </row>
    <row r="96" spans="2:15" x14ac:dyDescent="0.25">
      <c r="B96" s="22"/>
      <c r="H96" s="24" t="s">
        <v>77</v>
      </c>
      <c r="O96" s="23"/>
    </row>
    <row r="97" spans="1:15" x14ac:dyDescent="0.25">
      <c r="B97" s="22"/>
      <c r="J97" s="41">
        <f>K92-1</f>
        <v>8</v>
      </c>
      <c r="O97" s="23"/>
    </row>
    <row r="98" spans="1:15" x14ac:dyDescent="0.25">
      <c r="B98" s="22"/>
      <c r="J98" s="42">
        <v>0.05</v>
      </c>
      <c r="K98" s="25">
        <f>J98</f>
        <v>0.05</v>
      </c>
      <c r="O98" s="23"/>
    </row>
    <row r="99" spans="1:15" x14ac:dyDescent="0.25">
      <c r="B99" s="22"/>
      <c r="O99" s="23"/>
    </row>
    <row r="100" spans="1:15" x14ac:dyDescent="0.25">
      <c r="B100" s="22"/>
      <c r="J100" s="43">
        <f>_xlfn.T.INV(1-J98,J97)</f>
        <v>1.8595480375308975</v>
      </c>
      <c r="O100" s="23"/>
    </row>
    <row r="101" spans="1:15" x14ac:dyDescent="0.25">
      <c r="B101" s="22"/>
      <c r="I101" s="39" t="s">
        <v>300</v>
      </c>
      <c r="J101">
        <f>_xlfn.T.DIST.2T(I94,J97)</f>
        <v>1.3356168838407797E-5</v>
      </c>
      <c r="O101" s="23"/>
    </row>
    <row r="102" spans="1:15" x14ac:dyDescent="0.25">
      <c r="B102" s="22"/>
      <c r="H102" s="24" t="s">
        <v>78</v>
      </c>
      <c r="O102" s="23"/>
    </row>
    <row r="103" spans="1:15" ht="15" customHeight="1" x14ac:dyDescent="0.25">
      <c r="B103" s="22"/>
      <c r="H103" s="225" t="str">
        <f>"t "&amp;IF(I94&gt;J100,"&gt;","&lt;")&amp;" valor crítico, por lo tanto se acepta la " &amp; IF(I94&gt;J100,LOWER(I89),LOWER(I88))</f>
        <v>t &gt; valor crítico, por lo tanto se acepta la hipótesis alternativa: ha habido cambios positivos en los resultados academicos</v>
      </c>
      <c r="I103" s="226"/>
      <c r="J103" s="226"/>
      <c r="K103" s="226"/>
      <c r="L103" s="226"/>
      <c r="M103" s="226"/>
      <c r="N103" s="227"/>
      <c r="O103" s="23"/>
    </row>
    <row r="104" spans="1:15" x14ac:dyDescent="0.25">
      <c r="B104" s="22"/>
      <c r="H104" s="228"/>
      <c r="I104" s="229"/>
      <c r="J104" s="229"/>
      <c r="K104" s="229"/>
      <c r="L104" s="229"/>
      <c r="M104" s="229"/>
      <c r="N104" s="230"/>
      <c r="O104" s="23"/>
    </row>
    <row r="105" spans="1:15" ht="15.75" thickBot="1" x14ac:dyDescent="0.3">
      <c r="B105" s="26"/>
      <c r="C105" s="27"/>
      <c r="D105" s="27"/>
      <c r="E105" s="27"/>
      <c r="F105" s="27"/>
      <c r="G105" s="27"/>
      <c r="H105" s="27"/>
      <c r="I105" s="27"/>
      <c r="J105" s="27"/>
      <c r="K105" s="27"/>
      <c r="L105" s="27"/>
      <c r="M105" s="27"/>
      <c r="N105" s="27"/>
      <c r="O105" s="28"/>
    </row>
    <row r="107" spans="1:15" ht="23.25" x14ac:dyDescent="0.35">
      <c r="A107" s="220" t="s">
        <v>86</v>
      </c>
      <c r="B107" s="220"/>
      <c r="C107" s="220"/>
      <c r="D107" s="220"/>
      <c r="E107" s="220"/>
      <c r="F107" s="220"/>
    </row>
    <row r="109" spans="1:15" ht="15.75" x14ac:dyDescent="0.25">
      <c r="B109" s="35" t="s">
        <v>87</v>
      </c>
    </row>
    <row r="111" spans="1:15" ht="30" customHeight="1" x14ac:dyDescent="0.25">
      <c r="A111" s="39" t="s">
        <v>507</v>
      </c>
      <c r="B111" s="44" t="s">
        <v>88</v>
      </c>
      <c r="C111" s="44" t="s">
        <v>47</v>
      </c>
      <c r="D111" s="44" t="s">
        <v>48</v>
      </c>
      <c r="F111" s="44" t="s">
        <v>100</v>
      </c>
      <c r="G111" s="44" t="s">
        <v>101</v>
      </c>
      <c r="H111" s="34" t="s">
        <v>120</v>
      </c>
      <c r="I111" s="34" t="s">
        <v>93</v>
      </c>
    </row>
    <row r="112" spans="1:15" x14ac:dyDescent="0.25">
      <c r="A112">
        <v>27</v>
      </c>
      <c r="B112" s="36" t="s">
        <v>17</v>
      </c>
      <c r="C112" s="37">
        <f>AVERAGE('Resultados Encuestas'!D5:CY5)</f>
        <v>21.2</v>
      </c>
      <c r="D112" s="37">
        <f>_xlfn.VAR.S('Resultados Encuestas'!D5:CY5)</f>
        <v>5.7000000000000455</v>
      </c>
      <c r="F112" s="2" t="s">
        <v>509</v>
      </c>
      <c r="G112" s="143" t="s">
        <v>599</v>
      </c>
      <c r="H112" s="1" t="s">
        <v>508</v>
      </c>
      <c r="I112" s="1" t="s">
        <v>508</v>
      </c>
      <c r="J112" t="s">
        <v>94</v>
      </c>
    </row>
    <row r="113" spans="1:10" x14ac:dyDescent="0.25">
      <c r="A113">
        <v>28</v>
      </c>
      <c r="B113" s="36" t="s">
        <v>18</v>
      </c>
      <c r="C113" s="37" t="s">
        <v>620</v>
      </c>
      <c r="D113" s="37" t="s">
        <v>620</v>
      </c>
      <c r="F113" s="2" t="s">
        <v>102</v>
      </c>
      <c r="G113" s="143" t="s">
        <v>600</v>
      </c>
      <c r="H113" s="37">
        <f>AVERAGE(C116:C117)</f>
        <v>5</v>
      </c>
      <c r="I113" s="16">
        <f>5*((H113-1)/4)</f>
        <v>5</v>
      </c>
      <c r="J113" t="s">
        <v>94</v>
      </c>
    </row>
    <row r="114" spans="1:10" x14ac:dyDescent="0.25">
      <c r="A114">
        <v>29</v>
      </c>
      <c r="B114" s="36" t="s">
        <v>19</v>
      </c>
      <c r="C114" s="37" t="s">
        <v>620</v>
      </c>
      <c r="D114" s="37" t="s">
        <v>620</v>
      </c>
      <c r="F114" s="2" t="s">
        <v>103</v>
      </c>
      <c r="G114" s="143" t="s">
        <v>601</v>
      </c>
      <c r="H114" s="37">
        <f>AVERAGE(C118:C119)</f>
        <v>4.5999999999999996</v>
      </c>
      <c r="I114" s="16">
        <f t="shared" ref="I114:I133" si="0">5*((H114-1)/4)</f>
        <v>4.5</v>
      </c>
      <c r="J114" t="s">
        <v>94</v>
      </c>
    </row>
    <row r="115" spans="1:10" x14ac:dyDescent="0.25">
      <c r="A115">
        <v>30</v>
      </c>
      <c r="B115" s="36" t="s">
        <v>20</v>
      </c>
      <c r="C115" s="37" t="s">
        <v>620</v>
      </c>
      <c r="D115" s="37" t="s">
        <v>620</v>
      </c>
      <c r="F115" s="2" t="s">
        <v>104</v>
      </c>
      <c r="G115" s="143" t="s">
        <v>510</v>
      </c>
      <c r="H115" s="37">
        <f>AVERAGE(C120:C121)</f>
        <v>4.5999999999999996</v>
      </c>
      <c r="I115" s="16">
        <f t="shared" si="0"/>
        <v>4.5</v>
      </c>
      <c r="J115" t="s">
        <v>94</v>
      </c>
    </row>
    <row r="116" spans="1:10" x14ac:dyDescent="0.25">
      <c r="A116">
        <v>31</v>
      </c>
      <c r="B116" s="36" t="s">
        <v>21</v>
      </c>
      <c r="C116" s="37">
        <f>AVERAGE('Resultados Encuestas'!D9:CY9)</f>
        <v>5</v>
      </c>
      <c r="D116" s="37">
        <f>_xlfn.VAR.S('Resultados Encuestas'!D9:CY9)</f>
        <v>0</v>
      </c>
      <c r="F116" s="2" t="s">
        <v>106</v>
      </c>
      <c r="G116" s="143" t="s">
        <v>502</v>
      </c>
      <c r="H116" s="37">
        <f>AVERAGE(C122)</f>
        <v>4.8</v>
      </c>
      <c r="I116" s="16">
        <f t="shared" si="0"/>
        <v>4.75</v>
      </c>
      <c r="J116" t="s">
        <v>94</v>
      </c>
    </row>
    <row r="117" spans="1:10" x14ac:dyDescent="0.25">
      <c r="A117">
        <v>32</v>
      </c>
      <c r="B117" s="36" t="s">
        <v>22</v>
      </c>
      <c r="C117" s="37">
        <f>AVERAGE('Resultados Encuestas'!D10:CY10)</f>
        <v>5</v>
      </c>
      <c r="D117" s="37">
        <f>_xlfn.VAR.S('Resultados Encuestas'!D10:CY10)</f>
        <v>0</v>
      </c>
      <c r="F117" s="2" t="s">
        <v>115</v>
      </c>
      <c r="G117" s="143" t="s">
        <v>602</v>
      </c>
      <c r="H117" s="37">
        <f>AVERAGE(C123:C124)</f>
        <v>4.8</v>
      </c>
      <c r="I117" s="16">
        <f t="shared" si="0"/>
        <v>4.75</v>
      </c>
      <c r="J117" t="s">
        <v>94</v>
      </c>
    </row>
    <row r="118" spans="1:10" x14ac:dyDescent="0.25">
      <c r="A118">
        <v>33</v>
      </c>
      <c r="B118" s="36" t="s">
        <v>23</v>
      </c>
      <c r="C118" s="37">
        <f>AVERAGE('Resultados Encuestas'!D11:CY11)</f>
        <v>4.8</v>
      </c>
      <c r="D118" s="37">
        <f>_xlfn.VAR.S('Resultados Encuestas'!D11:CY11)</f>
        <v>0.19999999999999998</v>
      </c>
      <c r="F118" s="2" t="s">
        <v>116</v>
      </c>
      <c r="G118" s="143" t="s">
        <v>603</v>
      </c>
      <c r="H118" s="37">
        <f>AVERAGE(C125:C126)</f>
        <v>4.3</v>
      </c>
      <c r="I118" s="16">
        <f t="shared" si="0"/>
        <v>4.125</v>
      </c>
      <c r="J118" t="s">
        <v>94</v>
      </c>
    </row>
    <row r="119" spans="1:10" x14ac:dyDescent="0.25">
      <c r="A119">
        <v>34</v>
      </c>
      <c r="B119" s="36" t="s">
        <v>24</v>
      </c>
      <c r="C119" s="37">
        <f>AVERAGE('Resultados Encuestas'!D12:CY12)</f>
        <v>4.4000000000000004</v>
      </c>
      <c r="D119" s="37">
        <f>_xlfn.VAR.S('Resultados Encuestas'!D12:CY12)</f>
        <v>0.80000000000000071</v>
      </c>
      <c r="F119" s="2" t="s">
        <v>117</v>
      </c>
      <c r="G119" s="143" t="s">
        <v>604</v>
      </c>
      <c r="H119" s="37">
        <f>AVERAGE(C127:C128)</f>
        <v>5</v>
      </c>
      <c r="I119" s="16">
        <f t="shared" si="0"/>
        <v>5</v>
      </c>
      <c r="J119" t="s">
        <v>94</v>
      </c>
    </row>
    <row r="120" spans="1:10" x14ac:dyDescent="0.25">
      <c r="A120">
        <v>35</v>
      </c>
      <c r="B120" s="36" t="s">
        <v>25</v>
      </c>
      <c r="C120" s="37">
        <f>AVERAGE('Resultados Encuestas'!D13:CY13)</f>
        <v>4.4000000000000004</v>
      </c>
      <c r="D120" s="37">
        <f>_xlfn.VAR.S('Resultados Encuestas'!D13:CY13)</f>
        <v>0.80000000000000071</v>
      </c>
      <c r="F120" s="2" t="s">
        <v>118</v>
      </c>
      <c r="G120" s="143" t="s">
        <v>512</v>
      </c>
      <c r="H120" s="37">
        <f>AVERAGE(C129:C130)</f>
        <v>4.7</v>
      </c>
      <c r="I120" s="16">
        <f t="shared" si="0"/>
        <v>4.625</v>
      </c>
      <c r="J120" t="s">
        <v>94</v>
      </c>
    </row>
    <row r="121" spans="1:10" x14ac:dyDescent="0.25">
      <c r="A121">
        <v>36</v>
      </c>
      <c r="B121" s="36" t="s">
        <v>26</v>
      </c>
      <c r="C121" s="37">
        <f>AVERAGE('Resultados Encuestas'!D14:CY14)</f>
        <v>4.8</v>
      </c>
      <c r="D121" s="37">
        <f>_xlfn.VAR.S('Resultados Encuestas'!D14:CY14)</f>
        <v>0.19999999999999996</v>
      </c>
      <c r="F121" s="2" t="s">
        <v>119</v>
      </c>
      <c r="G121" s="143" t="s">
        <v>605</v>
      </c>
      <c r="H121" s="37">
        <f>AVERAGE(C131)</f>
        <v>4.8</v>
      </c>
      <c r="I121" s="16">
        <f t="shared" si="0"/>
        <v>4.75</v>
      </c>
      <c r="J121" t="s">
        <v>94</v>
      </c>
    </row>
    <row r="122" spans="1:10" x14ac:dyDescent="0.25">
      <c r="A122">
        <v>37</v>
      </c>
      <c r="B122" s="36" t="s">
        <v>27</v>
      </c>
      <c r="C122" s="37">
        <f>AVERAGE('Resultados Encuestas'!D15:CY15)</f>
        <v>4.8</v>
      </c>
      <c r="D122" s="37">
        <f>_xlfn.VAR.S('Resultados Encuestas'!D15:CY15)</f>
        <v>0.19999999999999998</v>
      </c>
      <c r="F122" s="2" t="s">
        <v>105</v>
      </c>
      <c r="G122" s="143" t="s">
        <v>606</v>
      </c>
      <c r="H122" s="37">
        <f>AVERAGE(C133:C134)</f>
        <v>4.3000000000000007</v>
      </c>
      <c r="I122" s="16">
        <f t="shared" si="0"/>
        <v>4.1250000000000009</v>
      </c>
      <c r="J122" t="s">
        <v>94</v>
      </c>
    </row>
    <row r="123" spans="1:10" x14ac:dyDescent="0.25">
      <c r="A123">
        <v>38</v>
      </c>
      <c r="B123" s="36" t="s">
        <v>28</v>
      </c>
      <c r="C123" s="37">
        <f>AVERAGE('Resultados Encuestas'!D16:CY16)</f>
        <v>4.5999999999999996</v>
      </c>
      <c r="D123" s="37">
        <f>_xlfn.VAR.S('Resultados Encuestas'!D16:CY16)</f>
        <v>0.80000000000000071</v>
      </c>
      <c r="F123" s="2" t="s">
        <v>107</v>
      </c>
      <c r="G123" s="143" t="s">
        <v>607</v>
      </c>
      <c r="H123" s="37">
        <f>AVERAGE(C135)</f>
        <v>4.5999999999999996</v>
      </c>
      <c r="I123" s="16">
        <f t="shared" si="0"/>
        <v>4.5</v>
      </c>
      <c r="J123" t="s">
        <v>94</v>
      </c>
    </row>
    <row r="124" spans="1:10" x14ac:dyDescent="0.25">
      <c r="A124">
        <v>39</v>
      </c>
      <c r="B124" s="36" t="s">
        <v>29</v>
      </c>
      <c r="C124" s="37">
        <f>AVERAGE('Resultados Encuestas'!D17:CY17)</f>
        <v>5</v>
      </c>
      <c r="D124" s="37">
        <f>_xlfn.VAR.S('Resultados Encuestas'!D17:CY17)</f>
        <v>0</v>
      </c>
      <c r="F124" s="2" t="s">
        <v>108</v>
      </c>
      <c r="G124" s="143" t="s">
        <v>608</v>
      </c>
      <c r="H124" s="37">
        <f>AVERAGE(C136:C137)</f>
        <v>4.2</v>
      </c>
      <c r="I124" s="16">
        <f t="shared" si="0"/>
        <v>4</v>
      </c>
      <c r="J124" t="s">
        <v>94</v>
      </c>
    </row>
    <row r="125" spans="1:10" x14ac:dyDescent="0.25">
      <c r="A125">
        <v>40</v>
      </c>
      <c r="B125" s="36" t="s">
        <v>30</v>
      </c>
      <c r="C125" s="37">
        <f>AVERAGE('Resultados Encuestas'!D18:CY18)</f>
        <v>5</v>
      </c>
      <c r="D125" s="37">
        <f>_xlfn.VAR.S('Resultados Encuestas'!D18:CY18)</f>
        <v>0</v>
      </c>
      <c r="F125" s="2" t="s">
        <v>109</v>
      </c>
      <c r="G125" s="143" t="s">
        <v>516</v>
      </c>
      <c r="H125" s="37">
        <f>AVERAGE(C138:C139)</f>
        <v>4.5999999999999996</v>
      </c>
      <c r="I125" s="16">
        <f t="shared" si="0"/>
        <v>4.5</v>
      </c>
      <c r="J125" t="s">
        <v>94</v>
      </c>
    </row>
    <row r="126" spans="1:10" x14ac:dyDescent="0.25">
      <c r="A126">
        <v>41</v>
      </c>
      <c r="B126" s="36" t="s">
        <v>31</v>
      </c>
      <c r="C126" s="37">
        <f>AVERAGE('Resultados Encuestas'!D19:CY19)</f>
        <v>3.6</v>
      </c>
      <c r="D126" s="37">
        <f>_xlfn.VAR.S('Resultados Encuestas'!D19:CY19)</f>
        <v>0.80000000000000071</v>
      </c>
      <c r="F126" s="2" t="s">
        <v>110</v>
      </c>
      <c r="G126" s="143" t="s">
        <v>609</v>
      </c>
      <c r="H126" s="37">
        <f>AVERAGE(C140)</f>
        <v>4.4000000000000004</v>
      </c>
      <c r="I126" s="16">
        <f t="shared" si="0"/>
        <v>4.25</v>
      </c>
      <c r="J126" t="s">
        <v>94</v>
      </c>
    </row>
    <row r="127" spans="1:10" x14ac:dyDescent="0.25">
      <c r="A127">
        <v>42</v>
      </c>
      <c r="B127" s="36" t="s">
        <v>32</v>
      </c>
      <c r="C127" s="37">
        <f>AVERAGE('Resultados Encuestas'!D20:CY20)</f>
        <v>5</v>
      </c>
      <c r="D127" s="37">
        <f>_xlfn.VAR.S('Resultados Encuestas'!D20:CY20)</f>
        <v>0</v>
      </c>
      <c r="F127" s="2" t="s">
        <v>111</v>
      </c>
      <c r="G127" s="143" t="s">
        <v>610</v>
      </c>
      <c r="H127" s="37">
        <f>AVERAGE(C141)</f>
        <v>4.2</v>
      </c>
      <c r="I127" s="16">
        <f t="shared" si="0"/>
        <v>4</v>
      </c>
      <c r="J127" t="s">
        <v>94</v>
      </c>
    </row>
    <row r="128" spans="1:10" x14ac:dyDescent="0.25">
      <c r="A128">
        <v>43</v>
      </c>
      <c r="B128" s="36" t="s">
        <v>33</v>
      </c>
      <c r="C128" s="37">
        <f>AVERAGE('Resultados Encuestas'!D21:CY21)</f>
        <v>5</v>
      </c>
      <c r="D128" s="37">
        <f>_xlfn.VAR.S('Resultados Encuestas'!D21:CY21)</f>
        <v>0</v>
      </c>
      <c r="F128" s="2" t="s">
        <v>112</v>
      </c>
      <c r="G128" s="143" t="s">
        <v>611</v>
      </c>
      <c r="H128" s="37">
        <f>AVERAGE(C142:C143)</f>
        <v>2.9</v>
      </c>
      <c r="I128" s="16">
        <f t="shared" si="0"/>
        <v>2.375</v>
      </c>
      <c r="J128" t="s">
        <v>94</v>
      </c>
    </row>
    <row r="129" spans="1:10" x14ac:dyDescent="0.25">
      <c r="A129">
        <v>44</v>
      </c>
      <c r="B129" s="36" t="s">
        <v>34</v>
      </c>
      <c r="C129" s="37">
        <f>AVERAGE('Resultados Encuestas'!D22:CY22)</f>
        <v>5</v>
      </c>
      <c r="D129" s="37">
        <f>_xlfn.VAR.S('Resultados Encuestas'!D22:CY22)</f>
        <v>0</v>
      </c>
      <c r="F129" s="2" t="s">
        <v>113</v>
      </c>
      <c r="G129" s="143" t="s">
        <v>612</v>
      </c>
      <c r="H129" s="37">
        <f>AVERAGE(C144:C145)</f>
        <v>4.7</v>
      </c>
      <c r="I129" s="16">
        <f t="shared" si="0"/>
        <v>4.625</v>
      </c>
      <c r="J129" t="s">
        <v>94</v>
      </c>
    </row>
    <row r="130" spans="1:10" x14ac:dyDescent="0.25">
      <c r="A130">
        <v>45</v>
      </c>
      <c r="B130" s="36" t="s">
        <v>35</v>
      </c>
      <c r="C130" s="37">
        <f>AVERAGE('Resultados Encuestas'!D23:CY23)</f>
        <v>4.4000000000000004</v>
      </c>
      <c r="D130" s="37">
        <f>_xlfn.VAR.S('Resultados Encuestas'!D23:CY23)</f>
        <v>0.80000000000000071</v>
      </c>
      <c r="F130" s="2" t="s">
        <v>114</v>
      </c>
      <c r="G130" s="143" t="s">
        <v>613</v>
      </c>
      <c r="H130" s="37">
        <f>AVERAGE(C146)</f>
        <v>3.8</v>
      </c>
      <c r="I130" s="16">
        <f t="shared" si="0"/>
        <v>3.5</v>
      </c>
      <c r="J130" t="s">
        <v>94</v>
      </c>
    </row>
    <row r="131" spans="1:10" x14ac:dyDescent="0.25">
      <c r="A131">
        <v>46</v>
      </c>
      <c r="B131" s="36" t="s">
        <v>36</v>
      </c>
      <c r="C131" s="37">
        <f>AVERAGE('Resultados Encuestas'!D24:CY24)</f>
        <v>4.8</v>
      </c>
      <c r="D131" s="37">
        <f>_xlfn.VAR.S('Resultados Encuestas'!D24:CY24)</f>
        <v>0.19999999999999998</v>
      </c>
      <c r="F131" s="2" t="s">
        <v>513</v>
      </c>
      <c r="G131" s="143" t="s">
        <v>614</v>
      </c>
      <c r="H131" s="37">
        <f>AVERAGE(C147)</f>
        <v>4.8</v>
      </c>
      <c r="I131" s="16">
        <f t="shared" si="0"/>
        <v>4.75</v>
      </c>
      <c r="J131" t="s">
        <v>94</v>
      </c>
    </row>
    <row r="132" spans="1:10" x14ac:dyDescent="0.25">
      <c r="A132">
        <v>47</v>
      </c>
      <c r="B132" s="36" t="s">
        <v>37</v>
      </c>
      <c r="C132" s="37" t="s">
        <v>620</v>
      </c>
      <c r="D132" s="37" t="s">
        <v>620</v>
      </c>
      <c r="F132" s="2" t="s">
        <v>514</v>
      </c>
      <c r="G132" s="143" t="s">
        <v>615</v>
      </c>
      <c r="H132" s="37">
        <f>AVERAGE(C149)</f>
        <v>4.5999999999999996</v>
      </c>
      <c r="I132" s="16">
        <f t="shared" si="0"/>
        <v>4.5</v>
      </c>
      <c r="J132" t="s">
        <v>94</v>
      </c>
    </row>
    <row r="133" spans="1:10" x14ac:dyDescent="0.25">
      <c r="A133">
        <v>48</v>
      </c>
      <c r="B133" s="36" t="s">
        <v>38</v>
      </c>
      <c r="C133" s="37">
        <f>AVERAGE('Resultados Encuestas'!D26:CY26)</f>
        <v>4.4000000000000004</v>
      </c>
      <c r="D133" s="37">
        <f>_xlfn.VAR.S('Resultados Encuestas'!D26:CY26)</f>
        <v>0.80000000000000071</v>
      </c>
      <c r="F133" s="2" t="s">
        <v>515</v>
      </c>
      <c r="G133" s="143" t="s">
        <v>616</v>
      </c>
      <c r="H133" s="37">
        <f>AVERAGE(C151)</f>
        <v>5</v>
      </c>
      <c r="I133" s="16">
        <f t="shared" si="0"/>
        <v>5</v>
      </c>
      <c r="J133" t="s">
        <v>94</v>
      </c>
    </row>
    <row r="134" spans="1:10" x14ac:dyDescent="0.25">
      <c r="A134">
        <v>49</v>
      </c>
      <c r="B134" s="36" t="s">
        <v>39</v>
      </c>
      <c r="C134" s="37">
        <f>AVERAGE('Resultados Encuestas'!D27:CY27)</f>
        <v>4.2</v>
      </c>
      <c r="D134" s="37">
        <f>_xlfn.VAR.S('Resultados Encuestas'!D27:CY27)</f>
        <v>0.69999999999999929</v>
      </c>
      <c r="F134" s="2" t="s">
        <v>373</v>
      </c>
      <c r="G134" s="143" t="s">
        <v>617</v>
      </c>
      <c r="H134" s="37">
        <f>AVERAGE(C152)</f>
        <v>9.0419999999999998</v>
      </c>
      <c r="I134" s="16">
        <f>H134/2</f>
        <v>4.5209999999999999</v>
      </c>
      <c r="J134" t="s">
        <v>94</v>
      </c>
    </row>
    <row r="135" spans="1:10" x14ac:dyDescent="0.25">
      <c r="A135">
        <v>50</v>
      </c>
      <c r="B135" s="36" t="s">
        <v>40</v>
      </c>
      <c r="C135" s="37">
        <f>AVERAGE('Resultados Encuestas'!D28:CY28)</f>
        <v>4.5999999999999996</v>
      </c>
      <c r="D135" s="37">
        <f>_xlfn.VAR.S('Resultados Encuestas'!D28:CY28)</f>
        <v>0.30000000000000071</v>
      </c>
    </row>
    <row r="136" spans="1:10" x14ac:dyDescent="0.25">
      <c r="A136">
        <v>51</v>
      </c>
      <c r="B136" s="36" t="s">
        <v>41</v>
      </c>
      <c r="C136" s="37">
        <f>AVERAGE('Resultados Encuestas'!D29:CY29)</f>
        <v>4.2</v>
      </c>
      <c r="D136" s="37">
        <f>_xlfn.VAR.S('Resultados Encuestas'!D29:CY29)</f>
        <v>3.1999999999999993</v>
      </c>
    </row>
    <row r="137" spans="1:10" x14ac:dyDescent="0.25">
      <c r="A137">
        <v>52</v>
      </c>
      <c r="B137" s="36" t="s">
        <v>42</v>
      </c>
      <c r="C137" s="37">
        <f>AVERAGE('Resultados Encuestas'!D30:CY30)</f>
        <v>4.2</v>
      </c>
      <c r="D137" s="37">
        <f>_xlfn.VAR.S('Resultados Encuestas'!D30:CY30)</f>
        <v>0.69999999999999929</v>
      </c>
    </row>
    <row r="138" spans="1:10" x14ac:dyDescent="0.25">
      <c r="A138">
        <v>53</v>
      </c>
      <c r="B138" s="36" t="s">
        <v>43</v>
      </c>
      <c r="C138" s="37">
        <f>AVERAGE('Resultados Encuestas'!D31:CY31)</f>
        <v>4.5999999999999996</v>
      </c>
      <c r="D138" s="37">
        <f>_xlfn.VAR.S('Resultados Encuestas'!D31:CY31)</f>
        <v>0.30000000000000071</v>
      </c>
    </row>
    <row r="139" spans="1:10" x14ac:dyDescent="0.25">
      <c r="A139">
        <v>54</v>
      </c>
      <c r="B139" s="36" t="s">
        <v>44</v>
      </c>
      <c r="C139" s="37">
        <f>AVERAGE('Resultados Encuestas'!D32:CY32)</f>
        <v>4.5999999999999996</v>
      </c>
      <c r="D139" s="37">
        <f>_xlfn.VAR.S('Resultados Encuestas'!D32:CY32)</f>
        <v>0.30000000000000071</v>
      </c>
    </row>
    <row r="140" spans="1:10" x14ac:dyDescent="0.25">
      <c r="A140">
        <v>55</v>
      </c>
      <c r="B140" s="36" t="s">
        <v>45</v>
      </c>
      <c r="C140" s="37">
        <f>AVERAGE('Resultados Encuestas'!D33:CY33)</f>
        <v>4.4000000000000004</v>
      </c>
      <c r="D140" s="37">
        <f>_xlfn.VAR.S('Resultados Encuestas'!D33:CY33)</f>
        <v>0.30000000000000071</v>
      </c>
    </row>
    <row r="141" spans="1:10" x14ac:dyDescent="0.25">
      <c r="A141">
        <v>56</v>
      </c>
      <c r="B141" s="36" t="s">
        <v>46</v>
      </c>
      <c r="C141" s="37">
        <f>AVERAGE('Resultados Encuestas'!D34:CY34)</f>
        <v>4.2</v>
      </c>
      <c r="D141" s="37">
        <f>_xlfn.VAR.S('Resultados Encuestas'!D34:CY34)</f>
        <v>0.69999999999999929</v>
      </c>
    </row>
    <row r="142" spans="1:10" x14ac:dyDescent="0.25">
      <c r="A142">
        <v>57</v>
      </c>
      <c r="B142" s="36" t="s">
        <v>366</v>
      </c>
      <c r="C142" s="37">
        <f>AVERAGE('Resultados Encuestas'!D35:CY35)</f>
        <v>2.8</v>
      </c>
      <c r="D142" s="37">
        <f>_xlfn.VAR.S('Resultados Encuestas'!D35:CY35)</f>
        <v>2.6999999999999993</v>
      </c>
    </row>
    <row r="143" spans="1:10" x14ac:dyDescent="0.25">
      <c r="A143">
        <v>58</v>
      </c>
      <c r="B143" s="36" t="s">
        <v>386</v>
      </c>
      <c r="C143" s="37">
        <f>AVERAGE('Resultados Encuestas'!D36:CY36)</f>
        <v>3</v>
      </c>
      <c r="D143" s="37">
        <f>_xlfn.VAR.S('Resultados Encuestas'!D36:CY36)</f>
        <v>3.3333333333333335</v>
      </c>
    </row>
    <row r="144" spans="1:10" x14ac:dyDescent="0.25">
      <c r="A144">
        <v>59</v>
      </c>
      <c r="B144" s="36" t="s">
        <v>387</v>
      </c>
      <c r="C144" s="37">
        <f>AVERAGE('Resultados Encuestas'!D37:CY37)</f>
        <v>4.4000000000000004</v>
      </c>
      <c r="D144" s="37">
        <f>_xlfn.VAR.S('Resultados Encuestas'!D37:CY37)</f>
        <v>0.80000000000000071</v>
      </c>
    </row>
    <row r="145" spans="1:6" x14ac:dyDescent="0.25">
      <c r="A145">
        <v>60</v>
      </c>
      <c r="B145" s="36" t="s">
        <v>499</v>
      </c>
      <c r="C145" s="37">
        <f>AVERAGE('Resultados Encuestas'!D38:CY38)</f>
        <v>5</v>
      </c>
      <c r="D145" s="37">
        <f>_xlfn.VAR.S('Resultados Encuestas'!D38:CY38)</f>
        <v>0</v>
      </c>
    </row>
    <row r="146" spans="1:6" x14ac:dyDescent="0.25">
      <c r="A146">
        <v>61</v>
      </c>
      <c r="B146" s="36" t="s">
        <v>500</v>
      </c>
      <c r="C146" s="37">
        <f>AVERAGE('Resultados Encuestas'!D39:CY39)</f>
        <v>3.8</v>
      </c>
      <c r="D146" s="37">
        <f>_xlfn.VAR.S('Resultados Encuestas'!D39:CY39)</f>
        <v>1.1999999999999993</v>
      </c>
    </row>
    <row r="147" spans="1:6" x14ac:dyDescent="0.25">
      <c r="A147">
        <v>62</v>
      </c>
      <c r="B147" s="36" t="s">
        <v>501</v>
      </c>
      <c r="C147" s="37">
        <f>AVERAGE('Resultados Encuestas'!D40:CY40)</f>
        <v>4.8</v>
      </c>
      <c r="D147" s="37">
        <f>_xlfn.VAR.S('Resultados Encuestas'!D40:CY40)</f>
        <v>0.19999999999999996</v>
      </c>
      <c r="F147" s="24"/>
    </row>
    <row r="148" spans="1:6" x14ac:dyDescent="0.25">
      <c r="A148">
        <v>63</v>
      </c>
      <c r="B148" s="36" t="s">
        <v>502</v>
      </c>
      <c r="C148" s="37" t="s">
        <v>620</v>
      </c>
      <c r="D148" s="37" t="s">
        <v>620</v>
      </c>
    </row>
    <row r="149" spans="1:6" x14ac:dyDescent="0.25">
      <c r="A149">
        <v>64</v>
      </c>
      <c r="B149" s="36" t="s">
        <v>503</v>
      </c>
      <c r="C149" s="37">
        <f>AVERAGE('Resultados Encuestas'!D42:CY42)</f>
        <v>4.5999999999999996</v>
      </c>
      <c r="D149" s="37">
        <f>_xlfn.VAR.S('Resultados Encuestas'!D42:CY42)</f>
        <v>0.80000000000000071</v>
      </c>
    </row>
    <row r="150" spans="1:6" x14ac:dyDescent="0.25">
      <c r="A150">
        <v>65</v>
      </c>
      <c r="B150" s="36" t="s">
        <v>504</v>
      </c>
      <c r="C150" s="37" t="s">
        <v>620</v>
      </c>
      <c r="D150" s="37" t="s">
        <v>620</v>
      </c>
    </row>
    <row r="151" spans="1:6" x14ac:dyDescent="0.25">
      <c r="A151">
        <v>66</v>
      </c>
      <c r="B151" s="36" t="s">
        <v>505</v>
      </c>
      <c r="C151" s="37">
        <f>AVERAGE('Resultados Encuestas'!D44:CY44)</f>
        <v>5</v>
      </c>
      <c r="D151" s="37">
        <f>_xlfn.VAR.S('Resultados Encuestas'!D44:CY44)</f>
        <v>0</v>
      </c>
    </row>
    <row r="152" spans="1:6" x14ac:dyDescent="0.25">
      <c r="A152">
        <v>67</v>
      </c>
      <c r="B152" s="36" t="s">
        <v>552</v>
      </c>
      <c r="C152" s="37">
        <f>AVERAGE('Resultados Encuestas'!D45:CY45)</f>
        <v>9.0419999999999998</v>
      </c>
      <c r="D152" s="37">
        <f>_xlfn.VAR.S('Resultados Encuestas'!D45:CY45)</f>
        <v>0.50881999999999994</v>
      </c>
    </row>
    <row r="153" spans="1:6" x14ac:dyDescent="0.25">
      <c r="A153">
        <v>68</v>
      </c>
      <c r="B153" s="36" t="s">
        <v>553</v>
      </c>
      <c r="C153" s="37" t="s">
        <v>620</v>
      </c>
      <c r="D153" s="37" t="s">
        <v>620</v>
      </c>
    </row>
    <row r="154" spans="1:6" x14ac:dyDescent="0.25">
      <c r="A154">
        <v>69</v>
      </c>
      <c r="B154" s="36" t="s">
        <v>511</v>
      </c>
      <c r="C154" s="37" t="s">
        <v>620</v>
      </c>
      <c r="D154" s="37" t="s">
        <v>620</v>
      </c>
    </row>
    <row r="156" spans="1:6" ht="23.25" x14ac:dyDescent="0.35">
      <c r="A156" s="220" t="s">
        <v>121</v>
      </c>
      <c r="B156" s="220"/>
      <c r="C156" s="220"/>
      <c r="D156" s="220"/>
      <c r="E156" s="220"/>
      <c r="F156" s="220"/>
    </row>
    <row r="158" spans="1:6" ht="37.5" customHeight="1" x14ac:dyDescent="0.25">
      <c r="B158" s="34" t="s">
        <v>100</v>
      </c>
      <c r="C158" s="34" t="s">
        <v>101</v>
      </c>
      <c r="D158" s="34" t="s">
        <v>120</v>
      </c>
      <c r="E158" s="34" t="s">
        <v>93</v>
      </c>
      <c r="F158" s="31"/>
    </row>
    <row r="159" spans="1:6" ht="30" x14ac:dyDescent="0.25">
      <c r="A159">
        <v>70</v>
      </c>
      <c r="B159" s="47" t="s">
        <v>139</v>
      </c>
      <c r="C159" s="48" t="s">
        <v>17</v>
      </c>
      <c r="D159" s="49">
        <f>'Resultados Informe Final'!D3</f>
        <v>8</v>
      </c>
      <c r="E159" s="48">
        <f>D159/2</f>
        <v>4</v>
      </c>
      <c r="F159" s="50" t="s">
        <v>94</v>
      </c>
    </row>
    <row r="160" spans="1:6" ht="40.5" customHeight="1" x14ac:dyDescent="0.25">
      <c r="A160">
        <v>71</v>
      </c>
      <c r="B160" s="47" t="s">
        <v>140</v>
      </c>
      <c r="C160" s="48" t="s">
        <v>18</v>
      </c>
      <c r="D160" s="49">
        <f>'Resultados Informe Final'!D5</f>
        <v>9</v>
      </c>
      <c r="E160" s="48">
        <f t="shared" ref="E160:E173" si="1">D160/2</f>
        <v>4.5</v>
      </c>
      <c r="F160" s="50" t="s">
        <v>94</v>
      </c>
    </row>
    <row r="161" spans="1:6" ht="30" x14ac:dyDescent="0.25">
      <c r="A161">
        <v>72</v>
      </c>
      <c r="B161" s="47" t="s">
        <v>142</v>
      </c>
      <c r="C161" s="48" t="s">
        <v>19</v>
      </c>
      <c r="D161" s="49">
        <f>'Resultados Informe Final'!D7</f>
        <v>10</v>
      </c>
      <c r="E161" s="48">
        <f t="shared" si="1"/>
        <v>5</v>
      </c>
      <c r="F161" s="50" t="s">
        <v>94</v>
      </c>
    </row>
    <row r="162" spans="1:6" ht="31.5" customHeight="1" x14ac:dyDescent="0.25">
      <c r="A162">
        <v>73</v>
      </c>
      <c r="B162" s="47" t="s">
        <v>143</v>
      </c>
      <c r="C162" s="48" t="s">
        <v>20</v>
      </c>
      <c r="D162" s="49">
        <f>'Resultados Informe Final'!D9</f>
        <v>10</v>
      </c>
      <c r="E162" s="48">
        <f t="shared" si="1"/>
        <v>5</v>
      </c>
      <c r="F162" s="50" t="s">
        <v>94</v>
      </c>
    </row>
    <row r="163" spans="1:6" ht="30" x14ac:dyDescent="0.25">
      <c r="A163">
        <v>74</v>
      </c>
      <c r="B163" s="47" t="s">
        <v>144</v>
      </c>
      <c r="C163" s="48" t="s">
        <v>21</v>
      </c>
      <c r="D163" s="49">
        <f>'Resultados Informe Final'!D11</f>
        <v>1</v>
      </c>
      <c r="E163" s="48">
        <f t="shared" si="1"/>
        <v>0.5</v>
      </c>
      <c r="F163" s="50" t="s">
        <v>94</v>
      </c>
    </row>
    <row r="164" spans="1:6" ht="35.25" customHeight="1" x14ac:dyDescent="0.25">
      <c r="A164">
        <v>75</v>
      </c>
      <c r="B164" s="47" t="s">
        <v>135</v>
      </c>
      <c r="C164" s="48" t="s">
        <v>22</v>
      </c>
      <c r="D164" s="49">
        <f>'Resultados Informe Final'!D13</f>
        <v>10</v>
      </c>
      <c r="E164" s="48">
        <f t="shared" si="1"/>
        <v>5</v>
      </c>
      <c r="F164" s="50" t="s">
        <v>94</v>
      </c>
    </row>
    <row r="165" spans="1:6" x14ac:dyDescent="0.25">
      <c r="A165">
        <v>76</v>
      </c>
      <c r="B165" s="47" t="s">
        <v>136</v>
      </c>
      <c r="C165" s="48" t="s">
        <v>23</v>
      </c>
      <c r="D165" s="49">
        <f>'Resultados Informe Final'!D15</f>
        <v>10</v>
      </c>
      <c r="E165" s="48">
        <f t="shared" si="1"/>
        <v>5</v>
      </c>
      <c r="F165" s="50" t="s">
        <v>94</v>
      </c>
    </row>
    <row r="166" spans="1:6" ht="24.75" customHeight="1" x14ac:dyDescent="0.25">
      <c r="A166">
        <v>77</v>
      </c>
      <c r="B166" s="47" t="s">
        <v>137</v>
      </c>
      <c r="C166" s="48" t="s">
        <v>24</v>
      </c>
      <c r="D166" s="49">
        <f>'Resultados Informe Final'!D17</f>
        <v>0</v>
      </c>
      <c r="E166" s="48">
        <f t="shared" si="1"/>
        <v>0</v>
      </c>
      <c r="F166" s="50" t="s">
        <v>94</v>
      </c>
    </row>
    <row r="167" spans="1:6" x14ac:dyDescent="0.25">
      <c r="A167">
        <v>78</v>
      </c>
      <c r="B167" s="47" t="s">
        <v>138</v>
      </c>
      <c r="C167" s="48" t="s">
        <v>25</v>
      </c>
      <c r="D167" s="49">
        <f>'Resultados Informe Final'!D19</f>
        <v>0</v>
      </c>
      <c r="E167" s="48">
        <f t="shared" si="1"/>
        <v>0</v>
      </c>
      <c r="F167" s="50" t="s">
        <v>94</v>
      </c>
    </row>
    <row r="168" spans="1:6" ht="30" x14ac:dyDescent="0.25">
      <c r="A168">
        <v>79</v>
      </c>
      <c r="B168" s="47" t="s">
        <v>141</v>
      </c>
      <c r="C168" s="48" t="s">
        <v>26</v>
      </c>
      <c r="D168" s="49">
        <f>'Resultados Informe Final'!D21</f>
        <v>8</v>
      </c>
      <c r="E168" s="48">
        <f t="shared" si="1"/>
        <v>4</v>
      </c>
      <c r="F168" s="50" t="s">
        <v>94</v>
      </c>
    </row>
    <row r="169" spans="1:6" x14ac:dyDescent="0.25">
      <c r="A169">
        <v>80</v>
      </c>
      <c r="B169" s="47" t="s">
        <v>251</v>
      </c>
      <c r="C169" s="48" t="s">
        <v>27</v>
      </c>
      <c r="D169" s="49" t="str">
        <f>'Resultados Informe Final'!D23</f>
        <v>N/A</v>
      </c>
      <c r="E169" s="48" t="str">
        <f>IF(D169="N/A","N/A",D169/2)</f>
        <v>N/A</v>
      </c>
      <c r="F169" s="50" t="s">
        <v>94</v>
      </c>
    </row>
    <row r="170" spans="1:6" ht="25.5" customHeight="1" x14ac:dyDescent="0.25">
      <c r="A170">
        <v>81</v>
      </c>
      <c r="B170" s="47" t="s">
        <v>367</v>
      </c>
      <c r="C170" s="48" t="s">
        <v>28</v>
      </c>
      <c r="D170" s="49">
        <f>'Resultados Informe Final'!D25</f>
        <v>10</v>
      </c>
      <c r="E170" s="48">
        <f t="shared" si="1"/>
        <v>5</v>
      </c>
      <c r="F170" s="50" t="s">
        <v>94</v>
      </c>
    </row>
    <row r="171" spans="1:6" ht="30" x14ac:dyDescent="0.25">
      <c r="A171">
        <v>82</v>
      </c>
      <c r="B171" s="47" t="s">
        <v>368</v>
      </c>
      <c r="C171" s="48" t="s">
        <v>29</v>
      </c>
      <c r="D171" s="49">
        <f>'Resultados Informe Final'!D27</f>
        <v>8</v>
      </c>
      <c r="E171" s="48">
        <f t="shared" si="1"/>
        <v>4</v>
      </c>
      <c r="F171" s="50" t="s">
        <v>94</v>
      </c>
    </row>
    <row r="172" spans="1:6" ht="34.5" customHeight="1" x14ac:dyDescent="0.25">
      <c r="A172">
        <v>83</v>
      </c>
      <c r="B172" s="47" t="s">
        <v>369</v>
      </c>
      <c r="C172" s="48" t="s">
        <v>30</v>
      </c>
      <c r="D172" s="49">
        <f>'Resultados Informe Final'!D29</f>
        <v>10</v>
      </c>
      <c r="E172" s="48">
        <f t="shared" si="1"/>
        <v>5</v>
      </c>
      <c r="F172" s="50" t="s">
        <v>94</v>
      </c>
    </row>
    <row r="173" spans="1:6" ht="30" x14ac:dyDescent="0.25">
      <c r="A173">
        <v>84</v>
      </c>
      <c r="B173" s="47" t="s">
        <v>370</v>
      </c>
      <c r="C173" s="48" t="s">
        <v>31</v>
      </c>
      <c r="D173" s="49">
        <f>'Resultados Informe Final'!D31</f>
        <v>8</v>
      </c>
      <c r="E173" s="48">
        <f t="shared" si="1"/>
        <v>4</v>
      </c>
      <c r="F173" s="50" t="s">
        <v>94</v>
      </c>
    </row>
    <row r="176" spans="1:6" ht="23.25" x14ac:dyDescent="0.35">
      <c r="B176" s="231" t="s">
        <v>245</v>
      </c>
      <c r="C176" s="231"/>
      <c r="D176" s="231"/>
      <c r="E176" s="231"/>
      <c r="F176" s="231"/>
    </row>
    <row r="178" spans="1:12" ht="30" x14ac:dyDescent="0.25">
      <c r="B178" s="34" t="s">
        <v>246</v>
      </c>
      <c r="C178" s="34" t="s">
        <v>247</v>
      </c>
      <c r="D178" s="34" t="s">
        <v>248</v>
      </c>
      <c r="E178" s="34" t="s">
        <v>249</v>
      </c>
      <c r="F178" s="34" t="s">
        <v>247</v>
      </c>
      <c r="G178" s="34" t="s">
        <v>303</v>
      </c>
      <c r="H178" s="34" t="s">
        <v>93</v>
      </c>
      <c r="I178" s="34" t="s">
        <v>365</v>
      </c>
      <c r="K178" s="34" t="s">
        <v>246</v>
      </c>
      <c r="L178" s="34" t="s">
        <v>363</v>
      </c>
    </row>
    <row r="179" spans="1:12" x14ac:dyDescent="0.25">
      <c r="A179" s="234" t="s">
        <v>521</v>
      </c>
      <c r="B179" s="218" t="s">
        <v>250</v>
      </c>
      <c r="C179" s="217">
        <f>IF($C$184="N/A",M230/(1-M231),M230)</f>
        <v>0.17152621686969177</v>
      </c>
      <c r="D179" s="1" t="s">
        <v>135</v>
      </c>
      <c r="E179" s="90">
        <f>E164</f>
        <v>5</v>
      </c>
      <c r="F179" s="91">
        <f>IF($E$183="N/A",O257/(1-O$261),O257)</f>
        <v>0.29774948284737884</v>
      </c>
      <c r="G179" s="91">
        <f>F179*C$179</f>
        <v>5.1071842367718071E-2</v>
      </c>
      <c r="H179" s="37">
        <f>G179*E179</f>
        <v>0.25535921183859034</v>
      </c>
      <c r="I179" s="233" cm="1">
        <f t="array" ref="I179">IF(E183="N/A",SUM(E179:E182*F179:F182),SUM(E179:E183*F179:F183))</f>
        <v>2.3159402671756313</v>
      </c>
      <c r="K179" s="51" t="str">
        <f>B179</f>
        <v>Resultados de comportamiento</v>
      </c>
      <c r="L179" s="8">
        <f>I179</f>
        <v>2.3159402671756313</v>
      </c>
    </row>
    <row r="180" spans="1:12" x14ac:dyDescent="0.25">
      <c r="A180" s="234"/>
      <c r="B180" s="218"/>
      <c r="C180" s="232"/>
      <c r="D180" s="1" t="s">
        <v>136</v>
      </c>
      <c r="E180" s="90">
        <f>E165</f>
        <v>5</v>
      </c>
      <c r="F180" s="91">
        <f t="shared" ref="F180:F182" si="2">IF($E$183="N/A",O258/(1-O$261),O258)</f>
        <v>0.16543857058774739</v>
      </c>
      <c r="G180" s="91">
        <f>F180*C$179</f>
        <v>2.837705213724577E-2</v>
      </c>
      <c r="H180" s="37">
        <f t="shared" ref="H180:H215" si="3">G180*E180</f>
        <v>0.14188526068622886</v>
      </c>
      <c r="I180" s="233"/>
      <c r="K180" s="51" t="str">
        <f>B184</f>
        <v>Resultados académicos</v>
      </c>
      <c r="L180" s="8" t="str">
        <f>I184</f>
        <v>N/A</v>
      </c>
    </row>
    <row r="181" spans="1:12" x14ac:dyDescent="0.25">
      <c r="A181" s="234"/>
      <c r="B181" s="218"/>
      <c r="C181" s="232"/>
      <c r="D181" s="1" t="s">
        <v>137</v>
      </c>
      <c r="E181" s="90">
        <f>E166</f>
        <v>0</v>
      </c>
      <c r="F181" s="91">
        <f t="shared" si="2"/>
        <v>0.27612435315244682</v>
      </c>
      <c r="G181" s="91">
        <f>F181*C$179</f>
        <v>4.7362565681829956E-2</v>
      </c>
      <c r="H181" s="37">
        <f t="shared" si="3"/>
        <v>0</v>
      </c>
      <c r="I181" s="233"/>
      <c r="K181" s="51" t="str">
        <f>B186</f>
        <v>Resultados motivacionales</v>
      </c>
      <c r="L181" s="8">
        <f>I186</f>
        <v>4.1102383712245087</v>
      </c>
    </row>
    <row r="182" spans="1:12" x14ac:dyDescent="0.25">
      <c r="A182" s="234"/>
      <c r="B182" s="218"/>
      <c r="C182" s="232"/>
      <c r="D182" s="1" t="s">
        <v>138</v>
      </c>
      <c r="E182" s="90">
        <f>E167</f>
        <v>0</v>
      </c>
      <c r="F182" s="91">
        <f t="shared" si="2"/>
        <v>0.26068759341242698</v>
      </c>
      <c r="G182" s="91">
        <f>F182*C$179</f>
        <v>4.4714756682897983E-2</v>
      </c>
      <c r="H182" s="37">
        <f t="shared" si="3"/>
        <v>0</v>
      </c>
      <c r="I182" s="233"/>
      <c r="K182" s="51" t="s">
        <v>367</v>
      </c>
      <c r="L182" s="90">
        <f>I195</f>
        <v>4.6224830378708921</v>
      </c>
    </row>
    <row r="183" spans="1:12" x14ac:dyDescent="0.25">
      <c r="A183" s="234"/>
      <c r="B183" s="218"/>
      <c r="C183" s="232"/>
      <c r="D183" s="1" t="s">
        <v>251</v>
      </c>
      <c r="E183" s="90" t="str">
        <f>E169</f>
        <v>N/A</v>
      </c>
      <c r="F183" s="91">
        <f>IF(E183="N/A",0,O261)</f>
        <v>0</v>
      </c>
      <c r="G183" s="91">
        <f>F183*C$179</f>
        <v>0</v>
      </c>
      <c r="H183" s="37" t="str">
        <f>IF(E183="N/A","N/A",G183*E183)</f>
        <v>N/A</v>
      </c>
      <c r="I183" s="233"/>
      <c r="K183" s="51" t="str">
        <f>B209</f>
        <v>Diseño del contenido</v>
      </c>
      <c r="L183" s="8">
        <f>I209</f>
        <v>4.6514320861546992</v>
      </c>
    </row>
    <row r="184" spans="1:12" x14ac:dyDescent="0.25">
      <c r="A184" s="234"/>
      <c r="B184" s="218" t="s">
        <v>252</v>
      </c>
      <c r="C184" s="217" t="str">
        <f>IF(E184="N/A","N/A",M231)</f>
        <v>N/A</v>
      </c>
      <c r="D184" s="1" t="s">
        <v>91</v>
      </c>
      <c r="E184" s="90" t="str">
        <f>K5</f>
        <v>N/A</v>
      </c>
      <c r="F184" s="91">
        <f>IF('Resultados Examen'!F6="Sí",I273,1)</f>
        <v>1</v>
      </c>
      <c r="G184" s="91" t="str">
        <f>IF(C$184="N/A","N/A",F184*C$184)</f>
        <v>N/A</v>
      </c>
      <c r="H184" s="37" t="str">
        <f>IF(G184="N/A","N/A",G184*E184)</f>
        <v>N/A</v>
      </c>
      <c r="I184" s="233" t="str" cm="1">
        <f t="array" ref="I184">IF(H184="N/A","N/A",SUM(E184:E185*F184:F185))</f>
        <v>N/A</v>
      </c>
      <c r="K184" s="51" t="str">
        <f>B213</f>
        <v>Diseño metodológico</v>
      </c>
      <c r="L184" s="90">
        <f>I213</f>
        <v>4.1113584956873286</v>
      </c>
    </row>
    <row r="185" spans="1:12" x14ac:dyDescent="0.25">
      <c r="A185" s="234"/>
      <c r="B185" s="218"/>
      <c r="C185" s="232"/>
      <c r="D185" s="1" t="s">
        <v>95</v>
      </c>
      <c r="E185" s="90" t="str">
        <f>IF(E184="N/A","N/A",IF('Resultados Examen'!F6="Sí",K6,0))</f>
        <v>N/A</v>
      </c>
      <c r="F185" s="91">
        <f>IF('Resultados Examen'!F6="Sí",I274,0)</f>
        <v>0</v>
      </c>
      <c r="G185" s="91" t="str">
        <f>IF(C$184="N/A","N/A",F185*C$184)</f>
        <v>N/A</v>
      </c>
      <c r="H185" s="37" t="str">
        <f>IF(G185="N/A","N/A",G185*E185)</f>
        <v>N/A</v>
      </c>
      <c r="I185" s="233"/>
      <c r="K185" s="51" t="str">
        <f>B202</f>
        <v>Diseño técnico</v>
      </c>
      <c r="L185" s="8">
        <f>I202</f>
        <v>4.577440341041549</v>
      </c>
    </row>
    <row r="186" spans="1:12" x14ac:dyDescent="0.25">
      <c r="A186" s="234"/>
      <c r="B186" s="218" t="s">
        <v>253</v>
      </c>
      <c r="C186" s="217">
        <f>IF($C$184="N/A",M232/(1-M231),M232)</f>
        <v>0.57280901716156574</v>
      </c>
      <c r="D186" s="1" t="s">
        <v>105</v>
      </c>
      <c r="E186" s="90">
        <f t="shared" ref="E186:E194" si="4">I122</f>
        <v>4.1250000000000009</v>
      </c>
      <c r="F186" s="91">
        <f>W286</f>
        <v>0.13897123743771592</v>
      </c>
      <c r="G186" s="91">
        <f>F186*C$186</f>
        <v>7.9603977930424646E-2</v>
      </c>
      <c r="H186" s="37">
        <f t="shared" si="3"/>
        <v>0.32836640896300173</v>
      </c>
      <c r="I186" s="233" cm="1">
        <f t="array" ref="I186">SUM(E186:E194*F186:F194)</f>
        <v>4.1102383712245087</v>
      </c>
    </row>
    <row r="187" spans="1:12" x14ac:dyDescent="0.25">
      <c r="A187" s="234"/>
      <c r="B187" s="218"/>
      <c r="C187" s="232"/>
      <c r="D187" s="1" t="s">
        <v>107</v>
      </c>
      <c r="E187" s="90">
        <f t="shared" si="4"/>
        <v>4.5</v>
      </c>
      <c r="F187" s="91">
        <f t="shared" ref="F187:F194" si="5">W287</f>
        <v>8.1916554977374795E-2</v>
      </c>
      <c r="G187" s="91">
        <f t="shared" ref="G187:G194" si="6">F187*C$186</f>
        <v>4.6922541345851422E-2</v>
      </c>
      <c r="H187" s="37">
        <f t="shared" si="3"/>
        <v>0.21115143605633141</v>
      </c>
      <c r="I187" s="233"/>
      <c r="K187" s="11"/>
    </row>
    <row r="188" spans="1:12" x14ac:dyDescent="0.25">
      <c r="A188" s="234"/>
      <c r="B188" s="218"/>
      <c r="C188" s="232"/>
      <c r="D188" s="1" t="s">
        <v>108</v>
      </c>
      <c r="E188" s="90">
        <f t="shared" si="4"/>
        <v>4</v>
      </c>
      <c r="F188" s="91">
        <f t="shared" si="5"/>
        <v>8.9047444986360094E-2</v>
      </c>
      <c r="G188" s="91">
        <f t="shared" si="6"/>
        <v>5.1007179443385522E-2</v>
      </c>
      <c r="H188" s="37">
        <f t="shared" si="3"/>
        <v>0.20402871777354209</v>
      </c>
      <c r="I188" s="233"/>
      <c r="K188" s="11"/>
    </row>
    <row r="189" spans="1:12" x14ac:dyDescent="0.25">
      <c r="A189" s="234"/>
      <c r="B189" s="218"/>
      <c r="C189" s="232"/>
      <c r="D189" s="1" t="s">
        <v>109</v>
      </c>
      <c r="E189" s="90">
        <f t="shared" si="4"/>
        <v>4.5</v>
      </c>
      <c r="F189" s="91">
        <f t="shared" si="5"/>
        <v>0.11640772803584731</v>
      </c>
      <c r="G189" s="91">
        <f t="shared" si="6"/>
        <v>6.6679396286224546E-2</v>
      </c>
      <c r="H189" s="37">
        <f t="shared" si="3"/>
        <v>0.30005728328801046</v>
      </c>
      <c r="I189" s="233"/>
      <c r="K189" s="11"/>
    </row>
    <row r="190" spans="1:12" x14ac:dyDescent="0.25">
      <c r="A190" s="234"/>
      <c r="B190" s="218"/>
      <c r="C190" s="232"/>
      <c r="D190" s="1" t="s">
        <v>110</v>
      </c>
      <c r="E190" s="90">
        <f t="shared" si="4"/>
        <v>4.25</v>
      </c>
      <c r="F190" s="91">
        <f t="shared" si="5"/>
        <v>0.24184798830640858</v>
      </c>
      <c r="G190" s="91">
        <f t="shared" si="6"/>
        <v>0.13853270848429575</v>
      </c>
      <c r="H190" s="37">
        <f t="shared" si="3"/>
        <v>0.58876401105825693</v>
      </c>
      <c r="I190" s="233"/>
      <c r="K190" s="11"/>
    </row>
    <row r="191" spans="1:12" x14ac:dyDescent="0.25">
      <c r="A191" s="234"/>
      <c r="B191" s="218"/>
      <c r="C191" s="232"/>
      <c r="D191" s="1" t="s">
        <v>111</v>
      </c>
      <c r="E191" s="90">
        <f t="shared" si="4"/>
        <v>4</v>
      </c>
      <c r="F191" s="91">
        <f t="shared" si="5"/>
        <v>0.19446073955161847</v>
      </c>
      <c r="G191" s="91">
        <f t="shared" si="6"/>
        <v>0.11138886509907378</v>
      </c>
      <c r="H191" s="37">
        <f t="shared" si="3"/>
        <v>0.44555546039629512</v>
      </c>
      <c r="I191" s="233"/>
      <c r="K191" s="11"/>
    </row>
    <row r="192" spans="1:12" x14ac:dyDescent="0.25">
      <c r="A192" s="234"/>
      <c r="B192" s="218"/>
      <c r="C192" s="232"/>
      <c r="D192" s="1" t="s">
        <v>112</v>
      </c>
      <c r="E192" s="90">
        <f t="shared" si="4"/>
        <v>2.375</v>
      </c>
      <c r="F192" s="91">
        <f t="shared" si="5"/>
        <v>4.2376223145669273E-2</v>
      </c>
      <c r="G192" s="91">
        <f t="shared" si="6"/>
        <v>2.427348273109001E-2</v>
      </c>
      <c r="H192" s="37">
        <f t="shared" si="3"/>
        <v>5.7649521486338777E-2</v>
      </c>
      <c r="I192" s="233"/>
      <c r="K192" s="11"/>
    </row>
    <row r="193" spans="1:11" x14ac:dyDescent="0.25">
      <c r="A193" s="234"/>
      <c r="B193" s="218"/>
      <c r="C193" s="232"/>
      <c r="D193" s="1" t="s">
        <v>113</v>
      </c>
      <c r="E193" s="90">
        <f t="shared" si="4"/>
        <v>4.625</v>
      </c>
      <c r="F193" s="91">
        <f t="shared" si="5"/>
        <v>4.4080206535819101E-2</v>
      </c>
      <c r="G193" s="91">
        <f t="shared" si="6"/>
        <v>2.5249539782061365E-2</v>
      </c>
      <c r="H193" s="37">
        <f t="shared" si="3"/>
        <v>0.11677912149203382</v>
      </c>
      <c r="I193" s="233"/>
      <c r="K193" s="11"/>
    </row>
    <row r="194" spans="1:11" x14ac:dyDescent="0.25">
      <c r="A194" s="234"/>
      <c r="B194" s="218"/>
      <c r="C194" s="232"/>
      <c r="D194" s="1" t="s">
        <v>114</v>
      </c>
      <c r="E194" s="90">
        <f t="shared" si="4"/>
        <v>3.5</v>
      </c>
      <c r="F194" s="91">
        <f t="shared" si="5"/>
        <v>5.0891877023186267E-2</v>
      </c>
      <c r="G194" s="91">
        <f t="shared" si="6"/>
        <v>2.9151326059158596E-2</v>
      </c>
      <c r="H194" s="37">
        <f t="shared" si="3"/>
        <v>0.10202964120705509</v>
      </c>
      <c r="I194" s="233"/>
      <c r="K194" s="11"/>
    </row>
    <row r="195" spans="1:11" x14ac:dyDescent="0.25">
      <c r="A195" s="234"/>
      <c r="B195" s="208" t="s">
        <v>367</v>
      </c>
      <c r="C195" s="210">
        <f>IF($C$184="N/A",M233/(1-M231),M233)</f>
        <v>0.25566476596874216</v>
      </c>
      <c r="D195" s="1" t="s">
        <v>372</v>
      </c>
      <c r="E195" s="90">
        <f>E170</f>
        <v>5</v>
      </c>
      <c r="F195" s="91">
        <f>N357</f>
        <v>0.29063619531673551</v>
      </c>
      <c r="G195" s="91">
        <f>F195*C$195</f>
        <v>7.4305434857698818E-2</v>
      </c>
      <c r="H195" s="37">
        <f>G195*E195</f>
        <v>0.37152717428849408</v>
      </c>
      <c r="I195" s="212" cm="1">
        <f t="array" ref="I195">SUM(E195:E199*F195:F199)</f>
        <v>4.6224830378708921</v>
      </c>
      <c r="K195" s="11"/>
    </row>
    <row r="196" spans="1:11" x14ac:dyDescent="0.25">
      <c r="A196" s="234"/>
      <c r="B196" s="209"/>
      <c r="C196" s="211"/>
      <c r="D196" s="1" t="s">
        <v>373</v>
      </c>
      <c r="E196" s="90">
        <f>I134</f>
        <v>4.5209999999999999</v>
      </c>
      <c r="F196" s="91">
        <f>N358</f>
        <v>0.21087609857772402</v>
      </c>
      <c r="G196" s="91">
        <f>F196*C$195</f>
        <v>5.3913588391275212E-2</v>
      </c>
      <c r="H196" s="37">
        <f>G196*E196</f>
        <v>0.24374333311695523</v>
      </c>
      <c r="I196" s="213"/>
      <c r="K196" s="11"/>
    </row>
    <row r="197" spans="1:11" x14ac:dyDescent="0.25">
      <c r="A197" s="234"/>
      <c r="B197" s="209"/>
      <c r="C197" s="211"/>
      <c r="D197" s="1" t="s">
        <v>368</v>
      </c>
      <c r="E197" s="90">
        <f>E171</f>
        <v>4</v>
      </c>
      <c r="F197" s="91">
        <f>N359</f>
        <v>0.11340197851593528</v>
      </c>
      <c r="G197" s="91">
        <f>F197*C$195</f>
        <v>2.8992890297668921E-2</v>
      </c>
      <c r="H197" s="37">
        <f t="shared" ref="H197:H199" si="7">G197*E197</f>
        <v>0.11597156119067568</v>
      </c>
      <c r="I197" s="213"/>
      <c r="K197" s="11"/>
    </row>
    <row r="198" spans="1:11" x14ac:dyDescent="0.25">
      <c r="A198" s="234"/>
      <c r="B198" s="209"/>
      <c r="C198" s="211"/>
      <c r="D198" s="1" t="s">
        <v>369</v>
      </c>
      <c r="E198" s="90">
        <f>E172</f>
        <v>5</v>
      </c>
      <c r="F198" s="91">
        <f>N360</f>
        <v>0.22198039519516272</v>
      </c>
      <c r="G198" s="91">
        <f>F198*C$195</f>
        <v>5.6752565787220169E-2</v>
      </c>
      <c r="H198" s="37">
        <f t="shared" si="7"/>
        <v>0.28376282893610083</v>
      </c>
      <c r="I198" s="213"/>
      <c r="K198" s="11"/>
    </row>
    <row r="199" spans="1:11" x14ac:dyDescent="0.25">
      <c r="A199" s="234"/>
      <c r="B199" s="209"/>
      <c r="C199" s="211"/>
      <c r="D199" s="144" t="s">
        <v>370</v>
      </c>
      <c r="E199" s="145">
        <f>E173</f>
        <v>4</v>
      </c>
      <c r="F199" s="146">
        <f>N361</f>
        <v>0.16310533239444244</v>
      </c>
      <c r="G199" s="146">
        <f>F199*C$195</f>
        <v>4.1700286634879027E-2</v>
      </c>
      <c r="H199" s="147">
        <f t="shared" si="7"/>
        <v>0.16680114653951611</v>
      </c>
      <c r="I199" s="213"/>
      <c r="K199" s="11"/>
    </row>
    <row r="200" spans="1:11" ht="18.75" x14ac:dyDescent="0.3">
      <c r="B200" s="103"/>
      <c r="C200" s="103"/>
      <c r="D200" s="103"/>
      <c r="E200" s="103"/>
      <c r="F200" s="162" t="s">
        <v>299</v>
      </c>
      <c r="G200" s="154">
        <f>SUM(G179:G199)</f>
        <v>0.99999999999999956</v>
      </c>
      <c r="H200" s="163">
        <f>SUM(H179:H199)</f>
        <v>3.9334321183174263</v>
      </c>
      <c r="I200" s="103"/>
    </row>
    <row r="201" spans="1:11" ht="35.25" customHeight="1" x14ac:dyDescent="0.25">
      <c r="B201" s="155"/>
      <c r="C201" s="156"/>
      <c r="D201" s="157"/>
      <c r="E201" s="158"/>
      <c r="F201" s="159"/>
      <c r="G201" s="159"/>
      <c r="H201" s="160"/>
      <c r="I201" s="161"/>
      <c r="K201" s="11"/>
    </row>
    <row r="202" spans="1:11" x14ac:dyDescent="0.25">
      <c r="A202" s="234" t="s">
        <v>522</v>
      </c>
      <c r="B202" s="235" t="s">
        <v>254</v>
      </c>
      <c r="C202" s="236">
        <f>K244</f>
        <v>0.26855961518439536</v>
      </c>
      <c r="D202" s="148" t="s">
        <v>102</v>
      </c>
      <c r="E202" s="149">
        <f>I113</f>
        <v>5</v>
      </c>
      <c r="F202" s="150">
        <f t="shared" ref="F202:F208" si="8">S306</f>
        <v>0.14908907285090578</v>
      </c>
      <c r="G202" s="150">
        <f>F202*C$202</f>
        <v>4.0039304033037543E-2</v>
      </c>
      <c r="H202" s="151">
        <f t="shared" si="3"/>
        <v>0.20019652016518771</v>
      </c>
      <c r="I202" s="219" cm="1">
        <f t="array" ref="I202">SUM(E202:E208*F202:F208)</f>
        <v>4.577440341041549</v>
      </c>
      <c r="K202" s="11"/>
    </row>
    <row r="203" spans="1:11" x14ac:dyDescent="0.25">
      <c r="A203" s="234"/>
      <c r="B203" s="218"/>
      <c r="C203" s="232"/>
      <c r="D203" s="1" t="s">
        <v>103</v>
      </c>
      <c r="E203" s="90">
        <f>I114</f>
        <v>4.5</v>
      </c>
      <c r="F203" s="91">
        <f t="shared" si="8"/>
        <v>0.1927724645557021</v>
      </c>
      <c r="G203" s="91">
        <f t="shared" ref="G203:G208" si="9">F203*C$202</f>
        <v>5.1770898899226848E-2</v>
      </c>
      <c r="H203" s="37">
        <f t="shared" si="3"/>
        <v>0.23296904504652083</v>
      </c>
      <c r="I203" s="233"/>
      <c r="K203" s="11"/>
    </row>
    <row r="204" spans="1:11" x14ac:dyDescent="0.25">
      <c r="A204" s="234"/>
      <c r="B204" s="218"/>
      <c r="C204" s="232"/>
      <c r="D204" s="1" t="s">
        <v>104</v>
      </c>
      <c r="E204" s="90">
        <f>I115</f>
        <v>4.5</v>
      </c>
      <c r="F204" s="91">
        <f t="shared" si="8"/>
        <v>0.23839599736594494</v>
      </c>
      <c r="G204" s="91">
        <f t="shared" si="9"/>
        <v>6.4023537314098308E-2</v>
      </c>
      <c r="H204" s="37">
        <f t="shared" si="3"/>
        <v>0.28810591791344237</v>
      </c>
      <c r="I204" s="233"/>
      <c r="K204" s="11"/>
    </row>
    <row r="205" spans="1:11" x14ac:dyDescent="0.25">
      <c r="A205" s="234"/>
      <c r="B205" s="218"/>
      <c r="C205" s="232"/>
      <c r="D205" s="1" t="s">
        <v>139</v>
      </c>
      <c r="E205" s="90">
        <f>E159</f>
        <v>4</v>
      </c>
      <c r="F205" s="91">
        <f t="shared" si="8"/>
        <v>0.13279047718970158</v>
      </c>
      <c r="G205" s="91">
        <f t="shared" si="9"/>
        <v>3.5662159454218488E-2</v>
      </c>
      <c r="H205" s="37">
        <f t="shared" si="3"/>
        <v>0.14264863781687395</v>
      </c>
      <c r="I205" s="233"/>
      <c r="K205" s="11"/>
    </row>
    <row r="206" spans="1:11" x14ac:dyDescent="0.25">
      <c r="A206" s="234"/>
      <c r="B206" s="218"/>
      <c r="C206" s="232"/>
      <c r="D206" s="1" t="s">
        <v>141</v>
      </c>
      <c r="E206" s="90">
        <f>E168</f>
        <v>4</v>
      </c>
      <c r="F206" s="91">
        <f t="shared" si="8"/>
        <v>7.4184950807925878E-2</v>
      </c>
      <c r="G206" s="91">
        <f t="shared" si="9"/>
        <v>1.9923081841449874E-2</v>
      </c>
      <c r="H206" s="37">
        <f t="shared" si="3"/>
        <v>7.9692327365799495E-2</v>
      </c>
      <c r="I206" s="233"/>
      <c r="K206" s="11"/>
    </row>
    <row r="207" spans="1:11" x14ac:dyDescent="0.25">
      <c r="A207" s="234"/>
      <c r="B207" s="218"/>
      <c r="C207" s="232"/>
      <c r="D207" s="1" t="s">
        <v>142</v>
      </c>
      <c r="E207" s="90">
        <f>E161</f>
        <v>5</v>
      </c>
      <c r="F207" s="91">
        <f t="shared" si="8"/>
        <v>0.12074687334172451</v>
      </c>
      <c r="G207" s="91">
        <f t="shared" si="9"/>
        <v>3.2427733839372461E-2</v>
      </c>
      <c r="H207" s="37">
        <f t="shared" si="3"/>
        <v>0.16213866919686232</v>
      </c>
      <c r="I207" s="233"/>
      <c r="K207" s="11"/>
    </row>
    <row r="208" spans="1:11" x14ac:dyDescent="0.25">
      <c r="A208" s="234"/>
      <c r="B208" s="218"/>
      <c r="C208" s="232"/>
      <c r="D208" s="1" t="s">
        <v>143</v>
      </c>
      <c r="E208" s="90">
        <f>E162</f>
        <v>5</v>
      </c>
      <c r="F208" s="91">
        <f t="shared" si="8"/>
        <v>9.202016388809528E-2</v>
      </c>
      <c r="G208" s="91">
        <f t="shared" si="9"/>
        <v>2.4712899802991864E-2</v>
      </c>
      <c r="H208" s="37">
        <f t="shared" si="3"/>
        <v>0.12356449901495932</v>
      </c>
      <c r="I208" s="233"/>
      <c r="K208" s="11"/>
    </row>
    <row r="209" spans="1:11" x14ac:dyDescent="0.25">
      <c r="A209" s="234"/>
      <c r="B209" s="218" t="s">
        <v>255</v>
      </c>
      <c r="C209" s="217">
        <f>K245</f>
        <v>0.38331856056126207</v>
      </c>
      <c r="D209" s="1" t="s">
        <v>115</v>
      </c>
      <c r="E209" s="90">
        <f>I117</f>
        <v>4.75</v>
      </c>
      <c r="F209" s="91">
        <f>M324</f>
        <v>0.37329460383886287</v>
      </c>
      <c r="G209" s="91">
        <f>F209*C$209</f>
        <v>0.14309075020879949</v>
      </c>
      <c r="H209" s="37">
        <f t="shared" si="3"/>
        <v>0.67968106349179758</v>
      </c>
      <c r="I209" s="233" cm="1">
        <f t="array" ref="I209">SUM(E209:E212*F209:F212)</f>
        <v>4.6514320861546992</v>
      </c>
      <c r="K209" s="11"/>
    </row>
    <row r="210" spans="1:11" x14ac:dyDescent="0.25">
      <c r="A210" s="234"/>
      <c r="B210" s="218"/>
      <c r="C210" s="232"/>
      <c r="D210" s="1" t="s">
        <v>116</v>
      </c>
      <c r="E210" s="90">
        <f>I118</f>
        <v>4.125</v>
      </c>
      <c r="F210" s="91">
        <f>M325</f>
        <v>0.25437079251768263</v>
      </c>
      <c r="G210" s="91">
        <f>F210*C$209</f>
        <v>9.7505046036705553E-2</v>
      </c>
      <c r="H210" s="37">
        <f t="shared" si="3"/>
        <v>0.4022083149014104</v>
      </c>
      <c r="I210" s="233"/>
      <c r="K210" s="11"/>
    </row>
    <row r="211" spans="1:11" x14ac:dyDescent="0.25">
      <c r="A211" s="234"/>
      <c r="B211" s="218"/>
      <c r="C211" s="232"/>
      <c r="D211" s="1" t="s">
        <v>117</v>
      </c>
      <c r="E211" s="90">
        <f>I119</f>
        <v>5</v>
      </c>
      <c r="F211" s="91">
        <f>M326</f>
        <v>0.28521508515648786</v>
      </c>
      <c r="G211" s="91">
        <f>F211*C$209</f>
        <v>0.1093282358925427</v>
      </c>
      <c r="H211" s="37">
        <f t="shared" si="3"/>
        <v>0.54664117946271351</v>
      </c>
      <c r="I211" s="233"/>
      <c r="K211" s="11"/>
    </row>
    <row r="212" spans="1:11" x14ac:dyDescent="0.25">
      <c r="A212" s="234"/>
      <c r="B212" s="218"/>
      <c r="C212" s="232"/>
      <c r="D212" s="1" t="s">
        <v>118</v>
      </c>
      <c r="E212" s="90">
        <f>I120</f>
        <v>4.625</v>
      </c>
      <c r="F212" s="91">
        <f>M327</f>
        <v>8.7119518486966585E-2</v>
      </c>
      <c r="G212" s="91">
        <f>F212*C$209</f>
        <v>3.339452842321429E-2</v>
      </c>
      <c r="H212" s="37">
        <f t="shared" si="3"/>
        <v>0.1544496939573661</v>
      </c>
      <c r="I212" s="233"/>
      <c r="K212" s="11"/>
    </row>
    <row r="213" spans="1:11" x14ac:dyDescent="0.25">
      <c r="A213" s="234"/>
      <c r="B213" s="218" t="s">
        <v>256</v>
      </c>
      <c r="C213" s="217">
        <f>K246</f>
        <v>0.34812182425434263</v>
      </c>
      <c r="D213" s="1" t="s">
        <v>106</v>
      </c>
      <c r="E213" s="90">
        <f>I116</f>
        <v>4.75</v>
      </c>
      <c r="F213" s="91">
        <f>S339</f>
        <v>0.27645113888246936</v>
      </c>
      <c r="G213" s="91">
        <f>F213*C$213</f>
        <v>9.623867478495586E-2</v>
      </c>
      <c r="H213" s="37">
        <f t="shared" si="3"/>
        <v>0.45713370522854035</v>
      </c>
      <c r="I213" s="212" cm="1">
        <f t="array" ref="I213">SUM(E213:E219*F213:F219)</f>
        <v>4.1113584956873286</v>
      </c>
      <c r="K213" s="11"/>
    </row>
    <row r="214" spans="1:11" x14ac:dyDescent="0.25">
      <c r="A214" s="234"/>
      <c r="B214" s="218"/>
      <c r="C214" s="217"/>
      <c r="D214" s="1" t="s">
        <v>140</v>
      </c>
      <c r="E214" s="90">
        <f>E160</f>
        <v>4.5</v>
      </c>
      <c r="F214" s="91">
        <f>S341</f>
        <v>0.18982903893726835</v>
      </c>
      <c r="G214" s="91">
        <f t="shared" ref="G214:G219" si="10">F214*C$213</f>
        <v>6.6083631331290499E-2</v>
      </c>
      <c r="H214" s="37">
        <f t="shared" si="3"/>
        <v>0.29737634099080723</v>
      </c>
      <c r="I214" s="213"/>
      <c r="K214" s="11"/>
    </row>
    <row r="215" spans="1:11" x14ac:dyDescent="0.25">
      <c r="A215" s="234"/>
      <c r="B215" s="218"/>
      <c r="C215" s="217"/>
      <c r="D215" s="1" t="s">
        <v>144</v>
      </c>
      <c r="E215" s="90">
        <f>E163</f>
        <v>0.5</v>
      </c>
      <c r="F215" s="91">
        <f>S340</f>
        <v>0.13856790219581624</v>
      </c>
      <c r="G215" s="91">
        <f>F215*C$213</f>
        <v>4.8238510895504884E-2</v>
      </c>
      <c r="H215" s="37">
        <f t="shared" si="3"/>
        <v>2.4119255447752442E-2</v>
      </c>
      <c r="I215" s="213"/>
      <c r="K215" s="11"/>
    </row>
    <row r="216" spans="1:11" x14ac:dyDescent="0.25">
      <c r="A216" s="234"/>
      <c r="B216" s="218"/>
      <c r="C216" s="217"/>
      <c r="D216" s="1" t="s">
        <v>119</v>
      </c>
      <c r="E216" s="90">
        <f>I121</f>
        <v>4.75</v>
      </c>
      <c r="F216" s="91">
        <f t="shared" ref="F216:F219" si="11">S342</f>
        <v>0.15275836931497649</v>
      </c>
      <c r="G216" s="91">
        <f t="shared" si="10"/>
        <v>5.3178522196048211E-2</v>
      </c>
      <c r="H216" s="37">
        <f>G216*E216</f>
        <v>0.252597980431229</v>
      </c>
      <c r="I216" s="213"/>
      <c r="K216" s="11"/>
    </row>
    <row r="217" spans="1:11" x14ac:dyDescent="0.25">
      <c r="A217" s="234"/>
      <c r="B217" s="218"/>
      <c r="C217" s="217"/>
      <c r="D217" s="1" t="s">
        <v>513</v>
      </c>
      <c r="E217" s="90">
        <f>I131</f>
        <v>4.75</v>
      </c>
      <c r="F217" s="91">
        <f t="shared" si="11"/>
        <v>0.14061472208730796</v>
      </c>
      <c r="G217" s="91">
        <f t="shared" si="10"/>
        <v>4.8951053570051056E-2</v>
      </c>
      <c r="H217" s="37">
        <f t="shared" ref="H217:H219" si="12">G217*E217</f>
        <v>0.23251750445774252</v>
      </c>
      <c r="I217" s="213"/>
      <c r="K217" s="11"/>
    </row>
    <row r="218" spans="1:11" x14ac:dyDescent="0.25">
      <c r="A218" s="234"/>
      <c r="B218" s="218"/>
      <c r="C218" s="217"/>
      <c r="D218" s="1" t="s">
        <v>514</v>
      </c>
      <c r="E218" s="90">
        <f>I132</f>
        <v>4.5</v>
      </c>
      <c r="F218" s="91">
        <f t="shared" si="11"/>
        <v>5.5430734783349575E-2</v>
      </c>
      <c r="G218" s="91">
        <f t="shared" si="10"/>
        <v>1.9296648512538296E-2</v>
      </c>
      <c r="H218" s="37">
        <f t="shared" si="12"/>
        <v>8.6834918306422329E-2</v>
      </c>
      <c r="I218" s="213"/>
      <c r="K218" s="11"/>
    </row>
    <row r="219" spans="1:11" x14ac:dyDescent="0.25">
      <c r="A219" s="234"/>
      <c r="B219" s="218"/>
      <c r="C219" s="217"/>
      <c r="D219" s="1" t="s">
        <v>515</v>
      </c>
      <c r="E219" s="90">
        <f>I133</f>
        <v>5</v>
      </c>
      <c r="F219" s="91">
        <f t="shared" si="11"/>
        <v>4.6348093798812058E-2</v>
      </c>
      <c r="G219" s="91">
        <f t="shared" si="10"/>
        <v>1.6134782963953837E-2</v>
      </c>
      <c r="H219" s="37">
        <f t="shared" si="12"/>
        <v>8.0673914819769182E-2</v>
      </c>
      <c r="I219" s="219"/>
      <c r="K219" s="11"/>
    </row>
    <row r="220" spans="1:11" ht="18.75" x14ac:dyDescent="0.3">
      <c r="F220" s="92" t="s">
        <v>299</v>
      </c>
      <c r="G220" s="94">
        <f>SUM(G202:G219)</f>
        <v>1</v>
      </c>
      <c r="H220" s="93">
        <f>SUM(H202:H219)</f>
        <v>4.443549488015198</v>
      </c>
    </row>
    <row r="222" spans="1:11" ht="21" x14ac:dyDescent="0.35">
      <c r="B222" s="54" t="s">
        <v>280</v>
      </c>
    </row>
    <row r="223" spans="1:11" x14ac:dyDescent="0.25">
      <c r="B223" s="79" t="s">
        <v>279</v>
      </c>
      <c r="C223" s="71"/>
      <c r="D223" s="71"/>
      <c r="E223" s="71"/>
      <c r="F223" s="71"/>
      <c r="G223" s="71"/>
      <c r="H223" s="71"/>
      <c r="I223" s="71"/>
      <c r="J223" s="71"/>
      <c r="K223" s="71"/>
    </row>
    <row r="224" spans="1:11" x14ac:dyDescent="0.25">
      <c r="B224" s="69" t="s">
        <v>297</v>
      </c>
      <c r="C224" s="81" t="s">
        <v>282</v>
      </c>
      <c r="D224" s="81" t="s">
        <v>283</v>
      </c>
      <c r="E224" s="81" t="s">
        <v>284</v>
      </c>
      <c r="F224" s="81" t="s">
        <v>285</v>
      </c>
      <c r="G224" s="81" t="s">
        <v>286</v>
      </c>
      <c r="H224" s="81" t="s">
        <v>287</v>
      </c>
      <c r="I224" s="81" t="s">
        <v>288</v>
      </c>
      <c r="J224" s="81" t="s">
        <v>289</v>
      </c>
      <c r="K224" s="71"/>
    </row>
    <row r="225" spans="2:17" x14ac:dyDescent="0.25">
      <c r="B225" s="69" t="s">
        <v>281</v>
      </c>
      <c r="C225" s="80">
        <v>0.57999999999999996</v>
      </c>
      <c r="D225" s="80">
        <v>0.9</v>
      </c>
      <c r="E225" s="80">
        <v>1.1200000000000001</v>
      </c>
      <c r="F225" s="80">
        <v>1.24</v>
      </c>
      <c r="G225" s="80">
        <v>1.32</v>
      </c>
      <c r="H225" s="80">
        <v>1.41</v>
      </c>
      <c r="I225" s="80">
        <v>1.45</v>
      </c>
      <c r="J225" s="80">
        <v>1.49</v>
      </c>
      <c r="K225" s="71"/>
    </row>
    <row r="226" spans="2:17" ht="15" customHeight="1" x14ac:dyDescent="0.25">
      <c r="B226" s="3"/>
    </row>
    <row r="227" spans="2:17" ht="15" customHeight="1" x14ac:dyDescent="0.3">
      <c r="B227" s="15" t="s">
        <v>519</v>
      </c>
    </row>
    <row r="228" spans="2:17" ht="15" customHeight="1" x14ac:dyDescent="0.25">
      <c r="B228" s="46" t="s">
        <v>275</v>
      </c>
      <c r="C228" s="70">
        <v>4</v>
      </c>
      <c r="D228" s="70"/>
    </row>
    <row r="229" spans="2:17" ht="30" customHeight="1" x14ac:dyDescent="0.25">
      <c r="B229" s="74" t="s">
        <v>271</v>
      </c>
      <c r="C229" s="72" t="s">
        <v>250</v>
      </c>
      <c r="D229" s="72" t="s">
        <v>252</v>
      </c>
      <c r="E229" s="72" t="s">
        <v>253</v>
      </c>
      <c r="F229" s="72" t="s">
        <v>367</v>
      </c>
      <c r="G229" s="207" t="s">
        <v>276</v>
      </c>
      <c r="H229" s="207"/>
      <c r="I229" s="207"/>
      <c r="J229" s="207"/>
      <c r="K229" s="75" t="s">
        <v>277</v>
      </c>
      <c r="L229" s="76" t="s">
        <v>296</v>
      </c>
      <c r="M229" s="77" t="s">
        <v>278</v>
      </c>
    </row>
    <row r="230" spans="2:17" ht="30" customHeight="1" x14ac:dyDescent="0.25">
      <c r="B230" s="73" t="s">
        <v>250</v>
      </c>
      <c r="C230" s="67">
        <v>1</v>
      </c>
      <c r="D230" s="67">
        <f>'Panel de expertos'!L6</f>
        <v>0.17968253968253972</v>
      </c>
      <c r="E230" s="67">
        <f>'Panel de expertos'!L7</f>
        <v>0.34603174603174602</v>
      </c>
      <c r="F230" s="67">
        <f>'Panel de expertos'!L8</f>
        <v>0.57333333333333325</v>
      </c>
      <c r="G230" s="16">
        <f t="shared" ref="G230:J233" si="13">C230/C$234</f>
        <v>8.9289976860637291E-2</v>
      </c>
      <c r="H230" s="16">
        <f t="shared" si="13"/>
        <v>8.7957207354577002E-2</v>
      </c>
      <c r="I230" s="16">
        <f t="shared" si="13"/>
        <v>0.10185451408855664</v>
      </c>
      <c r="J230" s="16">
        <f t="shared" si="13"/>
        <v>7.1906354515050161E-2</v>
      </c>
      <c r="K230" s="16">
        <f>SUM(G230:J230)</f>
        <v>0.35100805281882114</v>
      </c>
      <c r="L230" s="1">
        <f>K230/K$234</f>
        <v>8.775201320470527E-2</v>
      </c>
      <c r="M230" s="78">
        <f>L230</f>
        <v>8.775201320470527E-2</v>
      </c>
    </row>
    <row r="231" spans="2:17" ht="30" customHeight="1" x14ac:dyDescent="0.25">
      <c r="B231" s="73" t="s">
        <v>252</v>
      </c>
      <c r="C231" s="67">
        <f>IF(D230&lt;&gt;"N/A",1/D230,"N/A")</f>
        <v>5.565371024734981</v>
      </c>
      <c r="D231" s="67">
        <v>1</v>
      </c>
      <c r="E231" s="67">
        <f>'Panel de expertos'!L9</f>
        <v>1.6666666666666665</v>
      </c>
      <c r="F231" s="67">
        <f>'Panel de expertos'!L10</f>
        <v>3.8</v>
      </c>
      <c r="G231" s="16">
        <f t="shared" si="13"/>
        <v>0.49693185001944767</v>
      </c>
      <c r="H231" s="16">
        <f t="shared" si="13"/>
        <v>0.48951449322776941</v>
      </c>
      <c r="I231" s="16">
        <f t="shared" si="13"/>
        <v>0.49058366877515808</v>
      </c>
      <c r="J231" s="16">
        <f t="shared" si="13"/>
        <v>0.47658862876254182</v>
      </c>
      <c r="K231" s="16">
        <f t="shared" ref="K231:K233" si="14">SUM(G231:J231)</f>
        <v>1.953618640784917</v>
      </c>
      <c r="L231" s="1">
        <f>K231/K$234</f>
        <v>0.48840466019622913</v>
      </c>
      <c r="M231" s="78">
        <f t="shared" ref="M231:M233" si="15">L231</f>
        <v>0.48840466019622913</v>
      </c>
    </row>
    <row r="232" spans="2:17" ht="30" customHeight="1" x14ac:dyDescent="0.25">
      <c r="B232" s="73" t="s">
        <v>253</v>
      </c>
      <c r="C232" s="67">
        <f>IF(E230&lt;&gt;"N/A",1/E230,"N/A")</f>
        <v>2.8899082568807342</v>
      </c>
      <c r="D232" s="67">
        <f>IF(E231&lt;&gt;"N/A",1/E231,"N/A")</f>
        <v>0.60000000000000009</v>
      </c>
      <c r="E232" s="67">
        <v>1</v>
      </c>
      <c r="F232" s="67">
        <f>'Panel de expertos'!L11</f>
        <v>2.6</v>
      </c>
      <c r="G232" s="16">
        <f t="shared" si="13"/>
        <v>0.25803984138624542</v>
      </c>
      <c r="H232" s="16">
        <f t="shared" si="13"/>
        <v>0.29370869593666171</v>
      </c>
      <c r="I232" s="16">
        <f t="shared" si="13"/>
        <v>0.29435020126509487</v>
      </c>
      <c r="J232" s="16">
        <f t="shared" si="13"/>
        <v>0.32608695652173919</v>
      </c>
      <c r="K232" s="16">
        <f t="shared" si="14"/>
        <v>1.1721856951097414</v>
      </c>
      <c r="L232" s="1">
        <f>K232/K$234</f>
        <v>0.29304642377743528</v>
      </c>
      <c r="M232" s="78">
        <f t="shared" si="15"/>
        <v>0.29304642377743528</v>
      </c>
    </row>
    <row r="233" spans="2:17" ht="30" customHeight="1" x14ac:dyDescent="0.25">
      <c r="B233" s="73" t="s">
        <v>367</v>
      </c>
      <c r="C233" s="67">
        <f>IF($F230&lt;&gt;"N/A",1/$F230,"N/A")</f>
        <v>1.7441860465116281</v>
      </c>
      <c r="D233" s="67">
        <f>IF($F231&lt;&gt;"N/A",1/$F231,"N/A")</f>
        <v>0.26315789473684209</v>
      </c>
      <c r="E233" s="67">
        <f>IF($F232&lt;&gt;"N/A",1/$F232,"N/A")</f>
        <v>0.38461538461538458</v>
      </c>
      <c r="F233" s="1">
        <v>1</v>
      </c>
      <c r="G233" s="16">
        <f t="shared" si="13"/>
        <v>0.15573833173366972</v>
      </c>
      <c r="H233" s="16">
        <f t="shared" si="13"/>
        <v>0.12881960348099195</v>
      </c>
      <c r="I233" s="16">
        <f t="shared" si="13"/>
        <v>0.11321161587119033</v>
      </c>
      <c r="J233" s="16">
        <f t="shared" si="13"/>
        <v>0.1254180602006689</v>
      </c>
      <c r="K233" s="16">
        <f t="shared" si="14"/>
        <v>0.52318761128652091</v>
      </c>
      <c r="L233" s="1">
        <f>K233/K$234</f>
        <v>0.1307969028216302</v>
      </c>
      <c r="M233" s="78">
        <f t="shared" si="15"/>
        <v>0.1307969028216302</v>
      </c>
    </row>
    <row r="234" spans="2:17" ht="15" customHeight="1" x14ac:dyDescent="0.25">
      <c r="B234" s="69" t="s">
        <v>274</v>
      </c>
      <c r="C234" s="71">
        <f t="shared" ref="C234:M234" si="16">SUM(C230:C233)</f>
        <v>11.199465328127342</v>
      </c>
      <c r="D234" s="71">
        <f t="shared" si="16"/>
        <v>2.0428404344193818</v>
      </c>
      <c r="E234" s="71">
        <f t="shared" si="16"/>
        <v>3.3973137973137972</v>
      </c>
      <c r="F234" s="71">
        <f t="shared" si="16"/>
        <v>7.9733333333333327</v>
      </c>
      <c r="G234" s="71">
        <f t="shared" si="16"/>
        <v>1.0000000000000002</v>
      </c>
      <c r="H234" s="71">
        <f t="shared" si="16"/>
        <v>1</v>
      </c>
      <c r="I234" s="71">
        <f t="shared" si="16"/>
        <v>0.99999999999999989</v>
      </c>
      <c r="J234" s="71">
        <f t="shared" si="16"/>
        <v>1</v>
      </c>
      <c r="K234" s="71">
        <f t="shared" si="16"/>
        <v>4.0000000000000009</v>
      </c>
      <c r="L234" s="71">
        <f t="shared" si="16"/>
        <v>1</v>
      </c>
      <c r="M234" s="82">
        <f t="shared" si="16"/>
        <v>1</v>
      </c>
    </row>
    <row r="235" spans="2:17" ht="15" customHeight="1" x14ac:dyDescent="0.25">
      <c r="B235" s="69"/>
      <c r="C235" s="71"/>
      <c r="D235" s="71"/>
      <c r="E235" s="71"/>
      <c r="F235" s="71"/>
      <c r="G235" s="71"/>
      <c r="H235" s="71"/>
      <c r="I235" s="71"/>
      <c r="J235" s="71"/>
      <c r="K235" s="71"/>
      <c r="L235" s="71"/>
      <c r="M235" s="71"/>
      <c r="N235" s="71"/>
      <c r="O235" s="71"/>
      <c r="P235" s="71"/>
      <c r="Q235" s="71"/>
    </row>
    <row r="236" spans="2:17" ht="15" customHeight="1" x14ac:dyDescent="0.25">
      <c r="B236" s="85" t="s">
        <v>298</v>
      </c>
      <c r="C236" s="86" t="s">
        <v>292</v>
      </c>
      <c r="D236" s="83" cm="1">
        <f t="array" ref="D236">SUMPRODUCT(C234:F234,TRANSPOSE(L230:L233))</f>
        <v>4.018966381484196</v>
      </c>
      <c r="E236" s="80"/>
      <c r="F236" s="80"/>
      <c r="G236" s="80"/>
      <c r="H236" s="80"/>
      <c r="I236" s="80"/>
      <c r="J236" s="80"/>
      <c r="K236" s="71"/>
      <c r="L236" s="71"/>
      <c r="M236" s="71"/>
      <c r="N236" s="71"/>
      <c r="O236" s="71"/>
      <c r="P236" s="71"/>
      <c r="Q236" s="71"/>
    </row>
    <row r="237" spans="2:17" ht="15" customHeight="1" x14ac:dyDescent="0.25">
      <c r="B237" s="85" t="s">
        <v>290</v>
      </c>
      <c r="C237" s="86" t="s">
        <v>293</v>
      </c>
      <c r="D237" s="83">
        <f>(D236-C228)/(C228-1)</f>
        <v>6.3221271613986829E-3</v>
      </c>
      <c r="G237" s="80"/>
      <c r="H237" s="80"/>
      <c r="I237" s="80"/>
      <c r="J237" s="80"/>
      <c r="K237" s="71"/>
      <c r="L237" s="71"/>
      <c r="M237" s="71"/>
      <c r="N237" s="71"/>
      <c r="O237" s="71"/>
      <c r="P237" s="71"/>
      <c r="Q237" s="71"/>
    </row>
    <row r="238" spans="2:17" ht="15" customHeight="1" x14ac:dyDescent="0.25">
      <c r="B238" s="85" t="s">
        <v>281</v>
      </c>
      <c r="C238" s="86" t="s">
        <v>294</v>
      </c>
      <c r="D238" s="83" cm="1">
        <f t="array" ref="D238">Tabla1[4]</f>
        <v>0.9</v>
      </c>
      <c r="E238" s="80"/>
      <c r="F238" s="80"/>
      <c r="G238" s="80"/>
      <c r="H238" s="80"/>
      <c r="I238" s="80"/>
      <c r="J238" s="80"/>
      <c r="K238" s="71"/>
      <c r="L238" s="71"/>
      <c r="M238" s="71"/>
      <c r="N238" s="71"/>
      <c r="O238" s="71"/>
      <c r="P238" s="71"/>
      <c r="Q238" s="71"/>
    </row>
    <row r="239" spans="2:17" ht="15" customHeight="1" x14ac:dyDescent="0.25">
      <c r="B239" s="85" t="s">
        <v>291</v>
      </c>
      <c r="C239" s="86" t="s">
        <v>295</v>
      </c>
      <c r="D239" s="84">
        <f>D237/D238</f>
        <v>7.0245857348874251E-3</v>
      </c>
      <c r="E239" s="80"/>
      <c r="F239" s="80"/>
      <c r="G239" s="80"/>
      <c r="H239" s="80"/>
      <c r="I239" s="80"/>
      <c r="J239" s="80"/>
      <c r="K239" s="71"/>
      <c r="L239" s="71"/>
      <c r="M239" s="71"/>
      <c r="N239" s="71"/>
      <c r="O239" s="71"/>
      <c r="P239" s="71"/>
      <c r="Q239" s="71"/>
    </row>
    <row r="240" spans="2:17" ht="15" customHeight="1" x14ac:dyDescent="0.25">
      <c r="B240" s="69"/>
      <c r="C240" s="71"/>
      <c r="D240" s="71"/>
      <c r="E240" s="71"/>
      <c r="F240" s="71"/>
      <c r="G240" s="71"/>
      <c r="H240" s="71"/>
      <c r="I240" s="71"/>
      <c r="J240" s="71"/>
      <c r="K240" s="71"/>
      <c r="L240" s="71"/>
      <c r="M240" s="71"/>
      <c r="N240" s="71"/>
      <c r="O240" s="71"/>
      <c r="P240" s="71"/>
      <c r="Q240" s="71"/>
    </row>
    <row r="241" spans="2:17" ht="15" customHeight="1" x14ac:dyDescent="0.3">
      <c r="B241" s="15" t="s">
        <v>520</v>
      </c>
    </row>
    <row r="242" spans="2:17" ht="15" customHeight="1" x14ac:dyDescent="0.25">
      <c r="B242" s="46" t="s">
        <v>275</v>
      </c>
      <c r="C242" s="70">
        <v>3</v>
      </c>
      <c r="D242" s="70"/>
    </row>
    <row r="243" spans="2:17" ht="30" customHeight="1" x14ac:dyDescent="0.25">
      <c r="B243" s="74" t="s">
        <v>271</v>
      </c>
      <c r="C243" s="72" t="s">
        <v>254</v>
      </c>
      <c r="D243" s="72" t="s">
        <v>255</v>
      </c>
      <c r="E243" s="72" t="s">
        <v>256</v>
      </c>
      <c r="F243" s="207" t="s">
        <v>276</v>
      </c>
      <c r="G243" s="207"/>
      <c r="H243" s="207"/>
      <c r="I243" s="75" t="s">
        <v>277</v>
      </c>
      <c r="J243" s="76" t="s">
        <v>296</v>
      </c>
      <c r="K243" s="77" t="s">
        <v>278</v>
      </c>
    </row>
    <row r="244" spans="2:17" ht="30" customHeight="1" x14ac:dyDescent="0.25">
      <c r="B244" s="73" t="s">
        <v>254</v>
      </c>
      <c r="C244" s="67">
        <v>1</v>
      </c>
      <c r="D244" s="67">
        <f>'Panel de expertos'!L89</f>
        <v>1.1066666666666669</v>
      </c>
      <c r="E244" s="67">
        <f>'Panel de expertos'!L90</f>
        <v>0.46666666666666667</v>
      </c>
      <c r="F244" s="16">
        <f>C244/C$247</f>
        <v>0.24712888132709485</v>
      </c>
      <c r="G244" s="16">
        <f>D244/D$247</f>
        <v>0.41569282136894825</v>
      </c>
      <c r="H244" s="16">
        <f t="shared" ref="H244" si="17">E244/E$247</f>
        <v>0.14285714285714285</v>
      </c>
      <c r="I244" s="16">
        <f>SUM(F244:H244)</f>
        <v>0.80567884555318603</v>
      </c>
      <c r="J244" s="1">
        <f>I244/I$247</f>
        <v>0.26855961518439536</v>
      </c>
      <c r="K244" s="78">
        <f t="shared" ref="K244:K246" si="18">J244</f>
        <v>0.26855961518439536</v>
      </c>
    </row>
    <row r="245" spans="2:17" ht="30" customHeight="1" x14ac:dyDescent="0.25">
      <c r="B245" s="73" t="s">
        <v>255</v>
      </c>
      <c r="C245" s="67">
        <f>IF(D244&lt;&gt;"N/A",1/D244,"N/A")</f>
        <v>0.9036144578313251</v>
      </c>
      <c r="D245" s="67">
        <v>1</v>
      </c>
      <c r="E245" s="67">
        <f>'Panel de expertos'!L91</f>
        <v>1.8</v>
      </c>
      <c r="F245" s="16">
        <f t="shared" ref="F245:F246" si="19">C245/C$247</f>
        <v>0.22330923011484469</v>
      </c>
      <c r="G245" s="16">
        <f t="shared" ref="G245:G246" si="20">D245/D$247</f>
        <v>0.37562604340567607</v>
      </c>
      <c r="H245" s="16">
        <f t="shared" ref="H245:H246" si="21">E245/E$247</f>
        <v>0.55102040816326536</v>
      </c>
      <c r="I245" s="16">
        <f t="shared" ref="I245:I246" si="22">SUM(F245:H245)</f>
        <v>1.1499556816837861</v>
      </c>
      <c r="J245" s="1">
        <f t="shared" ref="J245:J246" si="23">I245/I$247</f>
        <v>0.38331856056126207</v>
      </c>
      <c r="K245" s="78">
        <f t="shared" si="18"/>
        <v>0.38331856056126207</v>
      </c>
    </row>
    <row r="246" spans="2:17" ht="30" customHeight="1" x14ac:dyDescent="0.25">
      <c r="B246" s="73" t="s">
        <v>256</v>
      </c>
      <c r="C246" s="67">
        <f>IF(E244&lt;&gt;"N/A",1/E244,"N/A")</f>
        <v>2.1428571428571428</v>
      </c>
      <c r="D246" s="67">
        <f>IF(E245&lt;&gt;"N/A",1/E245,"N/A")</f>
        <v>0.55555555555555558</v>
      </c>
      <c r="E246" s="67">
        <v>1</v>
      </c>
      <c r="F246" s="16">
        <f t="shared" si="19"/>
        <v>0.52956188855806041</v>
      </c>
      <c r="G246" s="16">
        <f t="shared" si="20"/>
        <v>0.2086811352253756</v>
      </c>
      <c r="H246" s="16">
        <f t="shared" si="21"/>
        <v>0.30612244897959184</v>
      </c>
      <c r="I246" s="16">
        <f t="shared" si="22"/>
        <v>1.0443654727630278</v>
      </c>
      <c r="J246" s="1">
        <f t="shared" si="23"/>
        <v>0.34812182425434263</v>
      </c>
      <c r="K246" s="78">
        <f t="shared" si="18"/>
        <v>0.34812182425434263</v>
      </c>
    </row>
    <row r="247" spans="2:17" ht="15" customHeight="1" x14ac:dyDescent="0.25">
      <c r="B247" s="69" t="s">
        <v>274</v>
      </c>
      <c r="C247" s="71">
        <f t="shared" ref="C247:K247" si="24">SUM(C244:C246)</f>
        <v>4.0464716006884682</v>
      </c>
      <c r="D247" s="71">
        <f t="shared" si="24"/>
        <v>2.6622222222222227</v>
      </c>
      <c r="E247" s="71">
        <f t="shared" si="24"/>
        <v>3.2666666666666666</v>
      </c>
      <c r="F247" s="71">
        <f t="shared" si="24"/>
        <v>1</v>
      </c>
      <c r="G247" s="71">
        <f t="shared" si="24"/>
        <v>0.99999999999999989</v>
      </c>
      <c r="H247" s="71">
        <f t="shared" si="24"/>
        <v>1</v>
      </c>
      <c r="I247" s="71">
        <f t="shared" si="24"/>
        <v>3</v>
      </c>
      <c r="J247" s="71">
        <f t="shared" si="24"/>
        <v>1</v>
      </c>
      <c r="K247" s="82">
        <f t="shared" si="24"/>
        <v>1</v>
      </c>
    </row>
    <row r="248" spans="2:17" ht="15" customHeight="1" x14ac:dyDescent="0.25">
      <c r="B248" s="69"/>
      <c r="C248" s="71"/>
      <c r="D248" s="71"/>
      <c r="E248" s="71"/>
      <c r="F248" s="71"/>
      <c r="G248" s="71"/>
      <c r="H248" s="71"/>
      <c r="I248" s="71"/>
      <c r="J248" s="71"/>
      <c r="K248" s="71"/>
      <c r="L248" s="71"/>
      <c r="M248" s="71"/>
      <c r="N248" s="71"/>
      <c r="O248" s="71"/>
      <c r="P248" s="71"/>
      <c r="Q248" s="71"/>
    </row>
    <row r="249" spans="2:17" ht="15" customHeight="1" x14ac:dyDescent="0.25">
      <c r="B249" s="85" t="s">
        <v>298</v>
      </c>
      <c r="C249" s="86" t="s">
        <v>292</v>
      </c>
      <c r="D249" s="83" cm="1">
        <f t="array" ref="D249">SUMPRODUCT(C247:E247,TRANSPOSE(J244:J246))</f>
        <v>3.2443960052827587</v>
      </c>
      <c r="E249" s="80"/>
      <c r="F249" s="80"/>
      <c r="G249" s="80"/>
      <c r="H249" s="80"/>
      <c r="I249" s="80"/>
      <c r="J249" s="80"/>
      <c r="K249" s="71"/>
      <c r="L249" s="71"/>
      <c r="M249" s="71"/>
      <c r="N249" s="71"/>
      <c r="O249" s="71"/>
      <c r="P249" s="71"/>
      <c r="Q249" s="71"/>
    </row>
    <row r="250" spans="2:17" ht="15" customHeight="1" x14ac:dyDescent="0.25">
      <c r="B250" s="85" t="s">
        <v>290</v>
      </c>
      <c r="C250" s="86" t="s">
        <v>293</v>
      </c>
      <c r="D250" s="83">
        <f>(D249-C242)/(C242-1)</f>
        <v>0.12219800264137937</v>
      </c>
      <c r="F250" s="80"/>
      <c r="G250" s="80"/>
      <c r="H250" s="80"/>
      <c r="I250" s="80"/>
      <c r="J250" s="80"/>
      <c r="K250" s="71"/>
      <c r="L250" s="71"/>
      <c r="M250" s="71"/>
      <c r="N250" s="71"/>
      <c r="O250" s="71"/>
      <c r="P250" s="71"/>
      <c r="Q250" s="71"/>
    </row>
    <row r="251" spans="2:17" ht="15" customHeight="1" x14ac:dyDescent="0.25">
      <c r="B251" s="85" t="s">
        <v>281</v>
      </c>
      <c r="C251" s="86" t="s">
        <v>294</v>
      </c>
      <c r="D251" s="83" cm="1">
        <f t="array" ref="D251">Tabla1[3]</f>
        <v>0.57999999999999996</v>
      </c>
      <c r="E251" s="80"/>
      <c r="F251" s="80"/>
      <c r="G251" s="80"/>
      <c r="H251" s="80"/>
      <c r="I251" s="80"/>
      <c r="J251" s="80"/>
      <c r="K251" s="71"/>
      <c r="L251" s="71"/>
      <c r="M251" s="71"/>
      <c r="N251" s="71"/>
      <c r="O251" s="71"/>
      <c r="P251" s="71"/>
      <c r="Q251" s="71"/>
    </row>
    <row r="252" spans="2:17" ht="15" customHeight="1" x14ac:dyDescent="0.25">
      <c r="B252" s="85" t="s">
        <v>291</v>
      </c>
      <c r="C252" s="86" t="s">
        <v>295</v>
      </c>
      <c r="D252" s="84">
        <f>D250/D251</f>
        <v>0.21068621145065408</v>
      </c>
      <c r="E252" s="80"/>
      <c r="F252" s="80"/>
      <c r="G252" s="80"/>
      <c r="H252" s="80"/>
      <c r="I252" s="80"/>
      <c r="J252" s="80"/>
      <c r="K252" s="71"/>
      <c r="L252" s="71"/>
      <c r="M252" s="71"/>
      <c r="N252" s="71"/>
      <c r="O252" s="71"/>
      <c r="P252" s="71"/>
      <c r="Q252" s="71"/>
    </row>
    <row r="253" spans="2:17" ht="15" customHeight="1" x14ac:dyDescent="0.25"/>
    <row r="254" spans="2:17" ht="15" customHeight="1" x14ac:dyDescent="0.3">
      <c r="B254" s="15" t="s">
        <v>250</v>
      </c>
    </row>
    <row r="255" spans="2:17" ht="15" customHeight="1" x14ac:dyDescent="0.25">
      <c r="B255" s="46" t="s">
        <v>275</v>
      </c>
      <c r="C255" s="70">
        <v>5</v>
      </c>
    </row>
    <row r="256" spans="2:17" ht="30" customHeight="1" x14ac:dyDescent="0.25">
      <c r="B256" s="74" t="s">
        <v>271</v>
      </c>
      <c r="C256" s="72" t="s">
        <v>135</v>
      </c>
      <c r="D256" s="72" t="s">
        <v>136</v>
      </c>
      <c r="E256" s="72" t="s">
        <v>137</v>
      </c>
      <c r="F256" s="72" t="s">
        <v>138</v>
      </c>
      <c r="G256" s="72" t="s">
        <v>251</v>
      </c>
      <c r="H256" s="214" t="s">
        <v>276</v>
      </c>
      <c r="I256" s="215"/>
      <c r="J256" s="215"/>
      <c r="K256" s="215"/>
      <c r="L256" s="216"/>
      <c r="M256" s="75" t="s">
        <v>277</v>
      </c>
      <c r="N256" s="76" t="s">
        <v>296</v>
      </c>
      <c r="O256" s="77" t="s">
        <v>278</v>
      </c>
    </row>
    <row r="257" spans="2:17" ht="30" customHeight="1" x14ac:dyDescent="0.25">
      <c r="B257" s="73" t="s">
        <v>135</v>
      </c>
      <c r="C257" s="67">
        <v>1</v>
      </c>
      <c r="D257" s="67">
        <f>'Panel de expertos'!$L17</f>
        <v>1.4</v>
      </c>
      <c r="E257" s="67">
        <f>'Panel de expertos'!$L18</f>
        <v>1.4</v>
      </c>
      <c r="F257" s="67">
        <f>'Panel de expertos'!$L19</f>
        <v>1.4</v>
      </c>
      <c r="G257" s="67">
        <f>'Panel de expertos'!$L20</f>
        <v>1.4</v>
      </c>
      <c r="H257" s="16">
        <f>C257/C$262</f>
        <v>0.25925925925925924</v>
      </c>
      <c r="I257" s="16">
        <f t="shared" ref="I257:L257" si="25">D257/D$262</f>
        <v>0.20101371598828743</v>
      </c>
      <c r="J257" s="16">
        <f t="shared" si="25"/>
        <v>0.31617848343826993</v>
      </c>
      <c r="K257" s="16">
        <f t="shared" si="25"/>
        <v>0.3073170731707317</v>
      </c>
      <c r="L257" s="16">
        <f t="shared" si="25"/>
        <v>0.19266055045871558</v>
      </c>
      <c r="M257" s="16">
        <f>SUM(H257:L257)</f>
        <v>1.276429082315264</v>
      </c>
      <c r="N257" s="1">
        <f>M257/M$262</f>
        <v>0.25528581646305282</v>
      </c>
      <c r="O257" s="78">
        <f>N257</f>
        <v>0.25528581646305282</v>
      </c>
    </row>
    <row r="258" spans="2:17" ht="30" customHeight="1" x14ac:dyDescent="0.25">
      <c r="B258" s="73" t="s">
        <v>136</v>
      </c>
      <c r="C258" s="67">
        <f>IF(D257&lt;&gt;"N/A",1/D257,"N/A")</f>
        <v>0.7142857142857143</v>
      </c>
      <c r="D258" s="67">
        <v>1</v>
      </c>
      <c r="E258" s="67">
        <f>'Panel de expertos'!$L21</f>
        <v>0.57333333333333336</v>
      </c>
      <c r="F258" s="67">
        <f>'Panel de expertos'!$L22</f>
        <v>0.6</v>
      </c>
      <c r="G258" s="67">
        <f>'Panel de expertos'!$L23</f>
        <v>0.86666666666666659</v>
      </c>
      <c r="H258" s="16">
        <f t="shared" ref="H258:H261" si="26">C258/C$262</f>
        <v>0.18518518518518517</v>
      </c>
      <c r="I258" s="16">
        <f t="shared" ref="I258:I261" si="27">D258/D$262</f>
        <v>0.14358122570591961</v>
      </c>
      <c r="J258" s="16">
        <f t="shared" ref="J258:J261" si="28">E258/E$262</f>
        <v>0.12948261702710101</v>
      </c>
      <c r="K258" s="16">
        <f t="shared" ref="K258:K261" si="29">F258/F$262</f>
        <v>0.13170731707317074</v>
      </c>
      <c r="L258" s="16">
        <f t="shared" ref="L258:L261" si="30">G258/G$262</f>
        <v>0.11926605504587155</v>
      </c>
      <c r="M258" s="16">
        <f t="shared" ref="M258:M261" si="31">SUM(H258:L258)</f>
        <v>0.70922240003724801</v>
      </c>
      <c r="N258" s="1">
        <f t="shared" ref="N258:N261" si="32">M258/M$262</f>
        <v>0.14184448000744959</v>
      </c>
      <c r="O258" s="78">
        <f t="shared" ref="O258:O261" si="33">N258</f>
        <v>0.14184448000744959</v>
      </c>
    </row>
    <row r="259" spans="2:17" ht="30" customHeight="1" x14ac:dyDescent="0.25">
      <c r="B259" s="73" t="s">
        <v>137</v>
      </c>
      <c r="C259" s="67">
        <f>IF(E257&lt;&gt;"N/A",1/E257,"N/A")</f>
        <v>0.7142857142857143</v>
      </c>
      <c r="D259" s="67">
        <f>IF(E258&lt;&gt;"N/A",1/E258,"N/A")</f>
        <v>1.7441860465116279</v>
      </c>
      <c r="E259" s="67">
        <v>1</v>
      </c>
      <c r="F259" s="67">
        <f>'Panel de expertos'!$L24</f>
        <v>1</v>
      </c>
      <c r="G259" s="67">
        <f>'Panel de expertos'!$L25</f>
        <v>2.2000000000000002</v>
      </c>
      <c r="H259" s="16">
        <f t="shared" si="26"/>
        <v>0.18518518518518517</v>
      </c>
      <c r="I259" s="16">
        <f t="shared" si="27"/>
        <v>0.25043237041730165</v>
      </c>
      <c r="J259" s="16">
        <f t="shared" si="28"/>
        <v>0.22584177388447851</v>
      </c>
      <c r="K259" s="16">
        <f t="shared" si="29"/>
        <v>0.21951219512195122</v>
      </c>
      <c r="L259" s="16">
        <f t="shared" si="30"/>
        <v>0.30275229357798167</v>
      </c>
      <c r="M259" s="16">
        <f t="shared" si="31"/>
        <v>1.1837238181868981</v>
      </c>
      <c r="N259" s="1">
        <f t="shared" si="32"/>
        <v>0.23674476363737962</v>
      </c>
      <c r="O259" s="78">
        <f t="shared" si="33"/>
        <v>0.23674476363737962</v>
      </c>
    </row>
    <row r="260" spans="2:17" ht="30" customHeight="1" x14ac:dyDescent="0.25">
      <c r="B260" s="73" t="s">
        <v>138</v>
      </c>
      <c r="C260" s="67">
        <f>IF(F257&lt;&gt;"N/A",1/F257,"N/A")</f>
        <v>0.7142857142857143</v>
      </c>
      <c r="D260" s="67">
        <f>IF(F258&lt;&gt;"N/A",1/F258,"N/A")</f>
        <v>1.6666666666666667</v>
      </c>
      <c r="E260" s="67">
        <f>IF(F259&lt;&gt;"N/A",1/F259,"N/A")</f>
        <v>1</v>
      </c>
      <c r="F260" s="67">
        <v>1</v>
      </c>
      <c r="G260" s="67">
        <f>'Panel de expertos'!$L26</f>
        <v>1.8</v>
      </c>
      <c r="H260" s="16">
        <f t="shared" si="26"/>
        <v>0.18518518518518517</v>
      </c>
      <c r="I260" s="16">
        <f t="shared" si="27"/>
        <v>0.23930204284319936</v>
      </c>
      <c r="J260" s="16">
        <f t="shared" si="28"/>
        <v>0.22584177388447851</v>
      </c>
      <c r="K260" s="16">
        <f t="shared" si="29"/>
        <v>0.21951219512195122</v>
      </c>
      <c r="L260" s="16">
        <f t="shared" si="30"/>
        <v>0.24770642201834864</v>
      </c>
      <c r="M260" s="16">
        <f t="shared" si="31"/>
        <v>1.117547619053163</v>
      </c>
      <c r="N260" s="1">
        <f t="shared" si="32"/>
        <v>0.2235095238106326</v>
      </c>
      <c r="O260" s="78">
        <f t="shared" si="33"/>
        <v>0.2235095238106326</v>
      </c>
    </row>
    <row r="261" spans="2:17" ht="30" customHeight="1" x14ac:dyDescent="0.25">
      <c r="B261" s="73" t="s">
        <v>251</v>
      </c>
      <c r="C261" s="67">
        <f>IF(G257&lt;&gt;"N/A",1/G257,"N/A")</f>
        <v>0.7142857142857143</v>
      </c>
      <c r="D261" s="67">
        <f>IF(G258&lt;&gt;"N/A",1/G258,"N/A")</f>
        <v>1.153846153846154</v>
      </c>
      <c r="E261" s="67">
        <f>IF(G259&lt;&gt;"N/A",1/G259,"N/A")</f>
        <v>0.45454545454545453</v>
      </c>
      <c r="F261" s="67">
        <f>IF(G260&lt;&gt;"N/A",1/G260,"N/A")</f>
        <v>0.55555555555555558</v>
      </c>
      <c r="G261" s="67">
        <v>1</v>
      </c>
      <c r="H261" s="16">
        <f t="shared" si="26"/>
        <v>0.18518518518518517</v>
      </c>
      <c r="I261" s="16">
        <f t="shared" si="27"/>
        <v>0.16567064504529189</v>
      </c>
      <c r="J261" s="16">
        <f t="shared" si="28"/>
        <v>0.10265535176567205</v>
      </c>
      <c r="K261" s="16">
        <f t="shared" si="29"/>
        <v>0.12195121951219513</v>
      </c>
      <c r="L261" s="16">
        <f t="shared" si="30"/>
        <v>0.13761467889908258</v>
      </c>
      <c r="M261" s="16">
        <f t="shared" si="31"/>
        <v>0.7130770804074269</v>
      </c>
      <c r="N261" s="1">
        <f t="shared" si="32"/>
        <v>0.14261541608148537</v>
      </c>
      <c r="O261" s="78">
        <f t="shared" si="33"/>
        <v>0.14261541608148537</v>
      </c>
    </row>
    <row r="262" spans="2:17" ht="15" customHeight="1" x14ac:dyDescent="0.25">
      <c r="B262" s="69" t="s">
        <v>274</v>
      </c>
      <c r="C262" s="71">
        <f t="shared" ref="C262:H262" si="34">SUM(C257:C261)</f>
        <v>3.8571428571428577</v>
      </c>
      <c r="D262" s="71">
        <f t="shared" si="34"/>
        <v>6.964698867024449</v>
      </c>
      <c r="E262" s="71">
        <f t="shared" si="34"/>
        <v>4.4278787878787877</v>
      </c>
      <c r="F262" s="71">
        <f t="shared" si="34"/>
        <v>4.5555555555555554</v>
      </c>
      <c r="G262" s="71">
        <f t="shared" si="34"/>
        <v>7.2666666666666666</v>
      </c>
      <c r="H262" s="71">
        <f t="shared" si="34"/>
        <v>0.99999999999999978</v>
      </c>
      <c r="I262" s="71">
        <f t="shared" ref="I262:L262" si="35">SUM(I257:I261)</f>
        <v>0.99999999999999978</v>
      </c>
      <c r="J262" s="71">
        <f t="shared" si="35"/>
        <v>1</v>
      </c>
      <c r="K262" s="71">
        <f t="shared" si="35"/>
        <v>1</v>
      </c>
      <c r="L262" s="71">
        <f t="shared" si="35"/>
        <v>1</v>
      </c>
      <c r="M262" s="71">
        <f t="shared" ref="M262" si="36">SUM(M257:M261)</f>
        <v>5</v>
      </c>
      <c r="N262" s="71">
        <f>SUM(N257:N261)</f>
        <v>1</v>
      </c>
      <c r="O262" s="82">
        <f t="shared" ref="O262" si="37">SUM(O257:O261)</f>
        <v>1</v>
      </c>
      <c r="P262" s="71"/>
      <c r="Q262" s="82"/>
    </row>
    <row r="263" spans="2:17" ht="15" customHeight="1" x14ac:dyDescent="0.25">
      <c r="B263" s="69"/>
      <c r="C263" s="71"/>
      <c r="D263" s="71"/>
      <c r="E263" s="71"/>
      <c r="F263" s="71"/>
      <c r="G263" s="71"/>
      <c r="H263" s="71"/>
      <c r="I263" s="71"/>
      <c r="J263" s="71"/>
      <c r="K263" s="71"/>
      <c r="L263" s="71"/>
      <c r="M263" s="71"/>
      <c r="N263" s="71"/>
      <c r="O263" s="82"/>
      <c r="P263" s="71"/>
      <c r="Q263" s="71"/>
    </row>
    <row r="264" spans="2:17" ht="15" customHeight="1" x14ac:dyDescent="0.25">
      <c r="B264" s="85" t="s">
        <v>298</v>
      </c>
      <c r="C264" s="86" t="s">
        <v>292</v>
      </c>
      <c r="D264" s="83" cm="1">
        <f t="array" ref="D264">SUMPRODUCT(C262:G262,TRANSPOSE(N257:N261))</f>
        <v>5.0754038128604648</v>
      </c>
      <c r="E264" s="80"/>
      <c r="F264" s="80"/>
      <c r="G264" s="80"/>
      <c r="H264" s="80"/>
      <c r="I264" s="80"/>
      <c r="J264" s="80"/>
      <c r="K264" s="71"/>
      <c r="L264" s="71"/>
      <c r="M264" s="71"/>
      <c r="N264" s="71"/>
      <c r="O264" s="71"/>
      <c r="P264" s="71"/>
      <c r="Q264" s="71"/>
    </row>
    <row r="265" spans="2:17" ht="15" customHeight="1" x14ac:dyDescent="0.25">
      <c r="B265" s="85" t="s">
        <v>290</v>
      </c>
      <c r="C265" s="86" t="s">
        <v>293</v>
      </c>
      <c r="D265" s="83">
        <f>(D264-C255)/(C255-1)</f>
        <v>1.8850953215116206E-2</v>
      </c>
      <c r="F265" s="80"/>
      <c r="G265" s="80"/>
      <c r="H265" s="80"/>
      <c r="I265" s="80"/>
      <c r="J265" s="80"/>
      <c r="K265" s="71"/>
      <c r="L265" s="71"/>
      <c r="M265" s="71"/>
      <c r="N265" s="71"/>
      <c r="O265" s="71"/>
      <c r="P265" s="71"/>
      <c r="Q265" s="71"/>
    </row>
    <row r="266" spans="2:17" ht="15" customHeight="1" x14ac:dyDescent="0.25">
      <c r="B266" s="85" t="s">
        <v>281</v>
      </c>
      <c r="C266" s="86" t="s">
        <v>294</v>
      </c>
      <c r="D266" s="83" cm="1">
        <f t="array" ref="D266">Tabla1[5]</f>
        <v>1.1200000000000001</v>
      </c>
      <c r="E266" s="80"/>
      <c r="F266" s="80"/>
      <c r="G266" s="80"/>
      <c r="H266" s="80"/>
      <c r="I266" s="80"/>
      <c r="J266" s="80"/>
      <c r="K266" s="71"/>
      <c r="L266" s="71"/>
      <c r="M266" s="71"/>
      <c r="N266" s="71"/>
      <c r="O266" s="71"/>
      <c r="P266" s="71"/>
      <c r="Q266" s="71"/>
    </row>
    <row r="267" spans="2:17" ht="15" customHeight="1" x14ac:dyDescent="0.25">
      <c r="B267" s="85" t="s">
        <v>291</v>
      </c>
      <c r="C267" s="86" t="s">
        <v>295</v>
      </c>
      <c r="D267" s="84">
        <f>D265/D266</f>
        <v>1.6831208227782325E-2</v>
      </c>
      <c r="E267" s="80"/>
      <c r="F267" s="80"/>
      <c r="G267" s="80"/>
      <c r="H267" s="80"/>
      <c r="I267" s="80"/>
      <c r="J267" s="80"/>
      <c r="K267" s="71"/>
      <c r="L267" s="71"/>
      <c r="M267" s="71"/>
      <c r="N267" s="71"/>
      <c r="O267" s="71"/>
      <c r="P267" s="71"/>
      <c r="Q267" s="71"/>
    </row>
    <row r="268" spans="2:17" ht="15" customHeight="1" x14ac:dyDescent="0.25">
      <c r="B268" s="87"/>
      <c r="C268" s="88"/>
      <c r="D268" s="71"/>
      <c r="E268" s="80"/>
      <c r="F268" s="80"/>
      <c r="G268" s="80"/>
      <c r="H268" s="80"/>
      <c r="I268" s="80"/>
      <c r="J268" s="80"/>
      <c r="K268" s="71"/>
      <c r="L268" s="71"/>
      <c r="M268" s="71"/>
      <c r="N268" s="71"/>
      <c r="O268" s="71"/>
      <c r="P268" s="71"/>
      <c r="Q268" s="71"/>
    </row>
    <row r="269" spans="2:17" ht="15" customHeight="1" x14ac:dyDescent="0.25"/>
    <row r="270" spans="2:17" ht="18.75" x14ac:dyDescent="0.3">
      <c r="B270" s="15" t="s">
        <v>252</v>
      </c>
    </row>
    <row r="271" spans="2:17" x14ac:dyDescent="0.25">
      <c r="B271" s="46" t="s">
        <v>275</v>
      </c>
      <c r="C271" s="70">
        <v>2</v>
      </c>
    </row>
    <row r="272" spans="2:17" ht="30" x14ac:dyDescent="0.25">
      <c r="B272" s="68" t="s">
        <v>271</v>
      </c>
      <c r="C272" s="62" t="s">
        <v>91</v>
      </c>
      <c r="D272" s="62" t="s">
        <v>265</v>
      </c>
      <c r="E272" s="214" t="s">
        <v>276</v>
      </c>
      <c r="F272" s="215"/>
      <c r="G272" s="75" t="s">
        <v>277</v>
      </c>
      <c r="H272" s="76" t="s">
        <v>296</v>
      </c>
      <c r="I272" s="77" t="s">
        <v>278</v>
      </c>
    </row>
    <row r="273" spans="2:23" ht="30" customHeight="1" x14ac:dyDescent="0.25">
      <c r="B273" s="62" t="s">
        <v>91</v>
      </c>
      <c r="C273" s="67">
        <v>1</v>
      </c>
      <c r="D273" s="67">
        <f>'Panel de expertos'!L30</f>
        <v>7</v>
      </c>
      <c r="E273" s="16">
        <f>C273/C$275</f>
        <v>0.875</v>
      </c>
      <c r="F273" s="16">
        <f>D273/D$275</f>
        <v>0.875</v>
      </c>
      <c r="G273" s="16">
        <f>SUM(E273:F273)</f>
        <v>1.75</v>
      </c>
      <c r="H273" s="1">
        <f>G273/G$275</f>
        <v>0.875</v>
      </c>
      <c r="I273" s="78">
        <f>H273</f>
        <v>0.875</v>
      </c>
    </row>
    <row r="274" spans="2:23" ht="30" customHeight="1" x14ac:dyDescent="0.25">
      <c r="B274" s="62" t="s">
        <v>265</v>
      </c>
      <c r="C274" s="67">
        <f>IF(D273&lt;&gt;"N/A",1/D273,"N/A")</f>
        <v>0.14285714285714285</v>
      </c>
      <c r="D274" s="67">
        <v>1</v>
      </c>
      <c r="E274" s="16">
        <f>C274/C$275</f>
        <v>0.125</v>
      </c>
      <c r="F274" s="16">
        <f>D274/D$275</f>
        <v>0.125</v>
      </c>
      <c r="G274" s="16">
        <f>SUM(E274:F274)</f>
        <v>0.25</v>
      </c>
      <c r="H274" s="1">
        <f>G274/G$275</f>
        <v>0.125</v>
      </c>
      <c r="I274" s="78">
        <f t="shared" ref="I274" si="38">H274</f>
        <v>0.125</v>
      </c>
    </row>
    <row r="275" spans="2:23" ht="15" customHeight="1" x14ac:dyDescent="0.25">
      <c r="B275" s="69" t="s">
        <v>274</v>
      </c>
      <c r="C275" s="71">
        <f>SUM(C273:C274)</f>
        <v>1.1428571428571428</v>
      </c>
      <c r="D275" s="71">
        <f t="shared" ref="D275:I275" si="39">SUM(D273:D274)</f>
        <v>8</v>
      </c>
      <c r="E275" s="71">
        <f t="shared" si="39"/>
        <v>1</v>
      </c>
      <c r="F275" s="71">
        <f t="shared" si="39"/>
        <v>1</v>
      </c>
      <c r="G275" s="71">
        <f t="shared" si="39"/>
        <v>2</v>
      </c>
      <c r="H275" s="71">
        <f t="shared" si="39"/>
        <v>1</v>
      </c>
      <c r="I275" s="89">
        <f t="shared" si="39"/>
        <v>1</v>
      </c>
      <c r="J275" s="71"/>
      <c r="K275" s="71"/>
      <c r="L275" s="71"/>
      <c r="M275" s="71"/>
      <c r="N275" s="71"/>
      <c r="O275" s="82"/>
      <c r="P275" s="71"/>
      <c r="Q275" s="82"/>
    </row>
    <row r="276" spans="2:23" ht="15" customHeight="1" x14ac:dyDescent="0.25">
      <c r="B276" s="69"/>
      <c r="C276" s="71"/>
      <c r="D276" s="71"/>
      <c r="E276" s="71"/>
      <c r="F276" s="71"/>
      <c r="G276" s="71"/>
      <c r="H276" s="71"/>
      <c r="I276" s="71"/>
      <c r="J276" s="71"/>
      <c r="K276" s="71"/>
      <c r="L276" s="71"/>
      <c r="M276" s="71"/>
      <c r="N276" s="71"/>
      <c r="O276" s="82"/>
      <c r="P276" s="71"/>
      <c r="Q276" s="71"/>
    </row>
    <row r="277" spans="2:23" ht="15" customHeight="1" x14ac:dyDescent="0.25">
      <c r="B277" s="85" t="s">
        <v>298</v>
      </c>
      <c r="C277" s="86" t="s">
        <v>292</v>
      </c>
      <c r="D277" s="83" cm="1">
        <f t="array" ref="D277">SUMPRODUCT(C275:D275,TRANSPOSE(H273:H274))</f>
        <v>2</v>
      </c>
      <c r="E277" s="80"/>
      <c r="F277" s="80"/>
      <c r="G277" s="80"/>
      <c r="H277" s="80"/>
      <c r="I277" s="80"/>
      <c r="J277" s="80"/>
      <c r="K277" s="71"/>
      <c r="L277" s="71"/>
      <c r="M277" s="71"/>
      <c r="N277" s="71"/>
      <c r="O277" s="71"/>
      <c r="P277" s="71"/>
      <c r="Q277" s="71"/>
    </row>
    <row r="278" spans="2:23" ht="15" customHeight="1" x14ac:dyDescent="0.25">
      <c r="B278" s="85" t="s">
        <v>290</v>
      </c>
      <c r="C278" s="86" t="s">
        <v>293</v>
      </c>
      <c r="D278" s="83">
        <f>(D277-C271)/(C271-1)</f>
        <v>0</v>
      </c>
      <c r="F278" s="80"/>
      <c r="G278" s="80"/>
      <c r="H278" s="80"/>
      <c r="I278" s="80"/>
      <c r="J278" s="80"/>
      <c r="K278" s="71"/>
      <c r="L278" s="71"/>
      <c r="M278" s="71"/>
      <c r="N278" s="71"/>
      <c r="O278" s="71"/>
      <c r="P278" s="71"/>
      <c r="Q278" s="71"/>
    </row>
    <row r="279" spans="2:23" ht="15" customHeight="1" x14ac:dyDescent="0.25">
      <c r="B279" s="85" t="s">
        <v>281</v>
      </c>
      <c r="C279" s="86" t="s">
        <v>294</v>
      </c>
      <c r="D279" s="83">
        <v>1</v>
      </c>
      <c r="E279" s="80"/>
      <c r="F279" s="80"/>
      <c r="G279" s="80"/>
      <c r="H279" s="80"/>
      <c r="I279" s="80"/>
      <c r="J279" s="80"/>
      <c r="K279" s="71"/>
      <c r="L279" s="71"/>
      <c r="M279" s="71"/>
      <c r="N279" s="71"/>
      <c r="O279" s="71"/>
      <c r="P279" s="71"/>
      <c r="Q279" s="71"/>
    </row>
    <row r="280" spans="2:23" ht="15" customHeight="1" x14ac:dyDescent="0.25">
      <c r="B280" s="85" t="s">
        <v>291</v>
      </c>
      <c r="C280" s="86" t="s">
        <v>295</v>
      </c>
      <c r="D280" s="84">
        <f>D278/D279</f>
        <v>0</v>
      </c>
      <c r="E280" s="80"/>
      <c r="F280" s="80"/>
      <c r="G280" s="80"/>
      <c r="H280" s="80"/>
      <c r="I280" s="80"/>
      <c r="J280" s="80"/>
      <c r="K280" s="71"/>
      <c r="L280" s="71"/>
      <c r="M280" s="71"/>
      <c r="N280" s="71"/>
      <c r="O280" s="71"/>
      <c r="P280" s="71"/>
      <c r="Q280" s="71"/>
    </row>
    <row r="281" spans="2:23" ht="15" customHeight="1" x14ac:dyDescent="0.25">
      <c r="B281" s="87"/>
      <c r="C281" s="88"/>
      <c r="D281" s="71"/>
      <c r="E281" s="80"/>
      <c r="F281" s="80"/>
      <c r="G281" s="80"/>
      <c r="H281" s="80"/>
      <c r="I281" s="80"/>
      <c r="J281" s="80"/>
      <c r="K281" s="71"/>
      <c r="L281" s="71"/>
      <c r="M281" s="71"/>
      <c r="N281" s="71"/>
      <c r="O281" s="71"/>
      <c r="P281" s="71"/>
      <c r="Q281" s="71"/>
    </row>
    <row r="282" spans="2:23" ht="15" customHeight="1" x14ac:dyDescent="0.25">
      <c r="B282" s="87"/>
      <c r="C282" s="88"/>
      <c r="D282" s="71"/>
      <c r="E282" s="80"/>
      <c r="F282" s="80"/>
      <c r="G282" s="80"/>
      <c r="H282" s="80"/>
      <c r="I282" s="80"/>
      <c r="J282" s="80"/>
      <c r="K282" s="71"/>
      <c r="L282" s="71"/>
      <c r="M282" s="71"/>
      <c r="N282" s="71"/>
      <c r="O282" s="71"/>
      <c r="P282" s="71"/>
      <c r="Q282" s="71"/>
    </row>
    <row r="283" spans="2:23" ht="18.75" x14ac:dyDescent="0.3">
      <c r="B283" s="15" t="s">
        <v>253</v>
      </c>
    </row>
    <row r="284" spans="2:23" x14ac:dyDescent="0.25">
      <c r="B284" s="46" t="s">
        <v>275</v>
      </c>
      <c r="C284" s="70">
        <v>9</v>
      </c>
    </row>
    <row r="285" spans="2:23" ht="30" customHeight="1" x14ac:dyDescent="0.25">
      <c r="B285" s="74" t="s">
        <v>271</v>
      </c>
      <c r="C285" s="72" t="s">
        <v>105</v>
      </c>
      <c r="D285" s="72" t="s">
        <v>107</v>
      </c>
      <c r="E285" s="72" t="s">
        <v>108</v>
      </c>
      <c r="F285" s="72" t="s">
        <v>109</v>
      </c>
      <c r="G285" s="72" t="s">
        <v>110</v>
      </c>
      <c r="H285" s="72" t="s">
        <v>111</v>
      </c>
      <c r="I285" s="72" t="s">
        <v>112</v>
      </c>
      <c r="J285" s="72" t="s">
        <v>113</v>
      </c>
      <c r="K285" s="72" t="s">
        <v>114</v>
      </c>
      <c r="L285" s="207" t="s">
        <v>276</v>
      </c>
      <c r="M285" s="207"/>
      <c r="N285" s="207"/>
      <c r="O285" s="207"/>
      <c r="P285" s="207"/>
      <c r="Q285" s="207"/>
      <c r="R285" s="207"/>
      <c r="S285" s="207"/>
      <c r="T285" s="207"/>
      <c r="U285" s="75" t="s">
        <v>277</v>
      </c>
      <c r="V285" s="76" t="s">
        <v>296</v>
      </c>
      <c r="W285" s="77" t="s">
        <v>278</v>
      </c>
    </row>
    <row r="286" spans="2:23" ht="30" customHeight="1" x14ac:dyDescent="0.25">
      <c r="B286" s="73" t="s">
        <v>105</v>
      </c>
      <c r="C286" s="67">
        <v>1</v>
      </c>
      <c r="D286" s="67">
        <f>'Panel de expertos'!$L34</f>
        <v>2.2000000000000002</v>
      </c>
      <c r="E286" s="67">
        <f>'Panel de expertos'!$L35</f>
        <v>1.64</v>
      </c>
      <c r="F286" s="67">
        <f>'Panel de expertos'!$L36</f>
        <v>1.862222222222222</v>
      </c>
      <c r="G286" s="67">
        <f>'Panel de expertos'!$L37</f>
        <v>0.91111111111111109</v>
      </c>
      <c r="H286" s="67">
        <f>'Panel de expertos'!$L38</f>
        <v>0.52888888888888885</v>
      </c>
      <c r="I286" s="67">
        <f>'Panel de expertos'!$L39</f>
        <v>3.4</v>
      </c>
      <c r="J286" s="67">
        <f>'Panel de expertos'!$L40</f>
        <v>1.9333333333333331</v>
      </c>
      <c r="K286" s="67">
        <f>'Panel de expertos'!$L41</f>
        <v>1.4</v>
      </c>
      <c r="L286" s="90">
        <f>C286/C$295</f>
        <v>0.14054307283371784</v>
      </c>
      <c r="M286" s="90">
        <f t="shared" ref="M286:T286" si="40">D286/D$295</f>
        <v>0.17650679983616208</v>
      </c>
      <c r="N286" s="90">
        <f t="shared" si="40"/>
        <v>0.1495752657608857</v>
      </c>
      <c r="O286" s="90">
        <f t="shared" si="40"/>
        <v>0.20633998030603529</v>
      </c>
      <c r="P286" s="90">
        <f t="shared" si="40"/>
        <v>0.22106641483251518</v>
      </c>
      <c r="Q286" s="90">
        <f t="shared" si="40"/>
        <v>8.6536173749275302E-2</v>
      </c>
      <c r="R286" s="90">
        <f t="shared" si="40"/>
        <v>0.12372160307109181</v>
      </c>
      <c r="S286" s="90">
        <f t="shared" si="40"/>
        <v>8.1623672608619829E-2</v>
      </c>
      <c r="T286" s="90">
        <f t="shared" si="40"/>
        <v>6.4828153941140151E-2</v>
      </c>
      <c r="U286" s="90">
        <f>SUM(L286:T286)</f>
        <v>1.2507411369394434</v>
      </c>
      <c r="V286" s="1">
        <f>U286/U$295</f>
        <v>0.13897123743771592</v>
      </c>
      <c r="W286" s="78">
        <f>V286</f>
        <v>0.13897123743771592</v>
      </c>
    </row>
    <row r="287" spans="2:23" ht="30" customHeight="1" x14ac:dyDescent="0.25">
      <c r="B287" s="73" t="s">
        <v>107</v>
      </c>
      <c r="C287" s="67">
        <f>IF(D286&lt;&gt;"N/A",1/D286,"N/A")</f>
        <v>0.45454545454545453</v>
      </c>
      <c r="D287" s="67">
        <v>1</v>
      </c>
      <c r="E287" s="67">
        <f>'Panel de expertos'!$L42</f>
        <v>1.24</v>
      </c>
      <c r="F287" s="67">
        <f>'Panel de expertos'!$L43</f>
        <v>0.92888888888888876</v>
      </c>
      <c r="G287" s="67">
        <f>'Panel de expertos'!$L44</f>
        <v>0.37777777777777777</v>
      </c>
      <c r="H287" s="67">
        <f>'Panel de expertos'!$L45</f>
        <v>0.36888888888888893</v>
      </c>
      <c r="I287" s="67">
        <f>'Panel de expertos'!$L46</f>
        <v>2.84</v>
      </c>
      <c r="J287" s="67">
        <f>'Panel de expertos'!$L47</f>
        <v>1.9333333333333331</v>
      </c>
      <c r="K287" s="67">
        <f>'Panel de expertos'!$L48</f>
        <v>0.86666666666666659</v>
      </c>
      <c r="L287" s="90">
        <f t="shared" ref="L287:L294" si="41">C287/C$295</f>
        <v>6.3883214924417189E-2</v>
      </c>
      <c r="M287" s="90">
        <f t="shared" ref="M287:M294" si="42">D287/D$295</f>
        <v>8.0230363561891838E-2</v>
      </c>
      <c r="N287" s="90">
        <f t="shared" ref="N287:N294" si="43">E287/E$295</f>
        <v>0.11309349362408432</v>
      </c>
      <c r="O287" s="90">
        <f t="shared" ref="O287:O294" si="44">F287/F$295</f>
        <v>0.10292376105957368</v>
      </c>
      <c r="P287" s="90">
        <f t="shared" ref="P287:P294" si="45">G287/G$295</f>
        <v>9.1661684198847765E-2</v>
      </c>
      <c r="Q287" s="90">
        <f t="shared" ref="Q287:Q294" si="46">H287/H$295</f>
        <v>6.0357163203276061E-2</v>
      </c>
      <c r="R287" s="90">
        <f t="shared" ref="R287:R294" si="47">I287/I$295</f>
        <v>0.10334392727114729</v>
      </c>
      <c r="S287" s="90">
        <f t="shared" ref="S287:S294" si="48">J287/J$295</f>
        <v>8.1623672608619829E-2</v>
      </c>
      <c r="T287" s="90">
        <f t="shared" ref="T287:T294" si="49">K287/K$295</f>
        <v>4.0131714344515325E-2</v>
      </c>
      <c r="U287" s="90">
        <f t="shared" ref="U287:U294" si="50">SUM(L287:T287)</f>
        <v>0.73724899479637329</v>
      </c>
      <c r="V287" s="1">
        <f t="shared" ref="V287:V294" si="51">U287/U$295</f>
        <v>8.1916554977374795E-2</v>
      </c>
      <c r="W287" s="78">
        <f t="shared" ref="W287:W294" si="52">V287</f>
        <v>8.1916554977374795E-2</v>
      </c>
    </row>
    <row r="288" spans="2:23" ht="30" customHeight="1" x14ac:dyDescent="0.25">
      <c r="B288" s="73" t="s">
        <v>108</v>
      </c>
      <c r="C288" s="67">
        <f>IF(E286&lt;&gt;"N/A",1/E286,"N/A")</f>
        <v>0.6097560975609756</v>
      </c>
      <c r="D288" s="67">
        <f>IF(E287&lt;&gt;"N/A",1/E287,"N/A")</f>
        <v>0.80645161290322587</v>
      </c>
      <c r="E288" s="67">
        <v>1</v>
      </c>
      <c r="F288" s="67">
        <f>'Panel de expertos'!$L49</f>
        <v>1.0888888888888888</v>
      </c>
      <c r="G288" s="67">
        <f>'Panel de expertos'!$L50</f>
        <v>0.35746031746031748</v>
      </c>
      <c r="H288" s="67">
        <f>'Panel de expertos'!$L51</f>
        <v>0.51746031746031751</v>
      </c>
      <c r="I288" s="67">
        <f>'Panel de expertos'!$L52</f>
        <v>2.84</v>
      </c>
      <c r="J288" s="67">
        <f>'Panel de expertos'!$L53</f>
        <v>2.0666666666666669</v>
      </c>
      <c r="K288" s="67">
        <f>'Panel de expertos'!$L54</f>
        <v>1.6666666666666665</v>
      </c>
      <c r="L288" s="90">
        <f t="shared" si="41"/>
        <v>8.5696995630315742E-2</v>
      </c>
      <c r="M288" s="90">
        <f t="shared" si="42"/>
        <v>6.4701906098299886E-2</v>
      </c>
      <c r="N288" s="90">
        <f t="shared" si="43"/>
        <v>9.1204430342003484E-2</v>
      </c>
      <c r="O288" s="90">
        <f t="shared" si="44"/>
        <v>0.12065225578753853</v>
      </c>
      <c r="P288" s="90">
        <f t="shared" si="45"/>
        <v>8.6731980174708054E-2</v>
      </c>
      <c r="Q288" s="90">
        <f t="shared" si="46"/>
        <v>8.4666244424561082E-2</v>
      </c>
      <c r="R288" s="90">
        <f t="shared" si="47"/>
        <v>0.10334392727114729</v>
      </c>
      <c r="S288" s="90">
        <f t="shared" si="48"/>
        <v>8.7252891409214314E-2</v>
      </c>
      <c r="T288" s="90">
        <f t="shared" si="49"/>
        <v>7.7176373739452547E-2</v>
      </c>
      <c r="U288" s="90">
        <f t="shared" si="50"/>
        <v>0.80142700487724094</v>
      </c>
      <c r="V288" s="1">
        <f t="shared" si="51"/>
        <v>8.9047444986360094E-2</v>
      </c>
      <c r="W288" s="78">
        <f t="shared" si="52"/>
        <v>8.9047444986360094E-2</v>
      </c>
    </row>
    <row r="289" spans="2:23" ht="30" customHeight="1" x14ac:dyDescent="0.25">
      <c r="B289" s="73" t="s">
        <v>109</v>
      </c>
      <c r="C289" s="67">
        <f>IF(F286&lt;&gt;"N/A",1/F286,"N/A")</f>
        <v>0.53699284009546544</v>
      </c>
      <c r="D289" s="67">
        <f>IF(F287&lt;&gt;"N/A",1/F287,"N/A")</f>
        <v>1.0765550239234452</v>
      </c>
      <c r="E289" s="67">
        <f>IF(F$288&lt;&gt;"N/A",1/F$288,"N/A")</f>
        <v>0.91836734693877564</v>
      </c>
      <c r="F289" s="67">
        <v>1</v>
      </c>
      <c r="G289" s="67">
        <f>'Panel de expertos'!$L55</f>
        <v>0.53523809523809518</v>
      </c>
      <c r="H289" s="67">
        <f>'Panel de expertos'!$L56</f>
        <v>0.69523809523809521</v>
      </c>
      <c r="I289" s="67">
        <f>'Panel de expertos'!$L57</f>
        <v>4.2</v>
      </c>
      <c r="J289" s="67">
        <f>'Panel de expertos'!$L58</f>
        <v>3.4</v>
      </c>
      <c r="K289" s="67">
        <f>'Panel de expertos'!$L59</f>
        <v>3.2666666666666666</v>
      </c>
      <c r="L289" s="90">
        <f t="shared" si="41"/>
        <v>7.5470623836721998E-2</v>
      </c>
      <c r="M289" s="90">
        <f t="shared" si="42"/>
        <v>8.6372400963759172E-2</v>
      </c>
      <c r="N289" s="90">
        <f t="shared" si="43"/>
        <v>8.3759170722248102E-2</v>
      </c>
      <c r="O289" s="90">
        <f t="shared" si="44"/>
        <v>0.1108030920497803</v>
      </c>
      <c r="P289" s="90">
        <f t="shared" si="45"/>
        <v>0.12986689038593052</v>
      </c>
      <c r="Q289" s="90">
        <f t="shared" si="46"/>
        <v>0.11375403392011579</v>
      </c>
      <c r="R289" s="90">
        <f t="shared" si="47"/>
        <v>0.15283256849958402</v>
      </c>
      <c r="S289" s="90">
        <f t="shared" si="48"/>
        <v>0.14354507941515904</v>
      </c>
      <c r="T289" s="90">
        <f t="shared" si="49"/>
        <v>0.15126569252932701</v>
      </c>
      <c r="U289" s="90">
        <f t="shared" si="50"/>
        <v>1.047669552322626</v>
      </c>
      <c r="V289" s="1">
        <f t="shared" si="51"/>
        <v>0.11640772803584731</v>
      </c>
      <c r="W289" s="78">
        <f t="shared" si="52"/>
        <v>0.11640772803584731</v>
      </c>
    </row>
    <row r="290" spans="2:23" ht="30" customHeight="1" x14ac:dyDescent="0.25">
      <c r="B290" s="73" t="s">
        <v>110</v>
      </c>
      <c r="C290" s="67">
        <f>IF(G286&lt;&gt;"N/A",1/G286,"N/A")</f>
        <v>1.0975609756097562</v>
      </c>
      <c r="D290" s="67">
        <f>IF(G287&lt;&gt;"N/A",1/G287,"N/A")</f>
        <v>2.6470588235294117</v>
      </c>
      <c r="E290" s="67">
        <f>IF(G$288&lt;&gt;"N/A",1/G$288,"N/A")</f>
        <v>2.7975133214920072</v>
      </c>
      <c r="F290" s="67">
        <f>IF(G$289&lt;&gt;"N/A",1/G$289,"N/A")</f>
        <v>1.8683274021352316</v>
      </c>
      <c r="G290" s="67">
        <v>1</v>
      </c>
      <c r="H290" s="67">
        <f>'Panel de expertos'!$L60</f>
        <v>2.44</v>
      </c>
      <c r="I290" s="67">
        <f>'Panel de expertos'!$L61</f>
        <v>5.8</v>
      </c>
      <c r="J290" s="67">
        <f>'Panel de expertos'!$L62</f>
        <v>5.8</v>
      </c>
      <c r="K290" s="67">
        <f>'Panel de expertos'!$L63</f>
        <v>5.4</v>
      </c>
      <c r="L290" s="90">
        <f t="shared" si="41"/>
        <v>0.15425459213456835</v>
      </c>
      <c r="M290" s="90">
        <f t="shared" si="42"/>
        <v>0.21237449178147841</v>
      </c>
      <c r="N290" s="90">
        <f t="shared" si="43"/>
        <v>0.25514560886084459</v>
      </c>
      <c r="O290" s="90">
        <f t="shared" si="44"/>
        <v>0.20701645311791697</v>
      </c>
      <c r="P290" s="90">
        <f t="shared" si="45"/>
        <v>0.24263386993812644</v>
      </c>
      <c r="Q290" s="90">
        <f t="shared" si="46"/>
        <v>0.39922991082648862</v>
      </c>
      <c r="R290" s="90">
        <f t="shared" si="47"/>
        <v>0.21105449935656839</v>
      </c>
      <c r="S290" s="90">
        <f t="shared" si="48"/>
        <v>0.24487101782585952</v>
      </c>
      <c r="T290" s="90">
        <f t="shared" si="49"/>
        <v>0.25005145091582631</v>
      </c>
      <c r="U290" s="90">
        <f t="shared" si="50"/>
        <v>2.1766318947576777</v>
      </c>
      <c r="V290" s="1">
        <f t="shared" si="51"/>
        <v>0.24184798830640858</v>
      </c>
      <c r="W290" s="78">
        <f t="shared" si="52"/>
        <v>0.24184798830640858</v>
      </c>
    </row>
    <row r="291" spans="2:23" ht="30" customHeight="1" x14ac:dyDescent="0.25">
      <c r="B291" s="73" t="s">
        <v>111</v>
      </c>
      <c r="C291" s="67">
        <f>IF(H$286&lt;&gt;"N/A",1/H$286,"N/A")</f>
        <v>1.8907563025210086</v>
      </c>
      <c r="D291" s="67">
        <f>IF(H$287&lt;&gt;"N/A",1/H$287,"N/A")</f>
        <v>2.7108433734939754</v>
      </c>
      <c r="E291" s="67">
        <f>IF(H$288&lt;&gt;"N/A",1/H$288,"N/A")</f>
        <v>1.9325153374233126</v>
      </c>
      <c r="F291" s="67">
        <f>IF(H$289&lt;&gt;"N/A",1/H$289,"N/A")</f>
        <v>1.4383561643835616</v>
      </c>
      <c r="G291" s="67">
        <f>IF(H$290&lt;&gt;"N/A",1/H$290,"N/A")</f>
        <v>0.4098360655737705</v>
      </c>
      <c r="H291" s="67">
        <v>1</v>
      </c>
      <c r="I291" s="67">
        <f>'Panel de expertos'!$L64</f>
        <v>6.2</v>
      </c>
      <c r="J291" s="67">
        <f>'Panel de expertos'!$L65</f>
        <v>5</v>
      </c>
      <c r="K291" s="67">
        <f>'Panel de expertos'!$L66</f>
        <v>5</v>
      </c>
      <c r="L291" s="90">
        <f t="shared" si="41"/>
        <v>0.26573270073602112</v>
      </c>
      <c r="M291" s="90">
        <f t="shared" si="42"/>
        <v>0.21749194941476702</v>
      </c>
      <c r="N291" s="90">
        <f t="shared" si="43"/>
        <v>0.17625396047687789</v>
      </c>
      <c r="O291" s="90">
        <f t="shared" si="44"/>
        <v>0.1593743104825607</v>
      </c>
      <c r="P291" s="90">
        <f t="shared" si="45"/>
        <v>9.9440110630379691E-2</v>
      </c>
      <c r="Q291" s="90">
        <f t="shared" si="46"/>
        <v>0.16361881591249533</v>
      </c>
      <c r="R291" s="90">
        <f t="shared" si="47"/>
        <v>0.22560998207081451</v>
      </c>
      <c r="S291" s="90">
        <f t="shared" si="48"/>
        <v>0.21109570502229269</v>
      </c>
      <c r="T291" s="90">
        <f t="shared" si="49"/>
        <v>0.23152912121835767</v>
      </c>
      <c r="U291" s="90">
        <f t="shared" si="50"/>
        <v>1.7501466559645666</v>
      </c>
      <c r="V291" s="1">
        <f t="shared" si="51"/>
        <v>0.19446073955161847</v>
      </c>
      <c r="W291" s="78">
        <f t="shared" si="52"/>
        <v>0.19446073955161847</v>
      </c>
    </row>
    <row r="292" spans="2:23" ht="30" customHeight="1" x14ac:dyDescent="0.25">
      <c r="B292" s="73" t="s">
        <v>112</v>
      </c>
      <c r="C292" s="67">
        <f>IF(I$286&lt;&gt;"N/A",1/I$286,"N/A")</f>
        <v>0.29411764705882354</v>
      </c>
      <c r="D292" s="67">
        <f>IF(I$287&lt;&gt;"N/A",1/I$287,"N/A")</f>
        <v>0.35211267605633806</v>
      </c>
      <c r="E292" s="67">
        <f>IF(I$288&lt;&gt;"N/A",1/I$288,"N/A")</f>
        <v>0.35211267605633806</v>
      </c>
      <c r="F292" s="67">
        <f>IF(I$289&lt;&gt;"N/A",1/I$289,"N/A")</f>
        <v>0.23809523809523808</v>
      </c>
      <c r="G292" s="67">
        <f>IF(I$290&lt;&gt;"N/A",1/I$290,"N/A")</f>
        <v>0.17241379310344829</v>
      </c>
      <c r="H292" s="67">
        <f>IF(I$291&lt;&gt;"N/A",1/I$291,"N/A")</f>
        <v>0.16129032258064516</v>
      </c>
      <c r="I292" s="67">
        <v>1</v>
      </c>
      <c r="J292" s="67">
        <f>'Panel de expertos'!$L67</f>
        <v>1.8888888888888888</v>
      </c>
      <c r="K292" s="67">
        <f>'Panel de expertos'!$L68</f>
        <v>1.4888888888888887</v>
      </c>
      <c r="L292" s="90">
        <f t="shared" si="41"/>
        <v>4.1336197892269951E-2</v>
      </c>
      <c r="M292" s="90">
        <f t="shared" si="42"/>
        <v>2.8250128014750651E-2</v>
      </c>
      <c r="N292" s="90">
        <f t="shared" si="43"/>
        <v>3.2114236035916725E-2</v>
      </c>
      <c r="O292" s="90">
        <f t="shared" si="44"/>
        <v>2.6381688583281021E-2</v>
      </c>
      <c r="P292" s="90">
        <f t="shared" si="45"/>
        <v>4.183342585140111E-2</v>
      </c>
      <c r="Q292" s="90">
        <f t="shared" si="46"/>
        <v>2.6390131598789567E-2</v>
      </c>
      <c r="R292" s="90">
        <f t="shared" si="47"/>
        <v>3.6388706785615239E-2</v>
      </c>
      <c r="S292" s="90">
        <f t="shared" si="48"/>
        <v>7.974726634175501E-2</v>
      </c>
      <c r="T292" s="90">
        <f t="shared" si="49"/>
        <v>6.8944227207244274E-2</v>
      </c>
      <c r="U292" s="90">
        <f t="shared" si="50"/>
        <v>0.38138600831102354</v>
      </c>
      <c r="V292" s="1">
        <f t="shared" si="51"/>
        <v>4.2376223145669273E-2</v>
      </c>
      <c r="W292" s="78">
        <f t="shared" si="52"/>
        <v>4.2376223145669273E-2</v>
      </c>
    </row>
    <row r="293" spans="2:23" ht="30" customHeight="1" x14ac:dyDescent="0.25">
      <c r="B293" s="73" t="s">
        <v>113</v>
      </c>
      <c r="C293" s="67">
        <f>IF(J$286&lt;&gt;"N/A",1/J$286,"N/A")</f>
        <v>0.51724137931034486</v>
      </c>
      <c r="D293" s="67">
        <f>IF(J$287&lt;&gt;"N/A",1/J$287,"N/A")</f>
        <v>0.51724137931034486</v>
      </c>
      <c r="E293" s="67">
        <f>IF(J$288&lt;&gt;"N/A",1/J$288,"N/A")</f>
        <v>0.48387096774193544</v>
      </c>
      <c r="F293" s="67">
        <f>IF(J$289&lt;&gt;"N/A",1/J$289,"N/A")</f>
        <v>0.29411764705882354</v>
      </c>
      <c r="G293" s="67">
        <f>IF(J$290&lt;&gt;"N/A",1/J$290,"N/A")</f>
        <v>0.17241379310344829</v>
      </c>
      <c r="H293" s="67">
        <f>IF(J$291&lt;&gt;"N/A",1/J$291,"N/A")</f>
        <v>0.2</v>
      </c>
      <c r="I293" s="67">
        <f>IF(J292&lt;&gt;"N/A",1/J292,"N/A")</f>
        <v>0.52941176470588236</v>
      </c>
      <c r="J293" s="67">
        <v>1</v>
      </c>
      <c r="K293" s="67">
        <f>'Panel de expertos'!$L69</f>
        <v>1.5066666666666666</v>
      </c>
      <c r="L293" s="90">
        <f t="shared" si="41"/>
        <v>7.2694692845026471E-2</v>
      </c>
      <c r="M293" s="90">
        <f t="shared" si="42"/>
        <v>4.149846391132337E-2</v>
      </c>
      <c r="N293" s="90">
        <f t="shared" si="43"/>
        <v>4.4131175971937164E-2</v>
      </c>
      <c r="O293" s="90">
        <f t="shared" si="44"/>
        <v>3.258914472052362E-2</v>
      </c>
      <c r="P293" s="90">
        <f t="shared" si="45"/>
        <v>4.183342585140111E-2</v>
      </c>
      <c r="Q293" s="90">
        <f t="shared" si="46"/>
        <v>3.2723763182499067E-2</v>
      </c>
      <c r="R293" s="90">
        <f t="shared" si="47"/>
        <v>1.926460947473748E-2</v>
      </c>
      <c r="S293" s="90">
        <f t="shared" si="48"/>
        <v>4.2219141004458539E-2</v>
      </c>
      <c r="T293" s="90">
        <f t="shared" si="49"/>
        <v>6.9767441860465115E-2</v>
      </c>
      <c r="U293" s="90">
        <f t="shared" si="50"/>
        <v>0.39672185882237199</v>
      </c>
      <c r="V293" s="1">
        <f t="shared" si="51"/>
        <v>4.4080206535819101E-2</v>
      </c>
      <c r="W293" s="78">
        <f t="shared" si="52"/>
        <v>4.4080206535819101E-2</v>
      </c>
    </row>
    <row r="294" spans="2:23" ht="30" customHeight="1" x14ac:dyDescent="0.25">
      <c r="B294" s="73" t="s">
        <v>114</v>
      </c>
      <c r="C294" s="67">
        <f>IF(K$286&lt;&gt;"N/A",1/K$286,"N/A")</f>
        <v>0.7142857142857143</v>
      </c>
      <c r="D294" s="67">
        <f>IF(K$287&lt;&gt;"N/A",1/K$287,"N/A")</f>
        <v>1.153846153846154</v>
      </c>
      <c r="E294" s="67">
        <f>IF(K$288&lt;&gt;"N/A",1/K$288,"N/A")</f>
        <v>0.60000000000000009</v>
      </c>
      <c r="F294" s="67">
        <f>IF(K$289&lt;&gt;"N/A",1/K$289,"N/A")</f>
        <v>0.30612244897959184</v>
      </c>
      <c r="G294" s="67">
        <f>IF(K$290&lt;&gt;"N/A",1/K$290,"N/A")</f>
        <v>0.18518518518518517</v>
      </c>
      <c r="H294" s="67">
        <f>IF(K$291&lt;&gt;"N/A",1/K$291,"N/A")</f>
        <v>0.2</v>
      </c>
      <c r="I294" s="67">
        <f>IF(K292&lt;&gt;"N/A",1/K292,"N/A")</f>
        <v>0.67164179104477617</v>
      </c>
      <c r="J294" s="67">
        <f>IF(K293&lt;&gt;"N/A",1/K293,"N/A")</f>
        <v>0.66371681415929207</v>
      </c>
      <c r="K294" s="67">
        <v>1</v>
      </c>
      <c r="L294" s="90">
        <f t="shared" si="41"/>
        <v>0.10038790916694131</v>
      </c>
      <c r="M294" s="90">
        <f t="shared" si="42"/>
        <v>9.2573496417567527E-2</v>
      </c>
      <c r="N294" s="90">
        <f t="shared" si="43"/>
        <v>5.4722658205202099E-2</v>
      </c>
      <c r="O294" s="90">
        <f t="shared" si="44"/>
        <v>3.391931389278989E-2</v>
      </c>
      <c r="P294" s="90">
        <f t="shared" si="45"/>
        <v>4.4932198136690076E-2</v>
      </c>
      <c r="Q294" s="90">
        <f t="shared" si="46"/>
        <v>3.2723763182499067E-2</v>
      </c>
      <c r="R294" s="90">
        <f t="shared" si="47"/>
        <v>2.4440176199293822E-2</v>
      </c>
      <c r="S294" s="90">
        <f t="shared" si="48"/>
        <v>2.8021553764021153E-2</v>
      </c>
      <c r="T294" s="90">
        <f t="shared" si="49"/>
        <v>4.6305824243671537E-2</v>
      </c>
      <c r="U294" s="90">
        <f t="shared" si="50"/>
        <v>0.45802689320867651</v>
      </c>
      <c r="V294" s="1">
        <f t="shared" si="51"/>
        <v>5.0891877023186267E-2</v>
      </c>
      <c r="W294" s="78">
        <f t="shared" si="52"/>
        <v>5.0891877023186267E-2</v>
      </c>
    </row>
    <row r="295" spans="2:23" x14ac:dyDescent="0.25">
      <c r="B295" s="69" t="s">
        <v>274</v>
      </c>
      <c r="C295" s="71">
        <f>SUM(C286:C294)</f>
        <v>7.1152564109875431</v>
      </c>
      <c r="D295" s="71">
        <f t="shared" ref="D295:W295" si="53">SUM(D286:D294)</f>
        <v>12.464109043062896</v>
      </c>
      <c r="E295" s="71">
        <f t="shared" si="53"/>
        <v>10.964379649652368</v>
      </c>
      <c r="F295" s="71">
        <f t="shared" si="53"/>
        <v>9.0250189006524462</v>
      </c>
      <c r="G295" s="71">
        <f t="shared" si="53"/>
        <v>4.1214361385531539</v>
      </c>
      <c r="H295" s="71">
        <f t="shared" si="53"/>
        <v>6.1117665130568364</v>
      </c>
      <c r="I295" s="71">
        <f t="shared" si="53"/>
        <v>27.481053555750663</v>
      </c>
      <c r="J295" s="71">
        <f t="shared" si="53"/>
        <v>23.685939036381516</v>
      </c>
      <c r="K295" s="71">
        <f t="shared" si="53"/>
        <v>21.595555555555556</v>
      </c>
      <c r="L295" s="71">
        <f t="shared" si="53"/>
        <v>1</v>
      </c>
      <c r="M295" s="71">
        <f t="shared" si="53"/>
        <v>1</v>
      </c>
      <c r="N295" s="71">
        <f t="shared" si="53"/>
        <v>1</v>
      </c>
      <c r="O295" s="71">
        <f t="shared" si="53"/>
        <v>1</v>
      </c>
      <c r="P295" s="71">
        <f t="shared" si="53"/>
        <v>1</v>
      </c>
      <c r="Q295" s="71">
        <f t="shared" si="53"/>
        <v>0.99999999999999978</v>
      </c>
      <c r="R295" s="71">
        <f t="shared" si="53"/>
        <v>0.99999999999999989</v>
      </c>
      <c r="S295" s="71">
        <f t="shared" si="53"/>
        <v>1</v>
      </c>
      <c r="T295" s="71">
        <f t="shared" si="53"/>
        <v>0.99999999999999989</v>
      </c>
      <c r="U295" s="71">
        <f t="shared" si="53"/>
        <v>9.0000000000000018</v>
      </c>
      <c r="V295" s="71">
        <f t="shared" si="53"/>
        <v>0.99999999999999989</v>
      </c>
      <c r="W295" s="89">
        <f t="shared" si="53"/>
        <v>0.99999999999999989</v>
      </c>
    </row>
    <row r="297" spans="2:23" ht="15" customHeight="1" x14ac:dyDescent="0.25">
      <c r="B297" s="85" t="s">
        <v>298</v>
      </c>
      <c r="C297" s="86" t="s">
        <v>292</v>
      </c>
      <c r="D297" s="83" cm="1">
        <f t="array" ref="D297">SUMPRODUCT(C295:K295,TRANSPOSE(V286:V294))</f>
        <v>9.5296871763532316</v>
      </c>
      <c r="E297" s="80"/>
      <c r="F297" s="80"/>
      <c r="G297" s="80"/>
      <c r="H297" s="80"/>
      <c r="I297" s="80"/>
      <c r="J297" s="80"/>
      <c r="K297" s="71"/>
      <c r="L297" s="71"/>
      <c r="M297" s="71"/>
      <c r="N297" s="71"/>
      <c r="O297" s="71"/>
      <c r="P297" s="71"/>
      <c r="Q297" s="71"/>
    </row>
    <row r="298" spans="2:23" ht="15" customHeight="1" x14ac:dyDescent="0.25">
      <c r="B298" s="85" t="s">
        <v>290</v>
      </c>
      <c r="C298" s="86" t="s">
        <v>293</v>
      </c>
      <c r="D298" s="83">
        <f>(D297-C284)/(C284-1)</f>
        <v>6.6210897044153949E-2</v>
      </c>
      <c r="F298" s="80"/>
      <c r="G298" s="80"/>
      <c r="H298" s="80"/>
      <c r="I298" s="80"/>
      <c r="J298" s="80"/>
      <c r="K298" s="71"/>
      <c r="L298" s="71"/>
      <c r="M298" s="71"/>
      <c r="N298" s="71"/>
      <c r="O298" s="71"/>
      <c r="P298" s="71"/>
      <c r="Q298" s="71"/>
    </row>
    <row r="299" spans="2:23" ht="15" customHeight="1" x14ac:dyDescent="0.25">
      <c r="B299" s="85" t="s">
        <v>281</v>
      </c>
      <c r="C299" s="86" t="s">
        <v>294</v>
      </c>
      <c r="D299" s="83" cm="1">
        <f t="array" ref="D299">Tabla1[9]</f>
        <v>1.45</v>
      </c>
      <c r="E299" s="80"/>
      <c r="F299" s="80"/>
      <c r="G299" s="80"/>
      <c r="H299" s="80"/>
      <c r="I299" s="80"/>
      <c r="J299" s="80"/>
      <c r="K299" s="71"/>
      <c r="L299" s="71"/>
      <c r="M299" s="71"/>
      <c r="N299" s="71"/>
      <c r="O299" s="71"/>
      <c r="P299" s="71"/>
      <c r="Q299" s="71"/>
    </row>
    <row r="300" spans="2:23" ht="15" customHeight="1" x14ac:dyDescent="0.25">
      <c r="B300" s="85" t="s">
        <v>291</v>
      </c>
      <c r="C300" s="86" t="s">
        <v>295</v>
      </c>
      <c r="D300" s="84">
        <f>D298/D299</f>
        <v>4.5662687616657899E-2</v>
      </c>
      <c r="E300" s="80"/>
      <c r="F300" s="80"/>
      <c r="G300" s="80"/>
      <c r="H300" s="80"/>
      <c r="I300" s="80"/>
      <c r="J300" s="80"/>
      <c r="K300" s="71"/>
      <c r="L300" s="71"/>
      <c r="M300" s="71"/>
      <c r="N300" s="71"/>
      <c r="O300" s="71"/>
      <c r="P300" s="71"/>
      <c r="Q300" s="71"/>
    </row>
    <row r="301" spans="2:23" ht="15" customHeight="1" x14ac:dyDescent="0.25">
      <c r="B301" s="87"/>
      <c r="C301" s="88"/>
      <c r="D301" s="71"/>
      <c r="E301" s="80"/>
      <c r="F301" s="80"/>
      <c r="G301" s="80"/>
      <c r="H301" s="80"/>
      <c r="I301" s="80"/>
      <c r="J301" s="80"/>
      <c r="K301" s="71"/>
      <c r="L301" s="71"/>
      <c r="M301" s="71"/>
      <c r="N301" s="71"/>
      <c r="O301" s="71"/>
      <c r="P301" s="71"/>
      <c r="Q301" s="71"/>
    </row>
    <row r="302" spans="2:23" ht="15" customHeight="1" x14ac:dyDescent="0.25">
      <c r="B302" s="87"/>
      <c r="C302" s="88"/>
      <c r="D302" s="71"/>
      <c r="E302" s="80"/>
      <c r="F302" s="80"/>
      <c r="G302" s="80"/>
      <c r="H302" s="80"/>
      <c r="I302" s="80"/>
      <c r="J302" s="80"/>
      <c r="K302" s="71"/>
      <c r="L302" s="71"/>
      <c r="M302" s="71"/>
      <c r="N302" s="71"/>
      <c r="O302" s="71"/>
      <c r="P302" s="71"/>
      <c r="Q302" s="71"/>
    </row>
    <row r="303" spans="2:23" ht="18.75" x14ac:dyDescent="0.3">
      <c r="B303" s="15" t="s">
        <v>254</v>
      </c>
    </row>
    <row r="304" spans="2:23" x14ac:dyDescent="0.25">
      <c r="B304" s="46" t="s">
        <v>275</v>
      </c>
      <c r="C304" s="70">
        <v>7</v>
      </c>
    </row>
    <row r="305" spans="2:21" ht="30" customHeight="1" x14ac:dyDescent="0.25">
      <c r="B305" s="74" t="s">
        <v>271</v>
      </c>
      <c r="C305" s="72" t="s">
        <v>102</v>
      </c>
      <c r="D305" s="72" t="s">
        <v>103</v>
      </c>
      <c r="E305" s="72" t="s">
        <v>104</v>
      </c>
      <c r="F305" s="72" t="s">
        <v>139</v>
      </c>
      <c r="G305" s="72" t="s">
        <v>141</v>
      </c>
      <c r="H305" s="72" t="s">
        <v>142</v>
      </c>
      <c r="I305" s="72" t="s">
        <v>143</v>
      </c>
      <c r="J305" s="214" t="s">
        <v>276</v>
      </c>
      <c r="K305" s="215"/>
      <c r="L305" s="215"/>
      <c r="M305" s="215"/>
      <c r="N305" s="215"/>
      <c r="O305" s="215"/>
      <c r="P305" s="216"/>
      <c r="Q305" s="75" t="s">
        <v>277</v>
      </c>
      <c r="R305" s="76" t="s">
        <v>296</v>
      </c>
      <c r="S305" s="77" t="s">
        <v>278</v>
      </c>
    </row>
    <row r="306" spans="2:21" ht="30" customHeight="1" x14ac:dyDescent="0.25">
      <c r="B306" s="73" t="s">
        <v>102</v>
      </c>
      <c r="C306" s="67">
        <v>1</v>
      </c>
      <c r="D306" s="67">
        <f>'Panel de expertos'!$L97</f>
        <v>1.6222222222222222</v>
      </c>
      <c r="E306" s="67">
        <f>'Panel de expertos'!$L98</f>
        <v>1.0888888888888888</v>
      </c>
      <c r="F306" s="67">
        <f>'Panel de expertos'!$L99</f>
        <v>0.86666666666666659</v>
      </c>
      <c r="G306" s="67">
        <f>'Panel de expertos'!$L100</f>
        <v>1.4</v>
      </c>
      <c r="H306" s="67">
        <f>'Panel de expertos'!$L101</f>
        <v>0.70666666666666667</v>
      </c>
      <c r="I306" s="67">
        <f>'Panel de expertos'!$L102</f>
        <v>0.86666666666666681</v>
      </c>
      <c r="J306" s="90">
        <f t="shared" ref="J306:P312" si="54">C306/C$313</f>
        <v>0.14343337486962801</v>
      </c>
      <c r="K306" s="90">
        <f t="shared" si="54"/>
        <v>0.28478661602290295</v>
      </c>
      <c r="L306" s="90">
        <f t="shared" si="54"/>
        <v>0.25342984141777031</v>
      </c>
      <c r="M306" s="90">
        <f t="shared" si="54"/>
        <v>0.10014533705096777</v>
      </c>
      <c r="N306" s="90">
        <f t="shared" si="54"/>
        <v>0.10440795085054705</v>
      </c>
      <c r="O306" s="90">
        <f t="shared" si="54"/>
        <v>7.8441045880611751E-2</v>
      </c>
      <c r="P306" s="90">
        <f t="shared" si="54"/>
        <v>7.8979343863912518E-2</v>
      </c>
      <c r="Q306" s="90">
        <f t="shared" ref="Q306:Q312" si="55">SUM(J306:P306)</f>
        <v>1.0436235099563405</v>
      </c>
      <c r="R306" s="1">
        <f t="shared" ref="R306:R312" si="56">Q306/Q$313</f>
        <v>0.14908907285090578</v>
      </c>
      <c r="S306" s="78">
        <f>R306</f>
        <v>0.14908907285090578</v>
      </c>
    </row>
    <row r="307" spans="2:21" ht="30" customHeight="1" x14ac:dyDescent="0.25">
      <c r="B307" s="73" t="s">
        <v>103</v>
      </c>
      <c r="C307" s="67">
        <f>IF(D306&lt;&gt;"N/A",1/D306,"N/A")</f>
        <v>0.61643835616438358</v>
      </c>
      <c r="D307" s="67">
        <v>1</v>
      </c>
      <c r="E307" s="67">
        <f>'Panel de expertos'!$L103</f>
        <v>0.73333333333333328</v>
      </c>
      <c r="F307" s="67">
        <f>'Panel de expertos'!$L104</f>
        <v>2.3066666666666666</v>
      </c>
      <c r="G307" s="67">
        <f>'Panel de expertos'!$L105</f>
        <v>2.44</v>
      </c>
      <c r="H307" s="67">
        <f>'Panel de expertos'!$L106</f>
        <v>2.3066666666666666</v>
      </c>
      <c r="I307" s="67">
        <f>'Panel de expertos'!$L107</f>
        <v>2.3066666666666666</v>
      </c>
      <c r="J307" s="90">
        <f t="shared" si="54"/>
        <v>8.8417833823743283E-2</v>
      </c>
      <c r="K307" s="90">
        <f t="shared" si="54"/>
        <v>0.1755533934387758</v>
      </c>
      <c r="L307" s="90">
        <f t="shared" si="54"/>
        <v>0.17067724013849836</v>
      </c>
      <c r="M307" s="90">
        <f t="shared" si="54"/>
        <v>0.26654066630488349</v>
      </c>
      <c r="N307" s="90">
        <f t="shared" si="54"/>
        <v>0.18196814291095342</v>
      </c>
      <c r="O307" s="90">
        <f t="shared" si="54"/>
        <v>0.25604341391218549</v>
      </c>
      <c r="P307" s="90">
        <f t="shared" si="54"/>
        <v>0.21020656136087482</v>
      </c>
      <c r="Q307" s="90">
        <f t="shared" si="55"/>
        <v>1.3494072518899147</v>
      </c>
      <c r="R307" s="1">
        <f t="shared" si="56"/>
        <v>0.1927724645557021</v>
      </c>
      <c r="S307" s="78">
        <f t="shared" ref="S307:S312" si="57">R307</f>
        <v>0.1927724645557021</v>
      </c>
    </row>
    <row r="308" spans="2:21" ht="30" customHeight="1" x14ac:dyDescent="0.25">
      <c r="B308" s="73" t="s">
        <v>104</v>
      </c>
      <c r="C308" s="67">
        <f>IF(E306&lt;&gt;"N/A",1/E306,"N/A")</f>
        <v>0.91836734693877564</v>
      </c>
      <c r="D308" s="67">
        <f>IF(E307&lt;&gt;"N/A",1/E307,"N/A")</f>
        <v>1.3636363636363638</v>
      </c>
      <c r="E308" s="67">
        <v>1</v>
      </c>
      <c r="F308" s="67">
        <f>'Panel de expertos'!$L108</f>
        <v>2.7066666666666666</v>
      </c>
      <c r="G308" s="67">
        <f>'Panel de expertos'!$L109</f>
        <v>3.4</v>
      </c>
      <c r="H308" s="67">
        <f>'Panel de expertos'!$L110</f>
        <v>2.4666666666666663</v>
      </c>
      <c r="I308" s="67">
        <f>'Panel de expertos'!$L111</f>
        <v>2.4666666666666663</v>
      </c>
      <c r="J308" s="90">
        <f t="shared" si="54"/>
        <v>0.13172452794149511</v>
      </c>
      <c r="K308" s="90">
        <f t="shared" si="54"/>
        <v>0.23939099105287612</v>
      </c>
      <c r="L308" s="90">
        <f t="shared" si="54"/>
        <v>0.23274169109795234</v>
      </c>
      <c r="M308" s="90">
        <f t="shared" si="54"/>
        <v>0.31276159109763785</v>
      </c>
      <c r="N308" s="90">
        <f t="shared" si="54"/>
        <v>0.25356216635132856</v>
      </c>
      <c r="O308" s="90">
        <f t="shared" si="54"/>
        <v>0.27380365071534285</v>
      </c>
      <c r="P308" s="90">
        <f t="shared" si="54"/>
        <v>0.22478736330498172</v>
      </c>
      <c r="Q308" s="90">
        <f t="shared" si="55"/>
        <v>1.6687719815616147</v>
      </c>
      <c r="R308" s="1">
        <f t="shared" si="56"/>
        <v>0.23839599736594494</v>
      </c>
      <c r="S308" s="78">
        <f t="shared" si="57"/>
        <v>0.23839599736594494</v>
      </c>
    </row>
    <row r="309" spans="2:21" ht="30" customHeight="1" x14ac:dyDescent="0.25">
      <c r="B309" s="73" t="s">
        <v>139</v>
      </c>
      <c r="C309" s="67">
        <f>IF(F306&lt;&gt;"N/A",1/F306,"N/A")</f>
        <v>1.153846153846154</v>
      </c>
      <c r="D309" s="67">
        <f>IF(F307&lt;&gt;"N/A",1/F307,"N/A")</f>
        <v>0.43352601156069365</v>
      </c>
      <c r="E309" s="67">
        <f>IF(F308&lt;&gt;"N/A",1/F308,"N/A")</f>
        <v>0.36945812807881773</v>
      </c>
      <c r="F309" s="67">
        <v>1</v>
      </c>
      <c r="G309" s="67">
        <f>'Panel de expertos'!$L112</f>
        <v>2.6</v>
      </c>
      <c r="H309" s="67">
        <f>'Panel de expertos'!$L113</f>
        <v>1.2666666666666668</v>
      </c>
      <c r="I309" s="67">
        <f>'Panel de expertos'!$L114</f>
        <v>1.6666666666666665</v>
      </c>
      <c r="J309" s="90">
        <f t="shared" si="54"/>
        <v>0.16550004792649387</v>
      </c>
      <c r="K309" s="90">
        <f t="shared" si="54"/>
        <v>7.6106962473457718E-2</v>
      </c>
      <c r="L309" s="90">
        <f t="shared" si="54"/>
        <v>8.5988309518947897E-2</v>
      </c>
      <c r="M309" s="90">
        <f t="shared" si="54"/>
        <v>0.11555231198188591</v>
      </c>
      <c r="N309" s="90">
        <f t="shared" si="54"/>
        <v>0.19390048015101596</v>
      </c>
      <c r="O309" s="90">
        <f t="shared" si="54"/>
        <v>0.14060187469166258</v>
      </c>
      <c r="P309" s="90">
        <f t="shared" si="54"/>
        <v>0.15188335358444713</v>
      </c>
      <c r="Q309" s="90">
        <f t="shared" si="55"/>
        <v>0.92953334032791102</v>
      </c>
      <c r="R309" s="1">
        <f t="shared" si="56"/>
        <v>0.13279047718970158</v>
      </c>
      <c r="S309" s="78">
        <f t="shared" si="57"/>
        <v>0.13279047718970158</v>
      </c>
    </row>
    <row r="310" spans="2:21" ht="30" customHeight="1" x14ac:dyDescent="0.25">
      <c r="B310" s="73" t="s">
        <v>141</v>
      </c>
      <c r="C310" s="67">
        <f>IF(G306&lt;&gt;"N/A",1/G306,"N/A")</f>
        <v>0.7142857142857143</v>
      </c>
      <c r="D310" s="67">
        <f>IF(G307&lt;&gt;"N/A",1/G307,"N/A")</f>
        <v>0.4098360655737705</v>
      </c>
      <c r="E310" s="67">
        <f>IF(G308&lt;&gt;"N/A",1/G308,"N/A")</f>
        <v>0.29411764705882354</v>
      </c>
      <c r="F310" s="67">
        <f>IF(G309&lt;&gt;"N/A",1/G309,"N/A")</f>
        <v>0.38461538461538458</v>
      </c>
      <c r="G310" s="67">
        <v>1</v>
      </c>
      <c r="H310" s="67">
        <f>'Panel de expertos'!$L115</f>
        <v>0.70666666666666667</v>
      </c>
      <c r="I310" s="67">
        <f>'Panel de expertos'!$L116</f>
        <v>0.86666666666666681</v>
      </c>
      <c r="J310" s="90">
        <f t="shared" si="54"/>
        <v>0.10245241062116285</v>
      </c>
      <c r="K310" s="90">
        <f t="shared" si="54"/>
        <v>7.1948112065072053E-2</v>
      </c>
      <c r="L310" s="90">
        <f t="shared" si="54"/>
        <v>6.845343855822128E-2</v>
      </c>
      <c r="M310" s="90">
        <f t="shared" si="54"/>
        <v>4.4443196916109963E-2</v>
      </c>
      <c r="N310" s="90">
        <f t="shared" si="54"/>
        <v>7.4577107750390753E-2</v>
      </c>
      <c r="O310" s="90">
        <f t="shared" si="54"/>
        <v>7.8441045880611751E-2</v>
      </c>
      <c r="P310" s="90">
        <f t="shared" si="54"/>
        <v>7.8979343863912518E-2</v>
      </c>
      <c r="Q310" s="90">
        <f t="shared" si="55"/>
        <v>0.51929465565548116</v>
      </c>
      <c r="R310" s="1">
        <f t="shared" si="56"/>
        <v>7.4184950807925878E-2</v>
      </c>
      <c r="S310" s="78">
        <f t="shared" si="57"/>
        <v>7.4184950807925878E-2</v>
      </c>
    </row>
    <row r="311" spans="2:21" ht="30" customHeight="1" x14ac:dyDescent="0.25">
      <c r="B311" s="73" t="s">
        <v>142</v>
      </c>
      <c r="C311" s="67">
        <f>IF(H306&lt;&gt;"N/A",1/H306,"N/A")</f>
        <v>1.4150943396226414</v>
      </c>
      <c r="D311" s="67">
        <f>IF(H307&lt;&gt;"N/A",1/H307,"N/A")</f>
        <v>0.43352601156069365</v>
      </c>
      <c r="E311" s="67">
        <f>IF(H308&lt;&gt;"N/A",1/H308,"N/A")</f>
        <v>0.40540540540540548</v>
      </c>
      <c r="F311" s="67">
        <f>IF(H309&lt;&gt;"N/A",1/H309,"N/A")</f>
        <v>0.78947368421052622</v>
      </c>
      <c r="G311" s="67">
        <f>IF(H310&lt;&gt;"N/A",1/H310,"N/A")</f>
        <v>1.4150943396226414</v>
      </c>
      <c r="H311" s="67">
        <v>1</v>
      </c>
      <c r="I311" s="67">
        <f>'Panel de expertos'!$L117</f>
        <v>1.8</v>
      </c>
      <c r="J311" s="90">
        <f t="shared" si="54"/>
        <v>0.20297175689098301</v>
      </c>
      <c r="K311" s="90">
        <f t="shared" si="54"/>
        <v>7.6106962473457718E-2</v>
      </c>
      <c r="L311" s="90">
        <f t="shared" si="54"/>
        <v>9.4354739634305018E-2</v>
      </c>
      <c r="M311" s="90">
        <f t="shared" si="54"/>
        <v>9.1225509459383597E-2</v>
      </c>
      <c r="N311" s="90">
        <f t="shared" si="54"/>
        <v>0.10553364304300578</v>
      </c>
      <c r="O311" s="90">
        <f t="shared" si="54"/>
        <v>0.1110014800197336</v>
      </c>
      <c r="P311" s="90">
        <f t="shared" si="54"/>
        <v>0.16403402187120289</v>
      </c>
      <c r="Q311" s="90">
        <f t="shared" si="55"/>
        <v>0.8452281133920716</v>
      </c>
      <c r="R311" s="1">
        <f t="shared" si="56"/>
        <v>0.12074687334172451</v>
      </c>
      <c r="S311" s="78">
        <f t="shared" si="57"/>
        <v>0.12074687334172451</v>
      </c>
    </row>
    <row r="312" spans="2:21" ht="30" customHeight="1" x14ac:dyDescent="0.25">
      <c r="B312" s="73" t="s">
        <v>143</v>
      </c>
      <c r="C312" s="67">
        <f>IF(I306&lt;&gt;"N/A",1/I306,"N/A")</f>
        <v>1.1538461538461537</v>
      </c>
      <c r="D312" s="67">
        <f>IF(I307&lt;&gt;"N/A",1/I307,"N/A")</f>
        <v>0.43352601156069365</v>
      </c>
      <c r="E312" s="67">
        <f>IF(I308&lt;&gt;"N/A",1/I308,"N/A")</f>
        <v>0.40540540540540548</v>
      </c>
      <c r="F312" s="67">
        <f>IF(I309&lt;&gt;"N/A",1/I309,"N/A")</f>
        <v>0.60000000000000009</v>
      </c>
      <c r="G312" s="67">
        <f>IF(I310&lt;&gt;"N/A",1/I310,"N/A")</f>
        <v>1.1538461538461537</v>
      </c>
      <c r="H312" s="67">
        <f>IF(I311&lt;&gt;"N/A",1/I311,"N/A")</f>
        <v>0.55555555555555558</v>
      </c>
      <c r="I312" s="67">
        <v>1</v>
      </c>
      <c r="J312" s="90">
        <f t="shared" si="54"/>
        <v>0.16550004792649384</v>
      </c>
      <c r="K312" s="90">
        <f t="shared" si="54"/>
        <v>7.6106962473457718E-2</v>
      </c>
      <c r="L312" s="90">
        <f t="shared" si="54"/>
        <v>9.4354739634305018E-2</v>
      </c>
      <c r="M312" s="90">
        <f t="shared" si="54"/>
        <v>6.9331387189131552E-2</v>
      </c>
      <c r="N312" s="90">
        <f t="shared" si="54"/>
        <v>8.605050894275855E-2</v>
      </c>
      <c r="O312" s="90">
        <f t="shared" si="54"/>
        <v>6.1667488899852005E-2</v>
      </c>
      <c r="P312" s="90">
        <f t="shared" si="54"/>
        <v>9.113001215066828E-2</v>
      </c>
      <c r="Q312" s="90">
        <f t="shared" si="55"/>
        <v>0.64414114721666693</v>
      </c>
      <c r="R312" s="1">
        <f t="shared" si="56"/>
        <v>9.202016388809528E-2</v>
      </c>
      <c r="S312" s="78">
        <f t="shared" si="57"/>
        <v>9.202016388809528E-2</v>
      </c>
    </row>
    <row r="313" spans="2:21" x14ac:dyDescent="0.25">
      <c r="B313" s="69" t="s">
        <v>274</v>
      </c>
      <c r="C313" s="71">
        <f t="shared" ref="C313:S313" si="58">SUM(C306:C312)</f>
        <v>6.971878064703823</v>
      </c>
      <c r="D313" s="71">
        <f t="shared" si="58"/>
        <v>5.6962726861144368</v>
      </c>
      <c r="E313" s="71">
        <f t="shared" si="58"/>
        <v>4.2966088081706735</v>
      </c>
      <c r="F313" s="71">
        <f t="shared" si="58"/>
        <v>8.6540890688259093</v>
      </c>
      <c r="G313" s="71">
        <f t="shared" si="58"/>
        <v>13.408940493468794</v>
      </c>
      <c r="H313" s="71">
        <f t="shared" si="58"/>
        <v>9.0088888888888885</v>
      </c>
      <c r="I313" s="71">
        <f t="shared" si="58"/>
        <v>10.973333333333334</v>
      </c>
      <c r="J313" s="71">
        <f t="shared" si="58"/>
        <v>1</v>
      </c>
      <c r="K313" s="71">
        <f t="shared" si="58"/>
        <v>1</v>
      </c>
      <c r="L313" s="71">
        <f t="shared" si="58"/>
        <v>1</v>
      </c>
      <c r="M313" s="71">
        <f t="shared" si="58"/>
        <v>1</v>
      </c>
      <c r="N313" s="71">
        <f t="shared" si="58"/>
        <v>1.0000000000000002</v>
      </c>
      <c r="O313" s="71">
        <f t="shared" si="58"/>
        <v>1.0000000000000002</v>
      </c>
      <c r="P313" s="71">
        <f t="shared" si="58"/>
        <v>0.99999999999999989</v>
      </c>
      <c r="Q313" s="71">
        <f t="shared" si="58"/>
        <v>7</v>
      </c>
      <c r="R313" s="71">
        <f t="shared" si="58"/>
        <v>1</v>
      </c>
      <c r="S313" s="89">
        <f t="shared" si="58"/>
        <v>1</v>
      </c>
      <c r="T313" s="71"/>
      <c r="U313" s="89"/>
    </row>
    <row r="315" spans="2:21" ht="15" customHeight="1" x14ac:dyDescent="0.25">
      <c r="B315" s="85" t="s">
        <v>298</v>
      </c>
      <c r="C315" s="86" t="s">
        <v>292</v>
      </c>
      <c r="D315" s="83" cm="1">
        <f t="array" ref="D315">SUMPRODUCT(C313:I313,TRANSPOSE(R306:R312))</f>
        <v>7.4032950086293496</v>
      </c>
      <c r="E315" s="80"/>
      <c r="F315" s="80"/>
      <c r="G315" s="80"/>
      <c r="H315" s="80"/>
      <c r="I315" s="80"/>
      <c r="J315" s="80"/>
      <c r="K315" s="71"/>
      <c r="L315" s="71"/>
      <c r="M315" s="71"/>
      <c r="N315" s="71"/>
      <c r="O315" s="71"/>
      <c r="P315" s="71"/>
      <c r="Q315" s="71"/>
    </row>
    <row r="316" spans="2:21" ht="15" customHeight="1" x14ac:dyDescent="0.25">
      <c r="B316" s="85" t="s">
        <v>290</v>
      </c>
      <c r="C316" s="86" t="s">
        <v>293</v>
      </c>
      <c r="D316" s="83">
        <f>(D315-C304)/(C304-1)</f>
        <v>6.7215834771558278E-2</v>
      </c>
      <c r="F316" s="80"/>
      <c r="G316" s="80"/>
      <c r="H316" s="80"/>
      <c r="I316" s="80"/>
      <c r="J316" s="80"/>
      <c r="K316" s="71"/>
      <c r="L316" s="71"/>
      <c r="M316" s="71"/>
      <c r="N316" s="71"/>
      <c r="O316" s="71"/>
      <c r="P316" s="71"/>
      <c r="Q316" s="71"/>
    </row>
    <row r="317" spans="2:21" ht="15" customHeight="1" x14ac:dyDescent="0.25">
      <c r="B317" s="85" t="s">
        <v>281</v>
      </c>
      <c r="C317" s="86" t="s">
        <v>294</v>
      </c>
      <c r="D317" s="83" cm="1">
        <f t="array" ref="D317">Tabla1[8]</f>
        <v>1.41</v>
      </c>
      <c r="E317" s="80"/>
      <c r="F317" s="80"/>
      <c r="G317" s="80"/>
      <c r="H317" s="80"/>
      <c r="I317" s="80"/>
      <c r="J317" s="80"/>
      <c r="K317" s="71"/>
      <c r="L317" s="71"/>
      <c r="M317" s="71"/>
      <c r="N317" s="71"/>
      <c r="O317" s="71"/>
      <c r="P317" s="71"/>
      <c r="Q317" s="71"/>
    </row>
    <row r="318" spans="2:21" ht="15" customHeight="1" x14ac:dyDescent="0.25">
      <c r="B318" s="85" t="s">
        <v>291</v>
      </c>
      <c r="C318" s="86" t="s">
        <v>295</v>
      </c>
      <c r="D318" s="84">
        <f>D316/D317</f>
        <v>4.7670804802523607E-2</v>
      </c>
      <c r="E318" s="80"/>
      <c r="F318" s="80"/>
      <c r="G318" s="80"/>
      <c r="H318" s="80"/>
      <c r="I318" s="80"/>
      <c r="J318" s="80"/>
      <c r="K318" s="71"/>
      <c r="L318" s="71"/>
      <c r="M318" s="71"/>
      <c r="N318" s="71"/>
      <c r="O318" s="71"/>
      <c r="P318" s="71"/>
      <c r="Q318" s="71"/>
    </row>
    <row r="319" spans="2:21" ht="15" customHeight="1" x14ac:dyDescent="0.25">
      <c r="B319" s="87"/>
      <c r="C319" s="88"/>
      <c r="D319" s="71"/>
      <c r="E319" s="80"/>
      <c r="F319" s="80"/>
      <c r="G319" s="80"/>
      <c r="H319" s="80"/>
      <c r="I319" s="80"/>
      <c r="J319" s="80"/>
      <c r="K319" s="71"/>
      <c r="L319" s="71"/>
      <c r="M319" s="71"/>
      <c r="N319" s="71"/>
      <c r="O319" s="71"/>
      <c r="P319" s="71"/>
      <c r="Q319" s="71"/>
    </row>
    <row r="320" spans="2:21" ht="15" customHeight="1" x14ac:dyDescent="0.25"/>
    <row r="321" spans="2:19" ht="18.75" x14ac:dyDescent="0.3">
      <c r="B321" s="15" t="s">
        <v>255</v>
      </c>
    </row>
    <row r="322" spans="2:19" x14ac:dyDescent="0.25">
      <c r="B322" s="46" t="s">
        <v>275</v>
      </c>
      <c r="C322" s="70">
        <v>4</v>
      </c>
    </row>
    <row r="323" spans="2:19" ht="30" customHeight="1" x14ac:dyDescent="0.25">
      <c r="B323" s="74" t="s">
        <v>271</v>
      </c>
      <c r="C323" s="72" t="s">
        <v>115</v>
      </c>
      <c r="D323" s="72" t="s">
        <v>116</v>
      </c>
      <c r="E323" s="72" t="s">
        <v>117</v>
      </c>
      <c r="F323" s="72" t="s">
        <v>118</v>
      </c>
      <c r="G323" s="170" t="s">
        <v>276</v>
      </c>
      <c r="H323" s="171"/>
      <c r="I323" s="171"/>
      <c r="J323" s="171"/>
      <c r="K323" s="75" t="s">
        <v>277</v>
      </c>
      <c r="L323" s="76" t="s">
        <v>296</v>
      </c>
      <c r="M323" s="77" t="s">
        <v>278</v>
      </c>
    </row>
    <row r="324" spans="2:19" ht="30" customHeight="1" x14ac:dyDescent="0.25">
      <c r="B324" s="73" t="s">
        <v>115</v>
      </c>
      <c r="C324" s="67">
        <v>1</v>
      </c>
      <c r="D324" s="67">
        <f>'Panel de expertos'!$L121</f>
        <v>1.4</v>
      </c>
      <c r="E324" s="67">
        <f>'Panel de expertos'!$L122</f>
        <v>1.4</v>
      </c>
      <c r="F324" s="67">
        <f>'Panel de expertos'!$L123</f>
        <v>4.2</v>
      </c>
      <c r="G324" s="90">
        <f t="shared" ref="G324:J327" si="59">C324/C$328</f>
        <v>0.37499999999999994</v>
      </c>
      <c r="H324" s="90">
        <f t="shared" si="59"/>
        <v>0.3587275394206087</v>
      </c>
      <c r="I324" s="90">
        <f t="shared" si="59"/>
        <v>0.39317180616740088</v>
      </c>
      <c r="J324" s="90">
        <f t="shared" si="59"/>
        <v>0.36627906976744184</v>
      </c>
      <c r="K324" s="90">
        <f>SUM(G324:J324)</f>
        <v>1.4931784153554515</v>
      </c>
      <c r="L324" s="1">
        <f>K324/K$328</f>
        <v>0.37329460383886287</v>
      </c>
      <c r="M324" s="78">
        <f>L324</f>
        <v>0.37329460383886287</v>
      </c>
    </row>
    <row r="325" spans="2:19" ht="30" customHeight="1" x14ac:dyDescent="0.25">
      <c r="B325" s="73" t="s">
        <v>116</v>
      </c>
      <c r="C325" s="67">
        <f>IF(D324&lt;&gt;"N/A",1/D324,"N/A")</f>
        <v>0.7142857142857143</v>
      </c>
      <c r="D325" s="67">
        <v>1</v>
      </c>
      <c r="E325" s="67">
        <f>'Panel de expertos'!$L124</f>
        <v>0.86666666666666659</v>
      </c>
      <c r="F325" s="67">
        <f>'Panel de expertos'!$L125</f>
        <v>2.8666666666666663</v>
      </c>
      <c r="G325" s="90">
        <f t="shared" si="59"/>
        <v>0.26785714285714285</v>
      </c>
      <c r="H325" s="90">
        <f t="shared" si="59"/>
        <v>0.25623395672900623</v>
      </c>
      <c r="I325" s="90">
        <f t="shared" si="59"/>
        <v>0.2433920704845815</v>
      </c>
      <c r="J325" s="90">
        <f t="shared" si="59"/>
        <v>0.24999999999999997</v>
      </c>
      <c r="K325" s="90">
        <f>SUM(G325:J325)</f>
        <v>1.0174831700707305</v>
      </c>
      <c r="L325" s="1">
        <f>K325/K$328</f>
        <v>0.25437079251768263</v>
      </c>
      <c r="M325" s="78">
        <f t="shared" ref="M325:M327" si="60">L325</f>
        <v>0.25437079251768263</v>
      </c>
    </row>
    <row r="326" spans="2:19" ht="30" customHeight="1" x14ac:dyDescent="0.25">
      <c r="B326" s="73" t="s">
        <v>117</v>
      </c>
      <c r="C326" s="67">
        <f>IF(E324&lt;&gt;"N/A",1/E324,"N/A")</f>
        <v>0.7142857142857143</v>
      </c>
      <c r="D326" s="67">
        <f>IF(E325&lt;&gt;"N/A",1/E325,"N/A")</f>
        <v>1.153846153846154</v>
      </c>
      <c r="E326" s="67">
        <v>1</v>
      </c>
      <c r="F326" s="67">
        <f>'Panel de expertos'!$L126</f>
        <v>3.4</v>
      </c>
      <c r="G326" s="90">
        <f t="shared" si="59"/>
        <v>0.26785714285714285</v>
      </c>
      <c r="H326" s="90">
        <f t="shared" si="59"/>
        <v>0.29565456545654567</v>
      </c>
      <c r="I326" s="90">
        <f t="shared" si="59"/>
        <v>0.28083700440528636</v>
      </c>
      <c r="J326" s="90">
        <f t="shared" si="59"/>
        <v>0.29651162790697672</v>
      </c>
      <c r="K326" s="90">
        <f>SUM(G326:J326)</f>
        <v>1.1408603406259514</v>
      </c>
      <c r="L326" s="1">
        <f>K326/K$328</f>
        <v>0.28521508515648786</v>
      </c>
      <c r="M326" s="78">
        <f t="shared" si="60"/>
        <v>0.28521508515648786</v>
      </c>
    </row>
    <row r="327" spans="2:19" ht="30" customHeight="1" x14ac:dyDescent="0.25">
      <c r="B327" s="73" t="s">
        <v>118</v>
      </c>
      <c r="C327" s="67">
        <f>IF(F324&lt;&gt;"N/A",1/F324,"N/A")</f>
        <v>0.23809523809523808</v>
      </c>
      <c r="D327" s="67">
        <f>IF(F325&lt;&gt;"N/A",1/F325,"N/A")</f>
        <v>0.34883720930232565</v>
      </c>
      <c r="E327" s="67">
        <f>IF(F326&lt;&gt;"N/A",1/F326,"N/A")</f>
        <v>0.29411764705882354</v>
      </c>
      <c r="F327" s="67">
        <v>1</v>
      </c>
      <c r="G327" s="90">
        <f t="shared" si="59"/>
        <v>8.9285714285714274E-2</v>
      </c>
      <c r="H327" s="90">
        <f t="shared" si="59"/>
        <v>8.9383938393839402E-2</v>
      </c>
      <c r="I327" s="90">
        <f t="shared" si="59"/>
        <v>8.2599118942731281E-2</v>
      </c>
      <c r="J327" s="90">
        <f t="shared" si="59"/>
        <v>8.7209302325581398E-2</v>
      </c>
      <c r="K327" s="90">
        <f>SUM(G327:J327)</f>
        <v>0.34847807394786634</v>
      </c>
      <c r="L327" s="1">
        <f>K327/K$328</f>
        <v>8.7119518486966585E-2</v>
      </c>
      <c r="M327" s="78">
        <f t="shared" si="60"/>
        <v>8.7119518486966585E-2</v>
      </c>
    </row>
    <row r="328" spans="2:19" x14ac:dyDescent="0.25">
      <c r="B328" s="69" t="s">
        <v>274</v>
      </c>
      <c r="C328" s="71">
        <f t="shared" ref="C328:M328" si="61">SUM(C324:C327)</f>
        <v>2.666666666666667</v>
      </c>
      <c r="D328" s="71">
        <f t="shared" si="61"/>
        <v>3.9026833631484794</v>
      </c>
      <c r="E328" s="71">
        <f t="shared" si="61"/>
        <v>3.56078431372549</v>
      </c>
      <c r="F328" s="71">
        <f t="shared" si="61"/>
        <v>11.466666666666667</v>
      </c>
      <c r="G328" s="71">
        <f t="shared" si="61"/>
        <v>0.99999999999999989</v>
      </c>
      <c r="H328" s="71">
        <f t="shared" si="61"/>
        <v>1</v>
      </c>
      <c r="I328" s="71">
        <f t="shared" si="61"/>
        <v>1</v>
      </c>
      <c r="J328" s="71">
        <f t="shared" si="61"/>
        <v>1</v>
      </c>
      <c r="K328" s="71">
        <f t="shared" si="61"/>
        <v>4</v>
      </c>
      <c r="L328" s="71">
        <f t="shared" si="61"/>
        <v>1</v>
      </c>
      <c r="M328" s="89">
        <f t="shared" si="61"/>
        <v>1</v>
      </c>
      <c r="N328" s="71"/>
      <c r="O328" s="71"/>
      <c r="P328" s="71"/>
      <c r="Q328" s="89"/>
      <c r="R328" s="71"/>
      <c r="S328" s="89"/>
    </row>
    <row r="330" spans="2:19" ht="15" customHeight="1" x14ac:dyDescent="0.25">
      <c r="B330" s="85" t="s">
        <v>298</v>
      </c>
      <c r="C330" s="86" t="s">
        <v>292</v>
      </c>
      <c r="D330" s="83" cm="1">
        <f t="array" ref="D330">SUMPRODUCT(C328:F328,TRANSPOSE(L324:L327))</f>
        <v>4.0027408168469396</v>
      </c>
      <c r="E330" s="80"/>
      <c r="F330" s="80"/>
      <c r="G330" s="80"/>
      <c r="H330" s="80"/>
      <c r="I330" s="80"/>
      <c r="J330" s="80"/>
      <c r="K330" s="71"/>
      <c r="L330" s="71"/>
      <c r="M330" s="71"/>
      <c r="N330" s="71"/>
      <c r="O330" s="71"/>
      <c r="P330" s="71"/>
      <c r="Q330" s="71"/>
    </row>
    <row r="331" spans="2:19" ht="15" customHeight="1" x14ac:dyDescent="0.25">
      <c r="B331" s="85" t="s">
        <v>290</v>
      </c>
      <c r="C331" s="86" t="s">
        <v>293</v>
      </c>
      <c r="D331" s="83">
        <f>(D330-C322)/(C322-1)</f>
        <v>9.1360561564653631E-4</v>
      </c>
      <c r="F331" s="80"/>
      <c r="G331" s="80"/>
      <c r="H331" s="80"/>
      <c r="I331" s="80"/>
      <c r="J331" s="80"/>
      <c r="K331" s="71"/>
      <c r="L331" s="71"/>
      <c r="M331" s="71"/>
      <c r="N331" s="71"/>
      <c r="O331" s="71"/>
      <c r="P331" s="71"/>
      <c r="Q331" s="71"/>
    </row>
    <row r="332" spans="2:19" ht="15" customHeight="1" x14ac:dyDescent="0.25">
      <c r="B332" s="85" t="s">
        <v>281</v>
      </c>
      <c r="C332" s="86" t="s">
        <v>294</v>
      </c>
      <c r="D332" s="83" cm="1">
        <f t="array" ref="D332">Tabla1[6]</f>
        <v>1.24</v>
      </c>
      <c r="E332" s="80"/>
      <c r="F332" s="80"/>
      <c r="G332" s="80"/>
      <c r="H332" s="80"/>
      <c r="I332" s="80"/>
      <c r="J332" s="80"/>
      <c r="K332" s="71"/>
      <c r="L332" s="71"/>
      <c r="M332" s="71"/>
      <c r="N332" s="71"/>
      <c r="O332" s="71"/>
      <c r="P332" s="71"/>
      <c r="Q332" s="71"/>
    </row>
    <row r="333" spans="2:19" ht="15" customHeight="1" x14ac:dyDescent="0.25">
      <c r="B333" s="85" t="s">
        <v>291</v>
      </c>
      <c r="C333" s="86" t="s">
        <v>295</v>
      </c>
      <c r="D333" s="84">
        <f>D331/D332</f>
        <v>7.3677872229559378E-4</v>
      </c>
      <c r="E333" s="80"/>
      <c r="F333" s="80"/>
      <c r="G333" s="80"/>
      <c r="H333" s="80"/>
      <c r="I333" s="80"/>
      <c r="J333" s="80"/>
      <c r="K333" s="71"/>
      <c r="L333" s="71"/>
      <c r="M333" s="71"/>
      <c r="N333" s="71"/>
      <c r="O333" s="71"/>
      <c r="P333" s="71"/>
      <c r="Q333" s="71"/>
    </row>
    <row r="334" spans="2:19" ht="15" customHeight="1" x14ac:dyDescent="0.25">
      <c r="B334" s="87"/>
      <c r="C334" s="88"/>
      <c r="D334" s="71"/>
      <c r="E334" s="80"/>
      <c r="F334" s="80"/>
      <c r="G334" s="80"/>
      <c r="H334" s="80"/>
      <c r="I334" s="80"/>
      <c r="J334" s="80"/>
      <c r="K334" s="71"/>
      <c r="L334" s="71"/>
      <c r="M334" s="71"/>
      <c r="N334" s="71"/>
      <c r="O334" s="71"/>
      <c r="P334" s="71"/>
      <c r="Q334" s="71"/>
    </row>
    <row r="335" spans="2:19" ht="15" customHeight="1" x14ac:dyDescent="0.25"/>
    <row r="336" spans="2:19" ht="15" customHeight="1" x14ac:dyDescent="0.3">
      <c r="B336" s="15" t="s">
        <v>256</v>
      </c>
    </row>
    <row r="337" spans="2:23" ht="15" customHeight="1" x14ac:dyDescent="0.25">
      <c r="B337" s="46" t="s">
        <v>275</v>
      </c>
      <c r="C337" s="70">
        <v>7</v>
      </c>
    </row>
    <row r="338" spans="2:23" ht="45" x14ac:dyDescent="0.25">
      <c r="B338" s="74" t="s">
        <v>271</v>
      </c>
      <c r="C338" s="72" t="s">
        <v>106</v>
      </c>
      <c r="D338" s="72" t="s">
        <v>144</v>
      </c>
      <c r="E338" s="72" t="s">
        <v>140</v>
      </c>
      <c r="F338" s="72" t="s">
        <v>119</v>
      </c>
      <c r="G338" s="72" t="s">
        <v>513</v>
      </c>
      <c r="H338" s="72" t="s">
        <v>514</v>
      </c>
      <c r="I338" s="72" t="s">
        <v>515</v>
      </c>
      <c r="J338" s="214" t="s">
        <v>276</v>
      </c>
      <c r="K338" s="215"/>
      <c r="L338" s="215"/>
      <c r="M338" s="215"/>
      <c r="N338" s="215"/>
      <c r="O338" s="215"/>
      <c r="P338" s="216"/>
      <c r="Q338" s="75" t="s">
        <v>277</v>
      </c>
      <c r="R338" s="76" t="s">
        <v>296</v>
      </c>
      <c r="S338" s="77" t="s">
        <v>278</v>
      </c>
    </row>
    <row r="339" spans="2:23" ht="30" customHeight="1" x14ac:dyDescent="0.25">
      <c r="B339" s="153" t="s">
        <v>106</v>
      </c>
      <c r="C339" s="67">
        <v>1</v>
      </c>
      <c r="D339" s="67">
        <f>'Panel de expertos'!L130</f>
        <v>2.2000000000000002</v>
      </c>
      <c r="E339" s="67">
        <f>'Panel de expertos'!$L131</f>
        <v>1.6666666666666665</v>
      </c>
      <c r="F339" s="67">
        <f>'Panel de expertos'!$L132</f>
        <v>2.0666666666666669</v>
      </c>
      <c r="G339" s="67">
        <f>'Panel de expertos'!$L133</f>
        <v>2.4666666666666668</v>
      </c>
      <c r="H339" s="67">
        <f>'Panel de expertos'!$L134</f>
        <v>4.2</v>
      </c>
      <c r="I339" s="67">
        <f>'Panel de expertos'!$L135</f>
        <v>3.8</v>
      </c>
      <c r="J339" s="90">
        <f>C339/C$346</f>
        <v>0.29026944593613274</v>
      </c>
      <c r="K339" s="90">
        <f t="shared" ref="K339:P339" si="62">D339/D$346</f>
        <v>0.29481735795335429</v>
      </c>
      <c r="L339" s="90">
        <f t="shared" si="62"/>
        <v>0.3132783463558842</v>
      </c>
      <c r="M339" s="90">
        <f t="shared" si="62"/>
        <v>0.29373357751413331</v>
      </c>
      <c r="N339" s="90">
        <f t="shared" si="62"/>
        <v>0.3124689518132141</v>
      </c>
      <c r="O339" s="90">
        <f t="shared" si="62"/>
        <v>0.23471400394477318</v>
      </c>
      <c r="P339" s="90">
        <f t="shared" si="62"/>
        <v>0.19587628865979381</v>
      </c>
      <c r="Q339" s="90">
        <f>SUM(J339:P339)</f>
        <v>1.9351579721772854</v>
      </c>
      <c r="R339" s="1">
        <f>Q339/Q$346</f>
        <v>0.27645113888246936</v>
      </c>
      <c r="S339" s="78">
        <f>R339</f>
        <v>0.27645113888246936</v>
      </c>
    </row>
    <row r="340" spans="2:23" ht="30" customHeight="1" x14ac:dyDescent="0.25">
      <c r="B340" s="153" t="s">
        <v>144</v>
      </c>
      <c r="C340" s="67">
        <f>IF(D$339&lt;&gt;"N/A",1/D$339,"N/A")</f>
        <v>0.45454545454545453</v>
      </c>
      <c r="D340" s="67">
        <v>1</v>
      </c>
      <c r="E340" s="67">
        <f>'Panel de expertos'!$L136</f>
        <v>0.70666666666666678</v>
      </c>
      <c r="F340" s="67">
        <f>'Panel de expertos'!$L137</f>
        <v>1.4</v>
      </c>
      <c r="G340" s="67">
        <f>'Panel de expertos'!$L138</f>
        <v>0.73333333333333339</v>
      </c>
      <c r="H340" s="67">
        <f>'Panel de expertos'!$L139</f>
        <v>2.6</v>
      </c>
      <c r="I340" s="67">
        <f>'Panel de expertos'!$L140</f>
        <v>2.6</v>
      </c>
      <c r="J340" s="90">
        <f t="shared" ref="J340:J345" si="63">C340/C$346</f>
        <v>0.13194065724369669</v>
      </c>
      <c r="K340" s="90">
        <f t="shared" ref="K340:K345" si="64">D340/D$346</f>
        <v>0.1340078899787974</v>
      </c>
      <c r="L340" s="90">
        <f t="shared" ref="L340:L345" si="65">E340/E$346</f>
        <v>0.13283001885489493</v>
      </c>
      <c r="M340" s="90">
        <f t="shared" ref="M340:M345" si="66">F340/F$346</f>
        <v>0.19898081057409028</v>
      </c>
      <c r="N340" s="90">
        <f t="shared" ref="N340:N345" si="67">G340/G$346</f>
        <v>9.2896174863387984E-2</v>
      </c>
      <c r="O340" s="90">
        <f t="shared" ref="O340:O345" si="68">H340/H$346</f>
        <v>0.14529914529914531</v>
      </c>
      <c r="P340" s="90">
        <f t="shared" ref="P340:P345" si="69">I340/I$346</f>
        <v>0.13402061855670105</v>
      </c>
      <c r="Q340" s="90">
        <f t="shared" ref="Q340:Q345" si="70">SUM(J340:P340)</f>
        <v>0.96997531537071358</v>
      </c>
      <c r="R340" s="1">
        <f t="shared" ref="R340:R345" si="71">Q340/Q$346</f>
        <v>0.13856790219581624</v>
      </c>
      <c r="S340" s="78">
        <f t="shared" ref="S340:S345" si="72">R340</f>
        <v>0.13856790219581624</v>
      </c>
    </row>
    <row r="341" spans="2:23" ht="30" customHeight="1" x14ac:dyDescent="0.25">
      <c r="B341" s="153" t="s">
        <v>140</v>
      </c>
      <c r="C341" s="67">
        <f>IF($E$339&lt;&gt;"N/A",1/$E$339,"N/A")</f>
        <v>0.60000000000000009</v>
      </c>
      <c r="D341" s="67">
        <f>IF($E$340&lt;&gt;"N/A",1/$E$340,"N/A")</f>
        <v>1.4150943396226412</v>
      </c>
      <c r="E341" s="67">
        <v>1</v>
      </c>
      <c r="F341" s="67">
        <f>'Panel de expertos'!$L141</f>
        <v>1.2666666666666666</v>
      </c>
      <c r="G341" s="67">
        <f>'Panel de expertos'!$L142</f>
        <v>1.6666666666666667</v>
      </c>
      <c r="H341" s="67">
        <f>'Panel de expertos'!$L143</f>
        <v>3.4</v>
      </c>
      <c r="I341" s="67">
        <f>'Panel de expertos'!$L144</f>
        <v>3.8</v>
      </c>
      <c r="J341" s="90">
        <f t="shared" si="63"/>
        <v>0.17416166756167967</v>
      </c>
      <c r="K341" s="90">
        <f t="shared" si="64"/>
        <v>0.18963380657376983</v>
      </c>
      <c r="L341" s="90">
        <f t="shared" si="65"/>
        <v>0.18796700781353054</v>
      </c>
      <c r="M341" s="90">
        <f t="shared" si="66"/>
        <v>0.18003025718608168</v>
      </c>
      <c r="N341" s="90">
        <f t="shared" si="67"/>
        <v>0.21112767014406358</v>
      </c>
      <c r="O341" s="90">
        <f t="shared" si="68"/>
        <v>0.19000657462195922</v>
      </c>
      <c r="P341" s="90">
        <f t="shared" si="69"/>
        <v>0.19587628865979381</v>
      </c>
      <c r="Q341" s="90">
        <f t="shared" si="70"/>
        <v>1.3288032725608783</v>
      </c>
      <c r="R341" s="1">
        <f t="shared" si="71"/>
        <v>0.18982903893726835</v>
      </c>
      <c r="S341" s="78">
        <f t="shared" si="72"/>
        <v>0.18982903893726835</v>
      </c>
    </row>
    <row r="342" spans="2:23" ht="30" customHeight="1" x14ac:dyDescent="0.25">
      <c r="B342" s="153" t="s">
        <v>119</v>
      </c>
      <c r="C342" s="67">
        <f>IF($F$339&lt;&gt;"N/A",1/$F$339,"N/A")</f>
        <v>0.48387096774193544</v>
      </c>
      <c r="D342" s="67">
        <f>IF($F$340&lt;&gt;"N/A",1/$F$340,"N/A")</f>
        <v>0.7142857142857143</v>
      </c>
      <c r="E342" s="67">
        <f>IF($F$341&lt;&gt;"N/A",1/$F$341,"N/A")</f>
        <v>0.78947368421052633</v>
      </c>
      <c r="F342" s="67">
        <v>1</v>
      </c>
      <c r="G342" s="67">
        <f>'Panel de expertos'!$L145</f>
        <v>1.4</v>
      </c>
      <c r="H342" s="67">
        <f>'Panel de expertos'!$L146</f>
        <v>3.4</v>
      </c>
      <c r="I342" s="67">
        <f>'Panel de expertos'!$L147</f>
        <v>3.4</v>
      </c>
      <c r="J342" s="90">
        <f t="shared" si="63"/>
        <v>0.14045295771103194</v>
      </c>
      <c r="K342" s="90">
        <f t="shared" si="64"/>
        <v>9.5719921413426709E-2</v>
      </c>
      <c r="L342" s="90">
        <f t="shared" si="65"/>
        <v>0.14839500616857673</v>
      </c>
      <c r="M342" s="90">
        <f t="shared" si="66"/>
        <v>0.14212915041006449</v>
      </c>
      <c r="N342" s="90">
        <f t="shared" si="67"/>
        <v>0.17734724292101339</v>
      </c>
      <c r="O342" s="90">
        <f t="shared" si="68"/>
        <v>0.19000657462195922</v>
      </c>
      <c r="P342" s="90">
        <f t="shared" si="69"/>
        <v>0.1752577319587629</v>
      </c>
      <c r="Q342" s="90">
        <f t="shared" si="70"/>
        <v>1.0693085852048354</v>
      </c>
      <c r="R342" s="1">
        <f t="shared" si="71"/>
        <v>0.15275836931497649</v>
      </c>
      <c r="S342" s="78">
        <f t="shared" si="72"/>
        <v>0.15275836931497649</v>
      </c>
    </row>
    <row r="343" spans="2:23" ht="30" customHeight="1" x14ac:dyDescent="0.25">
      <c r="B343" s="153" t="s">
        <v>513</v>
      </c>
      <c r="C343" s="67">
        <f>IF($G$339&lt;&gt;"N/A",1/$G$339,"N/A")</f>
        <v>0.40540540540540537</v>
      </c>
      <c r="D343" s="67">
        <f>IF($G$340&lt;&gt;"N/A",1/$G$340,"N/A")</f>
        <v>1.3636363636363635</v>
      </c>
      <c r="E343" s="67">
        <f>IF($G$341&lt;&gt;"N/A",1/$G$341,"N/A")</f>
        <v>0.6</v>
      </c>
      <c r="F343" s="67">
        <f>IF($G$342&lt;&gt;"N/A",1/$G$342,"N/A")</f>
        <v>0.7142857142857143</v>
      </c>
      <c r="G343" s="67">
        <v>1</v>
      </c>
      <c r="H343" s="67">
        <f>'Panel de expertos'!$L148</f>
        <v>3</v>
      </c>
      <c r="I343" s="67">
        <f>'Panel de expertos'!$L149</f>
        <v>3.4</v>
      </c>
      <c r="J343" s="90">
        <f t="shared" si="63"/>
        <v>0.11767680240654028</v>
      </c>
      <c r="K343" s="90">
        <f t="shared" si="64"/>
        <v>0.18273803178926915</v>
      </c>
      <c r="L343" s="90">
        <f t="shared" si="65"/>
        <v>0.11278020468811831</v>
      </c>
      <c r="M343" s="90">
        <f t="shared" si="66"/>
        <v>0.10152082172147464</v>
      </c>
      <c r="N343" s="90">
        <f t="shared" si="67"/>
        <v>0.12667660208643813</v>
      </c>
      <c r="O343" s="90">
        <f t="shared" si="68"/>
        <v>0.16765285996055226</v>
      </c>
      <c r="P343" s="90">
        <f t="shared" si="69"/>
        <v>0.1752577319587629</v>
      </c>
      <c r="Q343" s="90">
        <f t="shared" si="70"/>
        <v>0.98430305461115564</v>
      </c>
      <c r="R343" s="1">
        <f t="shared" si="71"/>
        <v>0.14061472208730796</v>
      </c>
      <c r="S343" s="78">
        <f t="shared" si="72"/>
        <v>0.14061472208730796</v>
      </c>
    </row>
    <row r="344" spans="2:23" ht="30" customHeight="1" x14ac:dyDescent="0.25">
      <c r="B344" s="153" t="s">
        <v>514</v>
      </c>
      <c r="C344" s="67">
        <f>IF($H$339&lt;&gt;"N/A",1/$H$339,"N/A")</f>
        <v>0.23809523809523808</v>
      </c>
      <c r="D344" s="67">
        <f>IF($H$340&lt;&gt;"N/A",1/$H$340,"N/A")</f>
        <v>0.38461538461538458</v>
      </c>
      <c r="E344" s="67">
        <f>IF($H$341&lt;&gt;"N/A",1/$H$341,"N/A")</f>
        <v>0.29411764705882354</v>
      </c>
      <c r="F344" s="67">
        <f>IF($H$342&lt;&gt;"N/A",1/$H$342,"N/A")</f>
        <v>0.29411764705882354</v>
      </c>
      <c r="G344" s="67">
        <f>IF($H$343&lt;&gt;"N/A",1/$H$343,"N/A")</f>
        <v>0.33333333333333331</v>
      </c>
      <c r="H344" s="67">
        <v>1</v>
      </c>
      <c r="I344" s="67">
        <f>'Panel de expertos'!$L150</f>
        <v>1.4</v>
      </c>
      <c r="J344" s="90">
        <f t="shared" si="63"/>
        <v>6.9111772841936356E-2</v>
      </c>
      <c r="K344" s="90">
        <f t="shared" si="64"/>
        <v>5.1541496145691298E-2</v>
      </c>
      <c r="L344" s="90">
        <f t="shared" si="65"/>
        <v>5.52844140628031E-2</v>
      </c>
      <c r="M344" s="90">
        <f t="shared" si="66"/>
        <v>4.1802691297077796E-2</v>
      </c>
      <c r="N344" s="90">
        <f t="shared" si="67"/>
        <v>4.2225534028812711E-2</v>
      </c>
      <c r="O344" s="90">
        <f t="shared" si="68"/>
        <v>5.5884286653517419E-2</v>
      </c>
      <c r="P344" s="90">
        <f t="shared" si="69"/>
        <v>7.2164948453608255E-2</v>
      </c>
      <c r="Q344" s="90">
        <f t="shared" si="70"/>
        <v>0.38801514348344696</v>
      </c>
      <c r="R344" s="1">
        <f t="shared" si="71"/>
        <v>5.5430734783349575E-2</v>
      </c>
      <c r="S344" s="78">
        <f t="shared" si="72"/>
        <v>5.5430734783349575E-2</v>
      </c>
    </row>
    <row r="345" spans="2:23" ht="30" customHeight="1" x14ac:dyDescent="0.25">
      <c r="B345" s="153" t="s">
        <v>515</v>
      </c>
      <c r="C345" s="67">
        <f>IF($I$339&lt;&gt;"N/A",1/$I$339,"N/A")</f>
        <v>0.26315789473684209</v>
      </c>
      <c r="D345" s="67">
        <f>IF($I$340&lt;&gt;"N/A",1/$I$340,"N/A")</f>
        <v>0.38461538461538458</v>
      </c>
      <c r="E345" s="67">
        <f>IF($I$341&lt;&gt;"N/A",1/$I$341,"N/A")</f>
        <v>0.26315789473684209</v>
      </c>
      <c r="F345" s="67">
        <f>IF($I$342&lt;&gt;"N/A",1/$I$342,"N/A")</f>
        <v>0.29411764705882354</v>
      </c>
      <c r="G345" s="67">
        <f>IF($I$343&lt;&gt;"N/A",1/$I$343,"N/A")</f>
        <v>0.29411764705882354</v>
      </c>
      <c r="H345" s="67">
        <f>IF($I$344&lt;&gt;"N/A",1/$I$343,"N/A")</f>
        <v>0.29411764705882354</v>
      </c>
      <c r="I345" s="67">
        <v>1</v>
      </c>
      <c r="J345" s="90">
        <f t="shared" si="63"/>
        <v>7.6386696298982301E-2</v>
      </c>
      <c r="K345" s="90">
        <f t="shared" si="64"/>
        <v>5.1541496145691298E-2</v>
      </c>
      <c r="L345" s="90">
        <f t="shared" si="65"/>
        <v>4.9465002056192239E-2</v>
      </c>
      <c r="M345" s="90">
        <f t="shared" si="66"/>
        <v>4.1802691297077796E-2</v>
      </c>
      <c r="N345" s="90">
        <f t="shared" si="67"/>
        <v>3.7257824143070044E-2</v>
      </c>
      <c r="O345" s="90">
        <f t="shared" si="68"/>
        <v>1.6436554898093359E-2</v>
      </c>
      <c r="P345" s="90">
        <f t="shared" si="69"/>
        <v>5.1546391752577324E-2</v>
      </c>
      <c r="Q345" s="90">
        <f t="shared" si="70"/>
        <v>0.32443665659168436</v>
      </c>
      <c r="R345" s="1">
        <f t="shared" si="71"/>
        <v>4.6348093798812058E-2</v>
      </c>
      <c r="S345" s="78">
        <f t="shared" si="72"/>
        <v>4.6348093798812058E-2</v>
      </c>
    </row>
    <row r="346" spans="2:23" x14ac:dyDescent="0.25">
      <c r="B346" s="69" t="s">
        <v>274</v>
      </c>
      <c r="C346" s="71">
        <f>SUM(C339:C345)</f>
        <v>3.4450749605248756</v>
      </c>
      <c r="D346" s="71">
        <f t="shared" ref="D346:I346" si="73">SUM(D339:D345)</f>
        <v>7.4622471867754889</v>
      </c>
      <c r="E346" s="71">
        <f t="shared" si="73"/>
        <v>5.3200825593395251</v>
      </c>
      <c r="F346" s="71">
        <f t="shared" si="73"/>
        <v>7.0358543417366946</v>
      </c>
      <c r="G346" s="71">
        <f t="shared" si="73"/>
        <v>7.8941176470588239</v>
      </c>
      <c r="H346" s="71">
        <f t="shared" si="73"/>
        <v>17.894117647058824</v>
      </c>
      <c r="I346" s="71">
        <f t="shared" si="73"/>
        <v>19.399999999999999</v>
      </c>
      <c r="J346" s="71">
        <f t="shared" ref="J346" si="74">SUM(J339:J345)</f>
        <v>1</v>
      </c>
      <c r="K346" s="71">
        <f t="shared" ref="K346" si="75">SUM(K339:K345)</f>
        <v>0.99999999999999989</v>
      </c>
      <c r="L346" s="71">
        <f t="shared" ref="L346" si="76">SUM(L339:L345)</f>
        <v>1</v>
      </c>
      <c r="M346" s="71">
        <f t="shared" ref="M346" si="77">SUM(M339:M345)</f>
        <v>1</v>
      </c>
      <c r="N346" s="71">
        <f t="shared" ref="N346:S346" si="78">SUM(N339:N345)</f>
        <v>1</v>
      </c>
      <c r="O346" s="71">
        <f t="shared" si="78"/>
        <v>1</v>
      </c>
      <c r="P346" s="71">
        <f t="shared" si="78"/>
        <v>1</v>
      </c>
      <c r="Q346" s="71">
        <f t="shared" si="78"/>
        <v>6.9999999999999991</v>
      </c>
      <c r="R346" s="71">
        <f t="shared" si="78"/>
        <v>1</v>
      </c>
      <c r="S346" s="89">
        <f t="shared" si="78"/>
        <v>1</v>
      </c>
      <c r="T346" s="71"/>
      <c r="U346" s="89"/>
      <c r="V346" s="71"/>
      <c r="W346" s="89"/>
    </row>
    <row r="348" spans="2:23" ht="15" customHeight="1" x14ac:dyDescent="0.25">
      <c r="B348" s="85" t="s">
        <v>298</v>
      </c>
      <c r="C348" s="86" t="s">
        <v>292</v>
      </c>
      <c r="D348" s="83" cm="1">
        <f t="array" ref="D348">SUMPRODUCT(C346:I346,TRANSPOSE(R339:R345))</f>
        <v>7.0721808982372476</v>
      </c>
      <c r="E348" s="80"/>
      <c r="F348" s="80"/>
      <c r="G348" s="80"/>
      <c r="H348" s="80"/>
      <c r="I348" s="80"/>
      <c r="J348" s="80"/>
      <c r="K348" s="71"/>
      <c r="L348" s="71"/>
      <c r="M348" s="71"/>
      <c r="N348" s="71"/>
      <c r="O348" s="71"/>
      <c r="P348" s="71"/>
      <c r="Q348" s="71"/>
    </row>
    <row r="349" spans="2:23" ht="15" customHeight="1" x14ac:dyDescent="0.25">
      <c r="B349" s="85" t="s">
        <v>290</v>
      </c>
      <c r="C349" s="86" t="s">
        <v>293</v>
      </c>
      <c r="D349" s="83">
        <f>(D348-C337)/(C337-1)</f>
        <v>1.2030149706207935E-2</v>
      </c>
      <c r="F349" s="80"/>
      <c r="G349" s="80"/>
      <c r="H349" s="80"/>
      <c r="I349" s="80"/>
      <c r="J349" s="80"/>
      <c r="K349" s="71"/>
      <c r="L349" s="71"/>
      <c r="M349" s="71"/>
      <c r="N349" s="71"/>
      <c r="O349" s="71"/>
      <c r="P349" s="71"/>
      <c r="Q349" s="71"/>
    </row>
    <row r="350" spans="2:23" ht="15" customHeight="1" x14ac:dyDescent="0.25">
      <c r="B350" s="85" t="s">
        <v>281</v>
      </c>
      <c r="C350" s="86" t="s">
        <v>294</v>
      </c>
      <c r="D350" s="83" cm="1">
        <f t="array" ref="D350">Tabla1[7]</f>
        <v>1.32</v>
      </c>
      <c r="E350" s="80"/>
      <c r="F350" s="80"/>
      <c r="G350" s="80"/>
      <c r="H350" s="80"/>
      <c r="I350" s="80"/>
      <c r="J350" s="80"/>
      <c r="K350" s="71"/>
      <c r="L350" s="71"/>
      <c r="M350" s="71"/>
      <c r="N350" s="71"/>
      <c r="O350" s="71"/>
      <c r="P350" s="71"/>
      <c r="Q350" s="71"/>
    </row>
    <row r="351" spans="2:23" ht="15" customHeight="1" x14ac:dyDescent="0.25">
      <c r="B351" s="85" t="s">
        <v>291</v>
      </c>
      <c r="C351" s="86" t="s">
        <v>295</v>
      </c>
      <c r="D351" s="84">
        <f>D349/D350</f>
        <v>9.113749777430253E-3</v>
      </c>
      <c r="E351" s="80"/>
      <c r="F351" s="80"/>
      <c r="G351" s="80"/>
      <c r="H351" s="80"/>
      <c r="I351" s="80"/>
      <c r="J351" s="80"/>
      <c r="K351" s="71"/>
      <c r="L351" s="71"/>
      <c r="M351" s="71"/>
      <c r="N351" s="71"/>
      <c r="O351" s="71"/>
      <c r="P351" s="71"/>
      <c r="Q351" s="71"/>
    </row>
    <row r="352" spans="2:23" ht="15" customHeight="1" x14ac:dyDescent="0.25">
      <c r="B352" s="87"/>
      <c r="C352" s="88"/>
      <c r="D352" s="71"/>
      <c r="E352" s="80"/>
      <c r="F352" s="80"/>
      <c r="G352" s="80"/>
      <c r="H352" s="80"/>
      <c r="I352" s="80"/>
      <c r="J352" s="80"/>
      <c r="K352" s="71"/>
      <c r="L352" s="71"/>
      <c r="M352" s="71"/>
      <c r="N352" s="71"/>
      <c r="O352" s="71"/>
      <c r="P352" s="71"/>
      <c r="Q352" s="71"/>
    </row>
    <row r="353" spans="2:15" ht="15" customHeight="1" x14ac:dyDescent="0.25"/>
    <row r="354" spans="2:15" ht="15" customHeight="1" x14ac:dyDescent="0.3">
      <c r="B354" s="15" t="s">
        <v>367</v>
      </c>
    </row>
    <row r="355" spans="2:15" x14ac:dyDescent="0.25">
      <c r="B355" s="46" t="s">
        <v>275</v>
      </c>
      <c r="C355" s="70">
        <v>5</v>
      </c>
    </row>
    <row r="356" spans="2:15" ht="45" x14ac:dyDescent="0.25">
      <c r="B356" s="74" t="s">
        <v>271</v>
      </c>
      <c r="C356" s="72" t="s">
        <v>372</v>
      </c>
      <c r="D356" s="72" t="s">
        <v>373</v>
      </c>
      <c r="E356" s="72" t="s">
        <v>368</v>
      </c>
      <c r="F356" s="72" t="s">
        <v>369</v>
      </c>
      <c r="G356" s="72" t="s">
        <v>370</v>
      </c>
      <c r="H356" s="207" t="s">
        <v>276</v>
      </c>
      <c r="I356" s="207"/>
      <c r="J356" s="207"/>
      <c r="K356" s="207"/>
      <c r="L356" s="207"/>
      <c r="M356" s="75" t="s">
        <v>277</v>
      </c>
      <c r="N356" s="76" t="s">
        <v>296</v>
      </c>
      <c r="O356" s="77" t="s">
        <v>278</v>
      </c>
    </row>
    <row r="357" spans="2:15" ht="30" x14ac:dyDescent="0.25">
      <c r="B357" s="73" t="s">
        <v>372</v>
      </c>
      <c r="C357" s="67">
        <v>1</v>
      </c>
      <c r="D357" s="67">
        <f>'Panel de expertos'!$L74</f>
        <v>1.8</v>
      </c>
      <c r="E357" s="67">
        <f>'Panel de expertos'!$L75</f>
        <v>2.2000000000000002</v>
      </c>
      <c r="F357" s="67">
        <f>'Panel de expertos'!$L76</f>
        <v>1.2666666666666666</v>
      </c>
      <c r="G357" s="67">
        <f>'Panel de expertos'!$L77</f>
        <v>1.6666666666666665</v>
      </c>
      <c r="H357" s="90">
        <f>C357/C$362</f>
        <v>0.29415444281112191</v>
      </c>
      <c r="I357" s="90">
        <f t="shared" ref="I357:L357" si="79">D357/D$362</f>
        <v>0.35101847465656089</v>
      </c>
      <c r="J357" s="90">
        <f t="shared" si="79"/>
        <v>0.24555543583665557</v>
      </c>
      <c r="K357" s="90">
        <f t="shared" si="79"/>
        <v>0.28651443343386473</v>
      </c>
      <c r="L357" s="90">
        <f t="shared" si="79"/>
        <v>0.27593818984547464</v>
      </c>
      <c r="M357" s="90">
        <f>SUM(H357:L357)</f>
        <v>1.4531809765836778</v>
      </c>
      <c r="N357" s="1">
        <f>M357/M$362</f>
        <v>0.29063619531673551</v>
      </c>
      <c r="O357" s="78">
        <f>N357</f>
        <v>0.29063619531673551</v>
      </c>
    </row>
    <row r="358" spans="2:15" ht="30" x14ac:dyDescent="0.25">
      <c r="B358" s="73" t="s">
        <v>373</v>
      </c>
      <c r="C358" s="67">
        <f>IF(D357&lt;&gt;"N/A",1/D357,"N/A")</f>
        <v>0.55555555555555558</v>
      </c>
      <c r="D358" s="67">
        <v>1</v>
      </c>
      <c r="E358" s="67">
        <f>'Panel de expertos'!$L78</f>
        <v>2.6</v>
      </c>
      <c r="F358" s="67">
        <f>'Panel de expertos'!$L79</f>
        <v>0.86666666666666681</v>
      </c>
      <c r="G358" s="67">
        <f>'Panel de expertos'!$L80</f>
        <v>1.2666666666666666</v>
      </c>
      <c r="H358" s="90">
        <f t="shared" ref="H358:H361" si="80">C358/C$362</f>
        <v>0.16341913489506774</v>
      </c>
      <c r="I358" s="90">
        <f t="shared" ref="I358:I361" si="81">D358/D$362</f>
        <v>0.19501026369808938</v>
      </c>
      <c r="J358" s="90">
        <f t="shared" ref="J358:J361" si="82">E358/E$362</f>
        <v>0.29020187871604747</v>
      </c>
      <c r="K358" s="90">
        <f t="shared" ref="K358:K361" si="83">F358/F$362</f>
        <v>0.19603619129685484</v>
      </c>
      <c r="L358" s="90">
        <f t="shared" ref="L358:L361" si="84">G358/G$362</f>
        <v>0.20971302428256072</v>
      </c>
      <c r="M358" s="90">
        <f t="shared" ref="M358:M361" si="85">SUM(H358:L358)</f>
        <v>1.0543804928886202</v>
      </c>
      <c r="N358" s="1">
        <f t="shared" ref="N358:N361" si="86">M358/M$362</f>
        <v>0.21087609857772402</v>
      </c>
      <c r="O358" s="78">
        <f t="shared" ref="O358:O361" si="87">N358</f>
        <v>0.21087609857772402</v>
      </c>
    </row>
    <row r="359" spans="2:15" ht="30" x14ac:dyDescent="0.25">
      <c r="B359" s="73" t="s">
        <v>368</v>
      </c>
      <c r="C359" s="67">
        <f>IF(E357&lt;&gt;"N/A",1/E357,"N/A")</f>
        <v>0.45454545454545453</v>
      </c>
      <c r="D359" s="67">
        <f>IF(E358&lt;&gt;"N/A",1/E358,"N/A")</f>
        <v>0.38461538461538458</v>
      </c>
      <c r="E359" s="67">
        <v>1</v>
      </c>
      <c r="F359" s="67">
        <f>'Panel de expertos'!$L81</f>
        <v>0.57333333333333336</v>
      </c>
      <c r="G359" s="67">
        <f>'Panel de expertos'!$L82</f>
        <v>0.70666666666666667</v>
      </c>
      <c r="H359" s="90">
        <f t="shared" si="80"/>
        <v>0.13370656491414631</v>
      </c>
      <c r="I359" s="90">
        <f t="shared" si="81"/>
        <v>7.500394757618821E-2</v>
      </c>
      <c r="J359" s="90">
        <f t="shared" si="82"/>
        <v>0.11161610719847979</v>
      </c>
      <c r="K359" s="90">
        <f t="shared" si="83"/>
        <v>0.12968548039638089</v>
      </c>
      <c r="L359" s="90">
        <f t="shared" si="84"/>
        <v>0.11699779249448125</v>
      </c>
      <c r="M359" s="90">
        <f t="shared" si="85"/>
        <v>0.56700989257967649</v>
      </c>
      <c r="N359" s="1">
        <f t="shared" si="86"/>
        <v>0.11340197851593528</v>
      </c>
      <c r="O359" s="78">
        <f t="shared" si="87"/>
        <v>0.11340197851593528</v>
      </c>
    </row>
    <row r="360" spans="2:15" ht="30" x14ac:dyDescent="0.25">
      <c r="B360" s="73" t="s">
        <v>369</v>
      </c>
      <c r="C360" s="67">
        <f>IF(F357&lt;&gt;"N/A",1/F357,"N/A")</f>
        <v>0.78947368421052633</v>
      </c>
      <c r="D360" s="67">
        <f>IF(F358&lt;&gt;"N/A",1/F358,"N/A")</f>
        <v>1.1538461538461537</v>
      </c>
      <c r="E360" s="67">
        <f>IF(F359&lt;&gt;"N/A",1/F359,"N/A")</f>
        <v>1.7441860465116279</v>
      </c>
      <c r="F360" s="67">
        <v>1</v>
      </c>
      <c r="G360" s="67">
        <f>'Panel de expertos'!$L83</f>
        <v>1.4</v>
      </c>
      <c r="H360" s="90">
        <f t="shared" si="80"/>
        <v>0.232227191692991</v>
      </c>
      <c r="I360" s="90">
        <f t="shared" si="81"/>
        <v>0.22501184272856464</v>
      </c>
      <c r="J360" s="90">
        <f t="shared" si="82"/>
        <v>0.19467925674153452</v>
      </c>
      <c r="K360" s="90">
        <f t="shared" si="83"/>
        <v>0.22619560534252481</v>
      </c>
      <c r="L360" s="90">
        <f t="shared" si="84"/>
        <v>0.23178807947019869</v>
      </c>
      <c r="M360" s="90">
        <f t="shared" si="85"/>
        <v>1.1099019759758137</v>
      </c>
      <c r="N360" s="1">
        <f t="shared" si="86"/>
        <v>0.22198039519516272</v>
      </c>
      <c r="O360" s="78">
        <f t="shared" si="87"/>
        <v>0.22198039519516272</v>
      </c>
    </row>
    <row r="361" spans="2:15" ht="30" x14ac:dyDescent="0.25">
      <c r="B361" s="73" t="s">
        <v>370</v>
      </c>
      <c r="C361" s="67">
        <f>IF($G357&lt;&gt;"N/A",1/$G357,"N/A")</f>
        <v>0.60000000000000009</v>
      </c>
      <c r="D361" s="67">
        <f>IF($G358&lt;&gt;"N/A",1/$G358,"N/A")</f>
        <v>0.78947368421052633</v>
      </c>
      <c r="E361" s="67">
        <f>IF($G359&lt;&gt;"N/A",1/$G359,"N/A")</f>
        <v>1.4150943396226414</v>
      </c>
      <c r="F361" s="67">
        <f>IF($G360&lt;&gt;"N/A",1/$G360,"N/A")</f>
        <v>0.7142857142857143</v>
      </c>
      <c r="G361" s="1">
        <v>1</v>
      </c>
      <c r="H361" s="90">
        <f t="shared" si="80"/>
        <v>0.17649266568667318</v>
      </c>
      <c r="I361" s="90">
        <f t="shared" si="81"/>
        <v>0.15395547134059687</v>
      </c>
      <c r="J361" s="90">
        <f t="shared" si="82"/>
        <v>0.15794732150728272</v>
      </c>
      <c r="K361" s="90">
        <f t="shared" si="83"/>
        <v>0.16156828953037486</v>
      </c>
      <c r="L361" s="90">
        <f t="shared" si="84"/>
        <v>0.16556291390728478</v>
      </c>
      <c r="M361" s="90">
        <f t="shared" si="85"/>
        <v>0.81552666197221235</v>
      </c>
      <c r="N361" s="1">
        <f t="shared" si="86"/>
        <v>0.16310533239444244</v>
      </c>
      <c r="O361" s="78">
        <f t="shared" si="87"/>
        <v>0.16310533239444244</v>
      </c>
    </row>
    <row r="362" spans="2:15" x14ac:dyDescent="0.25">
      <c r="B362" s="69" t="s">
        <v>274</v>
      </c>
      <c r="C362" s="71">
        <f>SUM(C357:C361)</f>
        <v>3.3995746943115361</v>
      </c>
      <c r="D362" s="71">
        <f t="shared" ref="D362:G362" si="88">SUM(D357:D361)</f>
        <v>5.1279352226720647</v>
      </c>
      <c r="E362" s="71">
        <f t="shared" si="88"/>
        <v>8.9592803861342691</v>
      </c>
      <c r="F362" s="71">
        <f t="shared" si="88"/>
        <v>4.4209523809523805</v>
      </c>
      <c r="G362" s="71">
        <f t="shared" si="88"/>
        <v>6.0399999999999991</v>
      </c>
      <c r="H362" s="71">
        <f t="shared" ref="H362" si="89">SUM(H357:H361)</f>
        <v>1.0000000000000002</v>
      </c>
      <c r="I362" s="71">
        <f t="shared" ref="I362" si="90">SUM(I357:I361)</f>
        <v>1</v>
      </c>
      <c r="J362" s="71">
        <f t="shared" ref="J362" si="91">SUM(J357:J361)</f>
        <v>1</v>
      </c>
      <c r="K362" s="71">
        <f t="shared" ref="K362" si="92">SUM(K357:K361)</f>
        <v>1.0000000000000002</v>
      </c>
      <c r="L362" s="71">
        <f t="shared" ref="L362:O362" si="93">SUM(L357:L361)</f>
        <v>1</v>
      </c>
      <c r="M362" s="71">
        <f t="shared" si="93"/>
        <v>5.0000000000000009</v>
      </c>
      <c r="N362" s="71">
        <f t="shared" si="93"/>
        <v>1</v>
      </c>
      <c r="O362" s="89">
        <f t="shared" si="93"/>
        <v>1</v>
      </c>
    </row>
    <row r="364" spans="2:15" x14ac:dyDescent="0.25">
      <c r="B364" s="85" t="s">
        <v>298</v>
      </c>
      <c r="C364" s="86" t="s">
        <v>292</v>
      </c>
      <c r="D364" s="83" cm="1">
        <f t="array" ref="D364">SUMPRODUCT(C362:G362,TRANSPOSE(N357:N361))</f>
        <v>5.0519195145580129</v>
      </c>
    </row>
    <row r="365" spans="2:15" x14ac:dyDescent="0.25">
      <c r="B365" s="85" t="s">
        <v>290</v>
      </c>
      <c r="C365" s="86" t="s">
        <v>293</v>
      </c>
      <c r="D365" s="83">
        <f>(D364-C355)/(C355-1)</f>
        <v>1.2979878639503228E-2</v>
      </c>
    </row>
    <row r="366" spans="2:15" x14ac:dyDescent="0.25">
      <c r="B366" s="85" t="s">
        <v>281</v>
      </c>
      <c r="C366" s="86" t="s">
        <v>294</v>
      </c>
      <c r="D366" s="83" cm="1">
        <f t="array" ref="D366">Tabla1[5]</f>
        <v>1.1200000000000001</v>
      </c>
    </row>
    <row r="367" spans="2:15" x14ac:dyDescent="0.25">
      <c r="B367" s="85" t="s">
        <v>291</v>
      </c>
      <c r="C367" s="86" t="s">
        <v>295</v>
      </c>
      <c r="D367" s="84">
        <f>D365/D366</f>
        <v>1.158917735669931E-2</v>
      </c>
    </row>
  </sheetData>
  <mergeCells count="45">
    <mergeCell ref="A179:A199"/>
    <mergeCell ref="A202:A219"/>
    <mergeCell ref="H63:N64"/>
    <mergeCell ref="H84:N84"/>
    <mergeCell ref="B186:B194"/>
    <mergeCell ref="B202:B208"/>
    <mergeCell ref="B209:B212"/>
    <mergeCell ref="C186:C194"/>
    <mergeCell ref="C202:C208"/>
    <mergeCell ref="I186:I194"/>
    <mergeCell ref="I202:I208"/>
    <mergeCell ref="I209:I212"/>
    <mergeCell ref="C209:C212"/>
    <mergeCell ref="H44:N44"/>
    <mergeCell ref="H103:N104"/>
    <mergeCell ref="B176:F176"/>
    <mergeCell ref="B179:B183"/>
    <mergeCell ref="B184:B185"/>
    <mergeCell ref="C179:C183"/>
    <mergeCell ref="C184:C185"/>
    <mergeCell ref="I179:I183"/>
    <mergeCell ref="I184:I185"/>
    <mergeCell ref="A2:F2"/>
    <mergeCell ref="A107:F107"/>
    <mergeCell ref="A156:F156"/>
    <mergeCell ref="C4:C6"/>
    <mergeCell ref="B4:B9"/>
    <mergeCell ref="C7:C9"/>
    <mergeCell ref="C11:C13"/>
    <mergeCell ref="C14:C16"/>
    <mergeCell ref="B11:B16"/>
    <mergeCell ref="H356:L356"/>
    <mergeCell ref="B195:B199"/>
    <mergeCell ref="C195:C199"/>
    <mergeCell ref="I195:I199"/>
    <mergeCell ref="E272:F272"/>
    <mergeCell ref="L285:T285"/>
    <mergeCell ref="H256:L256"/>
    <mergeCell ref="C213:C219"/>
    <mergeCell ref="B213:B219"/>
    <mergeCell ref="J338:P338"/>
    <mergeCell ref="G229:J229"/>
    <mergeCell ref="F243:H243"/>
    <mergeCell ref="I213:I219"/>
    <mergeCell ref="J305:P305"/>
  </mergeCells>
  <phoneticPr fontId="4" type="noConversion"/>
  <pageMargins left="0.7" right="0.7" top="0.75" bottom="0.75" header="0.3" footer="0.3"/>
  <pageSetup paperSize="9" orientation="portrait" r:id="rId1"/>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expression" priority="4" id="{F3E075E6-E24B-4AFD-9AD5-6DFEA48633D2}">
            <xm:f>'Resultados Examen'!$F$6="No"</xm:f>
            <x14:dxf>
              <font>
                <color theme="2" tint="-0.24994659260841701"/>
              </font>
            </x14:dxf>
          </x14:cfRule>
          <xm:sqref>B24:E25 B27:O45 B67:O85</xm:sqref>
        </x14:conditionalFormatting>
        <x14:conditionalFormatting xmlns:xm="http://schemas.microsoft.com/office/excel/2006/main">
          <x14:cfRule type="expression" priority="1" id="{CA9A3656-5148-4B4F-8E04-5A88EBD0809E}">
            <xm:f>'Resultados Examen'!$F$6="No"</xm:f>
            <x14:dxf>
              <font>
                <color theme="2" tint="-0.24994659260841701"/>
              </font>
            </x14:dxf>
          </x14:cfRule>
          <xm:sqref>B87:O105</xm:sqref>
        </x14:conditionalFormatting>
        <x14:conditionalFormatting xmlns:xm="http://schemas.microsoft.com/office/excel/2006/main">
          <x14:cfRule type="expression" priority="5" id="{C0BECF70-552E-43A8-95CB-362D2239B98E}">
            <xm:f>'Resultados Examen'!$F$6="No"</xm:f>
            <x14:dxf>
              <font>
                <color theme="2" tint="-0.24994659260841701"/>
              </font>
              <border>
                <vertical/>
                <horizontal/>
              </border>
            </x14:dxf>
          </x14:cfRule>
          <xm:sqref>H6:L6 B11:E16 B22:E22</xm:sqref>
        </x14:conditionalFormatting>
        <x14:conditionalFormatting xmlns:xm="http://schemas.microsoft.com/office/excel/2006/main">
          <x14:cfRule type="expression" priority="2" id="{EADBBDF1-9279-4D76-A240-2147296A3728}">
            <xm:f>'Resultados Examen'!$F$6="No"</xm:f>
            <x14:dxf>
              <font>
                <color theme="2" tint="-0.24994659260841701"/>
              </font>
            </x14:dxf>
          </x14:cfRule>
          <xm:sqref>I61:J61</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55847A-8B51-4EA0-B2F1-2F7149944867}">
  <dimension ref="A1:U874"/>
  <sheetViews>
    <sheetView tabSelected="1" view="pageBreakPreview" topLeftCell="A284" zoomScale="60" zoomScaleNormal="100" workbookViewId="0">
      <selection activeCell="B454" sqref="B454"/>
    </sheetView>
  </sheetViews>
  <sheetFormatPr baseColWidth="10" defaultRowHeight="15" x14ac:dyDescent="0.25"/>
  <cols>
    <col min="1" max="1" width="8.5703125" customWidth="1"/>
    <col min="2" max="2" width="9.7109375" customWidth="1"/>
    <col min="3" max="3" width="14.5703125" customWidth="1"/>
    <col min="4" max="4" width="11" customWidth="1"/>
    <col min="5" max="5" width="9.5703125" customWidth="1"/>
    <col min="6" max="6" width="9.85546875" customWidth="1"/>
    <col min="7" max="7" width="10.7109375" customWidth="1"/>
    <col min="8" max="8" width="13" customWidth="1"/>
    <col min="9" max="9" width="12.5703125" customWidth="1"/>
    <col min="10" max="10" width="6.85546875" customWidth="1"/>
  </cols>
  <sheetData>
    <row r="1" spans="1:21" ht="28.5" customHeight="1" x14ac:dyDescent="0.25">
      <c r="A1" s="269" t="s">
        <v>304</v>
      </c>
      <c r="B1" s="270"/>
      <c r="C1" s="270"/>
      <c r="D1" s="270"/>
      <c r="E1" s="270"/>
      <c r="F1" s="271"/>
      <c r="G1" s="106" t="s">
        <v>305</v>
      </c>
      <c r="H1" s="98">
        <f ca="1">TODAY()</f>
        <v>45293</v>
      </c>
      <c r="K1" s="95"/>
      <c r="L1" s="95"/>
      <c r="M1" s="95"/>
      <c r="N1" s="95"/>
      <c r="O1" s="95"/>
      <c r="P1" s="95"/>
      <c r="Q1" s="95"/>
      <c r="R1" s="95"/>
      <c r="S1" s="95"/>
      <c r="T1" s="95"/>
      <c r="U1" s="95"/>
    </row>
    <row r="2" spans="1:21" x14ac:dyDescent="0.25">
      <c r="A2" s="95"/>
      <c r="B2" s="95"/>
      <c r="C2" s="95"/>
      <c r="D2" s="95"/>
      <c r="E2" s="95"/>
      <c r="F2" s="95"/>
      <c r="G2" s="95"/>
      <c r="H2" s="95"/>
      <c r="I2" s="95"/>
      <c r="J2" s="97"/>
      <c r="K2" s="95"/>
      <c r="L2" s="95"/>
      <c r="M2" s="95"/>
      <c r="N2" s="95"/>
      <c r="O2" s="95"/>
      <c r="P2" s="95"/>
      <c r="Q2" s="95"/>
      <c r="R2" s="95"/>
      <c r="S2" s="95"/>
      <c r="T2" s="95"/>
      <c r="U2" s="95"/>
    </row>
    <row r="3" spans="1:21" x14ac:dyDescent="0.25">
      <c r="A3" s="104" t="s">
        <v>306</v>
      </c>
      <c r="B3" s="96"/>
      <c r="C3" s="95"/>
      <c r="D3" s="95"/>
      <c r="E3" s="96"/>
      <c r="F3" s="95"/>
      <c r="G3" s="95"/>
      <c r="H3" s="96"/>
      <c r="I3" s="95"/>
      <c r="J3" s="95"/>
      <c r="K3" s="96"/>
      <c r="L3" s="95"/>
      <c r="M3" s="95"/>
      <c r="N3" s="96"/>
      <c r="O3" s="95"/>
      <c r="P3" s="95"/>
      <c r="Q3" s="95"/>
      <c r="R3" s="95"/>
      <c r="S3" s="95"/>
      <c r="T3" s="95"/>
      <c r="U3" s="95"/>
    </row>
    <row r="4" spans="1:21" x14ac:dyDescent="0.25">
      <c r="A4" s="251" t="s">
        <v>307</v>
      </c>
      <c r="B4" s="248"/>
      <c r="C4" s="248"/>
      <c r="D4" s="248" t="str">
        <f>'Informe Previo'!D4</f>
        <v>Kahoot</v>
      </c>
      <c r="E4" s="248"/>
      <c r="F4" s="248"/>
      <c r="G4" s="248"/>
      <c r="H4" s="249"/>
      <c r="I4" s="95"/>
      <c r="J4" s="95"/>
      <c r="K4" s="95"/>
      <c r="L4" s="95"/>
      <c r="M4" s="95"/>
      <c r="N4" s="95"/>
      <c r="O4" s="95"/>
      <c r="P4" s="95"/>
      <c r="Q4" s="95"/>
      <c r="R4" s="95"/>
      <c r="S4" s="95"/>
      <c r="T4" s="95"/>
      <c r="U4" s="95"/>
    </row>
    <row r="5" spans="1:21" x14ac:dyDescent="0.25">
      <c r="A5" s="247" t="s">
        <v>0</v>
      </c>
      <c r="B5" s="240"/>
      <c r="C5" s="240"/>
      <c r="D5" s="105" t="str">
        <f>'Informe Previo'!D5</f>
        <v>2023-09-27</v>
      </c>
      <c r="F5" s="240"/>
      <c r="G5" s="240"/>
      <c r="H5" s="99"/>
      <c r="I5" s="95"/>
      <c r="J5" s="95"/>
      <c r="K5" s="95"/>
      <c r="L5" s="95"/>
      <c r="M5" s="95"/>
      <c r="N5" s="95"/>
      <c r="O5" s="95"/>
      <c r="P5" s="95"/>
      <c r="Q5" s="95"/>
      <c r="R5" s="95"/>
      <c r="S5" s="95"/>
      <c r="T5" s="95"/>
      <c r="U5" s="95"/>
    </row>
    <row r="6" spans="1:21" x14ac:dyDescent="0.25">
      <c r="A6" s="247" t="s">
        <v>1</v>
      </c>
      <c r="B6" s="240"/>
      <c r="C6" s="240"/>
      <c r="D6" s="240" t="str">
        <f>'Informe Previo'!D10</f>
        <v>Escuela Técnica Supoerior de Ingeniería</v>
      </c>
      <c r="E6" s="240"/>
      <c r="F6" s="240"/>
      <c r="G6" s="240"/>
      <c r="H6" s="250"/>
      <c r="I6" s="95"/>
      <c r="J6" s="95"/>
      <c r="K6" s="95"/>
      <c r="L6" s="95"/>
      <c r="M6" s="95"/>
      <c r="N6" s="95"/>
      <c r="O6" s="95"/>
      <c r="P6" s="95"/>
      <c r="Q6" s="95"/>
      <c r="R6" s="95"/>
      <c r="S6" s="95"/>
      <c r="T6" s="95"/>
      <c r="U6" s="95"/>
    </row>
    <row r="7" spans="1:21" x14ac:dyDescent="0.25">
      <c r="A7" s="247" t="s">
        <v>2</v>
      </c>
      <c r="B7" s="240"/>
      <c r="C7" s="240"/>
      <c r="D7" s="240" t="str">
        <f>'Informe Previo'!D11</f>
        <v>3º</v>
      </c>
      <c r="E7" s="240"/>
      <c r="F7" s="240"/>
      <c r="G7" s="240"/>
      <c r="H7" s="250"/>
      <c r="I7" s="95"/>
      <c r="J7" s="95"/>
      <c r="K7" s="95"/>
      <c r="L7" s="95"/>
      <c r="M7" s="95"/>
      <c r="N7" s="95"/>
      <c r="O7" s="95"/>
      <c r="P7" s="95"/>
      <c r="Q7" s="95"/>
      <c r="R7" s="95"/>
      <c r="S7" s="95"/>
      <c r="T7" s="95"/>
      <c r="U7" s="95"/>
    </row>
    <row r="8" spans="1:21" x14ac:dyDescent="0.25">
      <c r="A8" s="255" t="s">
        <v>3</v>
      </c>
      <c r="B8" s="256"/>
      <c r="C8" s="256"/>
      <c r="D8" s="256" t="str">
        <f>'Informe Previo'!D13</f>
        <v>Sistemas Operativos</v>
      </c>
      <c r="E8" s="256"/>
      <c r="F8" s="256"/>
      <c r="G8" s="256"/>
      <c r="H8" s="257"/>
      <c r="I8" s="95"/>
      <c r="J8" s="95"/>
      <c r="K8" s="95"/>
      <c r="L8" s="95"/>
      <c r="M8" s="95"/>
      <c r="N8" s="95"/>
      <c r="O8" s="95"/>
      <c r="P8" s="95"/>
      <c r="Q8" s="95"/>
      <c r="R8" s="95"/>
      <c r="S8" s="95"/>
      <c r="T8" s="95"/>
      <c r="U8" s="95"/>
    </row>
    <row r="9" spans="1:21" ht="47.25" customHeight="1" x14ac:dyDescent="0.25">
      <c r="A9" s="258" t="s">
        <v>4</v>
      </c>
      <c r="B9" s="259"/>
      <c r="C9" s="259"/>
      <c r="D9" s="260" t="str">
        <f>'Informe Previo'!D14</f>
        <v>Francisco Javier Muñoz Calle</v>
      </c>
      <c r="E9" s="260"/>
      <c r="F9" s="260"/>
      <c r="G9" s="260"/>
      <c r="H9" s="261"/>
      <c r="I9" s="95"/>
      <c r="J9" s="95"/>
      <c r="K9" s="95"/>
      <c r="L9" s="95"/>
      <c r="M9" s="95"/>
      <c r="N9" s="95"/>
      <c r="O9" s="95"/>
      <c r="P9" s="95"/>
      <c r="Q9" s="95"/>
      <c r="R9" s="95"/>
      <c r="S9" s="95"/>
      <c r="T9" s="95"/>
      <c r="U9" s="95"/>
    </row>
    <row r="10" spans="1:21" ht="44.25" customHeight="1" x14ac:dyDescent="0.25">
      <c r="A10" s="262" t="s">
        <v>5</v>
      </c>
      <c r="B10" s="263"/>
      <c r="C10" s="263"/>
      <c r="D10" s="264" t="str">
        <f>'Informe Previo'!D15</f>
        <v>José Manuel Candilejo Egea</v>
      </c>
      <c r="E10" s="264"/>
      <c r="F10" s="264"/>
      <c r="G10" s="264"/>
      <c r="H10" s="265"/>
      <c r="I10" s="95"/>
      <c r="J10" s="95"/>
      <c r="K10" s="95"/>
      <c r="L10" s="95"/>
      <c r="M10" s="95"/>
      <c r="N10" s="95"/>
      <c r="O10" s="95"/>
      <c r="P10" s="95"/>
      <c r="Q10" s="95"/>
      <c r="R10" s="95"/>
      <c r="S10" s="95"/>
      <c r="T10" s="95"/>
      <c r="U10" s="95"/>
    </row>
    <row r="11" spans="1:21" x14ac:dyDescent="0.25">
      <c r="A11" s="240"/>
      <c r="B11" s="240"/>
      <c r="C11" s="240"/>
      <c r="D11" s="240"/>
      <c r="E11" s="240"/>
      <c r="F11" s="240"/>
      <c r="G11" s="240"/>
      <c r="H11" s="240"/>
      <c r="I11" s="95"/>
      <c r="J11" s="95"/>
      <c r="K11" s="95"/>
      <c r="L11" s="95"/>
      <c r="M11" s="95"/>
      <c r="N11" s="95"/>
      <c r="O11" s="95"/>
      <c r="P11" s="95"/>
      <c r="Q11" s="95"/>
      <c r="R11" s="95"/>
      <c r="S11" s="95"/>
      <c r="T11" s="95"/>
      <c r="U11" s="95"/>
    </row>
    <row r="12" spans="1:21" x14ac:dyDescent="0.25">
      <c r="A12" s="180" t="s">
        <v>622</v>
      </c>
      <c r="B12" s="100"/>
      <c r="C12" s="100"/>
      <c r="D12" s="100"/>
      <c r="E12" s="100"/>
      <c r="F12" s="100"/>
      <c r="G12" s="100"/>
      <c r="H12" s="100"/>
      <c r="I12" s="95"/>
      <c r="J12" s="95"/>
      <c r="K12" s="95"/>
      <c r="L12" s="95"/>
      <c r="M12" s="95"/>
      <c r="N12" s="95"/>
      <c r="O12" s="95"/>
      <c r="P12" s="95"/>
      <c r="Q12" s="95"/>
      <c r="R12" s="95"/>
      <c r="S12" s="95"/>
      <c r="T12" s="95"/>
      <c r="U12" s="95"/>
    </row>
    <row r="13" spans="1:21" ht="30.75" customHeight="1" x14ac:dyDescent="0.25">
      <c r="A13" s="266" t="s">
        <v>626</v>
      </c>
      <c r="B13" s="267"/>
      <c r="C13" s="101" t="str">
        <f>'Informe Previo'!D6</f>
        <v>2 meses</v>
      </c>
      <c r="D13" s="101"/>
      <c r="E13" s="266" t="s">
        <v>624</v>
      </c>
      <c r="F13" s="267"/>
      <c r="G13" s="101">
        <f>'Informe Previo'!D7</f>
        <v>4</v>
      </c>
      <c r="H13" s="175"/>
      <c r="I13" s="95"/>
      <c r="J13" s="95"/>
      <c r="K13" s="95"/>
      <c r="L13" s="95"/>
      <c r="M13" s="95"/>
      <c r="N13" s="95"/>
      <c r="O13" s="95"/>
      <c r="P13" s="95"/>
      <c r="Q13" s="95"/>
      <c r="R13" s="95"/>
      <c r="S13" s="95"/>
      <c r="T13" s="95"/>
      <c r="U13" s="95"/>
    </row>
    <row r="14" spans="1:21" ht="30" customHeight="1" x14ac:dyDescent="0.25">
      <c r="A14" s="177" t="s">
        <v>625</v>
      </c>
      <c r="B14" s="178"/>
      <c r="C14" s="181" t="str">
        <f>'Informe Previo'!D9</f>
        <v>No</v>
      </c>
      <c r="D14" s="178"/>
      <c r="E14" s="279" t="s">
        <v>623</v>
      </c>
      <c r="F14" s="280"/>
      <c r="G14" s="178">
        <f>IF('Informe Previo'!D8&lt;&gt;"",'Informe Previo'!D8,"Sin especificar")</f>
        <v>11</v>
      </c>
      <c r="H14" s="179"/>
      <c r="I14" s="95"/>
      <c r="J14" s="95"/>
      <c r="K14" s="95"/>
      <c r="L14" s="95"/>
      <c r="M14" s="95"/>
      <c r="N14" s="95"/>
      <c r="O14" s="95"/>
      <c r="P14" s="95"/>
      <c r="Q14" s="95"/>
      <c r="R14" s="95"/>
      <c r="S14" s="95"/>
      <c r="T14" s="95"/>
      <c r="U14" s="95"/>
    </row>
    <row r="15" spans="1:21" x14ac:dyDescent="0.25">
      <c r="A15" s="100"/>
      <c r="B15" s="100"/>
      <c r="C15" s="100"/>
      <c r="D15" s="100"/>
      <c r="E15" s="100"/>
      <c r="F15" s="100"/>
      <c r="G15" s="100"/>
      <c r="H15" s="100"/>
      <c r="I15" s="95"/>
      <c r="J15" s="95"/>
      <c r="K15" s="95"/>
      <c r="L15" s="95"/>
      <c r="M15" s="95"/>
      <c r="N15" s="95"/>
      <c r="O15" s="95"/>
      <c r="P15" s="95"/>
      <c r="Q15" s="95"/>
      <c r="R15" s="95"/>
      <c r="S15" s="95"/>
      <c r="T15" s="95"/>
      <c r="U15" s="95"/>
    </row>
    <row r="16" spans="1:21" x14ac:dyDescent="0.25">
      <c r="A16" s="100"/>
      <c r="B16" s="100"/>
      <c r="C16" s="100"/>
      <c r="D16" s="100"/>
      <c r="E16" s="100"/>
      <c r="F16" s="100"/>
      <c r="G16" s="100"/>
      <c r="H16" s="100"/>
      <c r="I16" s="95"/>
      <c r="J16" s="95"/>
      <c r="K16" s="95"/>
      <c r="L16" s="95"/>
      <c r="M16" s="95"/>
      <c r="N16" s="95"/>
      <c r="O16" s="95"/>
      <c r="P16" s="95"/>
      <c r="Q16" s="95"/>
      <c r="R16" s="95"/>
      <c r="S16" s="95"/>
      <c r="T16" s="95"/>
      <c r="U16" s="95"/>
    </row>
    <row r="17" spans="1:21" x14ac:dyDescent="0.25">
      <c r="A17" s="104" t="s">
        <v>308</v>
      </c>
      <c r="B17" s="96"/>
      <c r="C17" s="95"/>
      <c r="D17" s="95"/>
      <c r="E17" s="96"/>
      <c r="F17" s="95"/>
      <c r="G17" s="95"/>
      <c r="H17" s="96"/>
      <c r="I17" s="95"/>
      <c r="J17" s="95"/>
      <c r="K17" s="95"/>
      <c r="L17" s="95"/>
      <c r="M17" s="95"/>
      <c r="N17" s="95"/>
      <c r="O17" s="95"/>
      <c r="P17" s="95"/>
      <c r="Q17" s="95"/>
      <c r="R17" s="95"/>
      <c r="S17" s="95"/>
      <c r="T17" s="95"/>
      <c r="U17" s="95"/>
    </row>
    <row r="18" spans="1:21" x14ac:dyDescent="0.25">
      <c r="A18" s="251" t="s">
        <v>6</v>
      </c>
      <c r="B18" s="248"/>
      <c r="C18" s="248"/>
      <c r="D18" s="248">
        <f>'Informe Previo'!D16</f>
        <v>15</v>
      </c>
      <c r="E18" s="248"/>
      <c r="F18" s="248"/>
      <c r="G18" s="248"/>
      <c r="H18" s="249"/>
      <c r="I18" s="95"/>
      <c r="J18" s="95"/>
      <c r="K18" s="95"/>
      <c r="L18" s="95"/>
      <c r="M18" s="95"/>
      <c r="N18" s="95"/>
      <c r="O18" s="95"/>
      <c r="P18" s="95"/>
      <c r="Q18" s="95"/>
      <c r="R18" s="95"/>
      <c r="S18" s="95"/>
      <c r="T18" s="95"/>
      <c r="U18" s="95"/>
    </row>
    <row r="19" spans="1:21" ht="43.5" customHeight="1" x14ac:dyDescent="0.25">
      <c r="A19" s="252" t="s">
        <v>7</v>
      </c>
      <c r="B19" s="253"/>
      <c r="C19" s="253"/>
      <c r="D19" s="245" t="str">
        <f>'Informe Previo'!D19</f>
        <v>En la última sesiónn de kahoot sólo participaron 5 alumnos. En el curso anterior también se usó kahoot. Se lleva usando unos años.</v>
      </c>
      <c r="E19" s="245"/>
      <c r="F19" s="245"/>
      <c r="G19" s="245"/>
      <c r="H19" s="254"/>
      <c r="I19" s="95"/>
      <c r="J19" s="95"/>
      <c r="K19" s="95"/>
      <c r="L19" s="95"/>
      <c r="M19" s="95"/>
      <c r="N19" s="95"/>
      <c r="O19" s="95"/>
      <c r="P19" s="95"/>
      <c r="Q19" s="95"/>
      <c r="R19" s="95"/>
      <c r="S19" s="95"/>
      <c r="T19" s="95"/>
      <c r="U19" s="95"/>
    </row>
    <row r="20" spans="1:21" ht="31.5" customHeight="1" x14ac:dyDescent="0.25">
      <c r="A20" s="266" t="s">
        <v>309</v>
      </c>
      <c r="B20" s="267" t="s">
        <v>8</v>
      </c>
      <c r="C20" s="267" t="s">
        <v>8</v>
      </c>
      <c r="D20" s="101">
        <f>'Informe Previo'!D17</f>
        <v>0</v>
      </c>
      <c r="E20" s="103"/>
      <c r="F20" s="248"/>
      <c r="G20" s="248"/>
      <c r="H20" s="102"/>
      <c r="I20" s="95"/>
      <c r="J20" s="95"/>
      <c r="K20" s="95"/>
      <c r="L20" s="95"/>
      <c r="M20" s="95"/>
      <c r="N20" s="95"/>
      <c r="O20" s="95"/>
      <c r="P20" s="95"/>
      <c r="Q20" s="95"/>
      <c r="R20" s="95"/>
      <c r="S20" s="95"/>
      <c r="T20" s="95"/>
      <c r="U20" s="95"/>
    </row>
    <row r="21" spans="1:21" ht="29.25" customHeight="1" x14ac:dyDescent="0.25">
      <c r="A21" s="279" t="s">
        <v>310</v>
      </c>
      <c r="B21" s="280" t="s">
        <v>9</v>
      </c>
      <c r="C21" s="280" t="s">
        <v>9</v>
      </c>
      <c r="D21" s="256">
        <f>'Informe Previo'!D18</f>
        <v>0</v>
      </c>
      <c r="E21" s="256"/>
      <c r="F21" s="256"/>
      <c r="G21" s="256"/>
      <c r="H21" s="257"/>
      <c r="I21" s="95"/>
      <c r="J21" s="95"/>
      <c r="K21" s="95"/>
      <c r="L21" s="95"/>
      <c r="M21" s="95"/>
      <c r="N21" s="95"/>
      <c r="O21" s="95"/>
      <c r="P21" s="95"/>
      <c r="Q21" s="95"/>
      <c r="R21" s="95"/>
      <c r="S21" s="95"/>
      <c r="T21" s="95"/>
      <c r="U21" s="95"/>
    </row>
    <row r="22" spans="1:21" ht="15.75" customHeight="1" x14ac:dyDescent="0.25">
      <c r="A22" s="266" t="s">
        <v>311</v>
      </c>
      <c r="B22" s="267" t="s">
        <v>10</v>
      </c>
      <c r="C22" s="267" t="s">
        <v>10</v>
      </c>
      <c r="D22" s="242">
        <f>'Informe Previo'!D20</f>
        <v>7</v>
      </c>
      <c r="E22" s="242"/>
      <c r="F22" s="242"/>
      <c r="G22" s="242"/>
      <c r="H22" s="243"/>
      <c r="I22" s="95"/>
      <c r="J22" s="95"/>
      <c r="K22" s="95"/>
      <c r="L22" s="95"/>
      <c r="M22" s="95"/>
      <c r="N22" s="95"/>
      <c r="O22" s="95"/>
      <c r="P22" s="95"/>
      <c r="Q22" s="95"/>
      <c r="R22" s="95"/>
      <c r="S22" s="95"/>
      <c r="T22" s="95"/>
      <c r="U22" s="95"/>
    </row>
    <row r="23" spans="1:21" ht="15.75" customHeight="1" x14ac:dyDescent="0.25">
      <c r="A23" s="176" t="s">
        <v>627</v>
      </c>
      <c r="B23" s="183"/>
      <c r="C23" s="183"/>
      <c r="D23" s="182" t="str">
        <f>'Informe Previo'!D21</f>
        <v>Exámenes (adicionalmente prácticas y trabjajo de curso)</v>
      </c>
      <c r="E23" s="184"/>
      <c r="F23" s="184"/>
      <c r="G23" s="184"/>
      <c r="H23" s="174"/>
      <c r="I23" s="95"/>
      <c r="J23" s="95"/>
      <c r="K23" s="95"/>
      <c r="L23" s="95"/>
      <c r="M23" s="95"/>
      <c r="N23" s="95"/>
      <c r="O23" s="95"/>
      <c r="P23" s="95"/>
      <c r="Q23" s="95"/>
      <c r="R23" s="95"/>
      <c r="S23" s="95"/>
      <c r="T23" s="95"/>
      <c r="U23" s="95"/>
    </row>
    <row r="24" spans="1:21" x14ac:dyDescent="0.25">
      <c r="A24" s="244" t="s">
        <v>11</v>
      </c>
      <c r="B24" s="245" t="s">
        <v>11</v>
      </c>
      <c r="C24" s="245" t="s">
        <v>11</v>
      </c>
      <c r="D24" s="276" t="str">
        <f>IF('Informe Previo'!D25&lt;&gt;"",'Informe Previo'!D25&amp;" h de trabajo en casa/semana","Sin especificar")</f>
        <v>Sin especificar</v>
      </c>
      <c r="E24" s="276"/>
      <c r="F24" s="276"/>
      <c r="G24" s="276"/>
      <c r="H24" s="277"/>
      <c r="I24" s="95"/>
      <c r="J24" s="95"/>
      <c r="K24" s="95"/>
      <c r="L24" s="95"/>
      <c r="M24" s="95"/>
      <c r="N24" s="95"/>
      <c r="O24" s="95"/>
      <c r="P24" s="95"/>
      <c r="Q24" s="95"/>
      <c r="R24" s="95"/>
      <c r="S24" s="95"/>
      <c r="T24" s="95"/>
      <c r="U24" s="95"/>
    </row>
    <row r="25" spans="1:21" ht="28.5" customHeight="1" x14ac:dyDescent="0.25">
      <c r="A25" s="244" t="s">
        <v>12</v>
      </c>
      <c r="B25" s="245" t="s">
        <v>12</v>
      </c>
      <c r="C25" s="245" t="s">
        <v>12</v>
      </c>
      <c r="D25" s="276">
        <f>'Informe Previo'!D36</f>
        <v>0</v>
      </c>
      <c r="E25" s="276"/>
      <c r="F25" s="276"/>
      <c r="G25" s="276"/>
      <c r="H25" s="277"/>
      <c r="I25" s="95"/>
      <c r="J25" s="95"/>
      <c r="K25" s="95"/>
      <c r="L25" s="95"/>
      <c r="M25" s="95"/>
      <c r="N25" s="95"/>
      <c r="O25" s="95"/>
      <c r="P25" s="95"/>
      <c r="Q25" s="95"/>
      <c r="R25" s="95"/>
      <c r="S25" s="95"/>
      <c r="T25" s="95"/>
      <c r="U25" s="95"/>
    </row>
    <row r="26" spans="1:21" x14ac:dyDescent="0.25">
      <c r="A26" s="247" t="s">
        <v>628</v>
      </c>
      <c r="B26" s="240"/>
      <c r="C26" s="240"/>
      <c r="D26" s="278">
        <f>'Informe Previo'!D26</f>
        <v>0.4</v>
      </c>
      <c r="E26" s="240"/>
      <c r="F26" s="240"/>
      <c r="G26" s="240"/>
      <c r="H26" s="250"/>
      <c r="I26" s="95"/>
      <c r="J26" s="95"/>
      <c r="K26" s="95"/>
      <c r="L26" s="95"/>
      <c r="M26" s="95"/>
      <c r="N26" s="95"/>
      <c r="O26" s="95"/>
      <c r="P26" s="95"/>
      <c r="Q26" s="95"/>
      <c r="R26" s="95"/>
      <c r="S26" s="95"/>
      <c r="T26" s="95"/>
      <c r="U26" s="95"/>
    </row>
    <row r="27" spans="1:21" x14ac:dyDescent="0.25">
      <c r="A27" s="247" t="s">
        <v>629</v>
      </c>
      <c r="B27" s="240"/>
      <c r="C27" s="240"/>
      <c r="D27" s="240">
        <f>IF('Informe Previo'!D28&lt;&gt;"",'Informe Previo'!D28,"Sin especificar")</f>
        <v>9</v>
      </c>
      <c r="E27" s="240"/>
      <c r="F27" s="240"/>
      <c r="G27" s="240"/>
      <c r="H27" s="250"/>
      <c r="I27" s="95"/>
      <c r="J27" s="95"/>
      <c r="K27" s="95"/>
      <c r="L27" s="95"/>
      <c r="M27" s="95"/>
      <c r="N27" s="95"/>
      <c r="O27" s="95"/>
      <c r="P27" s="95"/>
      <c r="Q27" s="95"/>
      <c r="R27" s="95"/>
      <c r="S27" s="95"/>
      <c r="T27" s="95"/>
      <c r="U27" s="95"/>
    </row>
    <row r="28" spans="1:21" x14ac:dyDescent="0.25">
      <c r="A28" s="255" t="s">
        <v>630</v>
      </c>
      <c r="B28" s="256"/>
      <c r="C28" s="256"/>
      <c r="D28" s="256">
        <f>'Informe Previo'!D29</f>
        <v>10</v>
      </c>
      <c r="E28" s="256"/>
      <c r="F28" s="256"/>
      <c r="G28" s="256"/>
      <c r="H28" s="257"/>
      <c r="I28" s="95"/>
      <c r="J28" s="95"/>
      <c r="K28" s="95"/>
      <c r="L28" s="95"/>
      <c r="M28" s="95"/>
      <c r="N28" s="95"/>
      <c r="O28" s="95"/>
      <c r="P28" s="95"/>
      <c r="Q28" s="95"/>
      <c r="R28" s="95"/>
      <c r="S28" s="95"/>
      <c r="T28" s="95"/>
      <c r="U28" s="95"/>
    </row>
    <row r="29" spans="1:21" ht="153" customHeight="1" x14ac:dyDescent="0.25">
      <c r="A29" s="240"/>
      <c r="B29" s="240"/>
      <c r="C29" s="240"/>
      <c r="D29" s="240"/>
      <c r="E29" s="240"/>
      <c r="F29" s="240"/>
      <c r="G29" s="240"/>
      <c r="H29" s="240"/>
      <c r="I29" s="95"/>
      <c r="J29" s="95"/>
      <c r="K29" s="95"/>
      <c r="L29" s="95"/>
      <c r="M29" s="95"/>
      <c r="N29" s="95"/>
      <c r="O29" s="95"/>
      <c r="P29" s="95"/>
      <c r="Q29" s="95"/>
      <c r="R29" s="95"/>
      <c r="S29" s="95"/>
      <c r="T29" s="95"/>
      <c r="U29" s="95"/>
    </row>
    <row r="30" spans="1:21" x14ac:dyDescent="0.25">
      <c r="A30" s="95"/>
      <c r="B30" s="95"/>
      <c r="C30" s="95"/>
      <c r="D30" s="95"/>
      <c r="E30" s="95"/>
      <c r="F30" s="95"/>
      <c r="G30" s="95"/>
      <c r="H30" s="95"/>
      <c r="I30" s="95"/>
      <c r="J30" s="95"/>
      <c r="K30" s="95"/>
      <c r="L30" s="95"/>
      <c r="M30" s="95"/>
      <c r="N30" s="95"/>
      <c r="O30" s="95"/>
      <c r="P30" s="95"/>
      <c r="Q30" s="95"/>
      <c r="R30" s="95"/>
      <c r="S30" s="95"/>
      <c r="T30" s="95"/>
      <c r="U30" s="95"/>
    </row>
    <row r="31" spans="1:21" x14ac:dyDescent="0.25">
      <c r="A31" s="95"/>
      <c r="B31" s="95"/>
      <c r="C31" s="95"/>
      <c r="D31" s="95"/>
      <c r="E31" s="95"/>
      <c r="F31" s="95"/>
      <c r="G31" s="95"/>
      <c r="H31" s="95"/>
      <c r="I31" s="95"/>
      <c r="J31" s="95"/>
      <c r="K31" s="95"/>
      <c r="L31" s="95"/>
      <c r="M31" s="95"/>
      <c r="N31" s="95"/>
      <c r="O31" s="95"/>
      <c r="P31" s="95"/>
      <c r="Q31" s="95"/>
      <c r="R31" s="95"/>
      <c r="S31" s="95"/>
      <c r="T31" s="95"/>
      <c r="U31" s="95"/>
    </row>
    <row r="32" spans="1:21" x14ac:dyDescent="0.25">
      <c r="A32" s="104" t="s">
        <v>312</v>
      </c>
      <c r="B32" s="95"/>
      <c r="C32" s="95"/>
      <c r="D32" s="95"/>
      <c r="E32" s="95"/>
      <c r="F32" s="95"/>
      <c r="G32" s="95"/>
      <c r="H32" s="95"/>
      <c r="I32" s="95"/>
      <c r="J32" s="95"/>
      <c r="K32" s="95"/>
      <c r="L32" s="95"/>
      <c r="M32" s="95"/>
      <c r="N32" s="95"/>
      <c r="O32" s="95"/>
      <c r="P32" s="95"/>
      <c r="Q32" s="95"/>
      <c r="R32" s="95"/>
      <c r="S32" s="95"/>
      <c r="T32" s="95"/>
      <c r="U32" s="95"/>
    </row>
    <row r="33" spans="1:21" x14ac:dyDescent="0.25">
      <c r="A33" s="107" t="s">
        <v>631</v>
      </c>
      <c r="B33" s="103"/>
      <c r="C33" s="103"/>
      <c r="D33" s="108" t="str">
        <f>'Resultados Examen'!G2</f>
        <v>No</v>
      </c>
      <c r="E33" s="108"/>
      <c r="F33" s="108"/>
      <c r="G33" s="108"/>
      <c r="H33" s="109"/>
      <c r="I33" s="95"/>
      <c r="J33" s="95"/>
      <c r="K33" s="95"/>
      <c r="L33" s="95"/>
      <c r="M33" s="95"/>
      <c r="N33" s="95"/>
      <c r="O33" s="95"/>
      <c r="P33" s="95"/>
      <c r="Q33" s="95"/>
      <c r="R33" s="95"/>
      <c r="S33" s="95"/>
      <c r="T33" s="95"/>
      <c r="U33" s="95"/>
    </row>
    <row r="34" spans="1:21" x14ac:dyDescent="0.25">
      <c r="A34" s="110" t="s">
        <v>313</v>
      </c>
      <c r="B34" s="95"/>
      <c r="C34" s="95" t="str">
        <f>'Resultados Examen'!F6</f>
        <v>No</v>
      </c>
      <c r="D34" s="95"/>
      <c r="E34" s="95"/>
      <c r="F34" s="95"/>
      <c r="G34" s="95"/>
      <c r="H34" s="111"/>
      <c r="I34" s="95"/>
      <c r="J34" s="95"/>
      <c r="K34" s="95"/>
      <c r="L34" s="95"/>
      <c r="M34" s="95"/>
      <c r="N34" s="95"/>
      <c r="O34" s="95"/>
      <c r="P34" s="95"/>
      <c r="Q34" s="95"/>
      <c r="R34" s="95"/>
      <c r="S34" s="95"/>
      <c r="T34" s="95"/>
      <c r="U34" s="95"/>
    </row>
    <row r="35" spans="1:21" x14ac:dyDescent="0.25">
      <c r="A35" s="110" t="s">
        <v>314</v>
      </c>
      <c r="B35" s="95"/>
      <c r="C35" s="95"/>
      <c r="D35" s="95"/>
      <c r="E35" s="95" t="str">
        <f>Cálculos!K33</f>
        <v>N/A</v>
      </c>
      <c r="F35" s="95"/>
      <c r="G35" s="95"/>
      <c r="H35" s="111"/>
      <c r="I35" s="95"/>
      <c r="J35" s="95"/>
      <c r="K35" s="95"/>
      <c r="L35" s="95"/>
      <c r="M35" s="95"/>
      <c r="N35" s="95"/>
      <c r="O35" s="95"/>
      <c r="P35" s="95"/>
      <c r="Q35" s="95"/>
      <c r="R35" s="95"/>
      <c r="S35" s="95"/>
      <c r="T35" s="95"/>
      <c r="U35" s="95"/>
    </row>
    <row r="36" spans="1:21" x14ac:dyDescent="0.25">
      <c r="A36" s="110"/>
      <c r="B36" s="95"/>
      <c r="C36" s="95"/>
      <c r="D36" s="95"/>
      <c r="E36" s="95"/>
      <c r="F36" s="95"/>
      <c r="G36" s="95"/>
      <c r="H36" s="111"/>
      <c r="I36" s="95"/>
      <c r="J36" s="95"/>
      <c r="K36" s="95"/>
      <c r="L36" s="95"/>
      <c r="M36" s="95"/>
      <c r="N36" s="95"/>
      <c r="O36" s="95"/>
      <c r="P36" s="95"/>
      <c r="Q36" s="95"/>
      <c r="R36" s="95"/>
      <c r="S36" s="95"/>
      <c r="T36" s="95"/>
      <c r="U36" s="95"/>
    </row>
    <row r="37" spans="1:21" x14ac:dyDescent="0.25">
      <c r="A37" s="110"/>
      <c r="B37" s="272" t="s">
        <v>318</v>
      </c>
      <c r="C37" s="272"/>
      <c r="D37" s="273" t="s">
        <v>316</v>
      </c>
      <c r="E37" s="273"/>
      <c r="F37" s="273" t="s">
        <v>315</v>
      </c>
      <c r="G37" s="273"/>
      <c r="H37" s="111"/>
      <c r="I37" s="95"/>
      <c r="J37" s="95"/>
      <c r="K37" s="95"/>
      <c r="L37" s="95"/>
      <c r="M37" s="95"/>
      <c r="N37" s="95"/>
      <c r="O37" s="95"/>
      <c r="P37" s="95"/>
      <c r="Q37" s="95"/>
      <c r="R37" s="95"/>
      <c r="S37" s="95"/>
      <c r="T37" s="95"/>
      <c r="U37" s="95"/>
    </row>
    <row r="38" spans="1:21" x14ac:dyDescent="0.25">
      <c r="A38" s="110"/>
      <c r="B38" s="272"/>
      <c r="C38" s="272"/>
      <c r="D38" s="115" t="s">
        <v>47</v>
      </c>
      <c r="E38" s="115" t="s">
        <v>48</v>
      </c>
      <c r="F38" s="115" t="s">
        <v>47</v>
      </c>
      <c r="G38" s="115" t="s">
        <v>48</v>
      </c>
      <c r="H38" s="111"/>
      <c r="I38" s="95"/>
      <c r="J38" s="95"/>
      <c r="K38" s="95"/>
      <c r="L38" s="95"/>
      <c r="M38" s="95"/>
      <c r="N38" s="95"/>
      <c r="O38" s="95"/>
      <c r="P38" s="95"/>
      <c r="Q38" s="95"/>
      <c r="R38" s="95"/>
      <c r="S38" s="95"/>
      <c r="T38" s="95"/>
      <c r="U38" s="95"/>
    </row>
    <row r="39" spans="1:21" x14ac:dyDescent="0.25">
      <c r="A39" s="110"/>
      <c r="B39" s="274" t="s">
        <v>53</v>
      </c>
      <c r="C39" s="274"/>
      <c r="D39" s="117" t="str">
        <f>IF(D33="No","N/A",Cálculos!E4)</f>
        <v>N/A</v>
      </c>
      <c r="E39" s="117" t="str">
        <f>IF(D33="No","N/A",Cálculos!E5)</f>
        <v>N/A</v>
      </c>
      <c r="F39" s="117" t="str">
        <f>Cálculos!E11</f>
        <v>N/A</v>
      </c>
      <c r="G39" s="117" t="str">
        <f>Cálculos!E12</f>
        <v>N/A</v>
      </c>
      <c r="H39" s="111"/>
      <c r="I39" s="95"/>
      <c r="J39" s="95"/>
      <c r="K39" s="95"/>
      <c r="L39" s="95"/>
      <c r="M39" s="95"/>
      <c r="N39" s="95"/>
      <c r="O39" s="95"/>
      <c r="P39" s="95"/>
      <c r="Q39" s="95"/>
      <c r="R39" s="95"/>
      <c r="S39" s="95"/>
      <c r="T39" s="95"/>
      <c r="U39" s="95"/>
    </row>
    <row r="40" spans="1:21" x14ac:dyDescent="0.25">
      <c r="A40" s="110"/>
      <c r="B40" s="274" t="s">
        <v>54</v>
      </c>
      <c r="C40" s="274"/>
      <c r="D40" s="117" t="str">
        <f>IF(D33="No","N/A",Cálculos!E7)</f>
        <v>N/A</v>
      </c>
      <c r="E40" s="117" t="str">
        <f>IF(D33="No","N/A",Cálculos!E8)</f>
        <v>N/A</v>
      </c>
      <c r="F40" s="117" t="str">
        <f>Cálculos!E14</f>
        <v>N/A</v>
      </c>
      <c r="G40" s="117" t="str">
        <f>Cálculos!E15</f>
        <v>N/A</v>
      </c>
      <c r="H40" s="111"/>
      <c r="I40" s="95"/>
      <c r="J40" s="95"/>
      <c r="K40" s="95"/>
      <c r="L40" s="95"/>
      <c r="M40" s="95"/>
      <c r="N40" s="95"/>
      <c r="O40" s="95"/>
      <c r="P40" s="95"/>
      <c r="Q40" s="95"/>
      <c r="R40" s="95"/>
      <c r="S40" s="95"/>
      <c r="T40" s="95"/>
      <c r="U40" s="95"/>
    </row>
    <row r="41" spans="1:21" x14ac:dyDescent="0.25">
      <c r="A41" s="110"/>
      <c r="B41" s="95"/>
      <c r="C41" s="95"/>
      <c r="D41" s="95"/>
      <c r="E41" s="95"/>
      <c r="F41" s="95"/>
      <c r="G41" s="95"/>
      <c r="H41" s="111"/>
      <c r="I41" s="95"/>
      <c r="J41" s="95"/>
      <c r="K41" s="95"/>
      <c r="L41" s="95"/>
      <c r="M41" s="95"/>
      <c r="N41" s="95"/>
      <c r="O41" s="95"/>
      <c r="P41" s="95"/>
      <c r="Q41" s="95"/>
      <c r="R41" s="95"/>
      <c r="S41" s="95"/>
      <c r="T41" s="95"/>
      <c r="U41" s="95"/>
    </row>
    <row r="42" spans="1:21" x14ac:dyDescent="0.25">
      <c r="A42" s="110"/>
      <c r="B42" s="272" t="s">
        <v>319</v>
      </c>
      <c r="C42" s="272"/>
      <c r="D42" s="273" t="s">
        <v>316</v>
      </c>
      <c r="E42" s="273"/>
      <c r="F42" s="273" t="s">
        <v>315</v>
      </c>
      <c r="G42" s="273"/>
      <c r="H42" s="111"/>
      <c r="I42" s="95"/>
      <c r="J42" s="95"/>
      <c r="K42" s="95"/>
      <c r="L42" s="95"/>
      <c r="M42" s="95"/>
      <c r="N42" s="95"/>
      <c r="O42" s="95"/>
      <c r="P42" s="95"/>
      <c r="Q42" s="95"/>
      <c r="R42" s="95"/>
      <c r="S42" s="95"/>
      <c r="T42" s="95"/>
      <c r="U42" s="95"/>
    </row>
    <row r="43" spans="1:21" x14ac:dyDescent="0.25">
      <c r="A43" s="110"/>
      <c r="B43" s="272"/>
      <c r="C43" s="272"/>
      <c r="D43" s="116" t="s">
        <v>53</v>
      </c>
      <c r="E43" s="116" t="s">
        <v>54</v>
      </c>
      <c r="F43" s="116" t="s">
        <v>53</v>
      </c>
      <c r="G43" s="116" t="s">
        <v>54</v>
      </c>
      <c r="H43" s="111"/>
      <c r="I43" s="95"/>
      <c r="J43" s="95"/>
      <c r="K43" s="95"/>
      <c r="L43" s="95"/>
      <c r="M43" s="95"/>
      <c r="N43" s="95"/>
      <c r="O43" s="95"/>
      <c r="P43" s="95"/>
      <c r="Q43" s="95"/>
      <c r="R43" s="95"/>
      <c r="S43" s="95"/>
      <c r="T43" s="95"/>
      <c r="U43" s="95"/>
    </row>
    <row r="44" spans="1:21" x14ac:dyDescent="0.25">
      <c r="A44" s="110"/>
      <c r="B44" s="275" t="s">
        <v>316</v>
      </c>
      <c r="C44" s="116" t="s">
        <v>53</v>
      </c>
      <c r="D44" s="115" t="s">
        <v>317</v>
      </c>
      <c r="E44" s="119" t="str">
        <f>IF(D33="No","N/A",Cálculos!J61)</f>
        <v>N/A</v>
      </c>
      <c r="F44" s="119" t="str">
        <f>IF('Resultados Examen'!F6="Sí",Cálculos!J42,"N/A")</f>
        <v>N/A</v>
      </c>
      <c r="G44" s="117" t="s">
        <v>317</v>
      </c>
      <c r="H44" s="111"/>
      <c r="I44" s="95"/>
      <c r="J44" s="95"/>
      <c r="K44" s="95"/>
      <c r="L44" s="95"/>
      <c r="M44" s="95"/>
      <c r="N44" s="95"/>
      <c r="O44" s="95"/>
      <c r="P44" s="95"/>
      <c r="Q44" s="95"/>
      <c r="R44" s="95"/>
      <c r="S44" s="95"/>
      <c r="T44" s="95"/>
      <c r="U44" s="95"/>
    </row>
    <row r="45" spans="1:21" x14ac:dyDescent="0.25">
      <c r="A45" s="110"/>
      <c r="B45" s="275"/>
      <c r="C45" s="116" t="s">
        <v>54</v>
      </c>
      <c r="D45" s="119" t="str">
        <f>IF(D33="No","N/A",E44)</f>
        <v>N/A</v>
      </c>
      <c r="E45" s="115" t="s">
        <v>317</v>
      </c>
      <c r="F45" s="115" t="s">
        <v>317</v>
      </c>
      <c r="G45" s="119" t="str">
        <f>IF('Resultados Examen'!F6="Sí",Cálculos!J82,"N/A")</f>
        <v>N/A</v>
      </c>
      <c r="H45" s="111"/>
      <c r="I45" s="95"/>
      <c r="J45" s="95"/>
      <c r="K45" s="95"/>
      <c r="L45" s="95"/>
      <c r="M45" s="95"/>
      <c r="N45" s="95"/>
      <c r="O45" s="95"/>
      <c r="P45" s="95"/>
      <c r="Q45" s="95"/>
      <c r="R45" s="95"/>
      <c r="S45" s="95"/>
      <c r="T45" s="95"/>
      <c r="U45" s="95"/>
    </row>
    <row r="46" spans="1:21" x14ac:dyDescent="0.25">
      <c r="A46" s="110"/>
      <c r="B46" s="241" t="s">
        <v>315</v>
      </c>
      <c r="C46" s="116" t="s">
        <v>53</v>
      </c>
      <c r="D46" s="119" t="str">
        <f>F44</f>
        <v>N/A</v>
      </c>
      <c r="E46" s="115" t="s">
        <v>317</v>
      </c>
      <c r="F46" s="115" t="s">
        <v>317</v>
      </c>
      <c r="G46" s="119" t="str">
        <f>IF('Resultados Examen'!F6="Sí",Cálculos!J101,"N/A")</f>
        <v>N/A</v>
      </c>
      <c r="H46" s="111"/>
      <c r="I46" s="95"/>
      <c r="J46" s="95"/>
      <c r="K46" s="95"/>
      <c r="L46" s="95"/>
      <c r="M46" s="95"/>
      <c r="N46" s="95"/>
      <c r="O46" s="95"/>
      <c r="P46" s="95"/>
      <c r="Q46" s="95"/>
      <c r="R46" s="95"/>
      <c r="S46" s="95"/>
      <c r="T46" s="95"/>
      <c r="U46" s="95"/>
    </row>
    <row r="47" spans="1:21" x14ac:dyDescent="0.25">
      <c r="A47" s="110"/>
      <c r="B47" s="241"/>
      <c r="C47" s="116" t="s">
        <v>54</v>
      </c>
      <c r="D47" s="117" t="str">
        <f>G44</f>
        <v>X</v>
      </c>
      <c r="E47" s="119" t="str">
        <f>G45</f>
        <v>N/A</v>
      </c>
      <c r="F47" s="119" t="str">
        <f>G46</f>
        <v>N/A</v>
      </c>
      <c r="G47" s="115" t="s">
        <v>317</v>
      </c>
      <c r="H47" s="111"/>
      <c r="I47" s="95"/>
      <c r="J47" s="95"/>
      <c r="K47" s="95"/>
      <c r="L47" s="95"/>
      <c r="M47" s="95"/>
      <c r="N47" s="95"/>
      <c r="O47" s="95"/>
      <c r="P47" s="95"/>
      <c r="Q47" s="95"/>
      <c r="R47" s="95"/>
      <c r="S47" s="95"/>
      <c r="T47" s="95"/>
      <c r="U47" s="95"/>
    </row>
    <row r="48" spans="1:21" x14ac:dyDescent="0.25">
      <c r="A48" s="110"/>
      <c r="B48" s="95"/>
      <c r="C48" s="185" t="s">
        <v>320</v>
      </c>
      <c r="F48" s="95"/>
      <c r="G48" s="95"/>
      <c r="H48" s="111"/>
      <c r="I48" s="95"/>
      <c r="J48" s="95"/>
      <c r="K48" s="95"/>
      <c r="L48" s="95"/>
      <c r="M48" s="95"/>
      <c r="N48" s="95"/>
      <c r="O48" s="95"/>
      <c r="P48" s="95"/>
      <c r="Q48" s="95"/>
      <c r="R48" s="95"/>
      <c r="S48" s="95"/>
      <c r="T48" s="95"/>
      <c r="U48" s="95"/>
    </row>
    <row r="49" spans="1:21" x14ac:dyDescent="0.25">
      <c r="A49" s="110"/>
      <c r="B49" s="95"/>
      <c r="C49" s="95"/>
      <c r="D49" s="95"/>
      <c r="E49" s="95"/>
      <c r="F49" s="95"/>
      <c r="G49" s="95"/>
      <c r="H49" s="111"/>
      <c r="I49" s="95"/>
      <c r="J49" s="95"/>
      <c r="K49" s="95"/>
      <c r="L49" s="95"/>
      <c r="M49" s="95"/>
      <c r="N49" s="95"/>
      <c r="O49" s="95"/>
      <c r="P49" s="95"/>
      <c r="Q49" s="95"/>
      <c r="R49" s="95"/>
      <c r="S49" s="95"/>
      <c r="T49" s="95"/>
      <c r="U49" s="95"/>
    </row>
    <row r="50" spans="1:21" x14ac:dyDescent="0.25">
      <c r="A50" s="110"/>
      <c r="B50" s="95"/>
      <c r="C50" s="95"/>
      <c r="D50" s="95"/>
      <c r="E50" s="95"/>
      <c r="F50" s="95"/>
      <c r="G50" s="95"/>
      <c r="H50" s="111"/>
      <c r="I50" s="95"/>
      <c r="J50" s="95"/>
      <c r="K50" s="95"/>
      <c r="L50" s="95"/>
      <c r="M50" s="95"/>
      <c r="N50" s="95"/>
      <c r="O50" s="95"/>
      <c r="P50" s="95"/>
      <c r="Q50" s="95"/>
      <c r="R50" s="95"/>
      <c r="S50" s="95"/>
      <c r="T50" s="95"/>
      <c r="U50" s="95"/>
    </row>
    <row r="51" spans="1:21" x14ac:dyDescent="0.25">
      <c r="A51" s="110"/>
      <c r="B51" s="95"/>
      <c r="C51" s="95"/>
      <c r="D51" s="95"/>
      <c r="E51" s="95"/>
      <c r="F51" s="95"/>
      <c r="G51" s="95"/>
      <c r="H51" s="111"/>
      <c r="I51" s="95"/>
      <c r="J51" s="95"/>
      <c r="K51" s="95"/>
      <c r="L51" s="95"/>
      <c r="M51" s="95"/>
      <c r="N51" s="95"/>
      <c r="O51" s="95"/>
      <c r="P51" s="95"/>
      <c r="Q51" s="95"/>
      <c r="R51" s="95"/>
      <c r="S51" s="95"/>
      <c r="T51" s="95"/>
      <c r="U51" s="95"/>
    </row>
    <row r="52" spans="1:21" x14ac:dyDescent="0.25">
      <c r="A52" s="110"/>
      <c r="B52" s="95"/>
      <c r="C52" s="95"/>
      <c r="D52" s="95"/>
      <c r="E52" s="95"/>
      <c r="F52" s="95"/>
      <c r="G52" s="95"/>
      <c r="H52" s="111"/>
      <c r="I52" s="95"/>
      <c r="J52" s="95"/>
      <c r="K52" s="95"/>
      <c r="L52" s="95"/>
      <c r="M52" s="95"/>
      <c r="N52" s="95"/>
      <c r="O52" s="95"/>
      <c r="P52" s="95"/>
      <c r="Q52" s="95"/>
      <c r="R52" s="95"/>
      <c r="S52" s="95"/>
      <c r="T52" s="95"/>
      <c r="U52" s="95"/>
    </row>
    <row r="53" spans="1:21" x14ac:dyDescent="0.25">
      <c r="A53" s="110"/>
      <c r="B53" s="95"/>
      <c r="C53" s="95"/>
      <c r="D53" s="95"/>
      <c r="E53" s="95"/>
      <c r="F53" s="95"/>
      <c r="G53" s="95"/>
      <c r="H53" s="111"/>
      <c r="I53" s="95"/>
      <c r="J53" s="95"/>
      <c r="K53" s="95"/>
      <c r="L53" s="95"/>
      <c r="M53" s="95"/>
      <c r="N53" s="95"/>
      <c r="O53" s="95"/>
      <c r="P53" s="95"/>
      <c r="Q53" s="95"/>
      <c r="R53" s="95"/>
      <c r="S53" s="95"/>
      <c r="T53" s="95"/>
      <c r="U53" s="95"/>
    </row>
    <row r="54" spans="1:21" x14ac:dyDescent="0.25">
      <c r="A54" s="110"/>
      <c r="B54" s="95"/>
      <c r="C54" s="95"/>
      <c r="D54" s="95"/>
      <c r="E54" s="95"/>
      <c r="F54" s="95"/>
      <c r="G54" s="95"/>
      <c r="H54" s="111"/>
      <c r="I54" s="95"/>
      <c r="J54" s="95"/>
      <c r="K54" s="95"/>
      <c r="L54" s="95"/>
      <c r="M54" s="95"/>
      <c r="N54" s="95"/>
      <c r="O54" s="95"/>
      <c r="P54" s="95"/>
      <c r="Q54" s="95"/>
      <c r="R54" s="95"/>
      <c r="S54" s="95"/>
      <c r="T54" s="95"/>
      <c r="U54" s="95"/>
    </row>
    <row r="55" spans="1:21" x14ac:dyDescent="0.25">
      <c r="A55" s="110"/>
      <c r="B55" s="95"/>
      <c r="C55" s="95"/>
      <c r="D55" s="95"/>
      <c r="E55" s="95"/>
      <c r="F55" s="95"/>
      <c r="G55" s="95"/>
      <c r="H55" s="111"/>
      <c r="I55" s="95"/>
      <c r="J55" s="95"/>
      <c r="K55" s="95"/>
      <c r="L55" s="95"/>
      <c r="M55" s="95"/>
      <c r="N55" s="95"/>
      <c r="O55" s="95"/>
      <c r="P55" s="95"/>
      <c r="Q55" s="95"/>
      <c r="R55" s="95"/>
      <c r="S55" s="95"/>
      <c r="T55" s="95"/>
      <c r="U55" s="95"/>
    </row>
    <row r="56" spans="1:21" x14ac:dyDescent="0.25">
      <c r="A56" s="110"/>
      <c r="B56" s="95"/>
      <c r="C56" s="95"/>
      <c r="D56" s="95"/>
      <c r="E56" s="95"/>
      <c r="F56" s="95"/>
      <c r="G56" s="95"/>
      <c r="H56" s="111"/>
      <c r="I56" s="95"/>
      <c r="J56" s="95"/>
      <c r="K56" s="95"/>
      <c r="L56" s="95"/>
      <c r="M56" s="95"/>
      <c r="N56" s="95"/>
      <c r="O56" s="95"/>
      <c r="P56" s="95"/>
      <c r="Q56" s="95"/>
      <c r="R56" s="95"/>
      <c r="S56" s="95"/>
      <c r="T56" s="95"/>
      <c r="U56" s="95"/>
    </row>
    <row r="57" spans="1:21" x14ac:dyDescent="0.25">
      <c r="A57" s="110"/>
      <c r="B57" s="95"/>
      <c r="C57" s="95"/>
      <c r="D57" s="95"/>
      <c r="E57" s="95"/>
      <c r="F57" s="95"/>
      <c r="G57" s="95"/>
      <c r="H57" s="111"/>
      <c r="I57" s="95"/>
      <c r="J57" s="95"/>
      <c r="K57" s="95"/>
      <c r="L57" s="95"/>
      <c r="M57" s="95"/>
      <c r="N57" s="95"/>
      <c r="O57" s="95"/>
      <c r="P57" s="95"/>
      <c r="Q57" s="95"/>
      <c r="R57" s="95"/>
      <c r="S57" s="95"/>
      <c r="T57" s="95"/>
      <c r="U57" s="95"/>
    </row>
    <row r="58" spans="1:21" x14ac:dyDescent="0.25">
      <c r="A58" s="110"/>
      <c r="B58" s="95"/>
      <c r="C58" s="95"/>
      <c r="D58" s="95"/>
      <c r="E58" s="95"/>
      <c r="F58" s="95"/>
      <c r="G58" s="95"/>
      <c r="H58" s="111"/>
      <c r="I58" s="95"/>
      <c r="J58" s="95"/>
      <c r="K58" s="95"/>
      <c r="L58" s="95"/>
      <c r="M58" s="95"/>
      <c r="N58" s="95"/>
      <c r="O58" s="95"/>
      <c r="P58" s="95"/>
      <c r="Q58" s="95"/>
      <c r="R58" s="95"/>
      <c r="S58" s="95"/>
      <c r="T58" s="95"/>
      <c r="U58" s="95"/>
    </row>
    <row r="59" spans="1:21" x14ac:dyDescent="0.25">
      <c r="A59" s="110"/>
      <c r="B59" s="95"/>
      <c r="C59" s="95"/>
      <c r="D59" s="95"/>
      <c r="E59" s="95"/>
      <c r="F59" s="95"/>
      <c r="G59" s="95"/>
      <c r="H59" s="111"/>
      <c r="I59" s="95"/>
      <c r="J59" s="95"/>
      <c r="K59" s="95"/>
      <c r="L59" s="95"/>
      <c r="M59" s="95"/>
      <c r="N59" s="95"/>
      <c r="O59" s="95"/>
      <c r="P59" s="95"/>
      <c r="Q59" s="95"/>
      <c r="R59" s="95"/>
      <c r="S59" s="95"/>
      <c r="T59" s="95"/>
      <c r="U59" s="95"/>
    </row>
    <row r="60" spans="1:21" x14ac:dyDescent="0.25">
      <c r="A60" s="110"/>
      <c r="B60" s="95"/>
      <c r="C60" s="95"/>
      <c r="D60" s="95"/>
      <c r="E60" s="95"/>
      <c r="F60" s="95"/>
      <c r="G60" s="95"/>
      <c r="H60" s="111"/>
      <c r="I60" s="95"/>
      <c r="J60" s="95"/>
      <c r="K60" s="95"/>
      <c r="L60" s="95"/>
      <c r="M60" s="95"/>
      <c r="N60" s="95"/>
      <c r="O60" s="95"/>
      <c r="P60" s="95"/>
      <c r="Q60" s="95"/>
      <c r="R60" s="95"/>
      <c r="S60" s="95"/>
      <c r="T60" s="95"/>
      <c r="U60" s="95"/>
    </row>
    <row r="61" spans="1:21" x14ac:dyDescent="0.25">
      <c r="A61" s="110"/>
      <c r="B61" s="95"/>
      <c r="C61" s="95"/>
      <c r="D61" s="95"/>
      <c r="E61" s="95"/>
      <c r="F61" s="95"/>
      <c r="G61" s="95"/>
      <c r="H61" s="111"/>
      <c r="I61" s="95"/>
      <c r="J61" s="95"/>
      <c r="K61" s="95"/>
      <c r="L61" s="95"/>
      <c r="M61" s="95"/>
      <c r="N61" s="95"/>
      <c r="O61" s="95"/>
      <c r="P61" s="95"/>
      <c r="Q61" s="95"/>
      <c r="R61" s="95"/>
      <c r="S61" s="95"/>
      <c r="T61" s="95"/>
      <c r="U61" s="95"/>
    </row>
    <row r="62" spans="1:21" x14ac:dyDescent="0.25">
      <c r="A62" s="110"/>
      <c r="B62" s="95"/>
      <c r="C62" s="95"/>
      <c r="D62" s="95"/>
      <c r="E62" s="95"/>
      <c r="F62" s="95"/>
      <c r="G62" s="95"/>
      <c r="H62" s="111"/>
      <c r="I62" s="95"/>
      <c r="J62" s="95"/>
      <c r="K62" s="95"/>
      <c r="L62" s="95"/>
      <c r="M62" s="95"/>
      <c r="N62" s="95"/>
      <c r="O62" s="95"/>
      <c r="P62" s="95"/>
      <c r="Q62" s="95"/>
      <c r="R62" s="95"/>
      <c r="S62" s="95"/>
      <c r="T62" s="95"/>
      <c r="U62" s="95"/>
    </row>
    <row r="63" spans="1:21" x14ac:dyDescent="0.25">
      <c r="A63" s="110"/>
      <c r="B63" s="95"/>
      <c r="C63" s="95"/>
      <c r="D63" s="95"/>
      <c r="E63" s="95"/>
      <c r="F63" s="95"/>
      <c r="G63" s="95"/>
      <c r="H63" s="111"/>
      <c r="I63" s="95"/>
      <c r="J63" s="95"/>
      <c r="K63" s="95"/>
      <c r="L63" s="95"/>
      <c r="M63" s="95"/>
      <c r="N63" s="95"/>
      <c r="O63" s="95"/>
      <c r="P63" s="95"/>
      <c r="Q63" s="95"/>
      <c r="R63" s="95"/>
      <c r="S63" s="95"/>
      <c r="T63" s="95"/>
      <c r="U63" s="95"/>
    </row>
    <row r="64" spans="1:21" x14ac:dyDescent="0.25">
      <c r="A64" s="112"/>
      <c r="B64" s="113"/>
      <c r="C64" s="113"/>
      <c r="D64" s="113"/>
      <c r="E64" s="113"/>
      <c r="F64" s="113"/>
      <c r="G64" s="113"/>
      <c r="H64" s="114"/>
      <c r="I64" s="95"/>
      <c r="J64" s="95"/>
      <c r="K64" s="95"/>
      <c r="L64" s="95"/>
      <c r="M64" s="95"/>
      <c r="N64" s="95"/>
      <c r="O64" s="95"/>
      <c r="P64" s="95"/>
      <c r="Q64" s="95"/>
      <c r="R64" s="95"/>
      <c r="S64" s="95"/>
      <c r="T64" s="95"/>
      <c r="U64" s="95"/>
    </row>
    <row r="65" spans="1:21" x14ac:dyDescent="0.25">
      <c r="A65" s="95"/>
      <c r="B65" s="95"/>
      <c r="C65" s="95"/>
      <c r="D65" s="95"/>
      <c r="E65" s="95"/>
      <c r="F65" s="95"/>
      <c r="G65" s="95"/>
      <c r="H65" s="95"/>
      <c r="I65" s="95"/>
      <c r="J65" s="95"/>
      <c r="K65" s="95"/>
      <c r="L65" s="95"/>
      <c r="M65" s="95"/>
      <c r="N65" s="95"/>
      <c r="O65" s="95"/>
      <c r="P65" s="95"/>
      <c r="Q65" s="95"/>
      <c r="R65" s="95"/>
      <c r="S65" s="95"/>
      <c r="T65" s="95"/>
      <c r="U65" s="95"/>
    </row>
    <row r="66" spans="1:21" ht="210" customHeight="1" x14ac:dyDescent="0.25">
      <c r="A66" s="95"/>
      <c r="B66" s="95"/>
      <c r="C66" s="95"/>
      <c r="D66" s="95"/>
      <c r="E66" s="95"/>
      <c r="F66" s="95"/>
      <c r="G66" s="95"/>
      <c r="H66" s="95"/>
      <c r="I66" s="95"/>
      <c r="J66" s="95"/>
      <c r="K66" s="95"/>
      <c r="L66" s="95"/>
      <c r="M66" s="95"/>
      <c r="N66" s="95"/>
      <c r="O66" s="95"/>
      <c r="P66" s="95"/>
      <c r="Q66" s="95"/>
      <c r="R66" s="95"/>
      <c r="S66" s="95"/>
      <c r="T66" s="95"/>
      <c r="U66" s="95"/>
    </row>
    <row r="67" spans="1:21" x14ac:dyDescent="0.25">
      <c r="A67" s="104" t="s">
        <v>321</v>
      </c>
      <c r="B67" s="95"/>
      <c r="C67" s="95"/>
      <c r="D67" s="95"/>
      <c r="E67" s="95"/>
      <c r="F67" s="95"/>
      <c r="G67" s="95"/>
      <c r="H67" s="95"/>
      <c r="I67" s="95"/>
      <c r="J67" s="95"/>
      <c r="K67" s="95"/>
      <c r="L67" s="95"/>
      <c r="M67" s="95"/>
      <c r="N67" s="95"/>
      <c r="O67" s="95"/>
      <c r="P67" s="95"/>
      <c r="Q67" s="95"/>
      <c r="R67" s="95"/>
      <c r="S67" s="95"/>
      <c r="T67" s="95"/>
      <c r="U67" s="95"/>
    </row>
    <row r="68" spans="1:21" x14ac:dyDescent="0.25">
      <c r="A68" s="104"/>
      <c r="B68" s="95"/>
      <c r="C68" s="95"/>
      <c r="D68" s="95"/>
      <c r="E68" s="95"/>
      <c r="F68" s="95"/>
      <c r="G68" s="95"/>
      <c r="H68" s="95"/>
      <c r="I68" s="95"/>
      <c r="J68" s="95"/>
      <c r="K68" s="95"/>
      <c r="L68" s="95"/>
      <c r="M68" s="95"/>
      <c r="N68" s="95"/>
      <c r="O68" s="95"/>
      <c r="P68" s="95"/>
      <c r="Q68" s="95"/>
      <c r="R68" s="95"/>
      <c r="S68" s="95"/>
      <c r="T68" s="95"/>
      <c r="U68" s="95"/>
    </row>
    <row r="69" spans="1:21" x14ac:dyDescent="0.25">
      <c r="A69" s="268" t="str">
        <f>Cálculos!B111</f>
        <v>Pregunta</v>
      </c>
      <c r="B69" s="268"/>
      <c r="C69" s="268"/>
      <c r="D69" s="268"/>
      <c r="E69" s="268"/>
      <c r="F69" s="268"/>
      <c r="G69" s="118" t="str">
        <f>Cálculos!C111</f>
        <v>Media</v>
      </c>
      <c r="H69" s="118" t="str">
        <f>Cálculos!D111</f>
        <v>Varianza</v>
      </c>
      <c r="I69" s="95"/>
      <c r="J69" s="95"/>
      <c r="K69" s="95"/>
      <c r="L69" s="95"/>
      <c r="M69" s="95"/>
      <c r="N69" s="95"/>
      <c r="O69" s="95"/>
      <c r="P69" s="95"/>
      <c r="Q69" s="95"/>
      <c r="R69" s="95"/>
      <c r="S69" s="95"/>
      <c r="T69" s="95"/>
      <c r="U69" s="95"/>
    </row>
    <row r="70" spans="1:21" ht="30" customHeight="1" x14ac:dyDescent="0.25">
      <c r="A70" s="186" t="s">
        <v>17</v>
      </c>
      <c r="B70" s="246" t="s">
        <v>489</v>
      </c>
      <c r="C70" s="246"/>
      <c r="D70" s="246"/>
      <c r="E70" s="246"/>
      <c r="F70" s="246"/>
      <c r="G70" s="120">
        <f>Cálculos!C112</f>
        <v>21.2</v>
      </c>
      <c r="H70" s="120">
        <f>Cálculos!D112</f>
        <v>5.7000000000000455</v>
      </c>
      <c r="I70" s="95"/>
      <c r="J70" s="95"/>
      <c r="K70" s="95"/>
      <c r="L70" s="95"/>
      <c r="M70" s="95"/>
      <c r="N70" s="95"/>
      <c r="O70" s="95"/>
      <c r="P70" s="95"/>
      <c r="Q70" s="95"/>
      <c r="R70" s="95"/>
      <c r="S70" s="95"/>
      <c r="T70" s="95"/>
      <c r="U70" s="95"/>
    </row>
    <row r="71" spans="1:21" ht="30.75" customHeight="1" x14ac:dyDescent="0.25">
      <c r="A71" s="186" t="s">
        <v>18</v>
      </c>
      <c r="B71" s="285" t="s">
        <v>490</v>
      </c>
      <c r="C71" s="286"/>
      <c r="D71" s="286"/>
      <c r="E71" s="286"/>
      <c r="F71" s="286"/>
      <c r="G71" s="286"/>
      <c r="H71" s="287"/>
      <c r="I71" s="95"/>
      <c r="J71" s="95"/>
      <c r="K71" s="95"/>
      <c r="L71" s="95"/>
      <c r="M71" s="95"/>
      <c r="N71" s="95"/>
      <c r="O71" s="95"/>
      <c r="P71" s="95"/>
      <c r="Q71" s="95"/>
      <c r="R71" s="95"/>
      <c r="S71" s="95"/>
      <c r="T71" s="95"/>
      <c r="U71" s="95"/>
    </row>
    <row r="72" spans="1:21" ht="45.75" customHeight="1" x14ac:dyDescent="0.25">
      <c r="A72" s="282" t="str">
        <f>_xlfn.TEXTJOIN("   //   ",TRUE,'Resultados Encuestas'!D6:CY6)</f>
        <v>Española   //   Española   //   Española   //   Española   //   Española</v>
      </c>
      <c r="B72" s="283"/>
      <c r="C72" s="283"/>
      <c r="D72" s="283"/>
      <c r="E72" s="283"/>
      <c r="F72" s="283"/>
      <c r="G72" s="283"/>
      <c r="H72" s="284"/>
      <c r="I72" s="95"/>
      <c r="J72" s="95"/>
      <c r="K72" s="95"/>
      <c r="L72" s="95"/>
      <c r="M72" s="95"/>
      <c r="N72" s="95"/>
      <c r="O72" s="95"/>
      <c r="P72" s="95"/>
      <c r="Q72" s="95"/>
      <c r="R72" s="95"/>
      <c r="S72" s="95"/>
      <c r="T72" s="95"/>
      <c r="U72" s="95"/>
    </row>
    <row r="73" spans="1:21" ht="30" customHeight="1" x14ac:dyDescent="0.25">
      <c r="A73" s="186" t="s">
        <v>19</v>
      </c>
      <c r="B73" s="285" t="s">
        <v>491</v>
      </c>
      <c r="C73" s="286"/>
      <c r="D73" s="286"/>
      <c r="E73" s="286"/>
      <c r="F73" s="286"/>
      <c r="G73" s="286" t="str">
        <f>Cálculos!C114</f>
        <v>N/A</v>
      </c>
      <c r="H73" s="287" t="str">
        <f>Cálculos!D114</f>
        <v>N/A</v>
      </c>
      <c r="I73" s="95"/>
      <c r="J73" s="95"/>
      <c r="K73" s="95"/>
      <c r="L73" s="95"/>
      <c r="M73" s="95"/>
      <c r="N73" s="95"/>
      <c r="O73" s="95"/>
      <c r="P73" s="95"/>
      <c r="Q73" s="95"/>
      <c r="R73" s="95"/>
      <c r="S73" s="95"/>
      <c r="T73" s="95"/>
      <c r="U73" s="95"/>
    </row>
    <row r="74" spans="1:21" ht="55.5" customHeight="1" x14ac:dyDescent="0.25">
      <c r="A74" s="282" t="str">
        <f>_xlfn.TEXTJOIN("   //   ",TRUE,'Resultados Encuestas'!D7:CY7)</f>
        <v>Masculino   //   Masculino   //   Masculino   //   Masculino   //   Masculino</v>
      </c>
      <c r="B74" s="283"/>
      <c r="C74" s="283"/>
      <c r="D74" s="283"/>
      <c r="E74" s="283"/>
      <c r="F74" s="283"/>
      <c r="G74" s="283"/>
      <c r="H74" s="284"/>
      <c r="I74" s="95"/>
      <c r="J74" s="95"/>
      <c r="K74" s="95"/>
      <c r="L74" s="95"/>
      <c r="M74" s="95"/>
      <c r="N74" s="95"/>
      <c r="O74" s="95"/>
      <c r="P74" s="95"/>
      <c r="Q74" s="95"/>
      <c r="R74" s="95"/>
      <c r="S74" s="95"/>
      <c r="T74" s="95"/>
      <c r="U74" s="95"/>
    </row>
    <row r="75" spans="1:21" ht="30" customHeight="1" x14ac:dyDescent="0.25">
      <c r="A75" s="186" t="s">
        <v>20</v>
      </c>
      <c r="B75" s="285" t="s">
        <v>377</v>
      </c>
      <c r="C75" s="286"/>
      <c r="D75" s="286"/>
      <c r="E75" s="286"/>
      <c r="F75" s="286"/>
      <c r="G75" s="286" t="str">
        <f>Cálculos!C115</f>
        <v>N/A</v>
      </c>
      <c r="H75" s="287" t="str">
        <f>Cálculos!D115</f>
        <v>N/A</v>
      </c>
      <c r="I75" s="95"/>
      <c r="J75" s="95"/>
      <c r="K75" s="95"/>
      <c r="L75" s="95"/>
      <c r="M75" s="95"/>
      <c r="N75" s="95"/>
      <c r="O75" s="95"/>
      <c r="P75" s="95"/>
      <c r="Q75" s="95"/>
      <c r="R75" s="95"/>
      <c r="S75" s="95"/>
      <c r="T75" s="95"/>
      <c r="U75" s="95"/>
    </row>
    <row r="76" spans="1:21" ht="33.75" customHeight="1" x14ac:dyDescent="0.25">
      <c r="A76" s="282" t="str">
        <f>_xlfn.TEXTJOIN("   //   ",TRUE,'Resultados Encuestas'!D8:CY8)</f>
        <v>3º   //   3º   //   3º   //   3º   //   3º</v>
      </c>
      <c r="B76" s="283"/>
      <c r="C76" s="283"/>
      <c r="D76" s="283"/>
      <c r="E76" s="283"/>
      <c r="F76" s="283"/>
      <c r="G76" s="283"/>
      <c r="H76" s="284"/>
      <c r="I76" s="95"/>
      <c r="J76" s="95"/>
      <c r="K76" s="95"/>
      <c r="L76" s="95"/>
      <c r="M76" s="95"/>
      <c r="N76" s="95"/>
      <c r="O76" s="95"/>
      <c r="P76" s="95"/>
      <c r="Q76" s="95"/>
      <c r="R76" s="95"/>
      <c r="S76" s="95"/>
      <c r="T76" s="95"/>
      <c r="U76" s="95"/>
    </row>
    <row r="77" spans="1:21" ht="30" customHeight="1" x14ac:dyDescent="0.25">
      <c r="A77" s="186" t="s">
        <v>21</v>
      </c>
      <c r="B77" s="246" t="s">
        <v>492</v>
      </c>
      <c r="C77" s="246"/>
      <c r="D77" s="246"/>
      <c r="E77" s="246"/>
      <c r="F77" s="246"/>
      <c r="G77" s="120">
        <f>Cálculos!C116</f>
        <v>5</v>
      </c>
      <c r="H77" s="120">
        <f>Cálculos!D116</f>
        <v>0</v>
      </c>
      <c r="I77" s="95"/>
      <c r="J77" s="95"/>
      <c r="K77" s="95"/>
      <c r="L77" s="95"/>
      <c r="M77" s="95"/>
      <c r="N77" s="95"/>
      <c r="O77" s="95"/>
      <c r="P77" s="95"/>
      <c r="Q77" s="95"/>
      <c r="R77" s="95"/>
      <c r="S77" s="95"/>
      <c r="T77" s="95"/>
      <c r="U77" s="95"/>
    </row>
    <row r="78" spans="1:21" ht="30" customHeight="1" x14ac:dyDescent="0.25">
      <c r="A78" s="186" t="s">
        <v>22</v>
      </c>
      <c r="B78" s="246" t="s">
        <v>322</v>
      </c>
      <c r="C78" s="246"/>
      <c r="D78" s="246"/>
      <c r="E78" s="246"/>
      <c r="F78" s="246"/>
      <c r="G78" s="120">
        <f>Cálculos!C117</f>
        <v>5</v>
      </c>
      <c r="H78" s="120">
        <f>Cálculos!D117</f>
        <v>0</v>
      </c>
      <c r="I78" s="95"/>
      <c r="J78" s="95"/>
      <c r="K78" s="95"/>
      <c r="L78" s="95"/>
      <c r="M78" s="95"/>
      <c r="N78" s="95"/>
      <c r="O78" s="95"/>
      <c r="P78" s="95"/>
      <c r="Q78" s="95"/>
      <c r="R78" s="95"/>
      <c r="S78" s="95"/>
      <c r="T78" s="95"/>
      <c r="U78" s="95"/>
    </row>
    <row r="79" spans="1:21" ht="30" customHeight="1" x14ac:dyDescent="0.25">
      <c r="A79" s="186" t="s">
        <v>23</v>
      </c>
      <c r="B79" s="246" t="s">
        <v>323</v>
      </c>
      <c r="C79" s="246"/>
      <c r="D79" s="246"/>
      <c r="E79" s="246"/>
      <c r="F79" s="246"/>
      <c r="G79" s="120">
        <f>Cálculos!C118</f>
        <v>4.8</v>
      </c>
      <c r="H79" s="120">
        <f>Cálculos!D118</f>
        <v>0.19999999999999998</v>
      </c>
      <c r="I79" s="95"/>
      <c r="J79" s="95"/>
      <c r="K79" s="95"/>
      <c r="L79" s="95"/>
      <c r="M79" s="95"/>
      <c r="N79" s="95"/>
      <c r="O79" s="95"/>
      <c r="P79" s="95"/>
      <c r="Q79" s="95"/>
      <c r="R79" s="95"/>
      <c r="S79" s="95"/>
      <c r="T79" s="95"/>
      <c r="U79" s="95"/>
    </row>
    <row r="80" spans="1:21" ht="30" customHeight="1" x14ac:dyDescent="0.25">
      <c r="A80" s="186" t="s">
        <v>24</v>
      </c>
      <c r="B80" s="246" t="s">
        <v>546</v>
      </c>
      <c r="C80" s="246"/>
      <c r="D80" s="246"/>
      <c r="E80" s="246"/>
      <c r="F80" s="246"/>
      <c r="G80" s="120">
        <f>Cálculos!C119</f>
        <v>4.4000000000000004</v>
      </c>
      <c r="H80" s="120">
        <f>Cálculos!D119</f>
        <v>0.80000000000000071</v>
      </c>
      <c r="I80" s="95"/>
      <c r="J80" s="95"/>
      <c r="K80" s="95"/>
      <c r="L80" s="95"/>
      <c r="M80" s="95"/>
      <c r="N80" s="95"/>
      <c r="O80" s="95"/>
      <c r="P80" s="95"/>
      <c r="Q80" s="95"/>
      <c r="R80" s="95"/>
      <c r="S80" s="95"/>
      <c r="T80" s="95"/>
      <c r="U80" s="95"/>
    </row>
    <row r="81" spans="1:21" ht="30" customHeight="1" x14ac:dyDescent="0.25">
      <c r="A81" s="186" t="s">
        <v>25</v>
      </c>
      <c r="B81" s="246" t="s">
        <v>547</v>
      </c>
      <c r="C81" s="246"/>
      <c r="D81" s="246"/>
      <c r="E81" s="246"/>
      <c r="F81" s="246"/>
      <c r="G81" s="120">
        <f>Cálculos!C120</f>
        <v>4.4000000000000004</v>
      </c>
      <c r="H81" s="120">
        <f>Cálculos!D120</f>
        <v>0.80000000000000071</v>
      </c>
      <c r="I81" s="95"/>
      <c r="J81" s="95"/>
      <c r="K81" s="95"/>
      <c r="L81" s="95"/>
      <c r="M81" s="95"/>
      <c r="N81" s="95"/>
      <c r="O81" s="95"/>
      <c r="P81" s="95"/>
      <c r="Q81" s="95"/>
      <c r="R81" s="95"/>
      <c r="S81" s="95"/>
      <c r="T81" s="95"/>
      <c r="U81" s="95"/>
    </row>
    <row r="82" spans="1:21" ht="30" customHeight="1" x14ac:dyDescent="0.25">
      <c r="A82" s="186" t="s">
        <v>26</v>
      </c>
      <c r="B82" s="246" t="s">
        <v>324</v>
      </c>
      <c r="C82" s="246"/>
      <c r="D82" s="246"/>
      <c r="E82" s="246"/>
      <c r="F82" s="246"/>
      <c r="G82" s="120">
        <f>Cálculos!C121</f>
        <v>4.8</v>
      </c>
      <c r="H82" s="120">
        <f>Cálculos!D121</f>
        <v>0.19999999999999996</v>
      </c>
      <c r="I82" s="95"/>
      <c r="J82" s="95"/>
      <c r="K82" s="95"/>
      <c r="L82" s="95"/>
      <c r="M82" s="95"/>
      <c r="N82" s="95"/>
      <c r="O82" s="95"/>
      <c r="P82" s="95"/>
      <c r="Q82" s="95"/>
      <c r="R82" s="95"/>
      <c r="S82" s="95"/>
      <c r="T82" s="95"/>
      <c r="U82" s="95"/>
    </row>
    <row r="83" spans="1:21" ht="30" customHeight="1" x14ac:dyDescent="0.25">
      <c r="A83" s="186" t="s">
        <v>27</v>
      </c>
      <c r="B83" s="246" t="s">
        <v>325</v>
      </c>
      <c r="C83" s="246"/>
      <c r="D83" s="246"/>
      <c r="E83" s="246"/>
      <c r="F83" s="246"/>
      <c r="G83" s="120">
        <f>Cálculos!C122</f>
        <v>4.8</v>
      </c>
      <c r="H83" s="120">
        <f>Cálculos!D122</f>
        <v>0.19999999999999998</v>
      </c>
      <c r="I83" s="95"/>
      <c r="J83" s="95"/>
      <c r="K83" s="95"/>
      <c r="L83" s="95"/>
      <c r="M83" s="95"/>
      <c r="N83" s="95"/>
      <c r="O83" s="95"/>
      <c r="P83" s="95"/>
      <c r="Q83" s="95"/>
      <c r="R83" s="95"/>
      <c r="S83" s="95"/>
      <c r="T83" s="95"/>
      <c r="U83" s="95"/>
    </row>
    <row r="84" spans="1:21" ht="30" customHeight="1" x14ac:dyDescent="0.25">
      <c r="A84" s="186" t="s">
        <v>28</v>
      </c>
      <c r="B84" s="246" t="s">
        <v>548</v>
      </c>
      <c r="C84" s="246"/>
      <c r="D84" s="246"/>
      <c r="E84" s="246"/>
      <c r="F84" s="246"/>
      <c r="G84" s="120">
        <f>Cálculos!C123</f>
        <v>4.5999999999999996</v>
      </c>
      <c r="H84" s="120">
        <f>Cálculos!D123</f>
        <v>0.80000000000000071</v>
      </c>
      <c r="I84" s="95"/>
      <c r="J84" s="95"/>
      <c r="K84" s="95"/>
      <c r="L84" s="95"/>
      <c r="M84" s="95"/>
      <c r="N84" s="95"/>
      <c r="O84" s="95"/>
      <c r="P84" s="95"/>
      <c r="Q84" s="95"/>
      <c r="R84" s="95"/>
      <c r="S84" s="95"/>
      <c r="T84" s="95"/>
      <c r="U84" s="95"/>
    </row>
    <row r="85" spans="1:21" ht="30" customHeight="1" x14ac:dyDescent="0.25">
      <c r="A85" s="186" t="s">
        <v>29</v>
      </c>
      <c r="B85" s="246" t="s">
        <v>326</v>
      </c>
      <c r="C85" s="246"/>
      <c r="D85" s="246"/>
      <c r="E85" s="246"/>
      <c r="F85" s="246"/>
      <c r="G85" s="120">
        <f>Cálculos!C124</f>
        <v>5</v>
      </c>
      <c r="H85" s="120">
        <f>Cálculos!D124</f>
        <v>0</v>
      </c>
      <c r="I85" s="95"/>
      <c r="J85" s="95"/>
      <c r="K85" s="95"/>
      <c r="L85" s="95"/>
      <c r="M85" s="95"/>
      <c r="N85" s="95"/>
      <c r="O85" s="95"/>
      <c r="P85" s="95"/>
      <c r="Q85" s="95"/>
      <c r="R85" s="95"/>
      <c r="S85" s="95"/>
      <c r="T85" s="95"/>
      <c r="U85" s="95"/>
    </row>
    <row r="86" spans="1:21" ht="30" customHeight="1" x14ac:dyDescent="0.25">
      <c r="A86" s="186" t="s">
        <v>30</v>
      </c>
      <c r="B86" s="246" t="s">
        <v>327</v>
      </c>
      <c r="C86" s="246"/>
      <c r="D86" s="246"/>
      <c r="E86" s="246"/>
      <c r="F86" s="246"/>
      <c r="G86" s="120">
        <f>Cálculos!C125</f>
        <v>5</v>
      </c>
      <c r="H86" s="120">
        <f>Cálculos!D125</f>
        <v>0</v>
      </c>
      <c r="I86" s="95"/>
      <c r="J86" s="95"/>
      <c r="K86" s="95"/>
      <c r="L86" s="95"/>
      <c r="M86" s="95"/>
      <c r="N86" s="95"/>
      <c r="O86" s="95"/>
      <c r="P86" s="95"/>
      <c r="Q86" s="95"/>
      <c r="R86" s="95"/>
      <c r="S86" s="95"/>
      <c r="T86" s="95"/>
      <c r="U86" s="95"/>
    </row>
    <row r="87" spans="1:21" ht="30" customHeight="1" x14ac:dyDescent="0.25">
      <c r="A87" s="186" t="s">
        <v>31</v>
      </c>
      <c r="B87" s="246" t="s">
        <v>328</v>
      </c>
      <c r="C87" s="246"/>
      <c r="D87" s="246"/>
      <c r="E87" s="246"/>
      <c r="F87" s="246"/>
      <c r="G87" s="120">
        <f>Cálculos!C126</f>
        <v>3.6</v>
      </c>
      <c r="H87" s="120">
        <f>Cálculos!D126</f>
        <v>0.80000000000000071</v>
      </c>
      <c r="I87" s="95"/>
      <c r="J87" s="95"/>
      <c r="K87" s="95"/>
      <c r="L87" s="95"/>
      <c r="M87" s="95"/>
      <c r="N87" s="95"/>
      <c r="O87" s="95"/>
      <c r="P87" s="95"/>
      <c r="Q87" s="95"/>
      <c r="R87" s="95"/>
      <c r="S87" s="95"/>
      <c r="T87" s="95"/>
      <c r="U87" s="95"/>
    </row>
    <row r="88" spans="1:21" ht="30" customHeight="1" x14ac:dyDescent="0.25">
      <c r="A88" s="186" t="s">
        <v>32</v>
      </c>
      <c r="B88" s="246" t="s">
        <v>329</v>
      </c>
      <c r="C88" s="246"/>
      <c r="D88" s="246"/>
      <c r="E88" s="246"/>
      <c r="F88" s="246"/>
      <c r="G88" s="120">
        <f>Cálculos!C127</f>
        <v>5</v>
      </c>
      <c r="H88" s="120">
        <f>Cálculos!D127</f>
        <v>0</v>
      </c>
      <c r="I88" s="95"/>
      <c r="J88" s="95"/>
      <c r="K88" s="95"/>
      <c r="L88" s="95"/>
      <c r="M88" s="95"/>
      <c r="N88" s="95"/>
      <c r="O88" s="95"/>
      <c r="P88" s="95"/>
      <c r="Q88" s="95"/>
      <c r="R88" s="95"/>
      <c r="S88" s="95"/>
      <c r="T88" s="95"/>
      <c r="U88" s="95"/>
    </row>
    <row r="89" spans="1:21" ht="30" customHeight="1" x14ac:dyDescent="0.25">
      <c r="A89" s="186" t="s">
        <v>33</v>
      </c>
      <c r="B89" s="246" t="s">
        <v>330</v>
      </c>
      <c r="C89" s="246"/>
      <c r="D89" s="246"/>
      <c r="E89" s="246"/>
      <c r="F89" s="246"/>
      <c r="G89" s="120">
        <f>Cálculos!C128</f>
        <v>5</v>
      </c>
      <c r="H89" s="120">
        <f>Cálculos!D128</f>
        <v>0</v>
      </c>
      <c r="I89" s="95"/>
      <c r="J89" s="95"/>
      <c r="K89" s="95"/>
      <c r="L89" s="95"/>
      <c r="M89" s="95"/>
      <c r="N89" s="95"/>
      <c r="O89" s="95"/>
      <c r="P89" s="95"/>
      <c r="Q89" s="95"/>
      <c r="R89" s="95"/>
      <c r="S89" s="95"/>
      <c r="T89" s="95"/>
      <c r="U89" s="95"/>
    </row>
    <row r="90" spans="1:21" ht="30" customHeight="1" x14ac:dyDescent="0.25">
      <c r="A90" s="186" t="s">
        <v>34</v>
      </c>
      <c r="B90" s="246" t="s">
        <v>331</v>
      </c>
      <c r="C90" s="246"/>
      <c r="D90" s="246"/>
      <c r="E90" s="246"/>
      <c r="F90" s="246"/>
      <c r="G90" s="120">
        <f>Cálculos!C129</f>
        <v>5</v>
      </c>
      <c r="H90" s="120">
        <f>Cálculos!D129</f>
        <v>0</v>
      </c>
      <c r="I90" s="95"/>
      <c r="J90" s="95"/>
      <c r="K90" s="95"/>
      <c r="L90" s="95"/>
      <c r="M90" s="95"/>
      <c r="N90" s="95"/>
      <c r="O90" s="95"/>
      <c r="P90" s="95"/>
      <c r="Q90" s="95"/>
      <c r="R90" s="95"/>
      <c r="S90" s="95"/>
      <c r="T90" s="95"/>
      <c r="U90" s="95"/>
    </row>
    <row r="91" spans="1:21" ht="30" customHeight="1" x14ac:dyDescent="0.25">
      <c r="A91" s="186" t="s">
        <v>35</v>
      </c>
      <c r="B91" s="246" t="s">
        <v>332</v>
      </c>
      <c r="C91" s="246"/>
      <c r="D91" s="246"/>
      <c r="E91" s="246"/>
      <c r="F91" s="246"/>
      <c r="G91" s="120">
        <f>Cálculos!C130</f>
        <v>4.4000000000000004</v>
      </c>
      <c r="H91" s="120">
        <f>Cálculos!D130</f>
        <v>0.80000000000000071</v>
      </c>
      <c r="I91" s="95"/>
      <c r="J91" s="95"/>
      <c r="K91" s="95"/>
      <c r="L91" s="95"/>
      <c r="M91" s="95"/>
      <c r="N91" s="95"/>
      <c r="O91" s="95"/>
      <c r="P91" s="95"/>
      <c r="Q91" s="95"/>
      <c r="R91" s="95"/>
      <c r="S91" s="95"/>
      <c r="T91" s="95"/>
      <c r="U91" s="95"/>
    </row>
    <row r="92" spans="1:21" ht="30" customHeight="1" x14ac:dyDescent="0.25">
      <c r="A92" s="186" t="s">
        <v>36</v>
      </c>
      <c r="B92" s="246" t="s">
        <v>333</v>
      </c>
      <c r="C92" s="246"/>
      <c r="D92" s="246"/>
      <c r="E92" s="246"/>
      <c r="F92" s="246"/>
      <c r="G92" s="120">
        <f>Cálculos!C131</f>
        <v>4.8</v>
      </c>
      <c r="H92" s="120">
        <f>Cálculos!D131</f>
        <v>0.19999999999999998</v>
      </c>
      <c r="I92" s="95"/>
      <c r="J92" s="95"/>
      <c r="K92" s="95"/>
      <c r="L92" s="95"/>
      <c r="M92" s="95"/>
      <c r="N92" s="95"/>
      <c r="O92" s="95"/>
      <c r="P92" s="95"/>
      <c r="Q92" s="95"/>
      <c r="R92" s="95"/>
      <c r="S92" s="95"/>
      <c r="T92" s="95"/>
      <c r="U92" s="95"/>
    </row>
    <row r="93" spans="1:21" ht="30" customHeight="1" x14ac:dyDescent="0.25">
      <c r="A93" s="186" t="s">
        <v>37</v>
      </c>
      <c r="B93" s="285" t="s">
        <v>549</v>
      </c>
      <c r="C93" s="286"/>
      <c r="D93" s="286"/>
      <c r="E93" s="286"/>
      <c r="F93" s="286"/>
      <c r="G93" s="286" t="str">
        <f>Cálculos!C132</f>
        <v>N/A</v>
      </c>
      <c r="H93" s="287" t="str">
        <f>Cálculos!D132</f>
        <v>N/A</v>
      </c>
      <c r="I93" s="95"/>
      <c r="J93" s="95"/>
      <c r="K93" s="95"/>
      <c r="L93" s="95"/>
      <c r="M93" s="95"/>
      <c r="N93" s="95"/>
      <c r="O93" s="95"/>
      <c r="P93" s="95"/>
      <c r="Q93" s="95"/>
      <c r="R93" s="95"/>
      <c r="S93" s="95"/>
      <c r="T93" s="95"/>
      <c r="U93" s="95"/>
    </row>
    <row r="94" spans="1:21" ht="33.75" customHeight="1" x14ac:dyDescent="0.25">
      <c r="A94" s="282" t="str">
        <f>_xlfn.TEXTJOIN("   //   ",TRUE,'Resultados Encuestas'!D25:CY25)</f>
        <v>No   //   No   //   Haría quizás para los temas que faltan</v>
      </c>
      <c r="B94" s="283"/>
      <c r="C94" s="283"/>
      <c r="D94" s="283"/>
      <c r="E94" s="283"/>
      <c r="F94" s="283"/>
      <c r="G94" s="283"/>
      <c r="H94" s="284"/>
      <c r="I94" s="95"/>
      <c r="J94" s="95"/>
      <c r="K94" s="95"/>
      <c r="L94" s="95"/>
      <c r="M94" s="95"/>
      <c r="N94" s="95"/>
      <c r="O94" s="95"/>
      <c r="P94" s="95"/>
      <c r="Q94" s="95"/>
      <c r="R94" s="95"/>
      <c r="S94" s="95"/>
      <c r="T94" s="95"/>
      <c r="U94" s="95"/>
    </row>
    <row r="95" spans="1:21" ht="30" customHeight="1" x14ac:dyDescent="0.25">
      <c r="A95" s="186" t="s">
        <v>38</v>
      </c>
      <c r="B95" s="246" t="s">
        <v>334</v>
      </c>
      <c r="C95" s="246"/>
      <c r="D95" s="246"/>
      <c r="E95" s="246"/>
      <c r="F95" s="246"/>
      <c r="G95" s="120">
        <f>Cálculos!C133</f>
        <v>4.4000000000000004</v>
      </c>
      <c r="H95" s="120">
        <f>Cálculos!D133</f>
        <v>0.80000000000000071</v>
      </c>
      <c r="I95" s="95"/>
      <c r="J95" s="95"/>
      <c r="K95" s="95"/>
      <c r="L95" s="95"/>
      <c r="M95" s="95"/>
      <c r="N95" s="95"/>
      <c r="O95" s="95"/>
      <c r="P95" s="95"/>
      <c r="Q95" s="95"/>
      <c r="R95" s="95"/>
      <c r="S95" s="95"/>
      <c r="T95" s="95"/>
      <c r="U95" s="95"/>
    </row>
    <row r="96" spans="1:21" ht="30" customHeight="1" x14ac:dyDescent="0.25">
      <c r="A96" s="186" t="s">
        <v>39</v>
      </c>
      <c r="B96" s="246" t="s">
        <v>335</v>
      </c>
      <c r="C96" s="246"/>
      <c r="D96" s="246"/>
      <c r="E96" s="246"/>
      <c r="F96" s="246"/>
      <c r="G96" s="120">
        <f>Cálculos!C134</f>
        <v>4.2</v>
      </c>
      <c r="H96" s="120">
        <f>Cálculos!D134</f>
        <v>0.69999999999999929</v>
      </c>
      <c r="I96" s="95"/>
      <c r="J96" s="95"/>
      <c r="K96" s="95"/>
      <c r="L96" s="95"/>
      <c r="M96" s="95"/>
      <c r="N96" s="95"/>
      <c r="O96" s="95"/>
      <c r="P96" s="95"/>
      <c r="Q96" s="95"/>
      <c r="R96" s="95"/>
      <c r="S96" s="95"/>
      <c r="T96" s="95"/>
      <c r="U96" s="95"/>
    </row>
    <row r="97" spans="1:21" ht="30" customHeight="1" x14ac:dyDescent="0.25">
      <c r="A97" s="186" t="s">
        <v>40</v>
      </c>
      <c r="B97" s="246" t="s">
        <v>336</v>
      </c>
      <c r="C97" s="246"/>
      <c r="D97" s="246"/>
      <c r="E97" s="246"/>
      <c r="F97" s="246"/>
      <c r="G97" s="120">
        <f>Cálculos!C135</f>
        <v>4.5999999999999996</v>
      </c>
      <c r="H97" s="120">
        <f>Cálculos!D135</f>
        <v>0.30000000000000071</v>
      </c>
      <c r="I97" s="95"/>
      <c r="J97" s="95"/>
      <c r="K97" s="95"/>
      <c r="L97" s="95"/>
      <c r="M97" s="95"/>
      <c r="N97" s="95"/>
      <c r="O97" s="95"/>
      <c r="P97" s="95"/>
      <c r="Q97" s="95"/>
      <c r="R97" s="95"/>
      <c r="S97" s="95"/>
      <c r="T97" s="95"/>
      <c r="U97" s="95"/>
    </row>
    <row r="98" spans="1:21" ht="30" customHeight="1" x14ac:dyDescent="0.25">
      <c r="A98" s="186" t="s">
        <v>41</v>
      </c>
      <c r="B98" s="246" t="s">
        <v>337</v>
      </c>
      <c r="C98" s="246"/>
      <c r="D98" s="246"/>
      <c r="E98" s="246"/>
      <c r="F98" s="246"/>
      <c r="G98" s="120">
        <f>Cálculos!C136</f>
        <v>4.2</v>
      </c>
      <c r="H98" s="120">
        <f>Cálculos!D136</f>
        <v>3.1999999999999993</v>
      </c>
      <c r="I98" s="95"/>
      <c r="J98" s="95"/>
      <c r="K98" s="95"/>
      <c r="L98" s="95"/>
      <c r="M98" s="95"/>
      <c r="N98" s="95"/>
      <c r="O98" s="95"/>
      <c r="P98" s="95"/>
      <c r="Q98" s="95"/>
      <c r="R98" s="95"/>
      <c r="S98" s="95"/>
      <c r="T98" s="95"/>
      <c r="U98" s="95"/>
    </row>
    <row r="99" spans="1:21" ht="30" customHeight="1" x14ac:dyDescent="0.25">
      <c r="A99" s="186" t="s">
        <v>42</v>
      </c>
      <c r="B99" s="246" t="s">
        <v>338</v>
      </c>
      <c r="C99" s="246"/>
      <c r="D99" s="246"/>
      <c r="E99" s="246"/>
      <c r="F99" s="246"/>
      <c r="G99" s="120">
        <f>Cálculos!C137</f>
        <v>4.2</v>
      </c>
      <c r="H99" s="120">
        <f>Cálculos!D137</f>
        <v>0.69999999999999929</v>
      </c>
      <c r="I99" s="95"/>
      <c r="J99" s="95"/>
      <c r="K99" s="95"/>
      <c r="L99" s="95"/>
      <c r="M99" s="95"/>
      <c r="N99" s="95"/>
      <c r="O99" s="95"/>
      <c r="P99" s="95"/>
      <c r="Q99" s="95"/>
      <c r="R99" s="95"/>
      <c r="S99" s="95"/>
      <c r="T99" s="95"/>
      <c r="U99" s="95"/>
    </row>
    <row r="100" spans="1:21" ht="30" customHeight="1" x14ac:dyDescent="0.25">
      <c r="A100" s="186" t="s">
        <v>43</v>
      </c>
      <c r="B100" s="246" t="s">
        <v>339</v>
      </c>
      <c r="C100" s="246"/>
      <c r="D100" s="246"/>
      <c r="E100" s="246"/>
      <c r="F100" s="246"/>
      <c r="G100" s="120">
        <f>Cálculos!C138</f>
        <v>4.5999999999999996</v>
      </c>
      <c r="H100" s="120">
        <f>Cálculos!D138</f>
        <v>0.30000000000000071</v>
      </c>
      <c r="I100" s="95"/>
      <c r="J100" s="95"/>
      <c r="K100" s="95"/>
      <c r="L100" s="95"/>
      <c r="M100" s="95"/>
      <c r="N100" s="95"/>
      <c r="O100" s="95"/>
      <c r="P100" s="95"/>
      <c r="Q100" s="95"/>
      <c r="R100" s="95"/>
      <c r="S100" s="95"/>
      <c r="T100" s="95"/>
      <c r="U100" s="95"/>
    </row>
    <row r="101" spans="1:21" ht="30" customHeight="1" x14ac:dyDescent="0.25">
      <c r="A101" s="186" t="s">
        <v>44</v>
      </c>
      <c r="B101" s="246" t="s">
        <v>340</v>
      </c>
      <c r="C101" s="246"/>
      <c r="D101" s="246"/>
      <c r="E101" s="246"/>
      <c r="F101" s="246"/>
      <c r="G101" s="120">
        <f>Cálculos!C139</f>
        <v>4.5999999999999996</v>
      </c>
      <c r="H101" s="120">
        <f>Cálculos!D139</f>
        <v>0.30000000000000071</v>
      </c>
      <c r="I101" s="95"/>
      <c r="J101" s="95"/>
      <c r="K101" s="95"/>
      <c r="L101" s="95"/>
      <c r="M101" s="95"/>
      <c r="N101" s="95"/>
      <c r="O101" s="95"/>
      <c r="P101" s="95"/>
      <c r="Q101" s="95"/>
      <c r="R101" s="95"/>
      <c r="S101" s="95"/>
      <c r="T101" s="95"/>
      <c r="U101" s="95"/>
    </row>
    <row r="102" spans="1:21" ht="30" customHeight="1" x14ac:dyDescent="0.25">
      <c r="A102" s="186" t="s">
        <v>45</v>
      </c>
      <c r="B102" s="246" t="s">
        <v>341</v>
      </c>
      <c r="C102" s="246"/>
      <c r="D102" s="246"/>
      <c r="E102" s="246"/>
      <c r="F102" s="246"/>
      <c r="G102" s="120">
        <f>Cálculos!C140</f>
        <v>4.4000000000000004</v>
      </c>
      <c r="H102" s="120">
        <f>Cálculos!D140</f>
        <v>0.30000000000000071</v>
      </c>
      <c r="I102" s="95"/>
      <c r="J102" s="95"/>
      <c r="K102" s="95"/>
      <c r="L102" s="95"/>
      <c r="M102" s="95"/>
      <c r="N102" s="95"/>
      <c r="O102" s="95"/>
      <c r="P102" s="95"/>
      <c r="Q102" s="95"/>
      <c r="R102" s="95"/>
      <c r="S102" s="95"/>
      <c r="T102" s="95"/>
      <c r="U102" s="95"/>
    </row>
    <row r="103" spans="1:21" ht="30" customHeight="1" x14ac:dyDescent="0.25">
      <c r="A103" s="186" t="s">
        <v>46</v>
      </c>
      <c r="B103" s="246" t="s">
        <v>342</v>
      </c>
      <c r="C103" s="246"/>
      <c r="D103" s="246"/>
      <c r="E103" s="246"/>
      <c r="F103" s="246"/>
      <c r="G103" s="120">
        <f>Cálculos!C141</f>
        <v>4.2</v>
      </c>
      <c r="H103" s="120">
        <f>Cálculos!D141</f>
        <v>0.69999999999999929</v>
      </c>
      <c r="I103" s="95"/>
      <c r="J103" s="95"/>
      <c r="K103" s="95"/>
      <c r="L103" s="95"/>
      <c r="M103" s="95"/>
      <c r="N103" s="95"/>
      <c r="O103" s="95"/>
      <c r="P103" s="95"/>
      <c r="Q103" s="95"/>
      <c r="R103" s="95"/>
      <c r="S103" s="95"/>
      <c r="T103" s="95"/>
      <c r="U103" s="95"/>
    </row>
    <row r="104" spans="1:21" ht="30" customHeight="1" x14ac:dyDescent="0.25">
      <c r="A104" s="186" t="s">
        <v>366</v>
      </c>
      <c r="B104" s="246" t="s">
        <v>343</v>
      </c>
      <c r="C104" s="246"/>
      <c r="D104" s="246"/>
      <c r="E104" s="246"/>
      <c r="F104" s="246"/>
      <c r="G104" s="120">
        <f>Cálculos!C142</f>
        <v>2.8</v>
      </c>
      <c r="H104" s="120">
        <f>Cálculos!D142</f>
        <v>2.6999999999999993</v>
      </c>
      <c r="I104" s="95"/>
      <c r="J104" s="95"/>
      <c r="K104" s="95"/>
      <c r="L104" s="95"/>
      <c r="M104" s="95"/>
      <c r="N104" s="95"/>
      <c r="O104" s="95"/>
      <c r="P104" s="95"/>
      <c r="Q104" s="95"/>
      <c r="R104" s="95"/>
      <c r="S104" s="95"/>
      <c r="T104" s="95"/>
      <c r="U104" s="95"/>
    </row>
    <row r="105" spans="1:21" ht="30" customHeight="1" x14ac:dyDescent="0.25">
      <c r="A105" s="186" t="s">
        <v>386</v>
      </c>
      <c r="B105" s="246" t="s">
        <v>344</v>
      </c>
      <c r="C105" s="246"/>
      <c r="D105" s="246"/>
      <c r="E105" s="246"/>
      <c r="F105" s="246"/>
      <c r="G105" s="120">
        <f>Cálculos!C143</f>
        <v>3</v>
      </c>
      <c r="H105" s="120">
        <f>Cálculos!D143</f>
        <v>3.3333333333333335</v>
      </c>
      <c r="I105" s="95"/>
      <c r="J105" s="95"/>
      <c r="K105" s="95"/>
      <c r="L105" s="95"/>
      <c r="M105" s="95"/>
      <c r="N105" s="95"/>
      <c r="O105" s="95"/>
      <c r="P105" s="95"/>
      <c r="Q105" s="95"/>
      <c r="R105" s="95"/>
      <c r="S105" s="95"/>
      <c r="T105" s="95"/>
      <c r="U105" s="95"/>
    </row>
    <row r="106" spans="1:21" ht="30" customHeight="1" x14ac:dyDescent="0.25">
      <c r="A106" s="186" t="s">
        <v>387</v>
      </c>
      <c r="B106" s="246" t="s">
        <v>345</v>
      </c>
      <c r="C106" s="246"/>
      <c r="D106" s="246"/>
      <c r="E106" s="246"/>
      <c r="F106" s="246"/>
      <c r="G106" s="120">
        <f>Cálculos!C144</f>
        <v>4.4000000000000004</v>
      </c>
      <c r="H106" s="120">
        <f>Cálculos!D144</f>
        <v>0.80000000000000071</v>
      </c>
      <c r="I106" s="95"/>
      <c r="J106" s="95"/>
      <c r="K106" s="95"/>
      <c r="L106" s="95"/>
      <c r="M106" s="95"/>
      <c r="N106" s="95"/>
      <c r="O106" s="95"/>
      <c r="P106" s="95"/>
      <c r="Q106" s="95"/>
      <c r="R106" s="95"/>
      <c r="S106" s="95"/>
      <c r="T106" s="95"/>
      <c r="U106" s="95"/>
    </row>
    <row r="107" spans="1:21" ht="30" customHeight="1" x14ac:dyDescent="0.25">
      <c r="A107" s="186" t="s">
        <v>499</v>
      </c>
      <c r="B107" s="246" t="s">
        <v>346</v>
      </c>
      <c r="C107" s="246"/>
      <c r="D107" s="246"/>
      <c r="E107" s="246"/>
      <c r="F107" s="246"/>
      <c r="G107" s="120">
        <f>Cálculos!C145</f>
        <v>5</v>
      </c>
      <c r="H107" s="120">
        <f>Cálculos!D145</f>
        <v>0</v>
      </c>
      <c r="I107" s="95"/>
      <c r="J107" s="95"/>
      <c r="K107" s="95"/>
      <c r="L107" s="95"/>
      <c r="M107" s="95"/>
      <c r="N107" s="95"/>
      <c r="O107" s="95"/>
      <c r="P107" s="95"/>
      <c r="Q107" s="95"/>
      <c r="R107" s="95"/>
      <c r="S107" s="95"/>
      <c r="T107" s="95"/>
      <c r="U107" s="95"/>
    </row>
    <row r="108" spans="1:21" ht="30" customHeight="1" x14ac:dyDescent="0.25">
      <c r="A108" s="186" t="s">
        <v>500</v>
      </c>
      <c r="B108" s="246" t="s">
        <v>347</v>
      </c>
      <c r="C108" s="246"/>
      <c r="D108" s="246"/>
      <c r="E108" s="246"/>
      <c r="F108" s="246"/>
      <c r="G108" s="120">
        <f>Cálculos!C146</f>
        <v>3.8</v>
      </c>
      <c r="H108" s="120">
        <f>Cálculos!D146</f>
        <v>1.1999999999999993</v>
      </c>
      <c r="I108" s="95"/>
      <c r="J108" s="95"/>
      <c r="K108" s="95"/>
      <c r="L108" s="95"/>
      <c r="M108" s="95"/>
      <c r="N108" s="95"/>
      <c r="O108" s="95"/>
      <c r="P108" s="95"/>
      <c r="Q108" s="95"/>
      <c r="R108" s="95"/>
      <c r="S108" s="95"/>
      <c r="T108" s="95"/>
      <c r="U108" s="95"/>
    </row>
    <row r="109" spans="1:21" ht="30" customHeight="1" x14ac:dyDescent="0.25">
      <c r="A109" s="186" t="s">
        <v>501</v>
      </c>
      <c r="B109" s="246" t="s">
        <v>493</v>
      </c>
      <c r="C109" s="246"/>
      <c r="D109" s="246"/>
      <c r="E109" s="246"/>
      <c r="F109" s="246"/>
      <c r="G109" s="120">
        <f>Cálculos!C147</f>
        <v>4.8</v>
      </c>
      <c r="H109" s="120">
        <f>Cálculos!D147</f>
        <v>0.19999999999999996</v>
      </c>
      <c r="I109" s="95"/>
      <c r="J109" s="95"/>
      <c r="K109" s="95"/>
      <c r="L109" s="95"/>
      <c r="M109" s="95"/>
      <c r="N109" s="95"/>
      <c r="O109" s="95"/>
      <c r="P109" s="95"/>
      <c r="Q109" s="95"/>
      <c r="R109" s="95"/>
      <c r="S109" s="95"/>
      <c r="T109" s="95"/>
      <c r="U109" s="95"/>
    </row>
    <row r="110" spans="1:21" ht="30" customHeight="1" x14ac:dyDescent="0.25">
      <c r="A110" s="186" t="s">
        <v>502</v>
      </c>
      <c r="B110" s="285" t="s">
        <v>550</v>
      </c>
      <c r="C110" s="286"/>
      <c r="D110" s="286"/>
      <c r="E110" s="286"/>
      <c r="F110" s="286"/>
      <c r="G110" s="286" t="str">
        <f>Cálculos!C148</f>
        <v>N/A</v>
      </c>
      <c r="H110" s="287" t="str">
        <f>Cálculos!D148</f>
        <v>N/A</v>
      </c>
      <c r="I110" s="95"/>
      <c r="J110" s="95"/>
      <c r="K110" s="95"/>
      <c r="L110" s="95"/>
      <c r="M110" s="95"/>
      <c r="N110" s="95"/>
      <c r="O110" s="95"/>
      <c r="P110" s="95"/>
      <c r="Q110" s="95"/>
      <c r="R110" s="95"/>
      <c r="S110" s="95"/>
      <c r="T110" s="95"/>
      <c r="U110" s="95"/>
    </row>
    <row r="111" spans="1:21" ht="33.75" customHeight="1" x14ac:dyDescent="0.25">
      <c r="A111" s="282" t="str">
        <f>_xlfn.TEXTJOIN("   //   ",TRUE,'Resultados Encuestas'!D41:CY41)</f>
        <v>No   //   No</v>
      </c>
      <c r="B111" s="283"/>
      <c r="C111" s="283"/>
      <c r="D111" s="283"/>
      <c r="E111" s="283"/>
      <c r="F111" s="283"/>
      <c r="G111" s="283"/>
      <c r="H111" s="284"/>
      <c r="I111" s="95"/>
      <c r="J111" s="95"/>
      <c r="K111" s="95"/>
      <c r="L111" s="95"/>
      <c r="M111" s="95"/>
      <c r="N111" s="95"/>
      <c r="O111" s="95"/>
      <c r="P111" s="95"/>
      <c r="Q111" s="95"/>
      <c r="R111" s="95"/>
      <c r="S111" s="95"/>
      <c r="T111" s="95"/>
      <c r="U111" s="95"/>
    </row>
    <row r="112" spans="1:21" ht="30" customHeight="1" x14ac:dyDescent="0.25">
      <c r="A112" s="186" t="s">
        <v>503</v>
      </c>
      <c r="B112" s="246" t="s">
        <v>494</v>
      </c>
      <c r="C112" s="246"/>
      <c r="D112" s="246"/>
      <c r="E112" s="246"/>
      <c r="F112" s="246"/>
      <c r="G112" s="120">
        <f>Cálculos!C149</f>
        <v>4.5999999999999996</v>
      </c>
      <c r="H112" s="120">
        <f>Cálculos!D149</f>
        <v>0.80000000000000071</v>
      </c>
      <c r="I112" s="95"/>
      <c r="J112" s="95"/>
      <c r="K112" s="95"/>
      <c r="L112" s="95"/>
      <c r="M112" s="95"/>
      <c r="N112" s="95"/>
      <c r="O112" s="95"/>
      <c r="P112" s="95"/>
      <c r="Q112" s="95"/>
      <c r="R112" s="95"/>
      <c r="S112" s="95"/>
      <c r="T112" s="95"/>
      <c r="U112" s="95"/>
    </row>
    <row r="113" spans="1:21" ht="30" customHeight="1" x14ac:dyDescent="0.25">
      <c r="A113" s="186" t="s">
        <v>504</v>
      </c>
      <c r="B113" s="285" t="s">
        <v>551</v>
      </c>
      <c r="C113" s="286"/>
      <c r="D113" s="286"/>
      <c r="E113" s="286"/>
      <c r="F113" s="286"/>
      <c r="G113" s="286" t="str">
        <f>Cálculos!C150</f>
        <v>N/A</v>
      </c>
      <c r="H113" s="287" t="str">
        <f>Cálculos!D150</f>
        <v>N/A</v>
      </c>
      <c r="I113" s="95"/>
      <c r="J113" s="95"/>
      <c r="K113" s="95"/>
      <c r="L113" s="95"/>
      <c r="M113" s="95"/>
      <c r="N113" s="95"/>
      <c r="O113" s="95"/>
      <c r="P113" s="95"/>
      <c r="Q113" s="95"/>
      <c r="R113" s="95"/>
      <c r="S113" s="95"/>
      <c r="T113" s="95"/>
      <c r="U113" s="95"/>
    </row>
    <row r="114" spans="1:21" ht="33.75" customHeight="1" x14ac:dyDescent="0.25">
      <c r="A114" s="282" t="str">
        <f>_xlfn.TEXTJOIN("   //   ",TRUE,'Resultados Encuestas'!D43:CY43)</f>
        <v>No   //   Están bien individaules</v>
      </c>
      <c r="B114" s="283"/>
      <c r="C114" s="283"/>
      <c r="D114" s="283"/>
      <c r="E114" s="283"/>
      <c r="F114" s="283"/>
      <c r="G114" s="283"/>
      <c r="H114" s="284"/>
      <c r="I114" s="95"/>
      <c r="J114" s="95"/>
      <c r="K114" s="95"/>
      <c r="L114" s="95"/>
      <c r="M114" s="95"/>
      <c r="N114" s="95"/>
      <c r="O114" s="95"/>
      <c r="P114" s="95"/>
      <c r="Q114" s="95"/>
      <c r="R114" s="95"/>
      <c r="S114" s="95"/>
      <c r="T114" s="95"/>
      <c r="U114" s="95"/>
    </row>
    <row r="115" spans="1:21" ht="30" customHeight="1" x14ac:dyDescent="0.25">
      <c r="A115" s="186" t="s">
        <v>505</v>
      </c>
      <c r="B115" s="246" t="s">
        <v>495</v>
      </c>
      <c r="C115" s="246"/>
      <c r="D115" s="246"/>
      <c r="E115" s="246"/>
      <c r="F115" s="246"/>
      <c r="G115" s="120">
        <f>Cálculos!C151</f>
        <v>5</v>
      </c>
      <c r="H115" s="120">
        <f>Cálculos!D151</f>
        <v>0</v>
      </c>
      <c r="I115" s="95"/>
      <c r="J115" s="95"/>
      <c r="K115" s="95"/>
      <c r="L115" s="95"/>
      <c r="M115" s="95"/>
      <c r="N115" s="95"/>
      <c r="O115" s="95"/>
      <c r="P115" s="95"/>
      <c r="Q115" s="95"/>
      <c r="R115" s="95"/>
      <c r="S115" s="95"/>
      <c r="T115" s="95"/>
      <c r="U115" s="95"/>
    </row>
    <row r="116" spans="1:21" ht="30" customHeight="1" x14ac:dyDescent="0.25">
      <c r="A116" s="186" t="s">
        <v>552</v>
      </c>
      <c r="B116" s="246" t="s">
        <v>496</v>
      </c>
      <c r="C116" s="246"/>
      <c r="D116" s="246"/>
      <c r="E116" s="246"/>
      <c r="F116" s="246"/>
      <c r="G116" s="120">
        <f>Cálculos!C152</f>
        <v>9.0419999999999998</v>
      </c>
      <c r="H116" s="120">
        <f>Cálculos!D152</f>
        <v>0.50881999999999994</v>
      </c>
      <c r="I116" s="95"/>
      <c r="J116" s="95"/>
      <c r="K116" s="95"/>
      <c r="L116" s="95"/>
      <c r="M116" s="95"/>
      <c r="N116" s="95"/>
      <c r="O116" s="95"/>
      <c r="P116" s="95"/>
      <c r="Q116" s="95"/>
      <c r="R116" s="95"/>
      <c r="S116" s="95"/>
      <c r="T116" s="95"/>
      <c r="U116" s="95"/>
    </row>
    <row r="117" spans="1:21" ht="30" customHeight="1" x14ac:dyDescent="0.25">
      <c r="A117" s="186" t="s">
        <v>553</v>
      </c>
      <c r="B117" s="285" t="s">
        <v>497</v>
      </c>
      <c r="C117" s="286"/>
      <c r="D117" s="286"/>
      <c r="E117" s="286"/>
      <c r="F117" s="286"/>
      <c r="G117" s="286" t="str">
        <f>Cálculos!C153</f>
        <v>N/A</v>
      </c>
      <c r="H117" s="287" t="str">
        <f>Cálculos!D153</f>
        <v>N/A</v>
      </c>
      <c r="I117" s="95"/>
      <c r="J117" s="95"/>
      <c r="K117" s="95"/>
      <c r="L117" s="95"/>
      <c r="M117" s="95"/>
      <c r="N117" s="95"/>
      <c r="O117" s="95"/>
      <c r="P117" s="95"/>
      <c r="Q117" s="95"/>
      <c r="R117" s="95"/>
      <c r="S117" s="95"/>
      <c r="T117" s="95"/>
      <c r="U117" s="95"/>
    </row>
    <row r="118" spans="1:21" ht="93.75" customHeight="1" x14ac:dyDescent="0.25">
      <c r="A118" s="282" t="str">
        <f>_xlfn.TEXTJOIN("   //   ",TRUE,'Resultados Encuestas'!D46:CY46)</f>
        <v>Entretenida y te da una motivación por la que llevar la asignatura al día   //   Me ha parecido buena experiencia, la repetiría.   //   Fácil de usar, divertida y motiva a aprender. El único problema es que se cae la conexión a internet.   //   Todo bien, quizás estaría bien ampliar algo más el número de preguntas.   //   Es una manera diferente y atractiva de mantener el interés y recordar lo impartido.</v>
      </c>
      <c r="B118" s="283"/>
      <c r="C118" s="283"/>
      <c r="D118" s="283"/>
      <c r="E118" s="283"/>
      <c r="F118" s="283"/>
      <c r="G118" s="283"/>
      <c r="H118" s="284"/>
      <c r="I118" s="95"/>
      <c r="J118" s="95"/>
      <c r="K118" s="95"/>
      <c r="L118" s="95"/>
      <c r="M118" s="95"/>
      <c r="N118" s="95"/>
      <c r="O118" s="95"/>
      <c r="P118" s="95"/>
      <c r="Q118" s="95"/>
      <c r="R118" s="95"/>
      <c r="S118" s="95"/>
      <c r="T118" s="95"/>
      <c r="U118" s="95"/>
    </row>
    <row r="119" spans="1:21" ht="30" customHeight="1" x14ac:dyDescent="0.25">
      <c r="A119" s="186" t="s">
        <v>511</v>
      </c>
      <c r="B119" s="285" t="s">
        <v>498</v>
      </c>
      <c r="C119" s="286"/>
      <c r="D119" s="286"/>
      <c r="E119" s="286"/>
      <c r="F119" s="286"/>
      <c r="G119" s="286" t="str">
        <f>Cálculos!C154</f>
        <v>N/A</v>
      </c>
      <c r="H119" s="287" t="str">
        <f>Cálculos!D154</f>
        <v>N/A</v>
      </c>
      <c r="I119" s="95"/>
      <c r="J119" s="95"/>
      <c r="K119" s="95"/>
      <c r="L119" s="95"/>
      <c r="M119" s="95"/>
      <c r="N119" s="95"/>
      <c r="O119" s="95"/>
      <c r="P119" s="95"/>
      <c r="Q119" s="95"/>
      <c r="R119" s="95"/>
      <c r="S119" s="95"/>
      <c r="T119" s="95"/>
      <c r="U119" s="95"/>
    </row>
    <row r="120" spans="1:21" ht="91.5" customHeight="1" x14ac:dyDescent="0.25">
      <c r="A120" s="282" t="str">
        <f>_xlfn.TEXTJOIN("   //   ",TRUE,'Resultados Encuestas'!D47:CY47)</f>
        <v>Los puntos fuertes pueden ser la competitividad que puedes tener con tus compañeros que puede hacerte estudiar más.   //   Todo bien.   //   Como dije antes, estaría bien que no hubiese sólo temas 1-4</v>
      </c>
      <c r="B120" s="283"/>
      <c r="C120" s="283"/>
      <c r="D120" s="283"/>
      <c r="E120" s="283"/>
      <c r="F120" s="283"/>
      <c r="G120" s="283"/>
      <c r="H120" s="284"/>
      <c r="I120" s="95"/>
      <c r="J120" s="95"/>
      <c r="K120" s="95"/>
      <c r="L120" s="95"/>
      <c r="M120" s="95"/>
      <c r="N120" s="95"/>
      <c r="O120" s="95"/>
      <c r="P120" s="95"/>
      <c r="Q120" s="95"/>
      <c r="R120" s="95"/>
      <c r="S120" s="95"/>
      <c r="T120" s="95"/>
      <c r="U120" s="95"/>
    </row>
    <row r="121" spans="1:21" x14ac:dyDescent="0.25">
      <c r="A121" s="4"/>
      <c r="C121" s="95"/>
      <c r="D121" s="95"/>
      <c r="E121" s="95"/>
      <c r="F121" s="95"/>
      <c r="G121" s="95"/>
      <c r="H121" s="95"/>
      <c r="I121" s="95"/>
      <c r="J121" s="95"/>
      <c r="K121" s="95"/>
      <c r="L121" s="95"/>
      <c r="M121" s="95"/>
      <c r="N121" s="95"/>
      <c r="O121" s="95"/>
      <c r="P121" s="95"/>
      <c r="Q121" s="95"/>
      <c r="R121" s="95"/>
      <c r="S121" s="95"/>
      <c r="T121" s="95"/>
      <c r="U121" s="95"/>
    </row>
    <row r="122" spans="1:21" x14ac:dyDescent="0.25">
      <c r="A122" s="4"/>
      <c r="C122" s="95"/>
      <c r="D122" s="95"/>
      <c r="E122" s="95"/>
      <c r="F122" s="95"/>
      <c r="G122" s="95"/>
      <c r="H122" s="95"/>
      <c r="I122" s="95"/>
      <c r="J122" s="95"/>
      <c r="K122" s="95"/>
      <c r="L122" s="95"/>
      <c r="M122" s="95"/>
      <c r="N122" s="95"/>
      <c r="O122" s="95"/>
      <c r="P122" s="95"/>
      <c r="Q122" s="95"/>
      <c r="R122" s="95"/>
      <c r="S122" s="95"/>
      <c r="T122" s="95"/>
      <c r="U122" s="95"/>
    </row>
    <row r="123" spans="1:21" x14ac:dyDescent="0.25">
      <c r="A123" s="4"/>
      <c r="C123" s="95"/>
      <c r="D123" s="95"/>
      <c r="E123" s="95"/>
      <c r="F123" s="95"/>
      <c r="G123" s="95"/>
      <c r="H123" s="95"/>
      <c r="I123" s="95"/>
      <c r="J123" s="95"/>
      <c r="K123" s="95"/>
      <c r="L123" s="95"/>
      <c r="M123" s="95"/>
      <c r="N123" s="95"/>
      <c r="O123" s="95"/>
      <c r="P123" s="95"/>
      <c r="Q123" s="95"/>
      <c r="R123" s="95"/>
      <c r="S123" s="95"/>
      <c r="T123" s="95"/>
      <c r="U123" s="95"/>
    </row>
    <row r="124" spans="1:21" x14ac:dyDescent="0.25">
      <c r="A124" s="4"/>
      <c r="C124" s="95"/>
      <c r="D124" s="95"/>
      <c r="E124" s="95"/>
      <c r="F124" s="95"/>
      <c r="G124" s="95"/>
      <c r="H124" s="95"/>
      <c r="I124" s="95"/>
      <c r="J124" s="95"/>
      <c r="K124" s="95"/>
      <c r="L124" s="95"/>
      <c r="M124" s="95"/>
      <c r="N124" s="95"/>
      <c r="O124" s="95"/>
      <c r="P124" s="95"/>
      <c r="Q124" s="95"/>
      <c r="R124" s="95"/>
      <c r="S124" s="95"/>
      <c r="T124" s="95"/>
      <c r="U124" s="95"/>
    </row>
    <row r="125" spans="1:21" x14ac:dyDescent="0.25">
      <c r="A125" s="4"/>
      <c r="C125" s="95"/>
      <c r="D125" s="95"/>
      <c r="E125" s="95"/>
      <c r="F125" s="95"/>
      <c r="G125" s="95"/>
      <c r="H125" s="95"/>
      <c r="I125" s="95"/>
      <c r="J125" s="95"/>
      <c r="K125" s="95"/>
      <c r="L125" s="95"/>
      <c r="M125" s="95"/>
      <c r="N125" s="95"/>
      <c r="O125" s="95"/>
      <c r="P125" s="95"/>
      <c r="Q125" s="95"/>
      <c r="R125" s="95"/>
      <c r="S125" s="95"/>
      <c r="T125" s="95"/>
      <c r="U125" s="95"/>
    </row>
    <row r="126" spans="1:21" x14ac:dyDescent="0.25">
      <c r="A126" s="4"/>
      <c r="C126" s="95"/>
      <c r="D126" s="95"/>
      <c r="E126" s="95"/>
      <c r="F126" s="95"/>
      <c r="G126" s="95"/>
      <c r="H126" s="95"/>
      <c r="I126" s="95"/>
      <c r="J126" s="95"/>
      <c r="K126" s="95"/>
      <c r="L126" s="95"/>
      <c r="M126" s="95"/>
      <c r="N126" s="95"/>
      <c r="O126" s="95"/>
      <c r="P126" s="95"/>
      <c r="Q126" s="95"/>
      <c r="R126" s="95"/>
      <c r="S126" s="95"/>
      <c r="T126" s="95"/>
      <c r="U126" s="95"/>
    </row>
    <row r="127" spans="1:21" x14ac:dyDescent="0.25">
      <c r="A127" s="4"/>
      <c r="C127" s="95"/>
      <c r="D127" s="95"/>
      <c r="E127" s="95"/>
      <c r="F127" s="95"/>
      <c r="G127" s="95"/>
      <c r="H127" s="95"/>
      <c r="I127" s="95"/>
      <c r="J127" s="95"/>
      <c r="K127" s="95"/>
      <c r="L127" s="95"/>
      <c r="M127" s="95"/>
      <c r="N127" s="95"/>
      <c r="O127" s="95"/>
      <c r="P127" s="95"/>
      <c r="Q127" s="95"/>
      <c r="R127" s="95"/>
      <c r="S127" s="95"/>
      <c r="T127" s="95"/>
      <c r="U127" s="95"/>
    </row>
    <row r="128" spans="1:21" x14ac:dyDescent="0.25">
      <c r="A128" s="4"/>
      <c r="C128" s="95"/>
      <c r="D128" s="95"/>
      <c r="E128" s="95"/>
      <c r="F128" s="95"/>
      <c r="G128" s="95"/>
      <c r="H128" s="95"/>
      <c r="I128" s="95"/>
      <c r="J128" s="95"/>
      <c r="K128" s="95"/>
      <c r="L128" s="95"/>
      <c r="M128" s="95"/>
      <c r="N128" s="95"/>
      <c r="O128" s="95"/>
      <c r="P128" s="95"/>
      <c r="Q128" s="95"/>
      <c r="R128" s="95"/>
      <c r="S128" s="95"/>
      <c r="T128" s="95"/>
      <c r="U128" s="95"/>
    </row>
    <row r="129" spans="1:21" x14ac:dyDescent="0.25">
      <c r="A129" s="4"/>
      <c r="C129" s="95"/>
      <c r="D129" s="95"/>
      <c r="E129" s="95"/>
      <c r="F129" s="95"/>
      <c r="G129" s="95"/>
      <c r="H129" s="95"/>
      <c r="I129" s="95"/>
      <c r="J129" s="95"/>
      <c r="K129" s="95"/>
      <c r="L129" s="95"/>
      <c r="M129" s="95"/>
      <c r="N129" s="95"/>
      <c r="O129" s="95"/>
      <c r="P129" s="95"/>
      <c r="Q129" s="95"/>
      <c r="R129" s="95"/>
      <c r="S129" s="95"/>
      <c r="T129" s="95"/>
      <c r="U129" s="95"/>
    </row>
    <row r="130" spans="1:21" x14ac:dyDescent="0.25">
      <c r="A130" s="4"/>
      <c r="C130" s="95"/>
      <c r="D130" s="95"/>
      <c r="E130" s="95"/>
      <c r="F130" s="95"/>
      <c r="G130" s="95"/>
      <c r="H130" s="95"/>
      <c r="I130" s="95"/>
      <c r="J130" s="95"/>
      <c r="K130" s="95"/>
      <c r="L130" s="95"/>
      <c r="M130" s="95"/>
      <c r="N130" s="95"/>
      <c r="O130" s="95"/>
      <c r="P130" s="95"/>
      <c r="Q130" s="95"/>
      <c r="R130" s="95"/>
      <c r="S130" s="95"/>
      <c r="T130" s="95"/>
      <c r="U130" s="95"/>
    </row>
    <row r="131" spans="1:21" x14ac:dyDescent="0.25">
      <c r="A131" s="95"/>
      <c r="B131" s="95"/>
      <c r="C131" s="95"/>
      <c r="D131" s="95"/>
      <c r="E131" s="95"/>
      <c r="F131" s="95"/>
      <c r="G131" s="95"/>
      <c r="H131" s="95"/>
      <c r="I131" s="95"/>
      <c r="J131" s="95"/>
      <c r="K131" s="95"/>
      <c r="L131" s="95"/>
      <c r="M131" s="95"/>
      <c r="N131" s="95"/>
      <c r="O131" s="95"/>
      <c r="P131" s="95"/>
      <c r="Q131" s="95"/>
      <c r="R131" s="95"/>
      <c r="S131" s="95"/>
      <c r="T131" s="95"/>
      <c r="U131" s="95"/>
    </row>
    <row r="132" spans="1:21" x14ac:dyDescent="0.25">
      <c r="A132" s="95"/>
      <c r="B132" s="95"/>
      <c r="C132" s="95"/>
      <c r="D132" s="95"/>
      <c r="E132" s="95"/>
      <c r="F132" s="95"/>
      <c r="G132" s="95"/>
      <c r="H132" s="95"/>
      <c r="I132" s="95"/>
      <c r="J132" s="95"/>
      <c r="K132" s="95"/>
      <c r="L132" s="95"/>
      <c r="M132" s="95"/>
      <c r="N132" s="95"/>
      <c r="O132" s="95"/>
      <c r="P132" s="95"/>
      <c r="Q132" s="95"/>
      <c r="R132" s="95"/>
      <c r="S132" s="95"/>
      <c r="T132" s="95"/>
      <c r="U132" s="95"/>
    </row>
    <row r="133" spans="1:21" x14ac:dyDescent="0.25">
      <c r="A133" s="95"/>
      <c r="B133" s="95"/>
      <c r="C133" s="95"/>
      <c r="D133" s="95"/>
      <c r="E133" s="95"/>
      <c r="F133" s="95"/>
      <c r="G133" s="95"/>
      <c r="H133" s="95"/>
      <c r="I133" s="95"/>
      <c r="J133" s="95"/>
      <c r="K133" s="95"/>
      <c r="L133" s="95"/>
      <c r="M133" s="95"/>
      <c r="N133" s="95"/>
      <c r="O133" s="95"/>
      <c r="P133" s="95"/>
      <c r="Q133" s="95"/>
      <c r="R133" s="95"/>
      <c r="S133" s="95"/>
      <c r="T133" s="95"/>
      <c r="U133" s="95"/>
    </row>
    <row r="134" spans="1:21" x14ac:dyDescent="0.25">
      <c r="A134" s="95"/>
      <c r="B134" s="95"/>
      <c r="C134" s="95"/>
      <c r="D134" s="95"/>
      <c r="E134" s="95"/>
      <c r="F134" s="95"/>
      <c r="G134" s="95"/>
      <c r="H134" s="95"/>
      <c r="I134" s="95"/>
      <c r="J134" s="95"/>
      <c r="K134" s="95"/>
      <c r="L134" s="95"/>
      <c r="M134" s="95"/>
      <c r="N134" s="95"/>
      <c r="O134" s="95"/>
      <c r="P134" s="95"/>
      <c r="Q134" s="95"/>
      <c r="R134" s="95"/>
      <c r="S134" s="95"/>
      <c r="T134" s="95"/>
      <c r="U134" s="95"/>
    </row>
    <row r="135" spans="1:21" x14ac:dyDescent="0.25">
      <c r="A135" s="95"/>
      <c r="B135" s="95"/>
      <c r="C135" s="95"/>
      <c r="D135" s="95"/>
      <c r="E135" s="95"/>
      <c r="F135" s="95"/>
      <c r="G135" s="95"/>
      <c r="H135" s="95"/>
      <c r="I135" s="95"/>
      <c r="J135" s="95"/>
      <c r="K135" s="95"/>
      <c r="L135" s="95"/>
      <c r="M135" s="95"/>
      <c r="N135" s="95"/>
      <c r="O135" s="95"/>
      <c r="P135" s="95"/>
      <c r="Q135" s="95"/>
      <c r="R135" s="95"/>
      <c r="S135" s="95"/>
      <c r="T135" s="95"/>
      <c r="U135" s="95"/>
    </row>
    <row r="136" spans="1:21" x14ac:dyDescent="0.25">
      <c r="A136" s="95"/>
      <c r="B136" s="95"/>
      <c r="C136" s="95"/>
      <c r="D136" s="95"/>
      <c r="E136" s="95"/>
      <c r="F136" s="95"/>
      <c r="G136" s="95"/>
      <c r="H136" s="95"/>
      <c r="I136" s="95"/>
      <c r="J136" s="95"/>
      <c r="K136" s="95"/>
      <c r="L136" s="95"/>
      <c r="M136" s="95"/>
      <c r="N136" s="95"/>
      <c r="O136" s="95"/>
      <c r="P136" s="95"/>
      <c r="Q136" s="95"/>
      <c r="R136" s="95"/>
      <c r="S136" s="95"/>
      <c r="T136" s="95"/>
      <c r="U136" s="95"/>
    </row>
    <row r="137" spans="1:21" x14ac:dyDescent="0.25">
      <c r="A137" s="95"/>
      <c r="B137" s="95"/>
      <c r="C137" s="95"/>
      <c r="D137" s="95"/>
      <c r="E137" s="95"/>
      <c r="F137" s="95"/>
      <c r="G137" s="95"/>
      <c r="H137" s="95"/>
      <c r="I137" s="95"/>
      <c r="J137" s="95"/>
      <c r="K137" s="95"/>
      <c r="L137" s="95"/>
      <c r="M137" s="95"/>
      <c r="N137" s="95"/>
      <c r="O137" s="95"/>
      <c r="P137" s="95"/>
      <c r="Q137" s="95"/>
      <c r="R137" s="95"/>
      <c r="S137" s="95"/>
      <c r="T137" s="95"/>
      <c r="U137" s="95"/>
    </row>
    <row r="138" spans="1:21" x14ac:dyDescent="0.25">
      <c r="A138" s="95"/>
      <c r="B138" s="95"/>
      <c r="C138" s="95"/>
      <c r="D138" s="95"/>
      <c r="E138" s="95"/>
      <c r="F138" s="95"/>
      <c r="G138" s="95"/>
      <c r="H138" s="95"/>
      <c r="I138" s="95"/>
      <c r="J138" s="95"/>
      <c r="K138" s="95"/>
      <c r="L138" s="95"/>
      <c r="M138" s="95"/>
      <c r="N138" s="95"/>
      <c r="O138" s="95"/>
      <c r="P138" s="95"/>
      <c r="Q138" s="95"/>
      <c r="R138" s="95"/>
      <c r="S138" s="95"/>
      <c r="T138" s="95"/>
      <c r="U138" s="95"/>
    </row>
    <row r="139" spans="1:21" x14ac:dyDescent="0.25">
      <c r="A139" s="95"/>
      <c r="B139" s="95"/>
      <c r="C139" s="95"/>
      <c r="D139" s="95"/>
      <c r="E139" s="95"/>
      <c r="F139" s="95"/>
      <c r="G139" s="95"/>
      <c r="H139" s="95"/>
      <c r="I139" s="95"/>
      <c r="J139" s="95"/>
      <c r="K139" s="95"/>
      <c r="L139" s="95"/>
      <c r="M139" s="95"/>
      <c r="N139" s="95"/>
      <c r="O139" s="95"/>
      <c r="P139" s="95"/>
      <c r="Q139" s="95"/>
      <c r="R139" s="95"/>
      <c r="S139" s="95"/>
      <c r="T139" s="95"/>
      <c r="U139" s="95"/>
    </row>
    <row r="140" spans="1:21" x14ac:dyDescent="0.25">
      <c r="A140" s="95"/>
      <c r="B140" s="95"/>
      <c r="C140" s="95"/>
      <c r="D140" s="95"/>
      <c r="E140" s="95"/>
      <c r="F140" s="95"/>
      <c r="G140" s="95"/>
      <c r="H140" s="95"/>
      <c r="I140" s="95"/>
      <c r="J140" s="95"/>
      <c r="K140" s="95"/>
      <c r="L140" s="95"/>
      <c r="M140" s="95"/>
      <c r="N140" s="95"/>
      <c r="O140" s="95"/>
      <c r="P140" s="95"/>
      <c r="Q140" s="95"/>
      <c r="R140" s="95"/>
      <c r="S140" s="95"/>
      <c r="T140" s="95"/>
      <c r="U140" s="95"/>
    </row>
    <row r="141" spans="1:21" x14ac:dyDescent="0.25">
      <c r="A141" s="95"/>
      <c r="B141" s="95"/>
      <c r="C141" s="95"/>
      <c r="D141" s="95"/>
      <c r="E141" s="95"/>
      <c r="F141" s="95"/>
      <c r="G141" s="95"/>
      <c r="H141" s="95"/>
      <c r="I141" s="95"/>
      <c r="J141" s="95"/>
      <c r="K141" s="95"/>
      <c r="L141" s="95"/>
      <c r="M141" s="95"/>
      <c r="N141" s="95"/>
      <c r="O141" s="95"/>
      <c r="P141" s="95"/>
      <c r="Q141" s="95"/>
      <c r="R141" s="95"/>
      <c r="S141" s="95"/>
      <c r="T141" s="95"/>
      <c r="U141" s="95"/>
    </row>
    <row r="142" spans="1:21" x14ac:dyDescent="0.25">
      <c r="B142" s="95"/>
      <c r="C142" s="95"/>
      <c r="D142" s="95"/>
      <c r="E142" s="95"/>
      <c r="F142" s="95"/>
      <c r="G142" s="95"/>
      <c r="H142" s="95"/>
      <c r="I142" s="95"/>
      <c r="J142" s="95"/>
      <c r="K142" s="95"/>
      <c r="L142" s="95"/>
      <c r="M142" s="95"/>
      <c r="N142" s="95"/>
      <c r="O142" s="95"/>
      <c r="P142" s="95"/>
      <c r="Q142" s="95"/>
      <c r="R142" s="95"/>
      <c r="S142" s="95"/>
      <c r="T142" s="95"/>
      <c r="U142" s="95"/>
    </row>
    <row r="143" spans="1:21" x14ac:dyDescent="0.25">
      <c r="A143" s="104"/>
      <c r="B143" s="95"/>
      <c r="C143" s="95"/>
      <c r="D143" s="95"/>
      <c r="E143" s="95"/>
      <c r="F143" s="95"/>
      <c r="G143" s="95"/>
      <c r="H143" s="95"/>
      <c r="I143" s="95"/>
      <c r="J143" s="95"/>
      <c r="K143" s="95"/>
      <c r="L143" s="95"/>
      <c r="M143" s="95"/>
      <c r="N143" s="95"/>
      <c r="O143" s="95"/>
      <c r="P143" s="95"/>
      <c r="Q143" s="95"/>
      <c r="R143" s="95"/>
      <c r="S143" s="95"/>
      <c r="T143" s="95"/>
      <c r="U143" s="95"/>
    </row>
    <row r="144" spans="1:21" ht="42.6" hidden="1" customHeight="1" x14ac:dyDescent="0.25">
      <c r="A144" s="124" t="s">
        <v>349</v>
      </c>
      <c r="B144" s="237" t="s">
        <v>122</v>
      </c>
      <c r="C144" s="237"/>
      <c r="D144" s="237"/>
      <c r="E144" s="237"/>
      <c r="F144" s="237"/>
      <c r="G144" s="237"/>
      <c r="H144" s="237"/>
      <c r="I144" s="95"/>
      <c r="J144" s="95"/>
      <c r="K144" s="95"/>
      <c r="L144" s="95"/>
      <c r="M144" s="95"/>
      <c r="N144" s="95"/>
      <c r="O144" s="95"/>
      <c r="P144" s="95"/>
      <c r="Q144" s="95"/>
      <c r="R144" s="95"/>
      <c r="S144" s="95"/>
      <c r="T144" s="95"/>
      <c r="U144" s="95"/>
    </row>
    <row r="145" spans="1:21" ht="14.1" hidden="1" customHeight="1" x14ac:dyDescent="0.25">
      <c r="B145" s="237" t="e">
        <f>IF(#REF!&lt;&gt;"",#REF!,"")</f>
        <v>#REF!</v>
      </c>
      <c r="C145" s="237"/>
      <c r="D145" s="237"/>
      <c r="E145" s="237"/>
      <c r="F145" s="237"/>
      <c r="G145" s="237"/>
      <c r="H145" s="237"/>
      <c r="I145" s="95"/>
      <c r="J145" s="95"/>
      <c r="K145" s="95"/>
      <c r="L145" s="95"/>
      <c r="M145" s="95"/>
      <c r="N145" s="95"/>
      <c r="O145" s="95"/>
      <c r="P145" s="95"/>
      <c r="Q145" s="95"/>
      <c r="R145" s="95"/>
      <c r="S145" s="95"/>
      <c r="T145" s="95"/>
      <c r="U145" s="95"/>
    </row>
    <row r="146" spans="1:21" ht="14.1" hidden="1" customHeight="1" x14ac:dyDescent="0.25">
      <c r="A146" s="128" t="s">
        <v>363</v>
      </c>
      <c r="B146" s="237" t="e">
        <f>IF(#REF!&lt;&gt;"",#REF!,"")</f>
        <v>#REF!</v>
      </c>
      <c r="C146" s="237"/>
      <c r="D146" s="237"/>
      <c r="E146" s="237"/>
      <c r="F146" s="237"/>
      <c r="G146" s="237"/>
      <c r="H146" s="237"/>
      <c r="I146" s="95"/>
      <c r="J146" s="95"/>
      <c r="K146" s="95"/>
      <c r="L146" s="95"/>
      <c r="M146" s="95"/>
      <c r="N146" s="95"/>
      <c r="O146" s="95"/>
      <c r="P146" s="95"/>
      <c r="Q146" s="95"/>
      <c r="R146" s="95"/>
      <c r="S146" s="95"/>
      <c r="T146" s="95"/>
      <c r="U146" s="95"/>
    </row>
    <row r="147" spans="1:21" ht="14.1" hidden="1" customHeight="1" x14ac:dyDescent="0.25">
      <c r="A147" s="63">
        <f>Cálculos!D159</f>
        <v>8</v>
      </c>
      <c r="B147" s="237" t="e">
        <f>IF(#REF!&lt;&gt;"",#REF!,"")</f>
        <v>#REF!</v>
      </c>
      <c r="C147" s="237"/>
      <c r="D147" s="237"/>
      <c r="E147" s="237"/>
      <c r="F147" s="237"/>
      <c r="G147" s="237"/>
      <c r="H147" s="237"/>
      <c r="I147" s="95"/>
      <c r="J147" s="95"/>
      <c r="K147" s="95"/>
      <c r="L147" s="95"/>
      <c r="M147" s="95"/>
      <c r="N147" s="95"/>
      <c r="O147" s="95"/>
      <c r="P147" s="95"/>
      <c r="Q147" s="95"/>
      <c r="R147" s="95"/>
      <c r="S147" s="95"/>
      <c r="T147" s="95"/>
      <c r="U147" s="95"/>
    </row>
    <row r="148" spans="1:21" ht="14.1" hidden="1" customHeight="1" x14ac:dyDescent="0.25">
      <c r="A148" s="127"/>
      <c r="B148" s="237" t="e">
        <f>IF(#REF!&lt;&gt;"",#REF!,"")</f>
        <v>#REF!</v>
      </c>
      <c r="C148" s="237"/>
      <c r="D148" s="237"/>
      <c r="E148" s="237"/>
      <c r="F148" s="237"/>
      <c r="G148" s="237"/>
      <c r="H148" s="237"/>
      <c r="I148" s="95"/>
      <c r="J148" s="95"/>
      <c r="K148" s="95"/>
      <c r="L148" s="95"/>
      <c r="M148" s="95"/>
      <c r="N148" s="95"/>
      <c r="O148" s="95"/>
      <c r="P148" s="95"/>
      <c r="Q148" s="95"/>
      <c r="R148" s="95"/>
      <c r="S148" s="95"/>
      <c r="T148" s="95"/>
      <c r="U148" s="95"/>
    </row>
    <row r="149" spans="1:21" ht="14.1" hidden="1" customHeight="1" x14ac:dyDescent="0.25">
      <c r="A149" s="126"/>
      <c r="B149" s="238" t="e">
        <f>IF(#REF!&lt;&gt;"",#REF!,"")</f>
        <v>#REF!</v>
      </c>
      <c r="C149" s="238"/>
      <c r="D149" s="238"/>
      <c r="E149" s="238"/>
      <c r="F149" s="238"/>
      <c r="G149" s="238"/>
      <c r="H149" s="238"/>
      <c r="I149" s="95"/>
      <c r="J149" s="95"/>
      <c r="K149" s="95"/>
      <c r="L149" s="95"/>
      <c r="M149" s="95"/>
      <c r="N149" s="95"/>
      <c r="O149" s="95"/>
      <c r="P149" s="95"/>
      <c r="Q149" s="95"/>
      <c r="R149" s="95"/>
      <c r="S149" s="95"/>
      <c r="T149" s="95"/>
      <c r="U149" s="95"/>
    </row>
    <row r="150" spans="1:21" ht="42.6" hidden="1" customHeight="1" x14ac:dyDescent="0.25">
      <c r="A150" s="127" t="s">
        <v>350</v>
      </c>
      <c r="B150" s="281" t="s">
        <v>123</v>
      </c>
      <c r="C150" s="281"/>
      <c r="D150" s="281"/>
      <c r="E150" s="281"/>
      <c r="F150" s="281"/>
      <c r="G150" s="281"/>
      <c r="H150" s="281"/>
      <c r="I150" s="95"/>
      <c r="J150" s="95"/>
      <c r="K150" s="95"/>
      <c r="L150" s="95"/>
      <c r="M150" s="95"/>
      <c r="N150" s="95"/>
      <c r="O150" s="95"/>
      <c r="P150" s="95"/>
      <c r="Q150" s="95"/>
      <c r="R150" s="95"/>
      <c r="S150" s="95"/>
      <c r="T150" s="95"/>
      <c r="U150" s="95"/>
    </row>
    <row r="151" spans="1:21" ht="14.1" hidden="1" customHeight="1" x14ac:dyDescent="0.25">
      <c r="B151" s="237" t="e">
        <f>IF(#REF!&lt;&gt;"",#REF!,"")</f>
        <v>#REF!</v>
      </c>
      <c r="C151" s="237"/>
      <c r="D151" s="237"/>
      <c r="E151" s="237"/>
      <c r="F151" s="237"/>
      <c r="G151" s="237"/>
      <c r="H151" s="237"/>
      <c r="I151" s="95"/>
      <c r="J151" s="95"/>
      <c r="K151" s="95"/>
      <c r="L151" s="95"/>
      <c r="M151" s="95"/>
      <c r="N151" s="95"/>
      <c r="O151" s="95"/>
      <c r="P151" s="95"/>
      <c r="Q151" s="95"/>
      <c r="R151" s="95"/>
      <c r="S151" s="95"/>
      <c r="T151" s="95"/>
      <c r="U151" s="95"/>
    </row>
    <row r="152" spans="1:21" ht="14.1" hidden="1" customHeight="1" x14ac:dyDescent="0.25">
      <c r="A152" s="128" t="s">
        <v>363</v>
      </c>
      <c r="B152" s="237" t="e">
        <f>IF(#REF!&lt;&gt;"",#REF!,"")</f>
        <v>#REF!</v>
      </c>
      <c r="C152" s="237"/>
      <c r="D152" s="237"/>
      <c r="E152" s="237"/>
      <c r="F152" s="237"/>
      <c r="G152" s="237"/>
      <c r="H152" s="237"/>
      <c r="I152" s="95"/>
      <c r="J152" s="95"/>
      <c r="K152" s="95"/>
      <c r="L152" s="95"/>
      <c r="M152" s="95"/>
      <c r="N152" s="95"/>
      <c r="O152" s="95"/>
      <c r="P152" s="95"/>
      <c r="Q152" s="95"/>
      <c r="R152" s="95"/>
      <c r="S152" s="95"/>
      <c r="T152" s="95"/>
      <c r="U152" s="95"/>
    </row>
    <row r="153" spans="1:21" ht="14.1" hidden="1" customHeight="1" x14ac:dyDescent="0.25">
      <c r="A153" s="63">
        <f>Cálculos!D160</f>
        <v>9</v>
      </c>
      <c r="B153" s="237" t="e">
        <f>IF(#REF!&lt;&gt;"",#REF!,"")</f>
        <v>#REF!</v>
      </c>
      <c r="C153" s="237"/>
      <c r="D153" s="237"/>
      <c r="E153" s="237"/>
      <c r="F153" s="237"/>
      <c r="G153" s="237"/>
      <c r="H153" s="237"/>
      <c r="I153" s="95"/>
      <c r="J153" s="95"/>
      <c r="K153" s="95"/>
      <c r="L153" s="95"/>
      <c r="M153" s="95"/>
      <c r="N153" s="95"/>
      <c r="O153" s="95"/>
      <c r="P153" s="95"/>
      <c r="Q153" s="95"/>
      <c r="R153" s="95"/>
      <c r="S153" s="95"/>
      <c r="T153" s="95"/>
      <c r="U153" s="95"/>
    </row>
    <row r="154" spans="1:21" ht="14.1" hidden="1" customHeight="1" x14ac:dyDescent="0.25">
      <c r="A154" s="127"/>
      <c r="B154" s="237" t="e">
        <f>IF(#REF!&lt;&gt;"",#REF!,"")</f>
        <v>#REF!</v>
      </c>
      <c r="C154" s="237"/>
      <c r="D154" s="237"/>
      <c r="E154" s="237"/>
      <c r="F154" s="237"/>
      <c r="G154" s="237"/>
      <c r="H154" s="237"/>
      <c r="I154" s="95"/>
      <c r="J154" s="95"/>
      <c r="K154" s="95"/>
      <c r="L154" s="95"/>
      <c r="M154" s="95"/>
      <c r="N154" s="95"/>
      <c r="O154" s="95"/>
      <c r="P154" s="95"/>
      <c r="Q154" s="95"/>
      <c r="R154" s="95"/>
      <c r="S154" s="95"/>
      <c r="T154" s="95"/>
      <c r="U154" s="95"/>
    </row>
    <row r="155" spans="1:21" ht="14.1" hidden="1" customHeight="1" x14ac:dyDescent="0.25">
      <c r="A155" s="126"/>
      <c r="B155" s="238" t="e">
        <f>IF(#REF!&lt;&gt;"",#REF!,"")</f>
        <v>#REF!</v>
      </c>
      <c r="C155" s="238"/>
      <c r="D155" s="238"/>
      <c r="E155" s="238"/>
      <c r="F155" s="238"/>
      <c r="G155" s="238"/>
      <c r="H155" s="238"/>
      <c r="I155" s="95"/>
      <c r="J155" s="95"/>
      <c r="K155" s="95"/>
      <c r="L155" s="95"/>
      <c r="M155" s="95"/>
      <c r="N155" s="95"/>
      <c r="O155" s="95"/>
      <c r="P155" s="95"/>
      <c r="Q155" s="95"/>
      <c r="R155" s="95"/>
      <c r="S155" s="95"/>
      <c r="T155" s="95"/>
      <c r="U155" s="95"/>
    </row>
    <row r="156" spans="1:21" ht="42.6" hidden="1" customHeight="1" x14ac:dyDescent="0.25">
      <c r="A156" s="125" t="s">
        <v>351</v>
      </c>
      <c r="B156" s="281" t="s">
        <v>124</v>
      </c>
      <c r="C156" s="281"/>
      <c r="D156" s="281"/>
      <c r="E156" s="281"/>
      <c r="F156" s="281"/>
      <c r="G156" s="281"/>
      <c r="H156" s="281"/>
      <c r="I156" s="95"/>
      <c r="J156" s="95"/>
      <c r="K156" s="95"/>
      <c r="L156" s="95"/>
      <c r="M156" s="95"/>
      <c r="N156" s="95"/>
      <c r="O156" s="95"/>
      <c r="P156" s="95"/>
      <c r="Q156" s="95"/>
      <c r="R156" s="95"/>
      <c r="S156" s="95"/>
      <c r="T156" s="95"/>
      <c r="U156" s="95"/>
    </row>
    <row r="157" spans="1:21" ht="14.1" hidden="1" customHeight="1" x14ac:dyDescent="0.25">
      <c r="B157" s="237" t="e">
        <f>IF(#REF!&lt;&gt;"",#REF!,"")</f>
        <v>#REF!</v>
      </c>
      <c r="C157" s="237"/>
      <c r="D157" s="237"/>
      <c r="E157" s="237"/>
      <c r="F157" s="237"/>
      <c r="G157" s="237"/>
      <c r="H157" s="237"/>
      <c r="I157" s="95"/>
      <c r="J157" s="95"/>
      <c r="K157" s="95"/>
      <c r="L157" s="95"/>
      <c r="M157" s="95"/>
      <c r="N157" s="95"/>
      <c r="O157" s="95"/>
      <c r="P157" s="95"/>
      <c r="Q157" s="95"/>
      <c r="R157" s="95"/>
      <c r="S157" s="95"/>
      <c r="T157" s="95"/>
      <c r="U157" s="95"/>
    </row>
    <row r="158" spans="1:21" ht="14.1" hidden="1" customHeight="1" x14ac:dyDescent="0.25">
      <c r="A158" s="128" t="s">
        <v>363</v>
      </c>
      <c r="B158" s="237" t="e">
        <f>IF(#REF!&lt;&gt;"",#REF!,"")</f>
        <v>#REF!</v>
      </c>
      <c r="C158" s="237"/>
      <c r="D158" s="237"/>
      <c r="E158" s="237"/>
      <c r="F158" s="237"/>
      <c r="G158" s="237"/>
      <c r="H158" s="237"/>
      <c r="I158" s="95"/>
      <c r="J158" s="95"/>
      <c r="K158" s="95"/>
      <c r="L158" s="95"/>
      <c r="M158" s="95"/>
      <c r="N158" s="95"/>
      <c r="O158" s="95"/>
      <c r="P158" s="95"/>
      <c r="Q158" s="95"/>
      <c r="R158" s="95"/>
      <c r="S158" s="95"/>
      <c r="T158" s="95"/>
      <c r="U158" s="95"/>
    </row>
    <row r="159" spans="1:21" ht="14.1" hidden="1" customHeight="1" x14ac:dyDescent="0.25">
      <c r="A159" s="63">
        <f>Cálculos!D161</f>
        <v>10</v>
      </c>
      <c r="B159" s="237" t="e">
        <f>IF(#REF!&lt;&gt;"",#REF!,"")</f>
        <v>#REF!</v>
      </c>
      <c r="C159" s="237"/>
      <c r="D159" s="237"/>
      <c r="E159" s="237"/>
      <c r="F159" s="237"/>
      <c r="G159" s="237"/>
      <c r="H159" s="237"/>
      <c r="I159" s="95"/>
      <c r="J159" s="95"/>
      <c r="K159" s="95"/>
      <c r="L159" s="95"/>
      <c r="M159" s="95"/>
      <c r="N159" s="95"/>
      <c r="O159" s="95"/>
      <c r="P159" s="95"/>
      <c r="Q159" s="95"/>
      <c r="R159" s="95"/>
      <c r="S159" s="95"/>
      <c r="T159" s="95"/>
      <c r="U159" s="95"/>
    </row>
    <row r="160" spans="1:21" ht="14.1" hidden="1" customHeight="1" x14ac:dyDescent="0.25">
      <c r="A160" s="127"/>
      <c r="B160" s="237" t="e">
        <f>IF(#REF!&lt;&gt;"",#REF!,"")</f>
        <v>#REF!</v>
      </c>
      <c r="C160" s="237"/>
      <c r="D160" s="237"/>
      <c r="E160" s="237"/>
      <c r="F160" s="237"/>
      <c r="G160" s="237"/>
      <c r="H160" s="237"/>
      <c r="I160" s="95"/>
      <c r="J160" s="95"/>
      <c r="K160" s="95"/>
      <c r="L160" s="95"/>
      <c r="M160" s="95"/>
      <c r="N160" s="95"/>
      <c r="O160" s="95"/>
      <c r="P160" s="95"/>
      <c r="Q160" s="95"/>
      <c r="R160" s="95"/>
      <c r="S160" s="95"/>
      <c r="T160" s="95"/>
      <c r="U160" s="95"/>
    </row>
    <row r="161" spans="1:21" ht="14.1" hidden="1" customHeight="1" x14ac:dyDescent="0.25">
      <c r="A161" s="126"/>
      <c r="B161" s="238" t="e">
        <f>IF(#REF!&lt;&gt;"",#REF!,"")</f>
        <v>#REF!</v>
      </c>
      <c r="C161" s="238"/>
      <c r="D161" s="238"/>
      <c r="E161" s="238"/>
      <c r="F161" s="238"/>
      <c r="G161" s="238"/>
      <c r="H161" s="238"/>
      <c r="I161" s="95"/>
      <c r="J161" s="95"/>
      <c r="K161" s="95"/>
      <c r="L161" s="95"/>
      <c r="M161" s="95"/>
      <c r="N161" s="95"/>
      <c r="O161" s="95"/>
      <c r="P161" s="95"/>
      <c r="Q161" s="95"/>
      <c r="R161" s="95"/>
      <c r="S161" s="95"/>
      <c r="T161" s="95"/>
      <c r="U161" s="95"/>
    </row>
    <row r="162" spans="1:21" ht="56.85" hidden="1" customHeight="1" x14ac:dyDescent="0.25">
      <c r="A162" s="124" t="s">
        <v>352</v>
      </c>
      <c r="B162" s="239" t="s">
        <v>125</v>
      </c>
      <c r="C162" s="239"/>
      <c r="D162" s="239"/>
      <c r="E162" s="239"/>
      <c r="F162" s="239"/>
      <c r="G162" s="239"/>
      <c r="H162" s="239"/>
      <c r="I162" s="95"/>
      <c r="J162" s="95"/>
      <c r="K162" s="95"/>
      <c r="L162" s="95"/>
      <c r="M162" s="95"/>
      <c r="N162" s="95"/>
      <c r="O162" s="95"/>
      <c r="P162" s="95"/>
      <c r="Q162" s="95"/>
      <c r="R162" s="95"/>
      <c r="S162" s="95"/>
      <c r="T162" s="95"/>
      <c r="U162" s="95"/>
    </row>
    <row r="163" spans="1:21" ht="14.1" hidden="1" customHeight="1" x14ac:dyDescent="0.25">
      <c r="B163" s="237" t="e">
        <f>IF(#REF!&lt;&gt;"",#REF!,"")</f>
        <v>#REF!</v>
      </c>
      <c r="C163" s="237"/>
      <c r="D163" s="237"/>
      <c r="E163" s="237"/>
      <c r="F163" s="237"/>
      <c r="G163" s="237"/>
      <c r="H163" s="237"/>
      <c r="I163" s="95"/>
      <c r="J163" s="95"/>
      <c r="K163" s="95"/>
      <c r="L163" s="95"/>
      <c r="M163" s="95"/>
      <c r="N163" s="95"/>
      <c r="O163" s="95"/>
      <c r="P163" s="95"/>
      <c r="Q163" s="95"/>
      <c r="R163" s="95"/>
      <c r="S163" s="95"/>
      <c r="T163" s="95"/>
      <c r="U163" s="95"/>
    </row>
    <row r="164" spans="1:21" ht="14.1" hidden="1" customHeight="1" x14ac:dyDescent="0.25">
      <c r="A164" s="128" t="s">
        <v>363</v>
      </c>
      <c r="B164" s="237" t="e">
        <f>IF(#REF!&lt;&gt;"",#REF!,"")</f>
        <v>#REF!</v>
      </c>
      <c r="C164" s="237"/>
      <c r="D164" s="237"/>
      <c r="E164" s="237"/>
      <c r="F164" s="237"/>
      <c r="G164" s="237"/>
      <c r="H164" s="237"/>
      <c r="I164" s="95"/>
      <c r="J164" s="95"/>
      <c r="K164" s="95"/>
      <c r="L164" s="95"/>
      <c r="M164" s="95"/>
      <c r="N164" s="95"/>
      <c r="O164" s="95"/>
      <c r="P164" s="95"/>
      <c r="Q164" s="95"/>
      <c r="R164" s="95"/>
      <c r="S164" s="95"/>
      <c r="T164" s="95"/>
      <c r="U164" s="95"/>
    </row>
    <row r="165" spans="1:21" ht="14.1" hidden="1" customHeight="1" x14ac:dyDescent="0.25">
      <c r="A165" s="63">
        <f>Cálculos!D162</f>
        <v>10</v>
      </c>
      <c r="B165" s="237" t="e">
        <f>IF(#REF!&lt;&gt;"",#REF!,"")</f>
        <v>#REF!</v>
      </c>
      <c r="C165" s="237"/>
      <c r="D165" s="237"/>
      <c r="E165" s="237"/>
      <c r="F165" s="237"/>
      <c r="G165" s="237"/>
      <c r="H165" s="237"/>
      <c r="I165" s="95"/>
      <c r="J165" s="95"/>
      <c r="K165" s="95"/>
      <c r="L165" s="95"/>
      <c r="M165" s="95"/>
      <c r="N165" s="95"/>
      <c r="O165" s="95"/>
      <c r="P165" s="95"/>
      <c r="Q165" s="95"/>
      <c r="R165" s="95"/>
      <c r="S165" s="95"/>
      <c r="T165" s="95"/>
      <c r="U165" s="95"/>
    </row>
    <row r="166" spans="1:21" ht="14.1" hidden="1" customHeight="1" x14ac:dyDescent="0.25">
      <c r="A166" s="127"/>
      <c r="B166" s="237" t="e">
        <f>IF(#REF!&lt;&gt;"",#REF!,"")</f>
        <v>#REF!</v>
      </c>
      <c r="C166" s="237"/>
      <c r="D166" s="237"/>
      <c r="E166" s="237"/>
      <c r="F166" s="237"/>
      <c r="G166" s="237"/>
      <c r="H166" s="237"/>
      <c r="I166" s="95"/>
      <c r="J166" s="95"/>
      <c r="K166" s="95"/>
      <c r="L166" s="95"/>
      <c r="M166" s="95"/>
      <c r="N166" s="95"/>
      <c r="O166" s="95"/>
      <c r="P166" s="95"/>
      <c r="Q166" s="95"/>
      <c r="R166" s="95"/>
      <c r="S166" s="95"/>
      <c r="T166" s="95"/>
      <c r="U166" s="95"/>
    </row>
    <row r="167" spans="1:21" ht="14.1" hidden="1" customHeight="1" x14ac:dyDescent="0.25">
      <c r="A167" s="126"/>
      <c r="B167" s="237" t="e">
        <f>IF(#REF!&lt;&gt;"",#REF!,"")</f>
        <v>#REF!</v>
      </c>
      <c r="C167" s="237"/>
      <c r="D167" s="237"/>
      <c r="E167" s="237"/>
      <c r="F167" s="237"/>
      <c r="G167" s="237"/>
      <c r="H167" s="237"/>
      <c r="I167" s="95"/>
      <c r="J167" s="95"/>
      <c r="K167" s="95"/>
      <c r="L167" s="95"/>
      <c r="M167" s="95"/>
      <c r="N167" s="95"/>
      <c r="O167" s="95"/>
      <c r="P167" s="95"/>
      <c r="Q167" s="95"/>
      <c r="R167" s="95"/>
      <c r="S167" s="95"/>
      <c r="T167" s="95"/>
      <c r="U167" s="95"/>
    </row>
    <row r="168" spans="1:21" ht="42.6" hidden="1" customHeight="1" x14ac:dyDescent="0.25">
      <c r="A168" s="126" t="s">
        <v>353</v>
      </c>
      <c r="B168" s="238" t="s">
        <v>126</v>
      </c>
      <c r="C168" s="238"/>
      <c r="D168" s="238"/>
      <c r="E168" s="238"/>
      <c r="F168" s="238"/>
      <c r="G168" s="238"/>
      <c r="H168" s="238"/>
      <c r="I168" s="95"/>
      <c r="J168" s="95"/>
      <c r="K168" s="95"/>
      <c r="L168" s="95"/>
      <c r="M168" s="95"/>
      <c r="N168" s="95"/>
      <c r="O168" s="95"/>
      <c r="P168" s="95"/>
      <c r="Q168" s="95"/>
      <c r="R168" s="95"/>
      <c r="S168" s="95"/>
      <c r="T168" s="95"/>
      <c r="U168" s="95"/>
    </row>
    <row r="169" spans="1:21" ht="14.1" hidden="1" customHeight="1" x14ac:dyDescent="0.25">
      <c r="B169" s="237" t="e">
        <f>IF(#REF!&lt;&gt;"",#REF!,"")</f>
        <v>#REF!</v>
      </c>
      <c r="C169" s="237"/>
      <c r="D169" s="237"/>
      <c r="E169" s="237"/>
      <c r="F169" s="237"/>
      <c r="G169" s="237"/>
      <c r="H169" s="237"/>
      <c r="I169" s="95"/>
      <c r="J169" s="95"/>
      <c r="K169" s="95"/>
      <c r="L169" s="95"/>
      <c r="M169" s="95"/>
      <c r="N169" s="95"/>
      <c r="O169" s="95"/>
      <c r="P169" s="95"/>
      <c r="Q169" s="95"/>
      <c r="R169" s="95"/>
      <c r="S169" s="95"/>
      <c r="T169" s="95"/>
      <c r="U169" s="95"/>
    </row>
    <row r="170" spans="1:21" ht="14.1" hidden="1" customHeight="1" x14ac:dyDescent="0.25">
      <c r="A170" s="128" t="s">
        <v>364</v>
      </c>
      <c r="B170" s="237" t="e">
        <f>IF(#REF!&lt;&gt;"",#REF!,"")</f>
        <v>#REF!</v>
      </c>
      <c r="C170" s="237"/>
      <c r="D170" s="237"/>
      <c r="E170" s="237"/>
      <c r="F170" s="237"/>
      <c r="G170" s="237"/>
      <c r="H170" s="237"/>
      <c r="I170" s="95"/>
      <c r="J170" s="95"/>
      <c r="K170" s="95"/>
      <c r="L170" s="95"/>
      <c r="M170" s="95"/>
      <c r="N170" s="95"/>
      <c r="O170" s="95"/>
      <c r="P170" s="95"/>
      <c r="Q170" s="95"/>
      <c r="R170" s="95"/>
      <c r="S170" s="95"/>
      <c r="T170" s="95"/>
      <c r="U170" s="95"/>
    </row>
    <row r="171" spans="1:21" ht="14.1" hidden="1" customHeight="1" x14ac:dyDescent="0.25">
      <c r="A171" s="63" t="e">
        <f>Cálculos!#REF! &amp; " (Copy)"</f>
        <v>#REF!</v>
      </c>
      <c r="B171" s="237" t="e">
        <f>IF(#REF!&lt;&gt;"",#REF!,"")</f>
        <v>#REF!</v>
      </c>
      <c r="C171" s="237"/>
      <c r="D171" s="237"/>
      <c r="E171" s="237"/>
      <c r="F171" s="237"/>
      <c r="G171" s="237"/>
      <c r="H171" s="237"/>
      <c r="I171" s="95"/>
      <c r="J171" s="95"/>
      <c r="K171" s="95"/>
      <c r="L171" s="95"/>
      <c r="M171" s="95"/>
      <c r="N171" s="95"/>
      <c r="O171" s="95"/>
      <c r="P171" s="95"/>
      <c r="Q171" s="95"/>
      <c r="R171" s="95"/>
      <c r="S171" s="95"/>
      <c r="T171" s="95"/>
      <c r="U171" s="95"/>
    </row>
    <row r="172" spans="1:21" ht="14.1" hidden="1" customHeight="1" x14ac:dyDescent="0.25">
      <c r="A172" s="63" t="e">
        <f>Cálculos!#REF!&amp; " (DDHH)"</f>
        <v>#REF!</v>
      </c>
      <c r="B172" s="237" t="e">
        <f>IF(#REF!&lt;&gt;"",#REF!,"")</f>
        <v>#REF!</v>
      </c>
      <c r="C172" s="237"/>
      <c r="D172" s="237"/>
      <c r="E172" s="237"/>
      <c r="F172" s="237"/>
      <c r="G172" s="237"/>
      <c r="H172" s="237"/>
      <c r="I172" s="95"/>
      <c r="J172" s="95"/>
      <c r="K172" s="95"/>
      <c r="L172" s="95"/>
      <c r="M172" s="95"/>
      <c r="N172" s="95"/>
      <c r="O172" s="95"/>
      <c r="P172" s="95"/>
      <c r="Q172" s="95"/>
      <c r="R172" s="95"/>
      <c r="S172" s="95"/>
      <c r="T172" s="95"/>
      <c r="U172" s="95"/>
    </row>
    <row r="173" spans="1:21" ht="14.1" hidden="1" customHeight="1" x14ac:dyDescent="0.25">
      <c r="A173" s="126"/>
      <c r="B173" s="238" t="e">
        <f>IF(#REF!&lt;&gt;"",#REF!,"")</f>
        <v>#REF!</v>
      </c>
      <c r="C173" s="238"/>
      <c r="D173" s="238"/>
      <c r="E173" s="238"/>
      <c r="F173" s="238"/>
      <c r="G173" s="238"/>
      <c r="H173" s="238"/>
      <c r="I173" s="95"/>
      <c r="J173" s="95"/>
      <c r="K173" s="95"/>
      <c r="L173" s="95"/>
      <c r="M173" s="95"/>
      <c r="N173" s="95"/>
      <c r="O173" s="95"/>
      <c r="P173" s="95"/>
      <c r="Q173" s="95"/>
      <c r="R173" s="95"/>
      <c r="S173" s="95"/>
      <c r="T173" s="95"/>
      <c r="U173" s="95"/>
    </row>
    <row r="174" spans="1:21" ht="42.6" hidden="1" customHeight="1" x14ac:dyDescent="0.25">
      <c r="A174" s="126" t="s">
        <v>354</v>
      </c>
      <c r="B174" s="239" t="s">
        <v>127</v>
      </c>
      <c r="C174" s="239"/>
      <c r="D174" s="239"/>
      <c r="E174" s="239"/>
      <c r="F174" s="239"/>
      <c r="G174" s="239"/>
      <c r="H174" s="239"/>
      <c r="I174" s="95"/>
      <c r="J174" s="95"/>
      <c r="K174" s="95"/>
      <c r="L174" s="95"/>
      <c r="M174" s="95"/>
      <c r="N174" s="95"/>
      <c r="O174" s="95"/>
      <c r="P174" s="95"/>
      <c r="Q174" s="95"/>
      <c r="R174" s="95"/>
      <c r="S174" s="95"/>
      <c r="T174" s="95"/>
      <c r="U174" s="95"/>
    </row>
    <row r="175" spans="1:21" ht="14.1" hidden="1" customHeight="1" x14ac:dyDescent="0.25">
      <c r="B175" s="237" t="e">
        <f>IF(#REF!&lt;&gt;"",#REF!,"")</f>
        <v>#REF!</v>
      </c>
      <c r="C175" s="237"/>
      <c r="D175" s="237"/>
      <c r="E175" s="237"/>
      <c r="F175" s="237"/>
      <c r="G175" s="237"/>
      <c r="H175" s="237"/>
      <c r="I175" s="95"/>
      <c r="J175" s="95"/>
      <c r="K175" s="95"/>
      <c r="L175" s="95"/>
      <c r="M175" s="95"/>
      <c r="N175" s="95"/>
      <c r="O175" s="95"/>
      <c r="P175" s="95"/>
      <c r="Q175" s="95"/>
      <c r="R175" s="95"/>
      <c r="S175" s="95"/>
      <c r="T175" s="95"/>
      <c r="U175" s="95"/>
    </row>
    <row r="176" spans="1:21" ht="14.1" hidden="1" customHeight="1" x14ac:dyDescent="0.25">
      <c r="A176" s="128" t="s">
        <v>363</v>
      </c>
      <c r="B176" s="237" t="e">
        <f>IF(#REF!&lt;&gt;"",#REF!,"")</f>
        <v>#REF!</v>
      </c>
      <c r="C176" s="237"/>
      <c r="D176" s="237"/>
      <c r="E176" s="237"/>
      <c r="F176" s="237"/>
      <c r="G176" s="237"/>
      <c r="H176" s="237"/>
      <c r="I176" s="95"/>
      <c r="J176" s="95"/>
      <c r="K176" s="95"/>
      <c r="L176" s="95"/>
      <c r="M176" s="95"/>
      <c r="N176" s="95"/>
      <c r="O176" s="95"/>
      <c r="P176" s="95"/>
      <c r="Q176" s="95"/>
      <c r="R176" s="95"/>
      <c r="S176" s="95"/>
      <c r="T176" s="95"/>
      <c r="U176" s="95"/>
    </row>
    <row r="177" spans="1:21" ht="14.1" hidden="1" customHeight="1" x14ac:dyDescent="0.25">
      <c r="A177" s="63" t="e">
        <f>Cálculos!#REF!</f>
        <v>#REF!</v>
      </c>
      <c r="B177" s="237" t="e">
        <f>IF(#REF!&lt;&gt;"",#REF!,"")</f>
        <v>#REF!</v>
      </c>
      <c r="C177" s="237"/>
      <c r="D177" s="237"/>
      <c r="E177" s="237"/>
      <c r="F177" s="237"/>
      <c r="G177" s="237"/>
      <c r="H177" s="237"/>
      <c r="I177" s="95"/>
      <c r="J177" s="95"/>
      <c r="K177" s="95"/>
      <c r="L177" s="95"/>
      <c r="M177" s="95"/>
      <c r="N177" s="95"/>
      <c r="O177" s="95"/>
      <c r="P177" s="95"/>
      <c r="Q177" s="95"/>
      <c r="R177" s="95"/>
      <c r="S177" s="95"/>
      <c r="T177" s="95"/>
      <c r="U177" s="95"/>
    </row>
    <row r="178" spans="1:21" ht="14.1" hidden="1" customHeight="1" x14ac:dyDescent="0.25">
      <c r="A178" s="127"/>
      <c r="B178" s="237" t="e">
        <f>IF(#REF!&lt;&gt;"",#REF!,"")</f>
        <v>#REF!</v>
      </c>
      <c r="C178" s="237"/>
      <c r="D178" s="237"/>
      <c r="E178" s="237"/>
      <c r="F178" s="237"/>
      <c r="G178" s="237"/>
      <c r="H178" s="237"/>
      <c r="I178" s="95"/>
      <c r="J178" s="95"/>
      <c r="K178" s="95"/>
      <c r="L178" s="95"/>
      <c r="M178" s="95"/>
      <c r="N178" s="95"/>
      <c r="O178" s="95"/>
      <c r="P178" s="95"/>
      <c r="Q178" s="95"/>
      <c r="R178" s="95"/>
      <c r="S178" s="95"/>
      <c r="T178" s="95"/>
      <c r="U178" s="95"/>
    </row>
    <row r="179" spans="1:21" ht="14.1" hidden="1" customHeight="1" x14ac:dyDescent="0.25">
      <c r="A179" s="126"/>
      <c r="B179" s="238" t="e">
        <f>IF(#REF!&lt;&gt;"",#REF!,"")</f>
        <v>#REF!</v>
      </c>
      <c r="C179" s="238"/>
      <c r="D179" s="238"/>
      <c r="E179" s="238"/>
      <c r="F179" s="238"/>
      <c r="G179" s="238"/>
      <c r="H179" s="238"/>
      <c r="I179" s="95"/>
      <c r="J179" s="95"/>
      <c r="K179" s="95"/>
      <c r="L179" s="95"/>
      <c r="M179" s="95"/>
      <c r="N179" s="95"/>
      <c r="O179" s="95"/>
      <c r="P179" s="95"/>
      <c r="Q179" s="95"/>
      <c r="R179" s="95"/>
      <c r="S179" s="95"/>
      <c r="T179" s="95"/>
      <c r="U179" s="95"/>
    </row>
    <row r="180" spans="1:21" ht="42.6" hidden="1" customHeight="1" x14ac:dyDescent="0.25">
      <c r="A180" s="126" t="s">
        <v>355</v>
      </c>
      <c r="B180" s="239" t="s">
        <v>128</v>
      </c>
      <c r="C180" s="239"/>
      <c r="D180" s="239"/>
      <c r="E180" s="239"/>
      <c r="F180" s="239"/>
      <c r="G180" s="239"/>
      <c r="H180" s="239"/>
      <c r="I180" s="95"/>
      <c r="J180" s="95"/>
      <c r="K180" s="95"/>
      <c r="L180" s="95"/>
      <c r="M180" s="95"/>
      <c r="N180" s="95"/>
      <c r="O180" s="95"/>
      <c r="P180" s="95"/>
      <c r="Q180" s="95"/>
      <c r="R180" s="95"/>
      <c r="S180" s="95"/>
      <c r="T180" s="95"/>
      <c r="U180" s="95"/>
    </row>
    <row r="181" spans="1:21" ht="14.1" hidden="1" customHeight="1" x14ac:dyDescent="0.25">
      <c r="B181" s="237" t="e">
        <f>IF(#REF!&lt;&gt;"",#REF!,"")</f>
        <v>#REF!</v>
      </c>
      <c r="C181" s="237"/>
      <c r="D181" s="237"/>
      <c r="E181" s="237"/>
      <c r="F181" s="237"/>
      <c r="G181" s="237"/>
      <c r="H181" s="237"/>
      <c r="I181" s="95"/>
      <c r="J181" s="95"/>
      <c r="K181" s="95"/>
      <c r="L181" s="95"/>
      <c r="M181" s="95"/>
      <c r="N181" s="95"/>
      <c r="O181" s="95"/>
      <c r="P181" s="95"/>
      <c r="Q181" s="95"/>
      <c r="R181" s="95"/>
      <c r="S181" s="95"/>
      <c r="T181" s="95"/>
      <c r="U181" s="95"/>
    </row>
    <row r="182" spans="1:21" ht="14.1" hidden="1" customHeight="1" x14ac:dyDescent="0.25">
      <c r="A182" s="128" t="s">
        <v>363</v>
      </c>
      <c r="B182" s="237" t="e">
        <f>IF(#REF!&lt;&gt;"",#REF!,"")</f>
        <v>#REF!</v>
      </c>
      <c r="C182" s="237"/>
      <c r="D182" s="237"/>
      <c r="E182" s="237"/>
      <c r="F182" s="237"/>
      <c r="G182" s="237"/>
      <c r="H182" s="237"/>
      <c r="I182" s="95"/>
      <c r="J182" s="95"/>
      <c r="K182" s="95"/>
      <c r="L182" s="95"/>
      <c r="M182" s="95"/>
      <c r="N182" s="95"/>
      <c r="O182" s="95"/>
      <c r="P182" s="95"/>
      <c r="Q182" s="95"/>
      <c r="R182" s="95"/>
      <c r="S182" s="95"/>
      <c r="T182" s="95"/>
      <c r="U182" s="95"/>
    </row>
    <row r="183" spans="1:21" ht="14.1" hidden="1" customHeight="1" x14ac:dyDescent="0.25">
      <c r="A183" s="63">
        <f>Cálculos!D163</f>
        <v>1</v>
      </c>
      <c r="B183" s="237" t="e">
        <f>IF(#REF!&lt;&gt;"",#REF!,"")</f>
        <v>#REF!</v>
      </c>
      <c r="C183" s="237"/>
      <c r="D183" s="237"/>
      <c r="E183" s="237"/>
      <c r="F183" s="237"/>
      <c r="G183" s="237"/>
      <c r="H183" s="237"/>
      <c r="I183" s="95"/>
      <c r="J183" s="95"/>
      <c r="K183" s="95"/>
      <c r="L183" s="95"/>
      <c r="M183" s="95"/>
      <c r="N183" s="95"/>
      <c r="O183" s="95"/>
      <c r="P183" s="95"/>
      <c r="Q183" s="95"/>
      <c r="R183" s="95"/>
      <c r="S183" s="95"/>
      <c r="T183" s="95"/>
      <c r="U183" s="95"/>
    </row>
    <row r="184" spans="1:21" ht="14.1" hidden="1" customHeight="1" x14ac:dyDescent="0.25">
      <c r="A184" s="127"/>
      <c r="B184" s="237" t="e">
        <f>IF(#REF!&lt;&gt;"",#REF!,"")</f>
        <v>#REF!</v>
      </c>
      <c r="C184" s="237"/>
      <c r="D184" s="237"/>
      <c r="E184" s="237"/>
      <c r="F184" s="237"/>
      <c r="G184" s="237"/>
      <c r="H184" s="237"/>
      <c r="I184" s="95"/>
      <c r="J184" s="95"/>
      <c r="K184" s="95"/>
      <c r="L184" s="95"/>
      <c r="M184" s="95"/>
      <c r="N184" s="95"/>
      <c r="O184" s="95"/>
      <c r="P184" s="95"/>
      <c r="Q184" s="95"/>
      <c r="R184" s="95"/>
      <c r="S184" s="95"/>
      <c r="T184" s="95"/>
      <c r="U184" s="95"/>
    </row>
    <row r="185" spans="1:21" ht="14.1" hidden="1" customHeight="1" x14ac:dyDescent="0.25">
      <c r="A185" s="126"/>
      <c r="B185" s="238" t="e">
        <f>IF(#REF!&lt;&gt;"",#REF!,"")</f>
        <v>#REF!</v>
      </c>
      <c r="C185" s="238"/>
      <c r="D185" s="238"/>
      <c r="E185" s="238"/>
      <c r="F185" s="238"/>
      <c r="G185" s="238"/>
      <c r="H185" s="238"/>
      <c r="I185" s="95"/>
      <c r="J185" s="95"/>
      <c r="K185" s="95"/>
      <c r="L185" s="95"/>
      <c r="M185" s="95"/>
      <c r="N185" s="95"/>
      <c r="O185" s="95"/>
      <c r="P185" s="95"/>
      <c r="Q185" s="95"/>
      <c r="R185" s="95"/>
      <c r="S185" s="95"/>
      <c r="T185" s="95"/>
      <c r="U185" s="95"/>
    </row>
    <row r="186" spans="1:21" ht="42.6" hidden="1" customHeight="1" x14ac:dyDescent="0.25">
      <c r="A186" s="126" t="s">
        <v>356</v>
      </c>
      <c r="B186" s="239" t="s">
        <v>129</v>
      </c>
      <c r="C186" s="239"/>
      <c r="D186" s="239"/>
      <c r="E186" s="239"/>
      <c r="F186" s="239"/>
      <c r="G186" s="239"/>
      <c r="H186" s="239"/>
      <c r="I186" s="95"/>
      <c r="J186" s="95"/>
      <c r="K186" s="95"/>
      <c r="L186" s="95"/>
      <c r="M186" s="95"/>
      <c r="N186" s="95"/>
      <c r="O186" s="95"/>
      <c r="P186" s="95"/>
      <c r="Q186" s="95"/>
      <c r="R186" s="95"/>
      <c r="S186" s="95"/>
      <c r="T186" s="95"/>
      <c r="U186" s="95"/>
    </row>
    <row r="187" spans="1:21" ht="14.1" hidden="1" customHeight="1" x14ac:dyDescent="0.25">
      <c r="B187" s="237" t="e">
        <f>IF(#REF!&lt;&gt;"",#REF!,"")</f>
        <v>#REF!</v>
      </c>
      <c r="C187" s="237"/>
      <c r="D187" s="237"/>
      <c r="E187" s="237"/>
      <c r="F187" s="237"/>
      <c r="G187" s="237"/>
      <c r="H187" s="237"/>
      <c r="I187" s="95"/>
      <c r="J187" s="95"/>
      <c r="K187" s="95"/>
      <c r="L187" s="95"/>
      <c r="M187" s="95"/>
      <c r="N187" s="95"/>
      <c r="O187" s="95"/>
      <c r="P187" s="95"/>
      <c r="Q187" s="95"/>
      <c r="R187" s="95"/>
      <c r="S187" s="95"/>
      <c r="T187" s="95"/>
      <c r="U187" s="95"/>
    </row>
    <row r="188" spans="1:21" ht="14.1" hidden="1" customHeight="1" x14ac:dyDescent="0.25">
      <c r="A188" s="128" t="s">
        <v>363</v>
      </c>
      <c r="B188" s="237" t="e">
        <f>IF(#REF!&lt;&gt;"",#REF!,"")</f>
        <v>#REF!</v>
      </c>
      <c r="C188" s="237"/>
      <c r="D188" s="237"/>
      <c r="E188" s="237"/>
      <c r="F188" s="237"/>
      <c r="G188" s="237"/>
      <c r="H188" s="237"/>
      <c r="I188" s="95"/>
      <c r="J188" s="95"/>
      <c r="K188" s="95"/>
      <c r="L188" s="95"/>
      <c r="M188" s="95"/>
      <c r="N188" s="95"/>
      <c r="O188" s="95"/>
      <c r="P188" s="95"/>
      <c r="Q188" s="95"/>
      <c r="R188" s="95"/>
      <c r="S188" s="95"/>
      <c r="T188" s="95"/>
      <c r="U188" s="95"/>
    </row>
    <row r="189" spans="1:21" ht="14.1" hidden="1" customHeight="1" x14ac:dyDescent="0.25">
      <c r="A189" s="63">
        <f>Cálculos!D164</f>
        <v>10</v>
      </c>
      <c r="B189" s="237" t="e">
        <f>IF(#REF!&lt;&gt;"",#REF!,"")</f>
        <v>#REF!</v>
      </c>
      <c r="C189" s="237"/>
      <c r="D189" s="237"/>
      <c r="E189" s="237"/>
      <c r="F189" s="237"/>
      <c r="G189" s="237"/>
      <c r="H189" s="237"/>
      <c r="I189" s="95"/>
      <c r="J189" s="95"/>
      <c r="K189" s="95"/>
      <c r="L189" s="95"/>
      <c r="M189" s="95"/>
      <c r="N189" s="95"/>
      <c r="O189" s="95"/>
      <c r="P189" s="95"/>
      <c r="Q189" s="95"/>
      <c r="R189" s="95"/>
      <c r="S189" s="95"/>
      <c r="T189" s="95"/>
      <c r="U189" s="95"/>
    </row>
    <row r="190" spans="1:21" ht="14.1" hidden="1" customHeight="1" x14ac:dyDescent="0.25">
      <c r="A190" s="127"/>
      <c r="B190" s="237" t="e">
        <f>IF(#REF!&lt;&gt;"",#REF!,"")</f>
        <v>#REF!</v>
      </c>
      <c r="C190" s="237"/>
      <c r="D190" s="237"/>
      <c r="E190" s="237"/>
      <c r="F190" s="237"/>
      <c r="G190" s="237"/>
      <c r="H190" s="237"/>
      <c r="I190" s="95"/>
      <c r="J190" s="95"/>
      <c r="K190" s="95"/>
      <c r="L190" s="95"/>
      <c r="M190" s="95"/>
      <c r="N190" s="95"/>
      <c r="O190" s="95"/>
      <c r="P190" s="95"/>
      <c r="Q190" s="95"/>
      <c r="R190" s="95"/>
      <c r="S190" s="95"/>
      <c r="T190" s="95"/>
      <c r="U190" s="95"/>
    </row>
    <row r="191" spans="1:21" ht="14.1" hidden="1" customHeight="1" x14ac:dyDescent="0.25">
      <c r="A191" s="126"/>
      <c r="B191" s="238" t="e">
        <f>IF(#REF!&lt;&gt;"",#REF!,"")</f>
        <v>#REF!</v>
      </c>
      <c r="C191" s="238"/>
      <c r="D191" s="238"/>
      <c r="E191" s="238"/>
      <c r="F191" s="238"/>
      <c r="G191" s="238"/>
      <c r="H191" s="238"/>
      <c r="I191" s="95"/>
      <c r="J191" s="95"/>
      <c r="K191" s="95"/>
      <c r="L191" s="95"/>
      <c r="M191" s="95"/>
      <c r="N191" s="95"/>
      <c r="O191" s="95"/>
      <c r="P191" s="95"/>
      <c r="Q191" s="95"/>
      <c r="R191" s="95"/>
      <c r="S191" s="95"/>
      <c r="T191" s="95"/>
      <c r="U191" s="95"/>
    </row>
    <row r="192" spans="1:21" ht="42.6" hidden="1" customHeight="1" x14ac:dyDescent="0.25">
      <c r="A192" s="126" t="s">
        <v>357</v>
      </c>
      <c r="B192" s="239" t="s">
        <v>130</v>
      </c>
      <c r="C192" s="239"/>
      <c r="D192" s="239"/>
      <c r="E192" s="239"/>
      <c r="F192" s="239"/>
      <c r="G192" s="239"/>
      <c r="H192" s="239"/>
      <c r="I192" s="95"/>
      <c r="J192" s="95"/>
      <c r="K192" s="95"/>
      <c r="L192" s="95"/>
      <c r="M192" s="95"/>
      <c r="N192" s="95"/>
      <c r="O192" s="95"/>
      <c r="P192" s="95"/>
      <c r="Q192" s="95"/>
      <c r="R192" s="95"/>
      <c r="S192" s="95"/>
      <c r="T192" s="95"/>
      <c r="U192" s="95"/>
    </row>
    <row r="193" spans="1:21" ht="14.1" hidden="1" customHeight="1" x14ac:dyDescent="0.25">
      <c r="B193" s="237" t="e">
        <f>IF(#REF!&lt;&gt;"",#REF!,"")</f>
        <v>#REF!</v>
      </c>
      <c r="C193" s="237"/>
      <c r="D193" s="237"/>
      <c r="E193" s="237"/>
      <c r="F193" s="237"/>
      <c r="G193" s="237"/>
      <c r="H193" s="237"/>
      <c r="I193" s="95"/>
      <c r="J193" s="95"/>
      <c r="K193" s="95"/>
      <c r="L193" s="95"/>
      <c r="M193" s="95"/>
      <c r="N193" s="95"/>
      <c r="O193" s="95"/>
      <c r="P193" s="95"/>
      <c r="Q193" s="95"/>
      <c r="R193" s="95"/>
      <c r="S193" s="95"/>
      <c r="T193" s="95"/>
      <c r="U193" s="95"/>
    </row>
    <row r="194" spans="1:21" ht="14.1" hidden="1" customHeight="1" x14ac:dyDescent="0.25">
      <c r="A194" s="128" t="s">
        <v>363</v>
      </c>
      <c r="B194" s="237" t="e">
        <f>IF(#REF!&lt;&gt;"",#REF!,"")</f>
        <v>#REF!</v>
      </c>
      <c r="C194" s="237"/>
      <c r="D194" s="237"/>
      <c r="E194" s="237"/>
      <c r="F194" s="237"/>
      <c r="G194" s="237"/>
      <c r="H194" s="237"/>
      <c r="I194" s="95"/>
      <c r="J194" s="95"/>
      <c r="K194" s="95"/>
      <c r="L194" s="95"/>
      <c r="M194" s="95"/>
      <c r="N194" s="95"/>
      <c r="O194" s="95"/>
      <c r="P194" s="95"/>
      <c r="Q194" s="95"/>
      <c r="R194" s="95"/>
      <c r="S194" s="95"/>
      <c r="T194" s="95"/>
      <c r="U194" s="95"/>
    </row>
    <row r="195" spans="1:21" ht="14.1" hidden="1" customHeight="1" x14ac:dyDescent="0.25">
      <c r="A195" s="63">
        <f>Cálculos!D165</f>
        <v>10</v>
      </c>
      <c r="B195" s="237" t="e">
        <f>IF(#REF!&lt;&gt;"",#REF!,"")</f>
        <v>#REF!</v>
      </c>
      <c r="C195" s="237"/>
      <c r="D195" s="237"/>
      <c r="E195" s="237"/>
      <c r="F195" s="237"/>
      <c r="G195" s="237"/>
      <c r="H195" s="237"/>
      <c r="I195" s="95"/>
      <c r="J195" s="95"/>
      <c r="K195" s="95"/>
      <c r="L195" s="95"/>
      <c r="M195" s="95"/>
      <c r="N195" s="95"/>
      <c r="O195" s="95"/>
      <c r="P195" s="95"/>
      <c r="Q195" s="95"/>
      <c r="R195" s="95"/>
      <c r="S195" s="95"/>
      <c r="T195" s="95"/>
      <c r="U195" s="95"/>
    </row>
    <row r="196" spans="1:21" ht="14.1" hidden="1" customHeight="1" x14ac:dyDescent="0.25">
      <c r="A196" s="127"/>
      <c r="B196" s="237" t="e">
        <f>IF(#REF!&lt;&gt;"",#REF!,"")</f>
        <v>#REF!</v>
      </c>
      <c r="C196" s="237"/>
      <c r="D196" s="237"/>
      <c r="E196" s="237"/>
      <c r="F196" s="237"/>
      <c r="G196" s="237"/>
      <c r="H196" s="237"/>
      <c r="I196" s="95"/>
      <c r="J196" s="95"/>
      <c r="K196" s="95"/>
      <c r="L196" s="95"/>
      <c r="M196" s="95"/>
      <c r="N196" s="95"/>
      <c r="O196" s="95"/>
      <c r="P196" s="95"/>
      <c r="Q196" s="95"/>
      <c r="R196" s="95"/>
      <c r="S196" s="95"/>
      <c r="T196" s="95"/>
      <c r="U196" s="95"/>
    </row>
    <row r="197" spans="1:21" ht="14.1" hidden="1" customHeight="1" x14ac:dyDescent="0.25">
      <c r="A197" s="126"/>
      <c r="B197" s="237" t="e">
        <f>IF(#REF!&lt;&gt;"",#REF!,"")</f>
        <v>#REF!</v>
      </c>
      <c r="C197" s="237"/>
      <c r="D197" s="237"/>
      <c r="E197" s="237"/>
      <c r="F197" s="237"/>
      <c r="G197" s="237"/>
      <c r="H197" s="237"/>
      <c r="I197" s="95"/>
      <c r="J197" s="95"/>
      <c r="K197" s="95"/>
      <c r="L197" s="95"/>
      <c r="M197" s="95"/>
      <c r="N197" s="95"/>
      <c r="O197" s="95"/>
      <c r="P197" s="95"/>
      <c r="Q197" s="95"/>
      <c r="R197" s="95"/>
      <c r="S197" s="95"/>
      <c r="T197" s="95"/>
      <c r="U197" s="95"/>
    </row>
    <row r="198" spans="1:21" ht="42.6" hidden="1" customHeight="1" x14ac:dyDescent="0.25">
      <c r="A198" s="126" t="s">
        <v>358</v>
      </c>
      <c r="B198" s="238" t="s">
        <v>131</v>
      </c>
      <c r="C198" s="238"/>
      <c r="D198" s="238"/>
      <c r="E198" s="238"/>
      <c r="F198" s="238"/>
      <c r="G198" s="238"/>
      <c r="H198" s="238"/>
      <c r="I198" s="95"/>
      <c r="J198" s="95"/>
      <c r="K198" s="95"/>
      <c r="L198" s="95"/>
      <c r="M198" s="95"/>
      <c r="N198" s="95"/>
      <c r="O198" s="95"/>
      <c r="P198" s="95"/>
      <c r="Q198" s="95"/>
      <c r="R198" s="95"/>
      <c r="S198" s="95"/>
      <c r="T198" s="95"/>
      <c r="U198" s="95"/>
    </row>
    <row r="199" spans="1:21" ht="14.1" hidden="1" customHeight="1" x14ac:dyDescent="0.25">
      <c r="B199" s="237" t="e">
        <f>IF(#REF!&lt;&gt;"",#REF!,"")</f>
        <v>#REF!</v>
      </c>
      <c r="C199" s="237"/>
      <c r="D199" s="237"/>
      <c r="E199" s="237"/>
      <c r="F199" s="237"/>
      <c r="G199" s="237"/>
      <c r="H199" s="237"/>
      <c r="I199" s="95"/>
      <c r="J199" s="95"/>
      <c r="K199" s="95"/>
      <c r="L199" s="95"/>
      <c r="M199" s="95"/>
      <c r="N199" s="95"/>
      <c r="O199" s="95"/>
      <c r="P199" s="95"/>
      <c r="Q199" s="95"/>
      <c r="R199" s="95"/>
      <c r="S199" s="95"/>
      <c r="T199" s="95"/>
      <c r="U199" s="95"/>
    </row>
    <row r="200" spans="1:21" ht="14.1" hidden="1" customHeight="1" x14ac:dyDescent="0.25">
      <c r="A200" s="128" t="s">
        <v>363</v>
      </c>
      <c r="B200" s="237" t="e">
        <f>IF(#REF!&lt;&gt;"",#REF!,"")</f>
        <v>#REF!</v>
      </c>
      <c r="C200" s="237"/>
      <c r="D200" s="237"/>
      <c r="E200" s="237"/>
      <c r="F200" s="237"/>
      <c r="G200" s="237"/>
      <c r="H200" s="237"/>
      <c r="I200" s="95"/>
      <c r="J200" s="95"/>
      <c r="K200" s="95"/>
      <c r="L200" s="95"/>
      <c r="M200" s="95"/>
      <c r="N200" s="95"/>
      <c r="O200" s="95"/>
      <c r="P200" s="95"/>
      <c r="Q200" s="95"/>
      <c r="R200" s="95"/>
      <c r="S200" s="95"/>
      <c r="T200" s="95"/>
      <c r="U200" s="95"/>
    </row>
    <row r="201" spans="1:21" ht="14.1" hidden="1" customHeight="1" x14ac:dyDescent="0.25">
      <c r="A201" s="63">
        <f>Cálculos!D166</f>
        <v>0</v>
      </c>
      <c r="B201" s="237" t="e">
        <f>IF(#REF!&lt;&gt;"",#REF!,"")</f>
        <v>#REF!</v>
      </c>
      <c r="C201" s="237"/>
      <c r="D201" s="237"/>
      <c r="E201" s="237"/>
      <c r="F201" s="237"/>
      <c r="G201" s="237"/>
      <c r="H201" s="237"/>
      <c r="I201" s="95"/>
      <c r="J201" s="95"/>
      <c r="K201" s="95"/>
      <c r="L201" s="95"/>
      <c r="M201" s="95"/>
      <c r="N201" s="95"/>
      <c r="O201" s="95"/>
      <c r="P201" s="95"/>
      <c r="Q201" s="95"/>
      <c r="R201" s="95"/>
      <c r="S201" s="95"/>
      <c r="T201" s="95"/>
      <c r="U201" s="95"/>
    </row>
    <row r="202" spans="1:21" ht="14.1" hidden="1" customHeight="1" x14ac:dyDescent="0.25">
      <c r="A202" s="127"/>
      <c r="B202" s="237" t="e">
        <f>IF(#REF!&lt;&gt;"",#REF!,"")</f>
        <v>#REF!</v>
      </c>
      <c r="C202" s="237"/>
      <c r="D202" s="237"/>
      <c r="E202" s="237"/>
      <c r="F202" s="237"/>
      <c r="G202" s="237"/>
      <c r="H202" s="237"/>
      <c r="I202" s="95"/>
      <c r="J202" s="95"/>
      <c r="K202" s="95"/>
      <c r="L202" s="95"/>
      <c r="M202" s="95"/>
      <c r="N202" s="95"/>
      <c r="O202" s="95"/>
      <c r="P202" s="95"/>
      <c r="Q202" s="95"/>
      <c r="R202" s="95"/>
      <c r="S202" s="95"/>
      <c r="T202" s="95"/>
      <c r="U202" s="95"/>
    </row>
    <row r="203" spans="1:21" ht="14.1" hidden="1" customHeight="1" x14ac:dyDescent="0.25">
      <c r="A203" s="126"/>
      <c r="B203" s="237" t="e">
        <f>IF(#REF!&lt;&gt;"",#REF!,"")</f>
        <v>#REF!</v>
      </c>
      <c r="C203" s="237"/>
      <c r="D203" s="237"/>
      <c r="E203" s="237"/>
      <c r="F203" s="237"/>
      <c r="G203" s="237"/>
      <c r="H203" s="237"/>
      <c r="I203" s="95"/>
      <c r="J203" s="95"/>
      <c r="K203" s="95"/>
      <c r="L203" s="95"/>
      <c r="M203" s="95"/>
      <c r="N203" s="95"/>
      <c r="O203" s="95"/>
      <c r="P203" s="95"/>
      <c r="Q203" s="95"/>
      <c r="R203" s="95"/>
      <c r="S203" s="95"/>
      <c r="T203" s="95"/>
      <c r="U203" s="95"/>
    </row>
    <row r="204" spans="1:21" ht="42.6" hidden="1" customHeight="1" x14ac:dyDescent="0.25">
      <c r="A204" s="126" t="s">
        <v>359</v>
      </c>
      <c r="B204" s="238" t="s">
        <v>132</v>
      </c>
      <c r="C204" s="238"/>
      <c r="D204" s="238"/>
      <c r="E204" s="238"/>
      <c r="F204" s="238"/>
      <c r="G204" s="238"/>
      <c r="H204" s="238"/>
      <c r="I204" s="95"/>
      <c r="J204" s="95"/>
      <c r="K204" s="95"/>
      <c r="L204" s="95"/>
      <c r="M204" s="95"/>
      <c r="N204" s="95"/>
      <c r="O204" s="95"/>
      <c r="P204" s="95"/>
      <c r="Q204" s="95"/>
      <c r="R204" s="95"/>
      <c r="S204" s="95"/>
      <c r="T204" s="95"/>
      <c r="U204" s="95"/>
    </row>
    <row r="205" spans="1:21" ht="14.1" hidden="1" customHeight="1" x14ac:dyDescent="0.25">
      <c r="B205" s="237" t="e">
        <f>IF(#REF!&lt;&gt;"",#REF!,"")</f>
        <v>#REF!</v>
      </c>
      <c r="C205" s="237"/>
      <c r="D205" s="237"/>
      <c r="E205" s="237"/>
      <c r="F205" s="237"/>
      <c r="G205" s="237"/>
      <c r="H205" s="237"/>
      <c r="I205" s="95"/>
      <c r="J205" s="95"/>
      <c r="K205" s="95"/>
      <c r="L205" s="95"/>
      <c r="M205" s="95"/>
      <c r="N205" s="95"/>
      <c r="O205" s="95"/>
      <c r="P205" s="95"/>
      <c r="Q205" s="95"/>
      <c r="R205" s="95"/>
      <c r="S205" s="95"/>
      <c r="T205" s="95"/>
      <c r="U205" s="95"/>
    </row>
    <row r="206" spans="1:21" ht="14.1" hidden="1" customHeight="1" x14ac:dyDescent="0.25">
      <c r="A206" s="128" t="s">
        <v>363</v>
      </c>
      <c r="B206" s="237" t="e">
        <f>IF(#REF!&lt;&gt;"",#REF!,"")</f>
        <v>#REF!</v>
      </c>
      <c r="C206" s="237"/>
      <c r="D206" s="237"/>
      <c r="E206" s="237"/>
      <c r="F206" s="237"/>
      <c r="G206" s="237"/>
      <c r="H206" s="237"/>
      <c r="I206" s="95"/>
      <c r="J206" s="95"/>
      <c r="K206" s="95"/>
      <c r="L206" s="95"/>
      <c r="M206" s="95"/>
      <c r="N206" s="95"/>
      <c r="O206" s="95"/>
      <c r="P206" s="95"/>
      <c r="Q206" s="95"/>
      <c r="R206" s="95"/>
      <c r="S206" s="95"/>
      <c r="T206" s="95"/>
      <c r="U206" s="95"/>
    </row>
    <row r="207" spans="1:21" ht="14.1" hidden="1" customHeight="1" x14ac:dyDescent="0.25">
      <c r="A207" s="63">
        <f>Cálculos!D167</f>
        <v>0</v>
      </c>
      <c r="B207" s="237" t="e">
        <f>IF(#REF!&lt;&gt;"",#REF!,"")</f>
        <v>#REF!</v>
      </c>
      <c r="C207" s="237"/>
      <c r="D207" s="237"/>
      <c r="E207" s="237"/>
      <c r="F207" s="237"/>
      <c r="G207" s="237"/>
      <c r="H207" s="237"/>
      <c r="I207" s="95"/>
      <c r="J207" s="95"/>
      <c r="K207" s="95"/>
      <c r="L207" s="95"/>
      <c r="M207" s="95"/>
      <c r="N207" s="95"/>
      <c r="O207" s="95"/>
      <c r="P207" s="95"/>
      <c r="Q207" s="95"/>
      <c r="R207" s="95"/>
      <c r="S207" s="95"/>
      <c r="T207" s="95"/>
      <c r="U207" s="95"/>
    </row>
    <row r="208" spans="1:21" ht="14.1" hidden="1" customHeight="1" x14ac:dyDescent="0.25">
      <c r="A208" s="127"/>
      <c r="B208" s="237" t="e">
        <f>IF(#REF!&lt;&gt;"",#REF!,"")</f>
        <v>#REF!</v>
      </c>
      <c r="C208" s="237"/>
      <c r="D208" s="237"/>
      <c r="E208" s="237"/>
      <c r="F208" s="237"/>
      <c r="G208" s="237"/>
      <c r="H208" s="237"/>
      <c r="I208" s="95"/>
      <c r="J208" s="95"/>
      <c r="K208" s="95"/>
      <c r="L208" s="95"/>
      <c r="M208" s="95"/>
      <c r="N208" s="95"/>
      <c r="O208" s="95"/>
      <c r="P208" s="95"/>
      <c r="Q208" s="95"/>
      <c r="R208" s="95"/>
      <c r="S208" s="95"/>
      <c r="T208" s="95"/>
      <c r="U208" s="95"/>
    </row>
    <row r="209" spans="1:21" ht="14.1" hidden="1" customHeight="1" x14ac:dyDescent="0.25">
      <c r="A209" s="126"/>
      <c r="B209" s="237" t="e">
        <f>IF(#REF!&lt;&gt;"",#REF!,"")</f>
        <v>#REF!</v>
      </c>
      <c r="C209" s="237"/>
      <c r="D209" s="237"/>
      <c r="E209" s="237"/>
      <c r="F209" s="237"/>
      <c r="G209" s="237"/>
      <c r="H209" s="237"/>
      <c r="I209" s="95"/>
      <c r="J209" s="95"/>
      <c r="K209" s="95"/>
      <c r="L209" s="95"/>
      <c r="M209" s="95"/>
      <c r="N209" s="95"/>
      <c r="O209" s="95"/>
      <c r="P209" s="95"/>
      <c r="Q209" s="95"/>
      <c r="R209" s="95"/>
      <c r="S209" s="95"/>
      <c r="T209" s="95"/>
      <c r="U209" s="95"/>
    </row>
    <row r="210" spans="1:21" ht="42.6" hidden="1" customHeight="1" x14ac:dyDescent="0.25">
      <c r="A210" s="126" t="s">
        <v>360</v>
      </c>
      <c r="B210" s="238" t="s">
        <v>133</v>
      </c>
      <c r="C210" s="238"/>
      <c r="D210" s="238"/>
      <c r="E210" s="238"/>
      <c r="F210" s="238"/>
      <c r="G210" s="238"/>
      <c r="H210" s="238"/>
      <c r="I210" s="95"/>
      <c r="J210" s="95"/>
      <c r="K210" s="95"/>
      <c r="L210" s="95"/>
      <c r="M210" s="95"/>
      <c r="N210" s="95"/>
      <c r="O210" s="95"/>
      <c r="P210" s="95"/>
      <c r="Q210" s="95"/>
      <c r="R210" s="95"/>
      <c r="S210" s="95"/>
      <c r="T210" s="95"/>
      <c r="U210" s="95"/>
    </row>
    <row r="211" spans="1:21" ht="14.1" hidden="1" customHeight="1" x14ac:dyDescent="0.25">
      <c r="B211" s="237" t="e">
        <f>IF(#REF!&lt;&gt;"",#REF!,"")</f>
        <v>#REF!</v>
      </c>
      <c r="C211" s="237"/>
      <c r="D211" s="237"/>
      <c r="E211" s="237"/>
      <c r="F211" s="237"/>
      <c r="G211" s="237"/>
      <c r="H211" s="237"/>
      <c r="I211" s="95"/>
      <c r="J211" s="95"/>
      <c r="K211" s="95"/>
      <c r="L211" s="95"/>
      <c r="M211" s="95"/>
      <c r="N211" s="95"/>
      <c r="O211" s="95"/>
      <c r="P211" s="95"/>
      <c r="Q211" s="95"/>
      <c r="R211" s="95"/>
      <c r="S211" s="95"/>
      <c r="T211" s="95"/>
      <c r="U211" s="95"/>
    </row>
    <row r="212" spans="1:21" ht="14.1" hidden="1" customHeight="1" x14ac:dyDescent="0.25">
      <c r="A212" s="128" t="s">
        <v>363</v>
      </c>
      <c r="B212" s="237" t="e">
        <f>IF(#REF!&lt;&gt;"",#REF!,"")</f>
        <v>#REF!</v>
      </c>
      <c r="C212" s="237"/>
      <c r="D212" s="237"/>
      <c r="E212" s="237"/>
      <c r="F212" s="237"/>
      <c r="G212" s="237"/>
      <c r="H212" s="237"/>
      <c r="I212" s="95"/>
      <c r="J212" s="95"/>
      <c r="K212" s="95"/>
      <c r="L212" s="95"/>
      <c r="M212" s="95"/>
      <c r="N212" s="95"/>
      <c r="O212" s="95"/>
      <c r="P212" s="95"/>
      <c r="Q212" s="95"/>
      <c r="R212" s="95"/>
      <c r="S212" s="95"/>
      <c r="T212" s="95"/>
      <c r="U212" s="95"/>
    </row>
    <row r="213" spans="1:21" ht="14.1" hidden="1" customHeight="1" x14ac:dyDescent="0.25">
      <c r="A213" s="63">
        <f>Cálculos!D168</f>
        <v>8</v>
      </c>
      <c r="B213" s="237" t="e">
        <f>IF(#REF!&lt;&gt;"",#REF!,"")</f>
        <v>#REF!</v>
      </c>
      <c r="C213" s="237"/>
      <c r="D213" s="237"/>
      <c r="E213" s="237"/>
      <c r="F213" s="237"/>
      <c r="G213" s="237"/>
      <c r="H213" s="237"/>
      <c r="I213" s="95"/>
      <c r="J213" s="95"/>
      <c r="K213" s="95"/>
      <c r="L213" s="95"/>
      <c r="M213" s="95"/>
      <c r="N213" s="95"/>
      <c r="O213" s="95"/>
      <c r="P213" s="95"/>
      <c r="Q213" s="95"/>
      <c r="R213" s="95"/>
      <c r="S213" s="95"/>
      <c r="T213" s="95"/>
      <c r="U213" s="95"/>
    </row>
    <row r="214" spans="1:21" ht="14.1" hidden="1" customHeight="1" x14ac:dyDescent="0.25">
      <c r="A214" s="127"/>
      <c r="B214" s="237" t="e">
        <f>IF(#REF!&lt;&gt;"",#REF!,"")</f>
        <v>#REF!</v>
      </c>
      <c r="C214" s="237"/>
      <c r="D214" s="237"/>
      <c r="E214" s="237"/>
      <c r="F214" s="237"/>
      <c r="G214" s="237"/>
      <c r="H214" s="237"/>
      <c r="I214" s="95"/>
      <c r="J214" s="95"/>
      <c r="K214" s="95"/>
      <c r="L214" s="95"/>
      <c r="M214" s="95"/>
      <c r="N214" s="95"/>
      <c r="O214" s="95"/>
      <c r="P214" s="95"/>
      <c r="Q214" s="95"/>
      <c r="R214" s="95"/>
      <c r="S214" s="95"/>
      <c r="T214" s="95"/>
      <c r="U214" s="95"/>
    </row>
    <row r="215" spans="1:21" ht="14.1" hidden="1" customHeight="1" x14ac:dyDescent="0.25">
      <c r="A215" s="126"/>
      <c r="B215" s="237" t="e">
        <f>IF(#REF!&lt;&gt;"",#REF!,"")</f>
        <v>#REF!</v>
      </c>
      <c r="C215" s="237"/>
      <c r="D215" s="237"/>
      <c r="E215" s="237"/>
      <c r="F215" s="237"/>
      <c r="G215" s="237"/>
      <c r="H215" s="237"/>
      <c r="I215" s="95"/>
      <c r="J215" s="95"/>
      <c r="K215" s="95"/>
      <c r="L215" s="95"/>
      <c r="M215" s="95"/>
      <c r="N215" s="95"/>
      <c r="O215" s="95"/>
      <c r="P215" s="95"/>
      <c r="Q215" s="95"/>
      <c r="R215" s="95"/>
      <c r="S215" s="95"/>
      <c r="T215" s="95"/>
      <c r="U215" s="95"/>
    </row>
    <row r="216" spans="1:21" ht="42.6" hidden="1" customHeight="1" x14ac:dyDescent="0.25">
      <c r="A216" s="126" t="s">
        <v>361</v>
      </c>
      <c r="B216" s="238" t="s">
        <v>362</v>
      </c>
      <c r="C216" s="238"/>
      <c r="D216" s="238"/>
      <c r="E216" s="238"/>
      <c r="F216" s="238"/>
      <c r="G216" s="238"/>
      <c r="H216" s="238"/>
      <c r="I216" s="95"/>
      <c r="J216" s="95"/>
      <c r="K216" s="95"/>
      <c r="L216" s="95"/>
      <c r="M216" s="95"/>
      <c r="N216" s="95"/>
      <c r="O216" s="95"/>
      <c r="P216" s="95"/>
      <c r="Q216" s="95"/>
      <c r="R216" s="95"/>
      <c r="S216" s="95"/>
      <c r="T216" s="95"/>
      <c r="U216" s="95"/>
    </row>
    <row r="217" spans="1:21" ht="14.1" hidden="1" customHeight="1" x14ac:dyDescent="0.25">
      <c r="B217" s="237" t="e">
        <f>IF(#REF!&lt;&gt;"",#REF!,"")</f>
        <v>#REF!</v>
      </c>
      <c r="C217" s="237"/>
      <c r="D217" s="237"/>
      <c r="E217" s="237"/>
      <c r="F217" s="237"/>
      <c r="G217" s="237"/>
      <c r="H217" s="237"/>
      <c r="I217" s="95"/>
      <c r="J217" s="95"/>
      <c r="K217" s="95"/>
      <c r="L217" s="95"/>
      <c r="M217" s="95"/>
      <c r="N217" s="95"/>
      <c r="O217" s="95"/>
      <c r="P217" s="95"/>
      <c r="Q217" s="95"/>
      <c r="R217" s="95"/>
      <c r="S217" s="95"/>
      <c r="T217" s="95"/>
      <c r="U217" s="95"/>
    </row>
    <row r="218" spans="1:21" ht="14.1" hidden="1" customHeight="1" x14ac:dyDescent="0.25">
      <c r="A218" s="128" t="s">
        <v>363</v>
      </c>
      <c r="B218" s="237" t="e">
        <f>IF(#REF!&lt;&gt;"",#REF!,"")</f>
        <v>#REF!</v>
      </c>
      <c r="C218" s="237"/>
      <c r="D218" s="237"/>
      <c r="E218" s="237"/>
      <c r="F218" s="237"/>
      <c r="G218" s="237"/>
      <c r="H218" s="237"/>
      <c r="I218" s="95"/>
      <c r="J218" s="95"/>
      <c r="K218" s="95"/>
      <c r="L218" s="95"/>
      <c r="M218" s="95"/>
      <c r="N218" s="95"/>
      <c r="O218" s="95"/>
      <c r="P218" s="95"/>
      <c r="Q218" s="95"/>
      <c r="R218" s="95"/>
      <c r="S218" s="95"/>
      <c r="T218" s="95"/>
      <c r="U218" s="95"/>
    </row>
    <row r="219" spans="1:21" ht="14.1" hidden="1" customHeight="1" x14ac:dyDescent="0.25">
      <c r="A219" s="63" t="str">
        <f>Cálculos!D169</f>
        <v>N/A</v>
      </c>
      <c r="B219" s="237" t="e">
        <f>IF(#REF!&lt;&gt;"",#REF!,"")</f>
        <v>#REF!</v>
      </c>
      <c r="C219" s="237"/>
      <c r="D219" s="237"/>
      <c r="E219" s="237"/>
      <c r="F219" s="237"/>
      <c r="G219" s="237"/>
      <c r="H219" s="237"/>
      <c r="I219" s="95"/>
      <c r="J219" s="95"/>
      <c r="K219" s="95"/>
      <c r="L219" s="95"/>
      <c r="M219" s="95"/>
      <c r="N219" s="95"/>
      <c r="O219" s="95"/>
      <c r="P219" s="95"/>
      <c r="Q219" s="95"/>
      <c r="R219" s="95"/>
      <c r="S219" s="95"/>
      <c r="T219" s="95"/>
      <c r="U219" s="95"/>
    </row>
    <row r="220" spans="1:21" ht="14.1" hidden="1" customHeight="1" x14ac:dyDescent="0.25">
      <c r="A220" s="127"/>
      <c r="B220" s="237" t="e">
        <f>IF(#REF!&lt;&gt;"",#REF!,"")</f>
        <v>#REF!</v>
      </c>
      <c r="C220" s="237"/>
      <c r="D220" s="237"/>
      <c r="E220" s="237"/>
      <c r="F220" s="237"/>
      <c r="G220" s="237"/>
      <c r="H220" s="237"/>
      <c r="I220" s="95"/>
      <c r="J220" s="95"/>
      <c r="K220" s="95"/>
      <c r="L220" s="95"/>
      <c r="M220" s="95"/>
      <c r="N220" s="95"/>
      <c r="O220" s="95"/>
      <c r="P220" s="95"/>
      <c r="Q220" s="95"/>
      <c r="R220" s="95"/>
      <c r="S220" s="95"/>
      <c r="T220" s="95"/>
      <c r="U220" s="95"/>
    </row>
    <row r="221" spans="1:21" ht="14.1" hidden="1" customHeight="1" x14ac:dyDescent="0.25">
      <c r="A221" s="126"/>
      <c r="B221" s="238" t="e">
        <f>IF(#REF!&lt;&gt;"",#REF!,"")</f>
        <v>#REF!</v>
      </c>
      <c r="C221" s="238"/>
      <c r="D221" s="238"/>
      <c r="E221" s="238"/>
      <c r="F221" s="238"/>
      <c r="G221" s="238"/>
      <c r="H221" s="238"/>
      <c r="I221" s="95"/>
      <c r="J221" s="95"/>
      <c r="K221" s="95"/>
      <c r="L221" s="95"/>
      <c r="M221" s="95"/>
      <c r="N221" s="95"/>
      <c r="O221" s="95"/>
      <c r="P221" s="95"/>
      <c r="Q221" s="95"/>
      <c r="R221" s="95"/>
      <c r="S221" s="95"/>
      <c r="T221" s="95"/>
      <c r="U221" s="95"/>
    </row>
    <row r="222" spans="1:21" hidden="1" x14ac:dyDescent="0.25">
      <c r="A222" s="122"/>
      <c r="B222" s="121"/>
      <c r="C222" s="121"/>
      <c r="D222" s="121"/>
      <c r="E222" s="121"/>
      <c r="F222" s="121"/>
      <c r="G222" s="123"/>
      <c r="H222" s="123"/>
      <c r="I222" s="95"/>
      <c r="J222" s="95"/>
      <c r="K222" s="95"/>
      <c r="L222" s="95"/>
      <c r="M222" s="95"/>
      <c r="N222" s="95"/>
      <c r="O222" s="95"/>
      <c r="P222" s="95"/>
      <c r="Q222" s="95"/>
      <c r="R222" s="95"/>
      <c r="S222" s="95"/>
      <c r="T222" s="95"/>
      <c r="U222" s="95"/>
    </row>
    <row r="223" spans="1:21" ht="12.75" customHeight="1" x14ac:dyDescent="0.25">
      <c r="A223" s="122"/>
      <c r="B223" s="121"/>
      <c r="C223" s="121"/>
      <c r="D223" s="121"/>
      <c r="E223" s="121"/>
      <c r="F223" s="121"/>
      <c r="G223" s="123"/>
      <c r="H223" s="123"/>
      <c r="I223" s="95"/>
      <c r="J223" s="95"/>
      <c r="K223" s="95"/>
      <c r="L223" s="95"/>
      <c r="M223" s="95"/>
      <c r="N223" s="95"/>
      <c r="O223" s="95"/>
      <c r="P223" s="95"/>
      <c r="Q223" s="95"/>
      <c r="R223" s="95"/>
      <c r="S223" s="95"/>
      <c r="T223" s="95"/>
      <c r="U223" s="95"/>
    </row>
    <row r="224" spans="1:21" x14ac:dyDescent="0.25">
      <c r="B224" s="121"/>
      <c r="C224" s="121"/>
      <c r="D224" s="121"/>
      <c r="E224" s="121"/>
      <c r="F224" s="121"/>
      <c r="G224" s="123"/>
      <c r="H224" s="123"/>
      <c r="I224" s="95"/>
      <c r="J224" s="95"/>
      <c r="K224" s="95"/>
      <c r="L224" s="95"/>
      <c r="M224" s="95"/>
      <c r="N224" s="95"/>
      <c r="O224" s="95"/>
      <c r="P224" s="95"/>
      <c r="Q224" s="95"/>
      <c r="R224" s="95"/>
      <c r="S224" s="95"/>
      <c r="T224" s="95"/>
      <c r="U224" s="95"/>
    </row>
    <row r="225" spans="1:21" x14ac:dyDescent="0.25">
      <c r="A225" s="122"/>
      <c r="B225" s="121"/>
      <c r="C225" s="121"/>
      <c r="D225" s="121"/>
      <c r="E225" s="121"/>
      <c r="F225" s="121"/>
      <c r="G225" s="123"/>
      <c r="H225" s="123"/>
      <c r="I225" s="95"/>
      <c r="J225" s="95"/>
      <c r="K225" s="95"/>
      <c r="L225" s="95"/>
      <c r="M225" s="95"/>
      <c r="N225" s="95"/>
      <c r="O225" s="95"/>
      <c r="P225" s="95"/>
      <c r="Q225" s="95"/>
      <c r="R225" s="95"/>
      <c r="S225" s="95"/>
      <c r="T225" s="95"/>
      <c r="U225" s="95"/>
    </row>
    <row r="226" spans="1:21" ht="26.25" customHeight="1" x14ac:dyDescent="0.25">
      <c r="A226" s="122"/>
      <c r="B226" s="121"/>
      <c r="C226" s="121"/>
      <c r="D226" s="121"/>
      <c r="E226" s="121"/>
      <c r="F226" s="121"/>
      <c r="G226" s="123"/>
      <c r="H226" s="123"/>
      <c r="I226" s="95"/>
      <c r="J226" s="95"/>
      <c r="K226" s="95"/>
      <c r="L226" s="95"/>
      <c r="M226" s="95"/>
      <c r="N226" s="95"/>
      <c r="O226" s="95"/>
      <c r="P226" s="95"/>
      <c r="Q226" s="95"/>
      <c r="R226" s="95"/>
      <c r="S226" s="95"/>
      <c r="T226" s="95"/>
      <c r="U226" s="95"/>
    </row>
    <row r="227" spans="1:21" x14ac:dyDescent="0.25">
      <c r="A227" s="122"/>
      <c r="B227" s="121"/>
      <c r="C227" s="121"/>
      <c r="D227" s="121"/>
      <c r="E227" s="121"/>
      <c r="F227" s="121"/>
      <c r="G227" s="123"/>
      <c r="H227" s="123"/>
      <c r="I227" s="95"/>
      <c r="J227" s="95"/>
      <c r="K227" s="95"/>
      <c r="L227" s="95"/>
      <c r="M227" s="95"/>
      <c r="N227" s="95"/>
      <c r="O227" s="95"/>
      <c r="P227" s="95"/>
      <c r="Q227" s="95"/>
      <c r="R227" s="95"/>
      <c r="S227" s="95"/>
      <c r="T227" s="95"/>
      <c r="U227" s="95"/>
    </row>
    <row r="228" spans="1:21" x14ac:dyDescent="0.25">
      <c r="A228" s="122"/>
      <c r="B228" s="121"/>
      <c r="C228" s="121"/>
      <c r="D228" s="121"/>
      <c r="E228" s="121"/>
      <c r="F228" s="121"/>
      <c r="G228" s="123"/>
      <c r="H228" s="123"/>
      <c r="I228" s="95"/>
      <c r="J228" s="95"/>
      <c r="K228" s="95"/>
      <c r="L228" s="95"/>
      <c r="M228" s="95"/>
      <c r="N228" s="95"/>
      <c r="O228" s="95"/>
      <c r="P228" s="95"/>
      <c r="Q228" s="95"/>
      <c r="R228" s="95"/>
      <c r="S228" s="95"/>
      <c r="T228" s="95"/>
      <c r="U228" s="95"/>
    </row>
    <row r="229" spans="1:21" x14ac:dyDescent="0.25">
      <c r="A229" s="122"/>
      <c r="B229" s="121"/>
      <c r="C229" s="121"/>
      <c r="D229" s="121"/>
      <c r="E229" s="121"/>
      <c r="F229" s="121"/>
      <c r="G229" s="123"/>
      <c r="H229" s="123"/>
      <c r="I229" s="95"/>
      <c r="J229" s="95"/>
      <c r="K229" s="95"/>
      <c r="L229" s="95"/>
      <c r="M229" s="95"/>
      <c r="N229" s="95"/>
      <c r="O229" s="95"/>
      <c r="P229" s="95"/>
      <c r="Q229" s="95"/>
      <c r="R229" s="95"/>
      <c r="S229" s="95"/>
      <c r="T229" s="95"/>
      <c r="U229" s="95"/>
    </row>
    <row r="230" spans="1:21" x14ac:dyDescent="0.25">
      <c r="A230" s="122"/>
      <c r="B230" s="121"/>
      <c r="C230" s="121"/>
      <c r="D230" s="121"/>
      <c r="E230" s="121"/>
      <c r="F230" s="121"/>
      <c r="G230" s="123"/>
      <c r="H230" s="123"/>
      <c r="I230" s="95"/>
      <c r="J230" s="95"/>
      <c r="K230" s="95"/>
      <c r="L230" s="95"/>
      <c r="M230" s="95"/>
      <c r="N230" s="95"/>
      <c r="O230" s="95"/>
      <c r="P230" s="95"/>
      <c r="Q230" s="95"/>
      <c r="R230" s="95"/>
      <c r="S230" s="95"/>
      <c r="T230" s="95"/>
      <c r="U230" s="95"/>
    </row>
    <row r="231" spans="1:21" x14ac:dyDescent="0.25">
      <c r="A231" s="104" t="s">
        <v>348</v>
      </c>
      <c r="B231" s="121"/>
      <c r="C231" s="121"/>
      <c r="D231" s="121"/>
      <c r="E231" s="121"/>
      <c r="F231" s="121"/>
      <c r="G231" s="123"/>
      <c r="H231" s="123"/>
      <c r="I231" s="95"/>
      <c r="J231" s="95"/>
      <c r="K231" s="95"/>
      <c r="L231" s="95"/>
      <c r="M231" s="95"/>
      <c r="N231" s="95"/>
      <c r="O231" s="95"/>
      <c r="P231" s="95"/>
      <c r="Q231" s="95"/>
      <c r="R231" s="95"/>
      <c r="S231" s="95"/>
      <c r="T231" s="95"/>
      <c r="U231" s="95"/>
    </row>
    <row r="232" spans="1:21" x14ac:dyDescent="0.25">
      <c r="A232" s="122"/>
      <c r="B232" s="121"/>
      <c r="C232" s="121"/>
      <c r="D232" s="121"/>
      <c r="E232" s="121"/>
      <c r="F232" s="121"/>
      <c r="G232" s="123"/>
      <c r="H232" s="123"/>
      <c r="I232" s="95"/>
      <c r="J232" s="95"/>
      <c r="K232" s="95"/>
      <c r="L232" s="95"/>
      <c r="M232" s="95"/>
      <c r="N232" s="95"/>
      <c r="O232" s="95"/>
      <c r="P232" s="95"/>
      <c r="Q232" s="95"/>
      <c r="R232" s="95"/>
      <c r="S232" s="95"/>
      <c r="T232" s="95"/>
      <c r="U232" s="95"/>
    </row>
    <row r="233" spans="1:21" x14ac:dyDescent="0.25">
      <c r="A233" s="18" t="s">
        <v>596</v>
      </c>
      <c r="C233" s="18" t="s">
        <v>597</v>
      </c>
      <c r="D233" s="121"/>
      <c r="E233" s="18" t="s">
        <v>598</v>
      </c>
      <c r="F233" s="121"/>
      <c r="G233" s="123"/>
      <c r="H233" s="123"/>
      <c r="I233" s="95"/>
      <c r="J233" s="95"/>
      <c r="K233" s="95"/>
      <c r="L233" s="95"/>
      <c r="M233" s="95"/>
      <c r="N233" s="95"/>
      <c r="O233" s="95"/>
      <c r="P233" s="95"/>
      <c r="Q233" s="95"/>
      <c r="R233" s="95"/>
      <c r="S233" s="95"/>
      <c r="T233" s="95"/>
      <c r="U233" s="95"/>
    </row>
    <row r="234" spans="1:21" ht="45" customHeight="1" x14ac:dyDescent="0.25">
      <c r="A234" s="206" t="s">
        <v>555</v>
      </c>
      <c r="B234" s="206"/>
      <c r="C234" s="289" t="s">
        <v>556</v>
      </c>
      <c r="D234" s="289"/>
      <c r="E234" s="289">
        <f>'Resultados Informe Final'!D3</f>
        <v>8</v>
      </c>
      <c r="F234" s="289"/>
      <c r="G234" s="289"/>
      <c r="H234" s="289"/>
      <c r="I234" s="95"/>
      <c r="J234" s="95"/>
      <c r="K234" s="95"/>
      <c r="L234" s="95"/>
      <c r="M234" s="95"/>
      <c r="N234" s="95"/>
      <c r="O234" s="95"/>
      <c r="P234" s="95"/>
      <c r="Q234" s="95"/>
      <c r="R234" s="95"/>
      <c r="S234" s="95"/>
      <c r="T234" s="95"/>
      <c r="U234" s="95"/>
    </row>
    <row r="235" spans="1:21" ht="45.75" customHeight="1" x14ac:dyDescent="0.25">
      <c r="A235" s="206"/>
      <c r="B235" s="206"/>
      <c r="C235" s="289" t="s">
        <v>557</v>
      </c>
      <c r="D235" s="289"/>
      <c r="E235" s="289" t="str">
        <f>'Resultados Informe Final'!D4</f>
        <v>Ayuda a reforzar los conocimientos de las clases de teoría. Es un incentivo para estudiar el tema.</v>
      </c>
      <c r="F235" s="289"/>
      <c r="G235" s="289"/>
      <c r="H235" s="289"/>
      <c r="I235" s="95"/>
      <c r="J235" s="95"/>
      <c r="K235" s="95"/>
      <c r="L235" s="95"/>
      <c r="M235" s="95"/>
      <c r="N235" s="95"/>
      <c r="O235" s="95"/>
      <c r="P235" s="95"/>
      <c r="Q235" s="95"/>
      <c r="R235" s="95"/>
      <c r="S235" s="95"/>
      <c r="T235" s="95"/>
      <c r="U235" s="95"/>
    </row>
    <row r="236" spans="1:21" ht="45" customHeight="1" x14ac:dyDescent="0.25">
      <c r="A236" s="206" t="s">
        <v>558</v>
      </c>
      <c r="B236" s="206"/>
      <c r="C236" s="289" t="s">
        <v>559</v>
      </c>
      <c r="D236" s="289"/>
      <c r="E236" s="289">
        <f>'Resultados Informe Final'!D5</f>
        <v>9</v>
      </c>
      <c r="F236" s="289"/>
      <c r="G236" s="289"/>
      <c r="H236" s="289"/>
      <c r="I236" s="95"/>
      <c r="J236" s="95"/>
      <c r="K236" s="95"/>
      <c r="L236" s="95"/>
      <c r="M236" s="95"/>
      <c r="N236" s="95"/>
      <c r="O236" s="95"/>
      <c r="P236" s="95"/>
      <c r="Q236" s="95"/>
      <c r="R236" s="95"/>
      <c r="S236" s="95"/>
      <c r="T236" s="95"/>
      <c r="U236" s="95"/>
    </row>
    <row r="237" spans="1:21" ht="60.75" customHeight="1" x14ac:dyDescent="0.25">
      <c r="A237" s="206"/>
      <c r="B237" s="206"/>
      <c r="C237" s="289" t="s">
        <v>560</v>
      </c>
      <c r="D237" s="289"/>
      <c r="E237" s="289" t="str">
        <f>'Resultados Informe Final'!D6</f>
        <v/>
      </c>
      <c r="F237" s="289"/>
      <c r="G237" s="289"/>
      <c r="H237" s="289"/>
      <c r="I237" s="95"/>
      <c r="J237" s="95"/>
      <c r="K237" s="95"/>
      <c r="L237" s="95"/>
      <c r="M237" s="95"/>
      <c r="N237" s="95"/>
      <c r="O237" s="95"/>
      <c r="P237" s="95"/>
      <c r="Q237" s="95"/>
      <c r="R237" s="95"/>
      <c r="S237" s="95"/>
      <c r="T237" s="95"/>
      <c r="U237" s="95"/>
    </row>
    <row r="238" spans="1:21" ht="45" customHeight="1" x14ac:dyDescent="0.25">
      <c r="A238" s="206" t="s">
        <v>561</v>
      </c>
      <c r="B238" s="206"/>
      <c r="C238" s="289" t="s">
        <v>562</v>
      </c>
      <c r="D238" s="289"/>
      <c r="E238" s="289">
        <f>'Resultados Informe Final'!D7</f>
        <v>10</v>
      </c>
      <c r="F238" s="289"/>
      <c r="G238" s="289"/>
      <c r="H238" s="289"/>
      <c r="I238" s="95"/>
      <c r="J238" s="95"/>
      <c r="K238" s="95"/>
      <c r="L238" s="95"/>
      <c r="M238" s="95"/>
      <c r="N238" s="95"/>
      <c r="O238" s="95"/>
      <c r="P238" s="95"/>
      <c r="Q238" s="95"/>
      <c r="R238" s="95"/>
      <c r="S238" s="95"/>
      <c r="T238" s="95"/>
      <c r="U238" s="95"/>
    </row>
    <row r="239" spans="1:21" ht="52.5" customHeight="1" x14ac:dyDescent="0.25">
      <c r="A239" s="206"/>
      <c r="B239" s="206"/>
      <c r="C239" s="289" t="s">
        <v>563</v>
      </c>
      <c r="D239" s="289"/>
      <c r="E239" s="289" t="str">
        <f>'Resultados Informe Final'!D8</f>
        <v>La llevo usando en mi asignatura varios añós</v>
      </c>
      <c r="F239" s="289"/>
      <c r="G239" s="289"/>
      <c r="H239" s="289"/>
      <c r="I239" s="95"/>
      <c r="J239" s="95"/>
      <c r="K239" s="95"/>
      <c r="L239" s="95"/>
      <c r="M239" s="95"/>
      <c r="N239" s="95"/>
      <c r="O239" s="95"/>
      <c r="P239" s="95"/>
      <c r="Q239" s="95"/>
      <c r="R239" s="95"/>
      <c r="S239" s="95"/>
      <c r="T239" s="95"/>
      <c r="U239" s="95"/>
    </row>
    <row r="240" spans="1:21" ht="48.75" customHeight="1" x14ac:dyDescent="0.25">
      <c r="A240" s="288" t="s">
        <v>564</v>
      </c>
      <c r="B240" s="288"/>
      <c r="C240" s="289" t="s">
        <v>618</v>
      </c>
      <c r="D240" s="289"/>
      <c r="E240" s="289">
        <f>'Resultados Informe Final'!D9</f>
        <v>10</v>
      </c>
      <c r="F240" s="289"/>
      <c r="G240" s="289"/>
      <c r="H240" s="289"/>
      <c r="I240" s="95"/>
      <c r="J240" s="95"/>
      <c r="K240" s="95"/>
      <c r="L240" s="95"/>
      <c r="M240" s="95"/>
      <c r="N240" s="95"/>
      <c r="O240" s="95"/>
      <c r="P240" s="95"/>
      <c r="Q240" s="95"/>
      <c r="R240" s="95"/>
      <c r="S240" s="95"/>
      <c r="T240" s="95"/>
      <c r="U240" s="95"/>
    </row>
    <row r="241" spans="1:21" ht="88.5" customHeight="1" x14ac:dyDescent="0.25">
      <c r="A241" s="288"/>
      <c r="B241" s="288"/>
      <c r="C241" s="289" t="s">
        <v>565</v>
      </c>
      <c r="D241" s="289"/>
      <c r="E241" s="289" t="str">
        <f>'Resultados Informe Final'!D10</f>
        <v/>
      </c>
      <c r="F241" s="289"/>
      <c r="G241" s="289"/>
      <c r="H241" s="289"/>
      <c r="I241" s="95"/>
      <c r="J241" s="95"/>
      <c r="K241" s="95"/>
      <c r="L241" s="95"/>
      <c r="M241" s="95"/>
      <c r="N241" s="95"/>
      <c r="O241" s="95"/>
      <c r="P241" s="95"/>
      <c r="Q241" s="95"/>
      <c r="R241" s="95"/>
      <c r="S241" s="95"/>
      <c r="T241" s="95"/>
      <c r="U241" s="95"/>
    </row>
    <row r="242" spans="1:21" ht="45" customHeight="1" x14ac:dyDescent="0.25">
      <c r="A242" s="206" t="s">
        <v>566</v>
      </c>
      <c r="B242" s="206"/>
      <c r="C242" s="289" t="s">
        <v>619</v>
      </c>
      <c r="D242" s="289"/>
      <c r="E242" s="289">
        <f>'Resultados Informe Final'!D11</f>
        <v>1</v>
      </c>
      <c r="F242" s="289"/>
      <c r="G242" s="289"/>
      <c r="H242" s="289"/>
      <c r="I242" s="95"/>
      <c r="J242" s="95"/>
      <c r="K242" s="95"/>
      <c r="L242" s="95"/>
      <c r="M242" s="95"/>
      <c r="N242" s="95"/>
      <c r="O242" s="95"/>
      <c r="P242" s="95"/>
      <c r="Q242" s="95"/>
      <c r="R242" s="95"/>
      <c r="S242" s="95"/>
      <c r="T242" s="95"/>
      <c r="U242" s="95"/>
    </row>
    <row r="243" spans="1:21" ht="45" customHeight="1" x14ac:dyDescent="0.25">
      <c r="A243" s="206"/>
      <c r="B243" s="206"/>
      <c r="C243" s="289" t="s">
        <v>567</v>
      </c>
      <c r="D243" s="289"/>
      <c r="E243" s="289" t="str">
        <f>'Resultados Informe Final'!D12</f>
        <v>Se necesita el PC del aula y que cada alumno cuente con teléfono móvil, PC o tablet.</v>
      </c>
      <c r="F243" s="289"/>
      <c r="G243" s="289"/>
      <c r="H243" s="289"/>
      <c r="I243" s="95"/>
      <c r="J243" s="95"/>
      <c r="K243" s="95"/>
      <c r="L243" s="95"/>
      <c r="M243" s="95"/>
      <c r="N243" s="95"/>
      <c r="O243" s="95"/>
      <c r="P243" s="95"/>
      <c r="Q243" s="95"/>
      <c r="R243" s="95"/>
      <c r="S243" s="95"/>
      <c r="T243" s="95"/>
      <c r="U243" s="95"/>
    </row>
    <row r="244" spans="1:21" ht="45" customHeight="1" x14ac:dyDescent="0.25">
      <c r="A244" s="206" t="s">
        <v>568</v>
      </c>
      <c r="B244" s="206"/>
      <c r="C244" s="289" t="s">
        <v>569</v>
      </c>
      <c r="D244" s="289"/>
      <c r="E244" s="289">
        <f>'Resultados Informe Final'!D13</f>
        <v>10</v>
      </c>
      <c r="F244" s="289"/>
      <c r="G244" s="289"/>
      <c r="H244" s="289"/>
      <c r="I244" s="95"/>
      <c r="J244" s="95"/>
      <c r="K244" s="95"/>
      <c r="L244" s="95"/>
      <c r="M244" s="95"/>
      <c r="N244" s="95"/>
      <c r="O244" s="95"/>
      <c r="P244" s="95"/>
      <c r="Q244" s="95"/>
      <c r="R244" s="95"/>
      <c r="S244" s="95"/>
      <c r="T244" s="95"/>
      <c r="U244" s="95"/>
    </row>
    <row r="245" spans="1:21" ht="104.25" customHeight="1" x14ac:dyDescent="0.25">
      <c r="A245" s="206"/>
      <c r="B245" s="206"/>
      <c r="C245" s="289" t="s">
        <v>570</v>
      </c>
      <c r="D245" s="289"/>
      <c r="E245" s="289" t="str">
        <f>'Resultados Informe Final'!D14</f>
        <v>Están muy atentos para poder responder lo antes posible.</v>
      </c>
      <c r="F245" s="289"/>
      <c r="G245" s="289"/>
      <c r="H245" s="289"/>
      <c r="I245" s="95"/>
      <c r="J245" s="95"/>
      <c r="K245" s="95"/>
      <c r="L245" s="95"/>
      <c r="M245" s="95"/>
      <c r="N245" s="95"/>
      <c r="O245" s="95"/>
      <c r="P245" s="95"/>
      <c r="Q245" s="95"/>
      <c r="R245" s="95"/>
      <c r="S245" s="95"/>
      <c r="T245" s="95"/>
      <c r="U245" s="95"/>
    </row>
    <row r="246" spans="1:21" ht="45" customHeight="1" x14ac:dyDescent="0.25">
      <c r="A246" s="206" t="s">
        <v>571</v>
      </c>
      <c r="B246" s="206"/>
      <c r="C246" s="289" t="s">
        <v>572</v>
      </c>
      <c r="D246" s="289"/>
      <c r="E246" s="289">
        <f>'Resultados Informe Final'!D15</f>
        <v>10</v>
      </c>
      <c r="F246" s="289"/>
      <c r="G246" s="289"/>
      <c r="H246" s="289"/>
      <c r="I246" s="95"/>
      <c r="J246" s="95"/>
      <c r="K246" s="95"/>
      <c r="L246" s="95"/>
      <c r="M246" s="95"/>
      <c r="N246" s="95"/>
      <c r="O246" s="95"/>
      <c r="P246" s="95"/>
      <c r="Q246" s="95"/>
      <c r="R246" s="95"/>
      <c r="S246" s="95"/>
      <c r="T246" s="95"/>
      <c r="U246" s="95"/>
    </row>
    <row r="247" spans="1:21" ht="50.25" customHeight="1" x14ac:dyDescent="0.25">
      <c r="A247" s="206"/>
      <c r="B247" s="206"/>
      <c r="C247" s="289" t="s">
        <v>573</v>
      </c>
      <c r="D247" s="289"/>
      <c r="E247" s="289" t="str">
        <f>'Resultados Informe Final'!D16</f>
        <v/>
      </c>
      <c r="F247" s="289"/>
      <c r="G247" s="289"/>
      <c r="H247" s="289"/>
      <c r="I247" s="95"/>
      <c r="J247" s="95"/>
      <c r="K247" s="95"/>
      <c r="L247" s="95"/>
      <c r="M247" s="95"/>
      <c r="N247" s="95"/>
      <c r="O247" s="95"/>
      <c r="P247" s="95"/>
      <c r="Q247" s="95"/>
      <c r="R247" s="95"/>
      <c r="S247" s="95"/>
      <c r="T247" s="95"/>
      <c r="U247" s="95"/>
    </row>
    <row r="248" spans="1:21" ht="45" customHeight="1" x14ac:dyDescent="0.25">
      <c r="A248" s="206" t="s">
        <v>574</v>
      </c>
      <c r="B248" s="206"/>
      <c r="C248" s="289" t="s">
        <v>575</v>
      </c>
      <c r="D248" s="289"/>
      <c r="E248" s="289">
        <f>'Resultados Informe Final'!D17</f>
        <v>0</v>
      </c>
      <c r="F248" s="289"/>
      <c r="G248" s="289"/>
      <c r="H248" s="289"/>
      <c r="I248" s="95"/>
      <c r="J248" s="95"/>
      <c r="K248" s="95"/>
      <c r="L248" s="95"/>
      <c r="M248" s="95"/>
      <c r="N248" s="95"/>
      <c r="O248" s="95"/>
      <c r="P248" s="95"/>
      <c r="Q248" s="95"/>
      <c r="R248" s="95"/>
      <c r="S248" s="95"/>
      <c r="T248" s="95"/>
      <c r="U248" s="95"/>
    </row>
    <row r="249" spans="1:21" ht="45" customHeight="1" x14ac:dyDescent="0.25">
      <c r="A249" s="206"/>
      <c r="B249" s="206"/>
      <c r="C249" s="289" t="s">
        <v>576</v>
      </c>
      <c r="D249" s="289"/>
      <c r="E249" s="289" t="str">
        <f>'Resultados Informe Final'!D18</f>
        <v/>
      </c>
      <c r="F249" s="289"/>
      <c r="G249" s="289"/>
      <c r="H249" s="289"/>
      <c r="I249" s="95"/>
      <c r="J249" s="95"/>
      <c r="K249" s="95"/>
      <c r="L249" s="95"/>
      <c r="M249" s="95"/>
      <c r="N249" s="95"/>
      <c r="O249" s="95"/>
      <c r="P249" s="95"/>
      <c r="Q249" s="95"/>
      <c r="R249" s="95"/>
      <c r="S249" s="95"/>
      <c r="T249" s="95"/>
      <c r="U249" s="95"/>
    </row>
    <row r="250" spans="1:21" ht="45" customHeight="1" x14ac:dyDescent="0.25">
      <c r="A250" s="206" t="s">
        <v>577</v>
      </c>
      <c r="B250" s="206"/>
      <c r="C250" s="289" t="s">
        <v>578</v>
      </c>
      <c r="D250" s="289"/>
      <c r="E250" s="289">
        <f>'Resultados Informe Final'!D19</f>
        <v>0</v>
      </c>
      <c r="F250" s="289"/>
      <c r="G250" s="289"/>
      <c r="H250" s="289"/>
      <c r="I250" s="95"/>
      <c r="J250" s="95"/>
      <c r="K250" s="95"/>
      <c r="L250" s="95"/>
      <c r="M250" s="95"/>
      <c r="N250" s="95"/>
      <c r="O250" s="95"/>
      <c r="P250" s="95"/>
      <c r="Q250" s="95"/>
      <c r="R250" s="95"/>
      <c r="S250" s="95"/>
      <c r="T250" s="95"/>
      <c r="U250" s="95"/>
    </row>
    <row r="251" spans="1:21" ht="55.5" customHeight="1" x14ac:dyDescent="0.25">
      <c r="A251" s="206"/>
      <c r="B251" s="206"/>
      <c r="C251" s="289" t="s">
        <v>579</v>
      </c>
      <c r="D251" s="289"/>
      <c r="E251" s="289" t="str">
        <f>'Resultados Informe Final'!D20</f>
        <v/>
      </c>
      <c r="F251" s="289"/>
      <c r="G251" s="289"/>
      <c r="H251" s="289"/>
      <c r="I251" s="95"/>
      <c r="J251" s="95"/>
      <c r="K251" s="95"/>
      <c r="L251" s="95"/>
      <c r="M251" s="95"/>
      <c r="N251" s="95"/>
      <c r="O251" s="95"/>
      <c r="P251" s="95"/>
      <c r="Q251" s="95"/>
      <c r="R251" s="95"/>
      <c r="S251" s="95"/>
      <c r="T251" s="95"/>
      <c r="U251" s="95"/>
    </row>
    <row r="252" spans="1:21" ht="45" customHeight="1" x14ac:dyDescent="0.25">
      <c r="A252" s="206" t="s">
        <v>580</v>
      </c>
      <c r="B252" s="206"/>
      <c r="C252" s="289" t="s">
        <v>581</v>
      </c>
      <c r="D252" s="289"/>
      <c r="E252" s="289">
        <f>'Resultados Informe Final'!D21</f>
        <v>8</v>
      </c>
      <c r="F252" s="289"/>
      <c r="G252" s="289"/>
      <c r="H252" s="289"/>
      <c r="I252" s="95"/>
      <c r="J252" s="95"/>
      <c r="K252" s="95"/>
      <c r="L252" s="95"/>
      <c r="M252" s="95"/>
      <c r="N252" s="95"/>
      <c r="O252" s="95"/>
      <c r="P252" s="95"/>
      <c r="Q252" s="95"/>
      <c r="R252" s="95"/>
      <c r="S252" s="95"/>
      <c r="T252" s="95"/>
      <c r="U252" s="95"/>
    </row>
    <row r="253" spans="1:21" ht="66" customHeight="1" x14ac:dyDescent="0.25">
      <c r="A253" s="206"/>
      <c r="B253" s="206"/>
      <c r="C253" s="289" t="s">
        <v>582</v>
      </c>
      <c r="D253" s="289"/>
      <c r="E253" s="289" t="str">
        <f>'Resultados Informe Final'!D22</f>
        <v>La herramienta es un complemento a las clases tradicionales. Sí se puede incorporar a la enseñanza a largo plazo.</v>
      </c>
      <c r="F253" s="289"/>
      <c r="G253" s="289"/>
      <c r="H253" s="289"/>
      <c r="I253" s="95"/>
      <c r="J253" s="95"/>
      <c r="K253" s="95"/>
      <c r="L253" s="95"/>
      <c r="M253" s="95"/>
      <c r="N253" s="95"/>
      <c r="O253" s="95"/>
      <c r="P253" s="95"/>
      <c r="Q253" s="95"/>
      <c r="R253" s="95"/>
      <c r="S253" s="95"/>
      <c r="T253" s="95"/>
      <c r="U253" s="95"/>
    </row>
    <row r="254" spans="1:21" ht="45" customHeight="1" x14ac:dyDescent="0.25">
      <c r="A254" s="288" t="s">
        <v>583</v>
      </c>
      <c r="B254" s="288"/>
      <c r="C254" s="289" t="s">
        <v>584</v>
      </c>
      <c r="D254" s="289"/>
      <c r="E254" s="289" t="str">
        <f>'Resultados Informe Final'!D23</f>
        <v>N/A</v>
      </c>
      <c r="F254" s="289"/>
      <c r="G254" s="289"/>
      <c r="H254" s="289"/>
      <c r="I254" s="95"/>
      <c r="J254" s="95"/>
      <c r="K254" s="95"/>
      <c r="L254" s="95"/>
      <c r="M254" s="95"/>
      <c r="N254" s="95"/>
      <c r="O254" s="95"/>
      <c r="P254" s="95"/>
      <c r="Q254" s="95"/>
      <c r="R254" s="95"/>
      <c r="S254" s="95"/>
      <c r="T254" s="95"/>
      <c r="U254" s="95"/>
    </row>
    <row r="255" spans="1:21" ht="68.25" customHeight="1" x14ac:dyDescent="0.25">
      <c r="A255" s="288"/>
      <c r="B255" s="288"/>
      <c r="C255" s="289" t="s">
        <v>585</v>
      </c>
      <c r="D255" s="289"/>
      <c r="E255" s="289" t="str">
        <f>'Resultados Informe Final'!D24</f>
        <v/>
      </c>
      <c r="F255" s="289"/>
      <c r="G255" s="289"/>
      <c r="H255" s="289"/>
      <c r="I255" s="95"/>
      <c r="J255" s="95"/>
      <c r="K255" s="95"/>
      <c r="L255" s="95"/>
      <c r="M255" s="95"/>
      <c r="N255" s="95"/>
      <c r="O255" s="95"/>
      <c r="P255" s="95"/>
      <c r="Q255" s="95"/>
      <c r="R255" s="95"/>
      <c r="S255" s="95"/>
      <c r="T255" s="95"/>
      <c r="U255" s="95"/>
    </row>
    <row r="256" spans="1:21" ht="45" customHeight="1" x14ac:dyDescent="0.25">
      <c r="A256" s="206" t="s">
        <v>586</v>
      </c>
      <c r="B256" s="206"/>
      <c r="C256" s="289" t="s">
        <v>587</v>
      </c>
      <c r="D256" s="289"/>
      <c r="E256" s="289">
        <f>'Resultados Informe Final'!D25</f>
        <v>10</v>
      </c>
      <c r="F256" s="289"/>
      <c r="G256" s="289"/>
      <c r="H256" s="289"/>
      <c r="I256" s="95"/>
      <c r="J256" s="95"/>
      <c r="K256" s="95"/>
      <c r="L256" s="95"/>
      <c r="M256" s="95"/>
      <c r="N256" s="95"/>
      <c r="O256" s="95"/>
      <c r="P256" s="95"/>
      <c r="Q256" s="95"/>
      <c r="R256" s="95"/>
      <c r="S256" s="95"/>
      <c r="T256" s="95"/>
      <c r="U256" s="95"/>
    </row>
    <row r="257" spans="1:21" ht="92.25" customHeight="1" x14ac:dyDescent="0.25">
      <c r="A257" s="206"/>
      <c r="B257" s="206"/>
      <c r="C257" s="289" t="s">
        <v>588</v>
      </c>
      <c r="D257" s="289"/>
      <c r="E257" s="289" t="str">
        <f>'Resultados Informe Final'!D26</f>
        <v/>
      </c>
      <c r="F257" s="289"/>
      <c r="G257" s="289"/>
      <c r="H257" s="289"/>
      <c r="I257" s="95"/>
      <c r="J257" s="95"/>
      <c r="K257" s="95"/>
      <c r="L257" s="95"/>
      <c r="M257" s="95"/>
      <c r="N257" s="95"/>
      <c r="O257" s="95"/>
      <c r="P257" s="95"/>
      <c r="Q257" s="95"/>
      <c r="R257" s="95"/>
      <c r="S257" s="95"/>
      <c r="T257" s="95"/>
      <c r="U257" s="95"/>
    </row>
    <row r="258" spans="1:21" ht="45" customHeight="1" x14ac:dyDescent="0.25">
      <c r="A258" s="206" t="s">
        <v>589</v>
      </c>
      <c r="B258" s="206"/>
      <c r="C258" s="289" t="s">
        <v>590</v>
      </c>
      <c r="D258" s="289"/>
      <c r="E258" s="289">
        <f>'Resultados Informe Final'!D27</f>
        <v>8</v>
      </c>
      <c r="F258" s="289"/>
      <c r="G258" s="289"/>
      <c r="H258" s="289"/>
      <c r="I258" s="95"/>
      <c r="J258" s="95"/>
      <c r="K258" s="95"/>
      <c r="L258" s="95"/>
      <c r="M258" s="95"/>
      <c r="N258" s="95"/>
      <c r="O258" s="95"/>
      <c r="P258" s="95"/>
      <c r="Q258" s="95"/>
      <c r="R258" s="95"/>
      <c r="S258" s="95"/>
      <c r="T258" s="95"/>
      <c r="U258" s="95"/>
    </row>
    <row r="259" spans="1:21" ht="46.5" customHeight="1" x14ac:dyDescent="0.25">
      <c r="A259" s="206"/>
      <c r="B259" s="206"/>
      <c r="C259" s="289" t="s">
        <v>591</v>
      </c>
      <c r="D259" s="289"/>
      <c r="E259" s="289" t="str">
        <f>'Resultados Informe Final'!D28</f>
        <v/>
      </c>
      <c r="F259" s="289"/>
      <c r="G259" s="289"/>
      <c r="H259" s="289"/>
      <c r="I259" s="95"/>
      <c r="J259" s="95"/>
      <c r="K259" s="95"/>
      <c r="L259" s="95"/>
      <c r="M259" s="95"/>
      <c r="N259" s="95"/>
      <c r="O259" s="95"/>
      <c r="P259" s="95"/>
      <c r="Q259" s="95"/>
      <c r="R259" s="95"/>
      <c r="S259" s="95"/>
      <c r="T259" s="95"/>
      <c r="U259" s="95"/>
    </row>
    <row r="260" spans="1:21" ht="45" customHeight="1" x14ac:dyDescent="0.25">
      <c r="A260" s="206" t="s">
        <v>592</v>
      </c>
      <c r="B260" s="206"/>
      <c r="C260" s="289" t="s">
        <v>590</v>
      </c>
      <c r="D260" s="289"/>
      <c r="E260" s="289">
        <f>'Resultados Informe Final'!D29</f>
        <v>10</v>
      </c>
      <c r="F260" s="289"/>
      <c r="G260" s="289"/>
      <c r="H260" s="289"/>
      <c r="I260" s="95"/>
      <c r="J260" s="95"/>
      <c r="K260" s="95"/>
      <c r="L260" s="95"/>
      <c r="M260" s="95"/>
      <c r="N260" s="95"/>
      <c r="O260" s="95"/>
      <c r="P260" s="95"/>
      <c r="Q260" s="95"/>
      <c r="R260" s="95"/>
      <c r="S260" s="95"/>
      <c r="T260" s="95"/>
      <c r="U260" s="95"/>
    </row>
    <row r="261" spans="1:21" ht="53.25" customHeight="1" x14ac:dyDescent="0.25">
      <c r="A261" s="206"/>
      <c r="B261" s="206"/>
      <c r="C261" s="289" t="s">
        <v>593</v>
      </c>
      <c r="D261" s="289"/>
      <c r="E261" s="289" t="str">
        <f>'Resultados Informe Final'!D30</f>
        <v/>
      </c>
      <c r="F261" s="289"/>
      <c r="G261" s="289"/>
      <c r="H261" s="289"/>
      <c r="I261" s="95"/>
      <c r="J261" s="95"/>
      <c r="K261" s="95"/>
      <c r="L261" s="95"/>
      <c r="M261" s="95"/>
      <c r="N261" s="95"/>
      <c r="O261" s="95"/>
      <c r="P261" s="95"/>
      <c r="Q261" s="95"/>
      <c r="R261" s="95"/>
      <c r="S261" s="95"/>
      <c r="T261" s="95"/>
      <c r="U261" s="95"/>
    </row>
    <row r="262" spans="1:21" ht="45" customHeight="1" x14ac:dyDescent="0.25">
      <c r="A262" s="206" t="s">
        <v>594</v>
      </c>
      <c r="B262" s="206"/>
      <c r="C262" s="289" t="s">
        <v>595</v>
      </c>
      <c r="D262" s="289"/>
      <c r="E262" s="289">
        <f>'Resultados Informe Final'!D31</f>
        <v>8</v>
      </c>
      <c r="F262" s="289"/>
      <c r="G262" s="289"/>
      <c r="H262" s="289"/>
      <c r="I262" s="95"/>
      <c r="J262" s="95"/>
      <c r="K262" s="95"/>
      <c r="L262" s="95"/>
      <c r="M262" s="95"/>
      <c r="N262" s="95"/>
      <c r="O262" s="95"/>
      <c r="P262" s="95"/>
      <c r="Q262" s="95"/>
      <c r="R262" s="95"/>
      <c r="S262" s="95"/>
      <c r="T262" s="95"/>
      <c r="U262" s="95"/>
    </row>
    <row r="263" spans="1:21" ht="45" customHeight="1" x14ac:dyDescent="0.25">
      <c r="A263" s="206"/>
      <c r="B263" s="206"/>
      <c r="C263" s="289" t="s">
        <v>563</v>
      </c>
      <c r="D263" s="289"/>
      <c r="E263" s="289" t="str">
        <f>'Resultados Informe Final'!D32</f>
        <v>Se avisa una semana antes para que repasen el tema.</v>
      </c>
      <c r="F263" s="289"/>
      <c r="G263" s="289"/>
      <c r="H263" s="289"/>
      <c r="I263" s="95"/>
      <c r="J263" s="95"/>
      <c r="K263" s="95"/>
      <c r="L263" s="95"/>
      <c r="M263" s="95"/>
      <c r="N263" s="95"/>
      <c r="O263" s="95"/>
      <c r="P263" s="95"/>
      <c r="Q263" s="95"/>
      <c r="R263" s="95"/>
      <c r="S263" s="95"/>
      <c r="T263" s="95"/>
      <c r="U263" s="95"/>
    </row>
    <row r="264" spans="1:21" x14ac:dyDescent="0.25">
      <c r="A264" s="122"/>
      <c r="B264" s="121"/>
      <c r="C264" s="121"/>
      <c r="D264" s="121"/>
      <c r="E264" s="121"/>
      <c r="F264" s="121"/>
      <c r="G264" s="123"/>
      <c r="H264" s="123"/>
      <c r="I264" s="95"/>
      <c r="J264" s="95"/>
      <c r="K264" s="95"/>
      <c r="L264" s="95"/>
      <c r="M264" s="95"/>
      <c r="N264" s="95"/>
      <c r="O264" s="95"/>
      <c r="P264" s="95"/>
      <c r="Q264" s="95"/>
      <c r="R264" s="95"/>
      <c r="S264" s="95"/>
      <c r="T264" s="95"/>
      <c r="U264" s="95"/>
    </row>
    <row r="265" spans="1:21" x14ac:dyDescent="0.25">
      <c r="A265" s="122"/>
      <c r="B265" s="121"/>
      <c r="C265" s="121"/>
      <c r="D265" s="121"/>
      <c r="E265" s="121"/>
      <c r="F265" s="121"/>
      <c r="G265" s="123"/>
      <c r="H265" s="123"/>
      <c r="I265" s="95"/>
      <c r="J265" s="95"/>
      <c r="K265" s="95"/>
      <c r="L265" s="95"/>
      <c r="M265" s="95"/>
      <c r="N265" s="95"/>
      <c r="O265" s="95"/>
      <c r="P265" s="95"/>
      <c r="Q265" s="95"/>
      <c r="R265" s="95"/>
      <c r="S265" s="95"/>
      <c r="T265" s="95"/>
      <c r="U265" s="95"/>
    </row>
    <row r="266" spans="1:21" x14ac:dyDescent="0.25">
      <c r="A266" s="122"/>
      <c r="B266" s="121"/>
      <c r="C266" s="121"/>
      <c r="D266" s="121"/>
      <c r="E266" s="121"/>
      <c r="F266" s="121"/>
      <c r="G266" s="123"/>
      <c r="H266" s="123"/>
      <c r="I266" s="95"/>
      <c r="J266" s="95"/>
      <c r="K266" s="95"/>
      <c r="L266" s="95"/>
      <c r="M266" s="95"/>
      <c r="N266" s="95"/>
      <c r="O266" s="95"/>
      <c r="P266" s="95"/>
      <c r="Q266" s="95"/>
      <c r="R266" s="95"/>
      <c r="S266" s="95"/>
      <c r="T266" s="95"/>
      <c r="U266" s="95"/>
    </row>
    <row r="267" spans="1:21" x14ac:dyDescent="0.25">
      <c r="A267" s="122"/>
      <c r="B267" s="121"/>
      <c r="C267" s="121"/>
      <c r="D267" s="121"/>
      <c r="E267" s="121"/>
      <c r="F267" s="121"/>
      <c r="G267" s="123"/>
      <c r="H267" s="123"/>
      <c r="I267" s="95"/>
      <c r="J267" s="95"/>
      <c r="K267" s="95"/>
      <c r="L267" s="95"/>
      <c r="M267" s="95"/>
      <c r="N267" s="95"/>
      <c r="O267" s="95"/>
      <c r="P267" s="95"/>
      <c r="Q267" s="95"/>
      <c r="R267" s="95"/>
      <c r="S267" s="95"/>
      <c r="T267" s="95"/>
      <c r="U267" s="95"/>
    </row>
    <row r="268" spans="1:21" x14ac:dyDescent="0.25">
      <c r="A268" s="122"/>
      <c r="B268" s="121"/>
      <c r="C268" s="121"/>
      <c r="D268" s="121"/>
      <c r="E268" s="121"/>
      <c r="F268" s="121"/>
      <c r="G268" s="123"/>
      <c r="H268" s="123"/>
      <c r="I268" s="95"/>
      <c r="J268" s="95"/>
      <c r="K268" s="95"/>
      <c r="L268" s="95"/>
      <c r="M268" s="95"/>
      <c r="N268" s="95"/>
      <c r="O268" s="95"/>
      <c r="P268" s="95"/>
      <c r="Q268" s="95"/>
      <c r="R268" s="95"/>
      <c r="S268" s="95"/>
      <c r="T268" s="95"/>
      <c r="U268" s="95"/>
    </row>
    <row r="269" spans="1:21" ht="15" customHeight="1" x14ac:dyDescent="0.25">
      <c r="A269" s="122"/>
      <c r="B269" s="121"/>
      <c r="C269" s="121"/>
      <c r="D269" s="121"/>
      <c r="E269" s="121"/>
      <c r="F269" s="121"/>
      <c r="G269" s="123"/>
      <c r="H269" s="123"/>
      <c r="I269" s="95"/>
      <c r="J269" s="95"/>
      <c r="K269" s="95"/>
      <c r="L269" s="95"/>
      <c r="M269" s="95"/>
      <c r="N269" s="95"/>
      <c r="O269" s="95"/>
      <c r="P269" s="95"/>
      <c r="Q269" s="95"/>
      <c r="R269" s="95"/>
      <c r="S269" s="95"/>
      <c r="T269" s="95"/>
      <c r="U269" s="95"/>
    </row>
    <row r="270" spans="1:21" ht="15" customHeight="1" x14ac:dyDescent="0.25">
      <c r="A270" s="122"/>
      <c r="B270" s="121"/>
      <c r="C270" s="121"/>
      <c r="D270" s="121"/>
      <c r="E270" s="121"/>
      <c r="F270" s="121"/>
      <c r="G270" s="123"/>
      <c r="H270" s="123"/>
      <c r="I270" s="95"/>
      <c r="J270" s="95"/>
      <c r="K270" s="95"/>
      <c r="L270" s="95"/>
      <c r="M270" s="95"/>
      <c r="N270" s="95"/>
      <c r="O270" s="95"/>
      <c r="P270" s="95"/>
      <c r="Q270" s="95"/>
      <c r="R270" s="95"/>
      <c r="S270" s="95"/>
      <c r="T270" s="95"/>
      <c r="U270" s="95"/>
    </row>
    <row r="271" spans="1:21" ht="15" customHeight="1" x14ac:dyDescent="0.25">
      <c r="A271" s="122"/>
      <c r="B271" s="121"/>
      <c r="C271" s="121"/>
      <c r="D271" s="121"/>
      <c r="E271" s="121"/>
      <c r="F271" s="121"/>
      <c r="G271" s="123"/>
      <c r="H271" s="123"/>
      <c r="I271" s="95"/>
      <c r="J271" s="95"/>
      <c r="K271" s="95"/>
      <c r="L271" s="95"/>
      <c r="M271" s="95"/>
      <c r="N271" s="95"/>
      <c r="O271" s="95"/>
      <c r="P271" s="95"/>
      <c r="Q271" s="95"/>
      <c r="R271" s="95"/>
      <c r="S271" s="95"/>
      <c r="T271" s="95"/>
      <c r="U271" s="95"/>
    </row>
    <row r="272" spans="1:21" ht="15" customHeight="1" x14ac:dyDescent="0.25">
      <c r="A272" s="122"/>
      <c r="B272" s="121"/>
      <c r="C272" s="121"/>
      <c r="D272" s="95"/>
      <c r="E272" s="95"/>
      <c r="F272" s="95"/>
      <c r="G272" s="95"/>
      <c r="H272" s="95"/>
      <c r="I272" s="95"/>
      <c r="J272" s="95"/>
      <c r="K272" s="95"/>
      <c r="L272" s="95"/>
      <c r="M272" s="95"/>
      <c r="N272" s="95"/>
      <c r="O272" s="95"/>
      <c r="P272" s="95"/>
      <c r="Q272" s="95"/>
      <c r="R272" s="95"/>
      <c r="S272" s="95"/>
      <c r="T272" s="95"/>
      <c r="U272" s="95"/>
    </row>
    <row r="273" spans="1:21" ht="15" customHeight="1" x14ac:dyDescent="0.25">
      <c r="A273" s="122"/>
      <c r="B273" s="121"/>
      <c r="C273" s="121"/>
      <c r="D273" s="95"/>
      <c r="E273" s="95"/>
      <c r="F273" s="95"/>
      <c r="G273" s="95"/>
      <c r="H273" s="95"/>
      <c r="I273" s="95"/>
      <c r="J273" s="95"/>
      <c r="K273" s="95"/>
      <c r="L273" s="95"/>
      <c r="M273" s="95"/>
      <c r="N273" s="95"/>
      <c r="O273" s="95"/>
      <c r="P273" s="95"/>
      <c r="Q273" s="95"/>
      <c r="R273" s="95"/>
      <c r="S273" s="95"/>
      <c r="T273" s="95"/>
      <c r="U273" s="95"/>
    </row>
    <row r="274" spans="1:21" ht="15" customHeight="1" x14ac:dyDescent="0.25">
      <c r="A274" s="122"/>
      <c r="B274" s="121"/>
      <c r="C274" s="121"/>
      <c r="D274" s="95"/>
      <c r="E274" s="95"/>
      <c r="F274" s="95"/>
      <c r="G274" s="95"/>
      <c r="H274" s="95"/>
      <c r="I274" s="95"/>
      <c r="J274" s="95"/>
      <c r="K274" s="95"/>
      <c r="L274" s="95"/>
      <c r="M274" s="95"/>
      <c r="N274" s="95"/>
      <c r="O274" s="95"/>
      <c r="P274" s="95"/>
      <c r="Q274" s="95"/>
      <c r="R274" s="95"/>
      <c r="S274" s="95"/>
      <c r="T274" s="95"/>
      <c r="U274" s="95"/>
    </row>
    <row r="275" spans="1:21" ht="15" customHeight="1" x14ac:dyDescent="0.25">
      <c r="A275" s="122"/>
      <c r="B275" s="121"/>
      <c r="C275" s="121"/>
      <c r="D275" s="95"/>
      <c r="E275" s="95"/>
      <c r="F275" s="95"/>
      <c r="G275" s="95"/>
      <c r="H275" s="95"/>
      <c r="I275" s="95"/>
      <c r="J275" s="95"/>
      <c r="K275" s="95"/>
      <c r="L275" s="95"/>
      <c r="M275" s="95"/>
      <c r="N275" s="95"/>
      <c r="O275" s="95"/>
      <c r="P275" s="95"/>
      <c r="Q275" s="95"/>
      <c r="R275" s="95"/>
      <c r="S275" s="95"/>
      <c r="T275" s="95"/>
      <c r="U275" s="95"/>
    </row>
    <row r="276" spans="1:21" ht="15" customHeight="1" x14ac:dyDescent="0.25">
      <c r="A276" s="122"/>
      <c r="B276" s="121"/>
      <c r="C276" s="121"/>
      <c r="D276" s="95"/>
      <c r="E276" s="95"/>
      <c r="F276" s="95"/>
      <c r="G276" s="95"/>
      <c r="H276" s="95"/>
      <c r="I276" s="95"/>
      <c r="J276" s="95"/>
      <c r="K276" s="95"/>
      <c r="L276" s="95"/>
      <c r="M276" s="95"/>
      <c r="N276" s="95"/>
      <c r="O276" s="95"/>
      <c r="P276" s="95"/>
      <c r="Q276" s="95"/>
      <c r="R276" s="95"/>
      <c r="S276" s="95"/>
      <c r="T276" s="95"/>
      <c r="U276" s="95"/>
    </row>
    <row r="277" spans="1:21" ht="15" customHeight="1" x14ac:dyDescent="0.25">
      <c r="A277" s="122"/>
      <c r="B277" s="121"/>
      <c r="C277" s="121"/>
      <c r="D277" s="95"/>
      <c r="E277" s="95"/>
      <c r="F277" s="95"/>
      <c r="G277" s="95"/>
      <c r="H277" s="95"/>
      <c r="I277" s="95"/>
      <c r="J277" s="95"/>
      <c r="K277" s="95"/>
      <c r="L277" s="95"/>
      <c r="M277" s="95"/>
      <c r="N277" s="95"/>
      <c r="O277" s="95"/>
      <c r="P277" s="95"/>
      <c r="Q277" s="95"/>
      <c r="R277" s="95"/>
      <c r="S277" s="95"/>
      <c r="T277" s="95"/>
      <c r="U277" s="95"/>
    </row>
    <row r="278" spans="1:21" ht="15" customHeight="1" x14ac:dyDescent="0.25">
      <c r="A278" s="122"/>
      <c r="B278" s="121"/>
      <c r="C278" s="121"/>
      <c r="D278" s="95"/>
      <c r="E278" s="95"/>
      <c r="F278" s="95"/>
      <c r="G278" s="95"/>
      <c r="H278" s="95"/>
      <c r="I278" s="95"/>
      <c r="J278" s="95"/>
      <c r="K278" s="95"/>
      <c r="L278" s="95"/>
      <c r="M278" s="95"/>
      <c r="N278" s="95"/>
      <c r="O278" s="95"/>
      <c r="P278" s="95"/>
      <c r="Q278" s="95"/>
      <c r="R278" s="95"/>
      <c r="S278" s="95"/>
      <c r="T278" s="95"/>
      <c r="U278" s="95"/>
    </row>
    <row r="279" spans="1:21" ht="15" customHeight="1" x14ac:dyDescent="0.25">
      <c r="A279" s="122"/>
      <c r="B279" s="121"/>
      <c r="C279" s="121"/>
      <c r="D279" s="95"/>
      <c r="E279" s="95"/>
      <c r="F279" s="95"/>
      <c r="G279" s="95"/>
      <c r="H279" s="95"/>
      <c r="I279" s="95"/>
      <c r="J279" s="95"/>
      <c r="K279" s="95"/>
      <c r="L279" s="95"/>
      <c r="M279" s="95"/>
      <c r="N279" s="95"/>
      <c r="O279" s="95"/>
      <c r="P279" s="95"/>
      <c r="Q279" s="95"/>
      <c r="R279" s="95"/>
      <c r="S279" s="95"/>
      <c r="T279" s="95"/>
      <c r="U279" s="95"/>
    </row>
    <row r="280" spans="1:21" ht="15" customHeight="1" x14ac:dyDescent="0.25">
      <c r="A280" s="122"/>
      <c r="B280" s="121"/>
      <c r="C280" s="121"/>
      <c r="D280" s="95"/>
      <c r="E280" s="95"/>
      <c r="F280" s="95"/>
      <c r="G280" s="95"/>
      <c r="H280" s="95"/>
      <c r="I280" s="95"/>
      <c r="J280" s="95"/>
      <c r="K280" s="95"/>
      <c r="L280" s="95"/>
      <c r="M280" s="95"/>
      <c r="N280" s="95"/>
      <c r="O280" s="95"/>
      <c r="P280" s="95"/>
      <c r="Q280" s="95"/>
      <c r="R280" s="95"/>
      <c r="S280" s="95"/>
      <c r="T280" s="95"/>
      <c r="U280" s="95"/>
    </row>
    <row r="281" spans="1:21" ht="15" customHeight="1" x14ac:dyDescent="0.25">
      <c r="A281" s="122"/>
      <c r="B281" s="121"/>
      <c r="C281" s="121"/>
      <c r="D281" s="95"/>
      <c r="E281" s="95"/>
      <c r="F281" s="95"/>
      <c r="G281" s="95"/>
      <c r="H281" s="95"/>
      <c r="I281" s="95"/>
      <c r="J281" s="95"/>
      <c r="K281" s="95"/>
      <c r="L281" s="95"/>
      <c r="M281" s="95"/>
      <c r="N281" s="95"/>
      <c r="O281" s="95"/>
      <c r="P281" s="95"/>
      <c r="Q281" s="95"/>
      <c r="R281" s="95"/>
      <c r="S281" s="95"/>
      <c r="T281" s="95"/>
      <c r="U281" s="95"/>
    </row>
    <row r="282" spans="1:21" ht="15" customHeight="1" x14ac:dyDescent="0.25">
      <c r="A282" s="122"/>
      <c r="B282" s="121"/>
      <c r="C282" s="121"/>
      <c r="D282" s="95"/>
      <c r="E282" s="95"/>
      <c r="F282" s="95"/>
      <c r="G282" s="95"/>
      <c r="H282" s="95"/>
      <c r="I282" s="95"/>
      <c r="J282" s="95"/>
      <c r="K282" s="95"/>
      <c r="L282" s="95"/>
      <c r="M282" s="95"/>
      <c r="N282" s="95"/>
      <c r="O282" s="95"/>
      <c r="P282" s="95"/>
      <c r="Q282" s="95"/>
      <c r="R282" s="95"/>
      <c r="S282" s="95"/>
      <c r="T282" s="95"/>
      <c r="U282" s="95"/>
    </row>
    <row r="283" spans="1:21" ht="15" customHeight="1" x14ac:dyDescent="0.25">
      <c r="A283" s="122"/>
      <c r="B283" s="121"/>
      <c r="C283" s="121"/>
      <c r="D283" s="95"/>
      <c r="E283" s="95"/>
      <c r="F283" s="95"/>
      <c r="G283" s="95"/>
      <c r="H283" s="95"/>
      <c r="I283" s="95"/>
      <c r="J283" s="95"/>
      <c r="K283" s="95"/>
      <c r="L283" s="95"/>
      <c r="M283" s="95"/>
      <c r="N283" s="95"/>
      <c r="O283" s="95"/>
      <c r="P283" s="95"/>
      <c r="Q283" s="95"/>
      <c r="R283" s="95"/>
      <c r="S283" s="95"/>
      <c r="T283" s="95"/>
      <c r="U283" s="95"/>
    </row>
    <row r="284" spans="1:21" ht="266.25" customHeight="1" x14ac:dyDescent="0.25">
      <c r="A284" s="122"/>
      <c r="B284" s="121"/>
      <c r="C284" s="121"/>
      <c r="D284" s="95"/>
      <c r="E284" s="95"/>
      <c r="F284" s="95"/>
      <c r="G284" s="95"/>
      <c r="H284" s="95"/>
      <c r="I284" s="95"/>
      <c r="J284" s="95"/>
      <c r="K284" s="95"/>
      <c r="L284" s="95"/>
      <c r="M284" s="95"/>
      <c r="N284" s="95"/>
      <c r="O284" s="95"/>
      <c r="P284" s="95"/>
      <c r="Q284" s="95"/>
      <c r="R284" s="95"/>
      <c r="S284" s="95"/>
      <c r="T284" s="95"/>
      <c r="U284" s="95"/>
    </row>
    <row r="285" spans="1:21" ht="20.25" customHeight="1" x14ac:dyDescent="0.25">
      <c r="A285" s="129" t="s">
        <v>633</v>
      </c>
      <c r="B285" s="95"/>
      <c r="C285" s="95"/>
      <c r="D285" s="130"/>
      <c r="E285" s="95"/>
      <c r="G285" s="95"/>
      <c r="H285" s="95"/>
      <c r="I285" s="95"/>
      <c r="J285" s="95"/>
      <c r="K285" s="95"/>
      <c r="L285" s="95"/>
      <c r="M285" s="95"/>
      <c r="N285" s="95"/>
      <c r="O285" s="95"/>
      <c r="P285" s="95"/>
      <c r="Q285" s="95"/>
      <c r="R285" s="95"/>
      <c r="S285" s="95"/>
      <c r="T285" s="95"/>
      <c r="U285" s="95"/>
    </row>
    <row r="286" spans="1:21" ht="20.25" customHeight="1" x14ac:dyDescent="0.25">
      <c r="A286" s="190" t="s">
        <v>634</v>
      </c>
      <c r="B286" s="95"/>
      <c r="C286" s="95"/>
      <c r="D286" s="130"/>
      <c r="E286" s="95"/>
      <c r="F286" s="95"/>
      <c r="G286" s="130" t="s">
        <v>636</v>
      </c>
      <c r="H286" s="95"/>
      <c r="I286" s="95"/>
      <c r="J286" s="95"/>
      <c r="K286" s="95"/>
      <c r="L286" s="95"/>
      <c r="M286" s="95"/>
      <c r="N286" s="95"/>
      <c r="O286" s="95"/>
      <c r="P286" s="95"/>
      <c r="Q286" s="95"/>
      <c r="R286" s="95"/>
      <c r="S286" s="95"/>
      <c r="T286" s="95"/>
      <c r="U286" s="95"/>
    </row>
    <row r="287" spans="1:21" ht="37.5" customHeight="1" x14ac:dyDescent="0.25">
      <c r="A287" s="299" t="s">
        <v>246</v>
      </c>
      <c r="B287" s="299"/>
      <c r="C287" s="299" t="s">
        <v>248</v>
      </c>
      <c r="D287" s="299"/>
      <c r="E287" s="299"/>
      <c r="F287" s="300" t="s">
        <v>363</v>
      </c>
      <c r="G287" s="300"/>
      <c r="H287" s="189" t="str">
        <f>Cálculos!I178</f>
        <v>Puntuación del criterio</v>
      </c>
      <c r="I287" s="95"/>
      <c r="J287" s="95"/>
      <c r="K287" s="95"/>
      <c r="L287" s="95"/>
      <c r="M287" s="95"/>
      <c r="N287" s="95"/>
      <c r="O287" s="95"/>
      <c r="P287" s="95"/>
      <c r="Q287" s="95"/>
      <c r="R287" s="95"/>
      <c r="S287" s="95"/>
      <c r="T287" s="95"/>
      <c r="U287" s="95"/>
    </row>
    <row r="288" spans="1:21" ht="15" customHeight="1" x14ac:dyDescent="0.25">
      <c r="A288" s="294" t="s">
        <v>250</v>
      </c>
      <c r="B288" s="294"/>
      <c r="C288" s="297" t="s">
        <v>135</v>
      </c>
      <c r="D288" s="297"/>
      <c r="E288" s="297"/>
      <c r="F288" s="301">
        <f>Cálculos!E179</f>
        <v>5</v>
      </c>
      <c r="G288" s="301"/>
      <c r="H288" s="290">
        <f>Cálculos!I179</f>
        <v>2.3159402671756313</v>
      </c>
      <c r="I288" s="95"/>
      <c r="J288" s="95"/>
      <c r="K288" s="95"/>
      <c r="L288" s="95"/>
      <c r="M288" s="95"/>
      <c r="N288" s="95"/>
      <c r="O288" s="95"/>
      <c r="P288" s="95"/>
      <c r="Q288" s="95"/>
      <c r="R288" s="95"/>
      <c r="S288" s="95"/>
      <c r="T288" s="95"/>
      <c r="U288" s="95"/>
    </row>
    <row r="289" spans="1:21" x14ac:dyDescent="0.25">
      <c r="A289" s="294"/>
      <c r="B289" s="294"/>
      <c r="C289" s="298" t="s">
        <v>136</v>
      </c>
      <c r="D289" s="298"/>
      <c r="E289" s="298"/>
      <c r="F289" s="302">
        <f>Cálculos!E180</f>
        <v>5</v>
      </c>
      <c r="G289" s="302"/>
      <c r="H289" s="290"/>
      <c r="I289" s="95"/>
      <c r="J289" s="95"/>
      <c r="K289" s="95"/>
      <c r="L289" s="95"/>
      <c r="M289" s="95"/>
      <c r="N289" s="95"/>
      <c r="O289" s="95"/>
      <c r="P289" s="95"/>
      <c r="Q289" s="95"/>
      <c r="R289" s="95"/>
      <c r="S289" s="95"/>
      <c r="T289" s="95"/>
      <c r="U289" s="95"/>
    </row>
    <row r="290" spans="1:21" x14ac:dyDescent="0.25">
      <c r="A290" s="294"/>
      <c r="B290" s="294"/>
      <c r="C290" s="297" t="s">
        <v>137</v>
      </c>
      <c r="D290" s="297"/>
      <c r="E290" s="297"/>
      <c r="F290" s="301">
        <f>Cálculos!E181</f>
        <v>0</v>
      </c>
      <c r="G290" s="301"/>
      <c r="H290" s="290"/>
      <c r="I290" s="95"/>
      <c r="J290" s="95"/>
      <c r="K290" s="95"/>
      <c r="L290" s="95"/>
      <c r="M290" s="95"/>
      <c r="N290" s="95"/>
      <c r="O290" s="95"/>
      <c r="P290" s="95"/>
      <c r="Q290" s="95"/>
      <c r="R290" s="95"/>
      <c r="S290" s="95"/>
      <c r="T290" s="95"/>
      <c r="U290" s="95"/>
    </row>
    <row r="291" spans="1:21" x14ac:dyDescent="0.25">
      <c r="A291" s="294"/>
      <c r="B291" s="294"/>
      <c r="C291" s="298" t="s">
        <v>138</v>
      </c>
      <c r="D291" s="298"/>
      <c r="E291" s="298"/>
      <c r="F291" s="302">
        <f>Cálculos!E182</f>
        <v>0</v>
      </c>
      <c r="G291" s="302"/>
      <c r="H291" s="290"/>
      <c r="I291" s="95"/>
      <c r="J291" s="95"/>
      <c r="K291" s="95"/>
      <c r="L291" s="95"/>
      <c r="M291" s="95"/>
      <c r="N291" s="95"/>
      <c r="O291" s="95"/>
      <c r="P291" s="95"/>
      <c r="Q291" s="95"/>
      <c r="R291" s="95"/>
      <c r="S291" s="95"/>
      <c r="T291" s="95"/>
      <c r="U291" s="95"/>
    </row>
    <row r="292" spans="1:21" x14ac:dyDescent="0.25">
      <c r="A292" s="294"/>
      <c r="B292" s="294"/>
      <c r="C292" s="297" t="s">
        <v>251</v>
      </c>
      <c r="D292" s="297"/>
      <c r="E292" s="297"/>
      <c r="F292" s="301" t="str">
        <f>Cálculos!E183</f>
        <v>N/A</v>
      </c>
      <c r="G292" s="301"/>
      <c r="H292" s="290"/>
      <c r="I292" s="95"/>
      <c r="J292" s="95"/>
      <c r="K292" s="95"/>
      <c r="L292" s="95"/>
      <c r="M292" s="95"/>
      <c r="N292" s="95"/>
      <c r="O292" s="95"/>
      <c r="P292" s="95"/>
      <c r="Q292" s="95"/>
      <c r="R292" s="95"/>
      <c r="S292" s="95"/>
      <c r="T292" s="95"/>
      <c r="U292" s="95"/>
    </row>
    <row r="293" spans="1:21" x14ac:dyDescent="0.25">
      <c r="A293" s="206" t="s">
        <v>252</v>
      </c>
      <c r="B293" s="206"/>
      <c r="C293" s="298" t="s">
        <v>91</v>
      </c>
      <c r="D293" s="298"/>
      <c r="E293" s="298"/>
      <c r="F293" s="302" t="str">
        <f>Cálculos!E184</f>
        <v>N/A</v>
      </c>
      <c r="G293" s="302"/>
      <c r="H293" s="291" t="str">
        <f>Cálculos!I184</f>
        <v>N/A</v>
      </c>
      <c r="I293" s="95"/>
      <c r="J293" s="95"/>
      <c r="K293" s="95"/>
      <c r="L293" s="95"/>
      <c r="M293" s="95"/>
      <c r="N293" s="95"/>
      <c r="O293" s="95"/>
      <c r="P293" s="95"/>
      <c r="Q293" s="95"/>
      <c r="R293" s="95"/>
      <c r="S293" s="95"/>
      <c r="T293" s="95"/>
      <c r="U293" s="95"/>
    </row>
    <row r="294" spans="1:21" x14ac:dyDescent="0.25">
      <c r="A294" s="206"/>
      <c r="B294" s="206"/>
      <c r="C294" s="297" t="s">
        <v>95</v>
      </c>
      <c r="D294" s="297"/>
      <c r="E294" s="297"/>
      <c r="F294" s="301" t="str">
        <f>Cálculos!E185</f>
        <v>N/A</v>
      </c>
      <c r="G294" s="301"/>
      <c r="H294" s="291"/>
      <c r="I294" s="95"/>
      <c r="J294" s="95"/>
      <c r="K294" s="95"/>
      <c r="L294" s="95"/>
      <c r="M294" s="95"/>
      <c r="N294" s="95"/>
      <c r="O294" s="95"/>
      <c r="P294" s="95"/>
      <c r="Q294" s="95"/>
      <c r="R294" s="95"/>
      <c r="S294" s="95"/>
      <c r="T294" s="95"/>
      <c r="U294" s="95"/>
    </row>
    <row r="295" spans="1:21" x14ac:dyDescent="0.25">
      <c r="A295" s="294" t="s">
        <v>253</v>
      </c>
      <c r="B295" s="294"/>
      <c r="C295" s="298" t="s">
        <v>105</v>
      </c>
      <c r="D295" s="298"/>
      <c r="E295" s="298"/>
      <c r="F295" s="302">
        <f>Cálculos!E186</f>
        <v>4.1250000000000009</v>
      </c>
      <c r="G295" s="302"/>
      <c r="H295" s="292">
        <f>Cálculos!I186</f>
        <v>4.1102383712245087</v>
      </c>
      <c r="I295" s="95"/>
      <c r="J295" s="95"/>
      <c r="K295" s="95"/>
      <c r="L295" s="95"/>
      <c r="M295" s="95"/>
      <c r="N295" s="95"/>
      <c r="O295" s="95"/>
      <c r="P295" s="95"/>
      <c r="Q295" s="95"/>
      <c r="R295" s="95"/>
      <c r="S295" s="95"/>
      <c r="T295" s="95"/>
      <c r="U295" s="95"/>
    </row>
    <row r="296" spans="1:21" x14ac:dyDescent="0.25">
      <c r="A296" s="294"/>
      <c r="B296" s="294"/>
      <c r="C296" s="297" t="s">
        <v>107</v>
      </c>
      <c r="D296" s="297"/>
      <c r="E296" s="297"/>
      <c r="F296" s="301">
        <f>Cálculos!E187</f>
        <v>4.5</v>
      </c>
      <c r="G296" s="301"/>
      <c r="H296" s="292"/>
      <c r="I296" s="95"/>
      <c r="J296" s="95"/>
      <c r="K296" s="95"/>
      <c r="L296" s="95"/>
      <c r="M296" s="95"/>
      <c r="N296" s="95"/>
      <c r="O296" s="95"/>
      <c r="P296" s="95"/>
      <c r="Q296" s="95"/>
      <c r="R296" s="95"/>
      <c r="S296" s="95"/>
      <c r="T296" s="95"/>
      <c r="U296" s="95"/>
    </row>
    <row r="297" spans="1:21" x14ac:dyDescent="0.25">
      <c r="A297" s="294"/>
      <c r="B297" s="294"/>
      <c r="C297" s="298" t="s">
        <v>108</v>
      </c>
      <c r="D297" s="298"/>
      <c r="E297" s="298"/>
      <c r="F297" s="302">
        <f>Cálculos!E188</f>
        <v>4</v>
      </c>
      <c r="G297" s="302"/>
      <c r="H297" s="292"/>
      <c r="I297" s="95"/>
      <c r="J297" s="95"/>
      <c r="K297" s="95"/>
      <c r="L297" s="95"/>
      <c r="M297" s="95"/>
      <c r="N297" s="95"/>
      <c r="O297" s="95"/>
      <c r="P297" s="95"/>
      <c r="Q297" s="95"/>
      <c r="R297" s="95"/>
      <c r="S297" s="95"/>
      <c r="T297" s="95"/>
      <c r="U297" s="95"/>
    </row>
    <row r="298" spans="1:21" x14ac:dyDescent="0.25">
      <c r="A298" s="294"/>
      <c r="B298" s="294"/>
      <c r="C298" s="297" t="s">
        <v>109</v>
      </c>
      <c r="D298" s="297"/>
      <c r="E298" s="297"/>
      <c r="F298" s="301">
        <f>Cálculos!E189</f>
        <v>4.5</v>
      </c>
      <c r="G298" s="301"/>
      <c r="H298" s="292"/>
      <c r="I298" s="95"/>
      <c r="J298" s="95"/>
      <c r="K298" s="95"/>
      <c r="L298" s="95"/>
      <c r="M298" s="95"/>
      <c r="N298" s="95"/>
      <c r="O298" s="95"/>
      <c r="P298" s="95"/>
      <c r="Q298" s="95"/>
      <c r="R298" s="95"/>
      <c r="S298" s="95"/>
      <c r="T298" s="95"/>
      <c r="U298" s="95"/>
    </row>
    <row r="299" spans="1:21" x14ac:dyDescent="0.25">
      <c r="A299" s="294"/>
      <c r="B299" s="294"/>
      <c r="C299" s="298" t="s">
        <v>110</v>
      </c>
      <c r="D299" s="298"/>
      <c r="E299" s="298"/>
      <c r="F299" s="302">
        <f>Cálculos!E190</f>
        <v>4.25</v>
      </c>
      <c r="G299" s="302"/>
      <c r="H299" s="292"/>
      <c r="I299" s="95"/>
      <c r="J299" s="95"/>
      <c r="K299" s="95"/>
      <c r="L299" s="95"/>
      <c r="M299" s="95"/>
      <c r="N299" s="95"/>
      <c r="O299" s="95"/>
      <c r="P299" s="95"/>
      <c r="Q299" s="95"/>
      <c r="R299" s="95"/>
      <c r="S299" s="95"/>
      <c r="T299" s="95"/>
      <c r="U299" s="95"/>
    </row>
    <row r="300" spans="1:21" x14ac:dyDescent="0.25">
      <c r="A300" s="294"/>
      <c r="B300" s="294"/>
      <c r="C300" s="297" t="s">
        <v>111</v>
      </c>
      <c r="D300" s="297"/>
      <c r="E300" s="297"/>
      <c r="F300" s="301">
        <f>Cálculos!E191</f>
        <v>4</v>
      </c>
      <c r="G300" s="301"/>
      <c r="H300" s="292"/>
      <c r="I300" s="95"/>
      <c r="J300" s="95"/>
      <c r="K300" s="95"/>
      <c r="L300" s="95"/>
      <c r="M300" s="95"/>
      <c r="N300" s="95"/>
      <c r="O300" s="95"/>
      <c r="P300" s="95"/>
      <c r="Q300" s="95"/>
      <c r="R300" s="95"/>
      <c r="S300" s="95"/>
      <c r="T300" s="95"/>
      <c r="U300" s="95"/>
    </row>
    <row r="301" spans="1:21" x14ac:dyDescent="0.25">
      <c r="A301" s="294"/>
      <c r="B301" s="294"/>
      <c r="C301" s="298" t="s">
        <v>112</v>
      </c>
      <c r="D301" s="298"/>
      <c r="E301" s="298"/>
      <c r="F301" s="302">
        <f>Cálculos!E192</f>
        <v>2.375</v>
      </c>
      <c r="G301" s="302"/>
      <c r="H301" s="292"/>
      <c r="I301" s="95"/>
      <c r="J301" s="95"/>
      <c r="K301" s="95"/>
      <c r="L301" s="95"/>
      <c r="M301" s="95"/>
      <c r="N301" s="95"/>
      <c r="O301" s="95"/>
      <c r="P301" s="95"/>
      <c r="Q301" s="95"/>
      <c r="R301" s="95"/>
      <c r="S301" s="95"/>
      <c r="T301" s="95"/>
      <c r="U301" s="95"/>
    </row>
    <row r="302" spans="1:21" x14ac:dyDescent="0.25">
      <c r="A302" s="294"/>
      <c r="B302" s="294"/>
      <c r="C302" s="297" t="s">
        <v>113</v>
      </c>
      <c r="D302" s="297"/>
      <c r="E302" s="297"/>
      <c r="F302" s="301">
        <f>Cálculos!E193</f>
        <v>4.625</v>
      </c>
      <c r="G302" s="301"/>
      <c r="H302" s="292"/>
      <c r="I302" s="95"/>
      <c r="J302" s="95"/>
      <c r="K302" s="95"/>
      <c r="L302" s="95"/>
      <c r="M302" s="95"/>
      <c r="N302" s="95"/>
      <c r="O302" s="95"/>
      <c r="P302" s="95"/>
      <c r="Q302" s="95"/>
      <c r="R302" s="95"/>
      <c r="S302" s="95"/>
      <c r="T302" s="95"/>
      <c r="U302" s="95"/>
    </row>
    <row r="303" spans="1:21" x14ac:dyDescent="0.25">
      <c r="A303" s="294"/>
      <c r="B303" s="294"/>
      <c r="C303" s="298" t="s">
        <v>114</v>
      </c>
      <c r="D303" s="298"/>
      <c r="E303" s="298"/>
      <c r="F303" s="302">
        <f>Cálculos!E194</f>
        <v>3.5</v>
      </c>
      <c r="G303" s="302"/>
      <c r="H303" s="292"/>
      <c r="I303" s="95"/>
      <c r="J303" s="95"/>
      <c r="K303" s="95"/>
      <c r="L303" s="95"/>
      <c r="M303" s="95"/>
      <c r="N303" s="95"/>
      <c r="O303" s="95"/>
      <c r="P303" s="95"/>
      <c r="Q303" s="95"/>
      <c r="R303" s="95"/>
      <c r="S303" s="95"/>
      <c r="T303" s="95"/>
      <c r="U303" s="95"/>
    </row>
    <row r="304" spans="1:21" x14ac:dyDescent="0.25">
      <c r="A304" s="206" t="s">
        <v>367</v>
      </c>
      <c r="B304" s="206"/>
      <c r="C304" s="297" t="s">
        <v>372</v>
      </c>
      <c r="D304" s="297"/>
      <c r="E304" s="297"/>
      <c r="F304" s="301">
        <f>Cálculos!E195</f>
        <v>5</v>
      </c>
      <c r="G304" s="301"/>
      <c r="H304" s="291">
        <f>Cálculos!I195</f>
        <v>4.6224830378708921</v>
      </c>
      <c r="I304" s="95"/>
      <c r="J304" s="95"/>
      <c r="K304" s="95"/>
      <c r="L304" s="95"/>
      <c r="M304" s="95"/>
      <c r="N304" s="95"/>
      <c r="O304" s="95"/>
      <c r="P304" s="95"/>
      <c r="Q304" s="95"/>
      <c r="R304" s="95"/>
      <c r="S304" s="95"/>
      <c r="T304" s="95"/>
      <c r="U304" s="95"/>
    </row>
    <row r="305" spans="1:21" x14ac:dyDescent="0.25">
      <c r="A305" s="206"/>
      <c r="B305" s="206"/>
      <c r="C305" s="298" t="s">
        <v>373</v>
      </c>
      <c r="D305" s="298"/>
      <c r="E305" s="298"/>
      <c r="F305" s="302">
        <f>Cálculos!E196</f>
        <v>4.5209999999999999</v>
      </c>
      <c r="G305" s="302"/>
      <c r="H305" s="291"/>
      <c r="I305" s="95"/>
      <c r="J305" s="95"/>
      <c r="K305" s="95"/>
      <c r="L305" s="95"/>
      <c r="M305" s="95"/>
      <c r="N305" s="95"/>
      <c r="O305" s="95"/>
      <c r="P305" s="95"/>
      <c r="Q305" s="95"/>
      <c r="R305" s="95"/>
      <c r="S305" s="95"/>
      <c r="T305" s="95"/>
      <c r="U305" s="95"/>
    </row>
    <row r="306" spans="1:21" x14ac:dyDescent="0.25">
      <c r="A306" s="206"/>
      <c r="B306" s="206"/>
      <c r="C306" s="297" t="s">
        <v>368</v>
      </c>
      <c r="D306" s="297"/>
      <c r="E306" s="297"/>
      <c r="F306" s="301">
        <f>Cálculos!E197</f>
        <v>4</v>
      </c>
      <c r="G306" s="301"/>
      <c r="H306" s="291"/>
      <c r="I306" s="95"/>
      <c r="J306" s="95"/>
      <c r="K306" s="95"/>
      <c r="L306" s="95"/>
      <c r="M306" s="95"/>
      <c r="N306" s="95"/>
      <c r="O306" s="95"/>
      <c r="P306" s="95"/>
      <c r="Q306" s="95"/>
      <c r="R306" s="95"/>
      <c r="S306" s="95"/>
      <c r="T306" s="95"/>
      <c r="U306" s="95"/>
    </row>
    <row r="307" spans="1:21" x14ac:dyDescent="0.25">
      <c r="A307" s="206"/>
      <c r="B307" s="206"/>
      <c r="C307" s="298" t="s">
        <v>369</v>
      </c>
      <c r="D307" s="298"/>
      <c r="E307" s="298"/>
      <c r="F307" s="302">
        <f>Cálculos!E198</f>
        <v>5</v>
      </c>
      <c r="G307" s="302"/>
      <c r="H307" s="291"/>
      <c r="I307" s="95"/>
      <c r="J307" s="95"/>
      <c r="K307" s="95"/>
      <c r="L307" s="95"/>
      <c r="M307" s="95"/>
      <c r="N307" s="95"/>
      <c r="O307" s="95"/>
      <c r="P307" s="95"/>
      <c r="Q307" s="95"/>
      <c r="R307" s="95"/>
      <c r="S307" s="95"/>
      <c r="T307" s="95"/>
      <c r="U307" s="95"/>
    </row>
    <row r="308" spans="1:21" x14ac:dyDescent="0.25">
      <c r="A308" s="206"/>
      <c r="B308" s="206"/>
      <c r="C308" s="297" t="s">
        <v>370</v>
      </c>
      <c r="D308" s="297"/>
      <c r="E308" s="297"/>
      <c r="F308" s="301">
        <f>Cálculos!E199</f>
        <v>4</v>
      </c>
      <c r="G308" s="301"/>
      <c r="H308" s="291"/>
      <c r="I308" s="95"/>
      <c r="J308" s="95"/>
      <c r="K308" s="95"/>
      <c r="L308" s="95"/>
      <c r="M308" s="95"/>
      <c r="N308" s="95"/>
      <c r="O308" s="95"/>
      <c r="P308" s="95"/>
      <c r="Q308" s="95"/>
      <c r="R308" s="95"/>
      <c r="S308" s="95"/>
      <c r="T308" s="95"/>
      <c r="U308" s="95"/>
    </row>
    <row r="309" spans="1:21" ht="18.75" x14ac:dyDescent="0.3">
      <c r="B309" s="95"/>
      <c r="D309" s="95"/>
      <c r="E309" s="95"/>
      <c r="F309" s="187"/>
      <c r="G309" s="193" t="s">
        <v>299</v>
      </c>
      <c r="H309" s="192">
        <f>Cálculos!H200</f>
        <v>3.9334321183174263</v>
      </c>
      <c r="I309" s="95"/>
      <c r="J309" s="95"/>
      <c r="K309" s="95"/>
      <c r="L309" s="95"/>
      <c r="M309" s="95"/>
      <c r="N309" s="95"/>
      <c r="O309" s="95"/>
      <c r="P309" s="95"/>
      <c r="Q309" s="95"/>
      <c r="R309" s="95"/>
      <c r="S309" s="95"/>
      <c r="T309" s="95"/>
      <c r="U309" s="95"/>
    </row>
    <row r="310" spans="1:21" x14ac:dyDescent="0.25">
      <c r="A310" s="191" t="s">
        <v>635</v>
      </c>
      <c r="B310" s="113"/>
      <c r="C310" s="157"/>
      <c r="D310" s="113"/>
      <c r="E310" s="113"/>
      <c r="F310" s="188"/>
      <c r="G310" s="130" t="s">
        <v>636</v>
      </c>
      <c r="H310" s="95"/>
      <c r="I310" s="95"/>
      <c r="J310" s="95"/>
      <c r="K310" s="95"/>
      <c r="L310" s="95"/>
      <c r="M310" s="95"/>
      <c r="N310" s="95"/>
      <c r="O310" s="95"/>
      <c r="P310" s="95"/>
      <c r="Q310" s="95"/>
      <c r="R310" s="95"/>
      <c r="S310" s="95"/>
      <c r="T310" s="95"/>
      <c r="U310" s="95"/>
    </row>
    <row r="311" spans="1:21" ht="37.5" customHeight="1" x14ac:dyDescent="0.25">
      <c r="A311" s="299" t="s">
        <v>246</v>
      </c>
      <c r="B311" s="299"/>
      <c r="C311" s="299" t="s">
        <v>248</v>
      </c>
      <c r="D311" s="299"/>
      <c r="E311" s="299"/>
      <c r="F311" s="305" t="s">
        <v>363</v>
      </c>
      <c r="G311" s="306"/>
      <c r="H311" s="189" t="s">
        <v>365</v>
      </c>
      <c r="I311" s="95"/>
      <c r="J311" s="95"/>
      <c r="K311" s="95"/>
      <c r="L311" s="95"/>
      <c r="M311" s="95"/>
      <c r="N311" s="95"/>
      <c r="O311" s="95"/>
      <c r="P311" s="95"/>
      <c r="Q311" s="95"/>
      <c r="R311" s="95"/>
      <c r="S311" s="95"/>
      <c r="T311" s="95"/>
      <c r="U311" s="95"/>
    </row>
    <row r="312" spans="1:21" x14ac:dyDescent="0.25">
      <c r="A312" s="295" t="s">
        <v>254</v>
      </c>
      <c r="B312" s="295"/>
      <c r="C312" s="298" t="s">
        <v>102</v>
      </c>
      <c r="D312" s="298"/>
      <c r="E312" s="298"/>
      <c r="F312" s="302">
        <f>Cálculos!E202</f>
        <v>5</v>
      </c>
      <c r="G312" s="302"/>
      <c r="H312" s="293">
        <f>Cálculos!I202</f>
        <v>4.577440341041549</v>
      </c>
      <c r="I312" s="95"/>
      <c r="J312" s="95"/>
      <c r="K312" s="95"/>
      <c r="L312" s="95"/>
      <c r="M312" s="95"/>
      <c r="N312" s="95"/>
      <c r="O312" s="95"/>
      <c r="P312" s="95"/>
      <c r="Q312" s="95"/>
      <c r="R312" s="95"/>
      <c r="S312" s="95"/>
      <c r="T312" s="95"/>
      <c r="U312" s="95"/>
    </row>
    <row r="313" spans="1:21" x14ac:dyDescent="0.25">
      <c r="A313" s="296"/>
      <c r="B313" s="296"/>
      <c r="C313" s="297" t="s">
        <v>103</v>
      </c>
      <c r="D313" s="297"/>
      <c r="E313" s="297"/>
      <c r="F313" s="301">
        <f>Cálculos!E203</f>
        <v>4.5</v>
      </c>
      <c r="G313" s="301"/>
      <c r="H313" s="292"/>
      <c r="I313" s="95"/>
      <c r="J313" s="95"/>
      <c r="K313" s="95"/>
      <c r="L313" s="95"/>
      <c r="M313" s="95"/>
      <c r="N313" s="95"/>
      <c r="O313" s="95"/>
      <c r="P313" s="95"/>
      <c r="Q313" s="95"/>
      <c r="R313" s="95"/>
      <c r="S313" s="95"/>
      <c r="T313" s="95"/>
      <c r="U313" s="95"/>
    </row>
    <row r="314" spans="1:21" x14ac:dyDescent="0.25">
      <c r="A314" s="296"/>
      <c r="B314" s="296"/>
      <c r="C314" s="298" t="s">
        <v>104</v>
      </c>
      <c r="D314" s="298"/>
      <c r="E314" s="298"/>
      <c r="F314" s="302">
        <f>Cálculos!E204</f>
        <v>4.5</v>
      </c>
      <c r="G314" s="302"/>
      <c r="H314" s="292"/>
      <c r="I314" s="95"/>
      <c r="J314" s="95"/>
      <c r="K314" s="95"/>
      <c r="L314" s="95"/>
      <c r="M314" s="95"/>
      <c r="N314" s="95"/>
      <c r="O314" s="95"/>
      <c r="P314" s="95"/>
      <c r="Q314" s="95"/>
      <c r="R314" s="95"/>
      <c r="S314" s="95"/>
      <c r="T314" s="95"/>
      <c r="U314" s="95"/>
    </row>
    <row r="315" spans="1:21" x14ac:dyDescent="0.25">
      <c r="A315" s="296"/>
      <c r="B315" s="296"/>
      <c r="C315" s="297" t="s">
        <v>139</v>
      </c>
      <c r="D315" s="297"/>
      <c r="E315" s="297"/>
      <c r="F315" s="301">
        <f>Cálculos!E205</f>
        <v>4</v>
      </c>
      <c r="G315" s="301"/>
      <c r="H315" s="292"/>
      <c r="I315" s="95"/>
      <c r="J315" s="95"/>
      <c r="K315" s="95"/>
      <c r="L315" s="95"/>
      <c r="M315" s="95"/>
      <c r="N315" s="95"/>
      <c r="O315" s="95"/>
      <c r="P315" s="95"/>
      <c r="Q315" s="95"/>
      <c r="R315" s="95"/>
      <c r="S315" s="95"/>
      <c r="T315" s="95"/>
      <c r="U315" s="95"/>
    </row>
    <row r="316" spans="1:21" x14ac:dyDescent="0.25">
      <c r="A316" s="296"/>
      <c r="B316" s="296"/>
      <c r="C316" s="298" t="s">
        <v>141</v>
      </c>
      <c r="D316" s="298"/>
      <c r="E316" s="298"/>
      <c r="F316" s="302">
        <f>Cálculos!E206</f>
        <v>4</v>
      </c>
      <c r="G316" s="302"/>
      <c r="H316" s="292"/>
      <c r="I316" s="95"/>
      <c r="J316" s="95"/>
      <c r="K316" s="95"/>
      <c r="L316" s="95"/>
      <c r="M316" s="95"/>
      <c r="N316" s="95"/>
      <c r="O316" s="95"/>
      <c r="P316" s="95"/>
      <c r="Q316" s="95"/>
      <c r="R316" s="95"/>
      <c r="S316" s="95"/>
      <c r="T316" s="95"/>
      <c r="U316" s="95"/>
    </row>
    <row r="317" spans="1:21" x14ac:dyDescent="0.25">
      <c r="A317" s="296"/>
      <c r="B317" s="296"/>
      <c r="C317" s="297" t="s">
        <v>142</v>
      </c>
      <c r="D317" s="297"/>
      <c r="E317" s="297"/>
      <c r="F317" s="301">
        <f>Cálculos!E207</f>
        <v>5</v>
      </c>
      <c r="G317" s="301"/>
      <c r="H317" s="292"/>
      <c r="I317" s="95"/>
      <c r="J317" s="95"/>
      <c r="K317" s="95"/>
      <c r="L317" s="95"/>
      <c r="M317" s="95"/>
      <c r="N317" s="95"/>
      <c r="O317" s="95"/>
      <c r="P317" s="95"/>
      <c r="Q317" s="95"/>
      <c r="R317" s="95"/>
      <c r="S317" s="95"/>
      <c r="T317" s="95"/>
      <c r="U317" s="95"/>
    </row>
    <row r="318" spans="1:21" x14ac:dyDescent="0.25">
      <c r="A318" s="296"/>
      <c r="B318" s="296"/>
      <c r="C318" s="298" t="s">
        <v>143</v>
      </c>
      <c r="D318" s="298"/>
      <c r="E318" s="298"/>
      <c r="F318" s="302">
        <f>Cálculos!E208</f>
        <v>5</v>
      </c>
      <c r="G318" s="302"/>
      <c r="H318" s="292"/>
      <c r="I318" s="95"/>
      <c r="J318" s="95"/>
      <c r="K318" s="95"/>
      <c r="L318" s="95"/>
      <c r="M318" s="95"/>
      <c r="N318" s="95"/>
      <c r="O318" s="95"/>
      <c r="P318" s="95"/>
      <c r="Q318" s="95"/>
      <c r="R318" s="95"/>
      <c r="S318" s="95"/>
      <c r="T318" s="95"/>
      <c r="U318" s="95"/>
    </row>
    <row r="319" spans="1:21" x14ac:dyDescent="0.25">
      <c r="A319" s="218" t="s">
        <v>255</v>
      </c>
      <c r="B319" s="218"/>
      <c r="C319" s="297" t="s">
        <v>115</v>
      </c>
      <c r="D319" s="297"/>
      <c r="E319" s="297"/>
      <c r="F319" s="301">
        <f>Cálculos!E209</f>
        <v>4.75</v>
      </c>
      <c r="G319" s="301"/>
      <c r="H319" s="291">
        <f>Cálculos!I209</f>
        <v>4.6514320861546992</v>
      </c>
      <c r="I319" s="95"/>
      <c r="J319" s="95"/>
      <c r="K319" s="95"/>
      <c r="L319" s="95"/>
      <c r="M319" s="95"/>
      <c r="N319" s="95"/>
      <c r="O319" s="95"/>
      <c r="P319" s="95"/>
      <c r="Q319" s="95"/>
      <c r="R319" s="95"/>
      <c r="S319" s="95"/>
      <c r="T319" s="95"/>
      <c r="U319" s="95"/>
    </row>
    <row r="320" spans="1:21" x14ac:dyDescent="0.25">
      <c r="A320" s="218"/>
      <c r="B320" s="218"/>
      <c r="C320" s="298" t="s">
        <v>116</v>
      </c>
      <c r="D320" s="298"/>
      <c r="E320" s="298"/>
      <c r="F320" s="302">
        <f>Cálculos!E210</f>
        <v>4.125</v>
      </c>
      <c r="G320" s="302"/>
      <c r="H320" s="291"/>
      <c r="I320" s="95"/>
      <c r="J320" s="95"/>
      <c r="K320" s="95"/>
      <c r="L320" s="95"/>
      <c r="M320" s="95"/>
      <c r="N320" s="95"/>
      <c r="O320" s="95"/>
      <c r="P320" s="95"/>
      <c r="Q320" s="95"/>
      <c r="R320" s="95"/>
      <c r="S320" s="95"/>
      <c r="T320" s="95"/>
      <c r="U320" s="95"/>
    </row>
    <row r="321" spans="1:21" x14ac:dyDescent="0.25">
      <c r="A321" s="218"/>
      <c r="B321" s="218"/>
      <c r="C321" s="297" t="s">
        <v>117</v>
      </c>
      <c r="D321" s="297"/>
      <c r="E321" s="297"/>
      <c r="F321" s="301">
        <f>Cálculos!E211</f>
        <v>5</v>
      </c>
      <c r="G321" s="301"/>
      <c r="H321" s="291"/>
      <c r="I321" s="95"/>
      <c r="J321" s="95"/>
      <c r="K321" s="95"/>
      <c r="L321" s="95"/>
      <c r="M321" s="95"/>
      <c r="N321" s="95"/>
      <c r="O321" s="95"/>
      <c r="P321" s="95"/>
      <c r="Q321" s="95"/>
      <c r="R321" s="95"/>
      <c r="S321" s="95"/>
      <c r="T321" s="95"/>
      <c r="U321" s="95"/>
    </row>
    <row r="322" spans="1:21" x14ac:dyDescent="0.25">
      <c r="A322" s="218"/>
      <c r="B322" s="218"/>
      <c r="C322" s="298" t="s">
        <v>118</v>
      </c>
      <c r="D322" s="298"/>
      <c r="E322" s="298"/>
      <c r="F322" s="302">
        <f>Cálculos!E212</f>
        <v>4.625</v>
      </c>
      <c r="G322" s="302"/>
      <c r="H322" s="291"/>
      <c r="I322" s="95"/>
      <c r="J322" s="95"/>
      <c r="K322" s="95"/>
      <c r="L322" s="95"/>
      <c r="M322" s="95"/>
      <c r="N322" s="95"/>
      <c r="O322" s="95"/>
      <c r="P322" s="95"/>
      <c r="Q322" s="95"/>
      <c r="R322" s="95"/>
      <c r="S322" s="95"/>
      <c r="T322" s="95"/>
      <c r="U322" s="95"/>
    </row>
    <row r="323" spans="1:21" x14ac:dyDescent="0.25">
      <c r="A323" s="296" t="s">
        <v>256</v>
      </c>
      <c r="B323" s="296"/>
      <c r="C323" s="297" t="s">
        <v>106</v>
      </c>
      <c r="D323" s="297"/>
      <c r="E323" s="297"/>
      <c r="F323" s="301">
        <f>Cálculos!E213</f>
        <v>4.75</v>
      </c>
      <c r="G323" s="301"/>
      <c r="H323" s="292">
        <f>Cálculos!I213</f>
        <v>4.1113584956873286</v>
      </c>
      <c r="I323" s="95"/>
      <c r="J323" s="95"/>
      <c r="K323" s="95"/>
      <c r="L323" s="95"/>
      <c r="M323" s="95"/>
      <c r="N323" s="95"/>
      <c r="O323" s="95"/>
      <c r="P323" s="95"/>
      <c r="Q323" s="95"/>
      <c r="R323" s="95"/>
      <c r="S323" s="95"/>
      <c r="T323" s="95"/>
      <c r="U323" s="95"/>
    </row>
    <row r="324" spans="1:21" x14ac:dyDescent="0.25">
      <c r="A324" s="296"/>
      <c r="B324" s="296"/>
      <c r="C324" s="298" t="s">
        <v>140</v>
      </c>
      <c r="D324" s="298"/>
      <c r="E324" s="298"/>
      <c r="F324" s="302">
        <f>Cálculos!E214</f>
        <v>4.5</v>
      </c>
      <c r="G324" s="302"/>
      <c r="H324" s="292"/>
      <c r="I324" s="95"/>
      <c r="J324" s="95"/>
      <c r="K324" s="95"/>
      <c r="L324" s="95"/>
      <c r="M324" s="95"/>
      <c r="N324" s="95"/>
      <c r="O324" s="95"/>
      <c r="P324" s="95"/>
      <c r="Q324" s="95"/>
      <c r="R324" s="95"/>
      <c r="S324" s="95"/>
      <c r="T324" s="95"/>
      <c r="U324" s="95"/>
    </row>
    <row r="325" spans="1:21" x14ac:dyDescent="0.25">
      <c r="A325" s="296"/>
      <c r="B325" s="296"/>
      <c r="C325" s="297" t="s">
        <v>144</v>
      </c>
      <c r="D325" s="297"/>
      <c r="E325" s="297"/>
      <c r="F325" s="301">
        <f>Cálculos!E215</f>
        <v>0.5</v>
      </c>
      <c r="G325" s="301"/>
      <c r="H325" s="292"/>
      <c r="I325" s="95"/>
      <c r="J325" s="95"/>
      <c r="K325" s="95"/>
      <c r="L325" s="95"/>
      <c r="M325" s="95"/>
      <c r="N325" s="95"/>
      <c r="O325" s="95"/>
      <c r="P325" s="95"/>
      <c r="Q325" s="95"/>
      <c r="R325" s="95"/>
      <c r="S325" s="95"/>
      <c r="T325" s="95"/>
      <c r="U325" s="95"/>
    </row>
    <row r="326" spans="1:21" x14ac:dyDescent="0.25">
      <c r="A326" s="296"/>
      <c r="B326" s="296"/>
      <c r="C326" s="298" t="s">
        <v>119</v>
      </c>
      <c r="D326" s="298"/>
      <c r="E326" s="298"/>
      <c r="F326" s="302">
        <f>Cálculos!E216</f>
        <v>4.75</v>
      </c>
      <c r="G326" s="302"/>
      <c r="H326" s="292"/>
      <c r="I326" s="95"/>
      <c r="J326" s="95"/>
      <c r="K326" s="95"/>
      <c r="L326" s="95"/>
      <c r="M326" s="95"/>
      <c r="N326" s="95"/>
      <c r="O326" s="95"/>
      <c r="P326" s="95"/>
      <c r="Q326" s="95"/>
      <c r="R326" s="95"/>
      <c r="S326" s="95"/>
      <c r="T326" s="95"/>
      <c r="U326" s="95"/>
    </row>
    <row r="327" spans="1:21" x14ac:dyDescent="0.25">
      <c r="A327" s="296"/>
      <c r="B327" s="296"/>
      <c r="C327" s="297" t="s">
        <v>513</v>
      </c>
      <c r="D327" s="297"/>
      <c r="E327" s="297"/>
      <c r="F327" s="301">
        <f>Cálculos!E217</f>
        <v>4.75</v>
      </c>
      <c r="G327" s="301"/>
      <c r="H327" s="292"/>
      <c r="I327" s="95"/>
      <c r="J327" s="95"/>
      <c r="K327" s="95"/>
      <c r="L327" s="95"/>
      <c r="M327" s="95"/>
      <c r="N327" s="95"/>
      <c r="O327" s="95"/>
      <c r="P327" s="95"/>
      <c r="Q327" s="95"/>
      <c r="R327" s="95"/>
      <c r="S327" s="95"/>
      <c r="T327" s="95"/>
      <c r="U327" s="95"/>
    </row>
    <row r="328" spans="1:21" x14ac:dyDescent="0.25">
      <c r="A328" s="296"/>
      <c r="B328" s="296"/>
      <c r="C328" s="298" t="s">
        <v>514</v>
      </c>
      <c r="D328" s="298"/>
      <c r="E328" s="298"/>
      <c r="F328" s="302">
        <f>Cálculos!E218</f>
        <v>4.5</v>
      </c>
      <c r="G328" s="302"/>
      <c r="H328" s="292"/>
      <c r="I328" s="95"/>
      <c r="J328" s="95"/>
      <c r="K328" s="95"/>
      <c r="L328" s="95"/>
      <c r="M328" s="95"/>
      <c r="N328" s="95"/>
      <c r="O328" s="95"/>
      <c r="P328" s="95"/>
      <c r="Q328" s="95"/>
      <c r="R328" s="95"/>
      <c r="S328" s="95"/>
      <c r="T328" s="95"/>
      <c r="U328" s="95"/>
    </row>
    <row r="329" spans="1:21" x14ac:dyDescent="0.25">
      <c r="A329" s="296"/>
      <c r="B329" s="296"/>
      <c r="C329" s="297" t="s">
        <v>515</v>
      </c>
      <c r="D329" s="297"/>
      <c r="E329" s="297"/>
      <c r="F329" s="301">
        <f>Cálculos!E219</f>
        <v>5</v>
      </c>
      <c r="G329" s="301"/>
      <c r="H329" s="292"/>
      <c r="I329" s="95"/>
      <c r="J329" s="95"/>
      <c r="K329" s="95"/>
      <c r="L329" s="95"/>
      <c r="M329" s="95"/>
      <c r="N329" s="95"/>
      <c r="O329" s="95"/>
      <c r="P329" s="95"/>
      <c r="Q329" s="95"/>
      <c r="R329" s="95"/>
      <c r="S329" s="95"/>
      <c r="T329" s="95"/>
      <c r="U329" s="95"/>
    </row>
    <row r="330" spans="1:21" ht="18.75" x14ac:dyDescent="0.3">
      <c r="A330" s="95"/>
      <c r="B330" s="95"/>
      <c r="C330" s="95"/>
      <c r="D330" s="95"/>
      <c r="E330" s="95"/>
      <c r="F330" s="95"/>
      <c r="G330" s="194" t="s">
        <v>299</v>
      </c>
      <c r="H330" s="192">
        <f>Cálculos!H220</f>
        <v>4.443549488015198</v>
      </c>
      <c r="I330" s="95"/>
      <c r="J330" s="95"/>
      <c r="K330" s="95"/>
      <c r="L330" s="95"/>
      <c r="M330" s="95"/>
      <c r="N330" s="95"/>
      <c r="O330" s="95"/>
      <c r="P330" s="95"/>
      <c r="Q330" s="95"/>
      <c r="R330" s="95"/>
      <c r="S330" s="95"/>
      <c r="T330" s="95"/>
      <c r="U330" s="95"/>
    </row>
    <row r="331" spans="1:21" x14ac:dyDescent="0.25">
      <c r="A331" s="95"/>
      <c r="B331" s="95"/>
      <c r="C331" s="95"/>
      <c r="D331" s="95"/>
      <c r="E331" s="95"/>
      <c r="F331" s="95"/>
      <c r="G331" s="95"/>
      <c r="H331" s="95"/>
      <c r="I331" s="95"/>
      <c r="J331" s="95"/>
      <c r="K331" s="95"/>
      <c r="L331" s="95"/>
      <c r="M331" s="95"/>
      <c r="N331" s="95"/>
      <c r="O331" s="95"/>
      <c r="P331" s="95"/>
      <c r="Q331" s="95"/>
      <c r="R331" s="95"/>
      <c r="S331" s="95"/>
      <c r="T331" s="95"/>
      <c r="U331" s="95"/>
    </row>
    <row r="332" spans="1:21" x14ac:dyDescent="0.25">
      <c r="A332" s="104" t="s">
        <v>637</v>
      </c>
      <c r="B332" s="95"/>
      <c r="C332" s="95"/>
      <c r="D332" s="95"/>
      <c r="E332" s="95"/>
      <c r="F332" s="95"/>
      <c r="G332" s="95"/>
      <c r="H332" s="95"/>
      <c r="I332" s="95"/>
      <c r="J332" s="95"/>
      <c r="K332" s="95"/>
      <c r="L332" s="95"/>
      <c r="M332" s="95"/>
      <c r="N332" s="95"/>
      <c r="O332" s="95"/>
      <c r="P332" s="95"/>
      <c r="Q332" s="95"/>
      <c r="R332" s="95"/>
      <c r="S332" s="95"/>
      <c r="T332" s="95"/>
      <c r="U332" s="95"/>
    </row>
    <row r="333" spans="1:21" x14ac:dyDescent="0.25">
      <c r="A333" s="131" t="s">
        <v>638</v>
      </c>
      <c r="B333" s="95"/>
      <c r="C333" s="95"/>
      <c r="D333" s="95"/>
      <c r="E333" s="95"/>
      <c r="F333" s="131" t="s">
        <v>639</v>
      </c>
      <c r="G333" s="95"/>
      <c r="H333" s="95"/>
      <c r="I333" s="95"/>
      <c r="J333" s="95"/>
      <c r="K333" s="95"/>
      <c r="L333" s="95"/>
      <c r="M333" s="95"/>
      <c r="N333" s="95"/>
      <c r="O333" s="95"/>
      <c r="P333" s="95"/>
      <c r="Q333" s="95"/>
      <c r="R333" s="95"/>
      <c r="S333" s="95"/>
      <c r="T333" s="95"/>
      <c r="U333" s="95"/>
    </row>
    <row r="334" spans="1:21" ht="24.95" customHeight="1" x14ac:dyDescent="0.25">
      <c r="A334" s="307" t="s">
        <v>248</v>
      </c>
      <c r="B334" s="308"/>
      <c r="C334" s="196" t="s">
        <v>247</v>
      </c>
      <c r="E334" s="195"/>
      <c r="F334" s="307" t="s">
        <v>248</v>
      </c>
      <c r="G334" s="308"/>
      <c r="H334" s="196" t="s">
        <v>247</v>
      </c>
      <c r="I334" s="95"/>
      <c r="J334" s="95"/>
      <c r="K334" s="95"/>
      <c r="L334" s="95"/>
      <c r="M334" s="95"/>
      <c r="N334" s="95"/>
      <c r="O334" s="95"/>
      <c r="P334" s="95"/>
      <c r="Q334" s="95"/>
      <c r="R334" s="95"/>
      <c r="S334" s="95"/>
      <c r="T334" s="95"/>
      <c r="U334" s="95"/>
    </row>
    <row r="335" spans="1:21" ht="24.95" customHeight="1" x14ac:dyDescent="0.25">
      <c r="A335" s="303" t="s">
        <v>135</v>
      </c>
      <c r="B335" s="304"/>
      <c r="C335" s="197">
        <f>Cálculos!G179</f>
        <v>5.1071842367718071E-2</v>
      </c>
      <c r="E335" s="95"/>
      <c r="F335" s="309" t="s">
        <v>102</v>
      </c>
      <c r="G335" s="310"/>
      <c r="H335" s="197">
        <f>Cálculos!G202</f>
        <v>4.0039304033037543E-2</v>
      </c>
      <c r="I335" s="95"/>
      <c r="J335" s="95"/>
      <c r="K335" s="95"/>
      <c r="L335" s="95"/>
      <c r="M335" s="95"/>
      <c r="N335" s="95"/>
      <c r="O335" s="95"/>
      <c r="P335" s="95"/>
      <c r="Q335" s="95"/>
      <c r="R335" s="95"/>
      <c r="S335" s="95"/>
      <c r="T335" s="95"/>
      <c r="U335" s="95"/>
    </row>
    <row r="336" spans="1:21" ht="24.95" customHeight="1" x14ac:dyDescent="0.25">
      <c r="A336" s="303" t="s">
        <v>136</v>
      </c>
      <c r="B336" s="304"/>
      <c r="C336" s="197">
        <f>Cálculos!G180</f>
        <v>2.837705213724577E-2</v>
      </c>
      <c r="E336" s="95"/>
      <c r="F336" s="309" t="s">
        <v>103</v>
      </c>
      <c r="G336" s="310"/>
      <c r="H336" s="197">
        <f>Cálculos!G203</f>
        <v>5.1770898899226848E-2</v>
      </c>
      <c r="I336" s="95"/>
      <c r="J336" s="95"/>
      <c r="K336" s="95"/>
      <c r="L336" s="95"/>
      <c r="M336" s="95"/>
      <c r="N336" s="95"/>
      <c r="O336" s="95"/>
      <c r="P336" s="95"/>
      <c r="Q336" s="95"/>
      <c r="R336" s="95"/>
      <c r="S336" s="95"/>
      <c r="T336" s="95"/>
      <c r="U336" s="95"/>
    </row>
    <row r="337" spans="1:21" ht="24.95" customHeight="1" x14ac:dyDescent="0.25">
      <c r="A337" s="303" t="s">
        <v>137</v>
      </c>
      <c r="B337" s="304"/>
      <c r="C337" s="197">
        <f>Cálculos!G181</f>
        <v>4.7362565681829956E-2</v>
      </c>
      <c r="E337" s="95"/>
      <c r="F337" s="309" t="s">
        <v>104</v>
      </c>
      <c r="G337" s="310"/>
      <c r="H337" s="197">
        <f>Cálculos!G204</f>
        <v>6.4023537314098308E-2</v>
      </c>
      <c r="I337" s="95"/>
      <c r="J337" s="95"/>
      <c r="K337" s="95"/>
      <c r="L337" s="95"/>
      <c r="M337" s="95"/>
      <c r="N337" s="95"/>
      <c r="O337" s="95"/>
      <c r="P337" s="95"/>
      <c r="Q337" s="95"/>
      <c r="R337" s="95"/>
      <c r="S337" s="95"/>
      <c r="T337" s="95"/>
      <c r="U337" s="95"/>
    </row>
    <row r="338" spans="1:21" ht="24.95" customHeight="1" x14ac:dyDescent="0.25">
      <c r="A338" s="303" t="s">
        <v>138</v>
      </c>
      <c r="B338" s="304"/>
      <c r="C338" s="197">
        <f>Cálculos!G182</f>
        <v>4.4714756682897983E-2</v>
      </c>
      <c r="E338" s="95"/>
      <c r="F338" s="309" t="s">
        <v>139</v>
      </c>
      <c r="G338" s="310"/>
      <c r="H338" s="197">
        <f>Cálculos!G205</f>
        <v>3.5662159454218488E-2</v>
      </c>
      <c r="I338" s="95"/>
      <c r="J338" s="95"/>
      <c r="K338" s="95"/>
      <c r="L338" s="95"/>
      <c r="M338" s="95"/>
      <c r="N338" s="95"/>
      <c r="O338" s="95"/>
      <c r="P338" s="95"/>
      <c r="Q338" s="95"/>
      <c r="R338" s="95"/>
      <c r="S338" s="95"/>
      <c r="T338" s="95"/>
      <c r="U338" s="95"/>
    </row>
    <row r="339" spans="1:21" ht="24.95" customHeight="1" x14ac:dyDescent="0.25">
      <c r="A339" s="303" t="s">
        <v>251</v>
      </c>
      <c r="B339" s="304"/>
      <c r="C339" s="197">
        <f>Cálculos!G183</f>
        <v>0</v>
      </c>
      <c r="E339" s="95"/>
      <c r="F339" s="309" t="s">
        <v>141</v>
      </c>
      <c r="G339" s="310"/>
      <c r="H339" s="197">
        <f>Cálculos!G206</f>
        <v>1.9923081841449874E-2</v>
      </c>
      <c r="I339" s="95"/>
      <c r="J339" s="95"/>
      <c r="K339" s="95"/>
      <c r="L339" s="95"/>
      <c r="M339" s="95"/>
      <c r="N339" s="95"/>
      <c r="O339" s="95"/>
      <c r="P339" s="95"/>
      <c r="Q339" s="95"/>
      <c r="R339" s="95"/>
      <c r="S339" s="95"/>
      <c r="T339" s="95"/>
      <c r="U339" s="95"/>
    </row>
    <row r="340" spans="1:21" ht="24.95" customHeight="1" x14ac:dyDescent="0.25">
      <c r="A340" s="303" t="s">
        <v>91</v>
      </c>
      <c r="B340" s="304"/>
      <c r="C340" s="197" t="str">
        <f>Cálculos!G184</f>
        <v>N/A</v>
      </c>
      <c r="E340" s="95"/>
      <c r="F340" s="309" t="s">
        <v>142</v>
      </c>
      <c r="G340" s="310"/>
      <c r="H340" s="197">
        <f>Cálculos!G207</f>
        <v>3.2427733839372461E-2</v>
      </c>
      <c r="I340" s="95"/>
      <c r="J340" s="95"/>
      <c r="K340" s="95"/>
      <c r="L340" s="95"/>
      <c r="M340" s="95"/>
      <c r="N340" s="95"/>
      <c r="O340" s="95"/>
      <c r="P340" s="95"/>
      <c r="Q340" s="95"/>
      <c r="R340" s="95"/>
      <c r="S340" s="95"/>
      <c r="T340" s="95"/>
      <c r="U340" s="95"/>
    </row>
    <row r="341" spans="1:21" ht="24.95" customHeight="1" x14ac:dyDescent="0.25">
      <c r="A341" s="303" t="s">
        <v>95</v>
      </c>
      <c r="B341" s="304"/>
      <c r="C341" s="197" t="str">
        <f>Cálculos!G185</f>
        <v>N/A</v>
      </c>
      <c r="E341" s="95"/>
      <c r="F341" s="309" t="s">
        <v>143</v>
      </c>
      <c r="G341" s="310"/>
      <c r="H341" s="197">
        <f>Cálculos!G208</f>
        <v>2.4712899802991864E-2</v>
      </c>
      <c r="I341" s="95"/>
      <c r="J341" s="95"/>
      <c r="K341" s="95"/>
      <c r="L341" s="95"/>
      <c r="M341" s="95"/>
      <c r="N341" s="95"/>
      <c r="O341" s="95"/>
      <c r="P341" s="95"/>
      <c r="Q341" s="95"/>
      <c r="R341" s="95"/>
      <c r="S341" s="95"/>
      <c r="T341" s="95"/>
      <c r="U341" s="95"/>
    </row>
    <row r="342" spans="1:21" ht="24.95" customHeight="1" x14ac:dyDescent="0.25">
      <c r="A342" s="303" t="s">
        <v>105</v>
      </c>
      <c r="B342" s="304"/>
      <c r="C342" s="197">
        <f>Cálculos!G186</f>
        <v>7.9603977930424646E-2</v>
      </c>
      <c r="E342" s="95"/>
      <c r="F342" s="309" t="s">
        <v>115</v>
      </c>
      <c r="G342" s="310"/>
      <c r="H342" s="197">
        <f>Cálculos!G209</f>
        <v>0.14309075020879949</v>
      </c>
      <c r="I342" s="95"/>
      <c r="J342" s="95"/>
      <c r="K342" s="95"/>
      <c r="L342" s="95"/>
      <c r="M342" s="95"/>
      <c r="N342" s="95"/>
      <c r="O342" s="95"/>
      <c r="P342" s="95"/>
      <c r="Q342" s="95"/>
      <c r="R342" s="95"/>
      <c r="S342" s="95"/>
      <c r="T342" s="95"/>
      <c r="U342" s="95"/>
    </row>
    <row r="343" spans="1:21" ht="24.95" customHeight="1" x14ac:dyDescent="0.25">
      <c r="A343" s="303" t="s">
        <v>107</v>
      </c>
      <c r="B343" s="304"/>
      <c r="C343" s="197">
        <f>Cálculos!G187</f>
        <v>4.6922541345851422E-2</v>
      </c>
      <c r="E343" s="95"/>
      <c r="F343" s="309" t="s">
        <v>116</v>
      </c>
      <c r="G343" s="310"/>
      <c r="H343" s="197">
        <f>Cálculos!G210</f>
        <v>9.7505046036705553E-2</v>
      </c>
      <c r="I343" s="95"/>
      <c r="J343" s="95"/>
      <c r="K343" s="95"/>
      <c r="L343" s="95"/>
      <c r="M343" s="95"/>
      <c r="N343" s="95"/>
      <c r="O343" s="95"/>
      <c r="P343" s="95"/>
      <c r="Q343" s="95"/>
      <c r="R343" s="95"/>
      <c r="S343" s="95"/>
      <c r="T343" s="95"/>
      <c r="U343" s="95"/>
    </row>
    <row r="344" spans="1:21" ht="24.95" customHeight="1" x14ac:dyDescent="0.25">
      <c r="A344" s="303" t="s">
        <v>108</v>
      </c>
      <c r="B344" s="304"/>
      <c r="C344" s="197">
        <f>Cálculos!G188</f>
        <v>5.1007179443385522E-2</v>
      </c>
      <c r="E344" s="95"/>
      <c r="F344" s="309" t="s">
        <v>117</v>
      </c>
      <c r="G344" s="310"/>
      <c r="H344" s="197">
        <f>Cálculos!G211</f>
        <v>0.1093282358925427</v>
      </c>
      <c r="I344" s="95"/>
      <c r="J344" s="95"/>
      <c r="K344" s="95"/>
      <c r="L344" s="95"/>
      <c r="M344" s="95"/>
      <c r="N344" s="95"/>
      <c r="O344" s="95"/>
      <c r="P344" s="95"/>
      <c r="Q344" s="95"/>
      <c r="R344" s="95"/>
      <c r="S344" s="95"/>
      <c r="T344" s="95"/>
      <c r="U344" s="95"/>
    </row>
    <row r="345" spans="1:21" ht="24.95" customHeight="1" x14ac:dyDescent="0.25">
      <c r="A345" s="303" t="s">
        <v>109</v>
      </c>
      <c r="B345" s="304"/>
      <c r="C345" s="197">
        <f>Cálculos!G189</f>
        <v>6.6679396286224546E-2</v>
      </c>
      <c r="E345" s="95"/>
      <c r="F345" s="309" t="s">
        <v>118</v>
      </c>
      <c r="G345" s="310"/>
      <c r="H345" s="197">
        <f>Cálculos!G212</f>
        <v>3.339452842321429E-2</v>
      </c>
      <c r="I345" s="95"/>
      <c r="J345" s="95"/>
      <c r="K345" s="95"/>
      <c r="L345" s="95"/>
      <c r="M345" s="95"/>
      <c r="N345" s="95"/>
      <c r="O345" s="95"/>
      <c r="P345" s="95"/>
      <c r="Q345" s="95"/>
      <c r="R345" s="95"/>
      <c r="S345" s="95"/>
      <c r="T345" s="95"/>
      <c r="U345" s="95"/>
    </row>
    <row r="346" spans="1:21" ht="24.95" customHeight="1" x14ac:dyDescent="0.25">
      <c r="A346" s="303" t="s">
        <v>110</v>
      </c>
      <c r="B346" s="304"/>
      <c r="C346" s="197">
        <f>Cálculos!G190</f>
        <v>0.13853270848429575</v>
      </c>
      <c r="E346" s="95"/>
      <c r="F346" s="309" t="s">
        <v>106</v>
      </c>
      <c r="G346" s="310"/>
      <c r="H346" s="197">
        <f>Cálculos!G213</f>
        <v>9.623867478495586E-2</v>
      </c>
      <c r="I346" s="95"/>
      <c r="J346" s="95"/>
      <c r="K346" s="95"/>
      <c r="L346" s="95"/>
      <c r="M346" s="95"/>
      <c r="N346" s="95"/>
      <c r="O346" s="95"/>
      <c r="P346" s="95"/>
      <c r="Q346" s="95"/>
      <c r="R346" s="95"/>
      <c r="S346" s="95"/>
      <c r="T346" s="95"/>
      <c r="U346" s="95"/>
    </row>
    <row r="347" spans="1:21" ht="24.95" customHeight="1" x14ac:dyDescent="0.25">
      <c r="A347" s="303" t="s">
        <v>111</v>
      </c>
      <c r="B347" s="304"/>
      <c r="C347" s="197">
        <f>Cálculos!G191</f>
        <v>0.11138886509907378</v>
      </c>
      <c r="E347" s="95"/>
      <c r="F347" s="309" t="s">
        <v>140</v>
      </c>
      <c r="G347" s="310"/>
      <c r="H347" s="197">
        <f>Cálculos!G214</f>
        <v>6.6083631331290499E-2</v>
      </c>
      <c r="I347" s="95"/>
      <c r="J347" s="95"/>
      <c r="K347" s="95"/>
      <c r="L347" s="95"/>
      <c r="M347" s="95"/>
      <c r="N347" s="95"/>
      <c r="O347" s="95"/>
      <c r="P347" s="95"/>
      <c r="Q347" s="95"/>
      <c r="R347" s="95"/>
      <c r="S347" s="95"/>
      <c r="T347" s="95"/>
      <c r="U347" s="95"/>
    </row>
    <row r="348" spans="1:21" ht="24.95" customHeight="1" x14ac:dyDescent="0.25">
      <c r="A348" s="303" t="s">
        <v>112</v>
      </c>
      <c r="B348" s="304"/>
      <c r="C348" s="197">
        <f>Cálculos!G192</f>
        <v>2.427348273109001E-2</v>
      </c>
      <c r="E348" s="95"/>
      <c r="F348" s="309" t="s">
        <v>144</v>
      </c>
      <c r="G348" s="310"/>
      <c r="H348" s="197">
        <f>Cálculos!G215</f>
        <v>4.8238510895504884E-2</v>
      </c>
      <c r="I348" s="95"/>
      <c r="J348" s="95"/>
      <c r="K348" s="95"/>
      <c r="L348" s="95"/>
      <c r="M348" s="95"/>
      <c r="N348" s="95"/>
      <c r="O348" s="95"/>
      <c r="P348" s="95"/>
      <c r="Q348" s="95"/>
      <c r="R348" s="95"/>
      <c r="S348" s="95"/>
      <c r="T348" s="95"/>
      <c r="U348" s="95"/>
    </row>
    <row r="349" spans="1:21" ht="24.95" customHeight="1" x14ac:dyDescent="0.25">
      <c r="A349" s="303" t="s">
        <v>113</v>
      </c>
      <c r="B349" s="304"/>
      <c r="C349" s="197">
        <f>Cálculos!G193</f>
        <v>2.5249539782061365E-2</v>
      </c>
      <c r="E349" s="95"/>
      <c r="F349" s="309" t="s">
        <v>119</v>
      </c>
      <c r="G349" s="310"/>
      <c r="H349" s="197">
        <f>Cálculos!G216</f>
        <v>5.3178522196048211E-2</v>
      </c>
      <c r="I349" s="95"/>
      <c r="J349" s="95"/>
      <c r="K349" s="95"/>
      <c r="L349" s="95"/>
      <c r="M349" s="95"/>
      <c r="N349" s="95"/>
      <c r="O349" s="95"/>
      <c r="P349" s="95"/>
      <c r="Q349" s="95"/>
      <c r="R349" s="95"/>
      <c r="S349" s="95"/>
      <c r="T349" s="95"/>
      <c r="U349" s="95"/>
    </row>
    <row r="350" spans="1:21" ht="24.95" customHeight="1" x14ac:dyDescent="0.25">
      <c r="A350" s="303" t="s">
        <v>114</v>
      </c>
      <c r="B350" s="304"/>
      <c r="C350" s="197">
        <f>Cálculos!G194</f>
        <v>2.9151326059158596E-2</v>
      </c>
      <c r="E350" s="95"/>
      <c r="F350" s="309" t="s">
        <v>513</v>
      </c>
      <c r="G350" s="310"/>
      <c r="H350" s="197">
        <f>Cálculos!G217</f>
        <v>4.8951053570051056E-2</v>
      </c>
      <c r="I350" s="95"/>
      <c r="J350" s="95"/>
      <c r="K350" s="95"/>
      <c r="L350" s="95"/>
      <c r="M350" s="95"/>
      <c r="N350" s="95"/>
      <c r="O350" s="95"/>
      <c r="P350" s="95"/>
      <c r="Q350" s="95"/>
      <c r="R350" s="95"/>
      <c r="S350" s="95"/>
      <c r="T350" s="95"/>
      <c r="U350" s="95"/>
    </row>
    <row r="351" spans="1:21" ht="24.95" customHeight="1" x14ac:dyDescent="0.25">
      <c r="A351" s="303" t="s">
        <v>372</v>
      </c>
      <c r="B351" s="304"/>
      <c r="C351" s="197">
        <f>Cálculos!G195</f>
        <v>7.4305434857698818E-2</v>
      </c>
      <c r="E351" s="95"/>
      <c r="F351" s="309" t="s">
        <v>514</v>
      </c>
      <c r="G351" s="310"/>
      <c r="H351" s="197">
        <f>Cálculos!G218</f>
        <v>1.9296648512538296E-2</v>
      </c>
      <c r="I351" s="95"/>
      <c r="J351" s="95"/>
      <c r="K351" s="95"/>
      <c r="L351" s="95"/>
      <c r="M351" s="95"/>
      <c r="N351" s="95"/>
      <c r="O351" s="95"/>
      <c r="P351" s="95"/>
      <c r="Q351" s="95"/>
      <c r="R351" s="95"/>
      <c r="S351" s="95"/>
      <c r="T351" s="95"/>
      <c r="U351" s="95"/>
    </row>
    <row r="352" spans="1:21" ht="24.95" customHeight="1" x14ac:dyDescent="0.25">
      <c r="A352" s="303" t="s">
        <v>373</v>
      </c>
      <c r="B352" s="304"/>
      <c r="C352" s="197">
        <f>Cálculos!G196</f>
        <v>5.3913588391275212E-2</v>
      </c>
      <c r="E352" s="95"/>
      <c r="F352" s="311" t="s">
        <v>515</v>
      </c>
      <c r="G352" s="312"/>
      <c r="H352" s="198">
        <f>Cálculos!G219</f>
        <v>1.6134782963953837E-2</v>
      </c>
      <c r="I352" s="95"/>
      <c r="J352" s="95"/>
      <c r="K352" s="95"/>
      <c r="L352" s="95"/>
      <c r="M352" s="95"/>
      <c r="N352" s="95"/>
      <c r="O352" s="95"/>
      <c r="P352" s="95"/>
      <c r="Q352" s="95"/>
      <c r="R352" s="95"/>
      <c r="S352" s="95"/>
      <c r="T352" s="95"/>
      <c r="U352" s="95"/>
    </row>
    <row r="353" spans="1:21" ht="24.95" customHeight="1" x14ac:dyDescent="0.25">
      <c r="A353" s="303" t="s">
        <v>368</v>
      </c>
      <c r="B353" s="304"/>
      <c r="C353" s="197">
        <f>Cálculos!G197</f>
        <v>2.8992890297668921E-2</v>
      </c>
      <c r="E353" s="95"/>
      <c r="F353" s="313"/>
      <c r="G353" s="313"/>
      <c r="H353" s="200"/>
      <c r="I353" s="95"/>
      <c r="J353" s="95"/>
      <c r="K353" s="95"/>
      <c r="L353" s="95"/>
      <c r="M353" s="95"/>
      <c r="N353" s="95"/>
      <c r="O353" s="95"/>
      <c r="P353" s="95"/>
      <c r="Q353" s="95"/>
      <c r="R353" s="95"/>
      <c r="S353" s="95"/>
      <c r="T353" s="95"/>
      <c r="U353" s="95"/>
    </row>
    <row r="354" spans="1:21" ht="24.95" customHeight="1" x14ac:dyDescent="0.25">
      <c r="A354" s="303" t="s">
        <v>369</v>
      </c>
      <c r="B354" s="304"/>
      <c r="C354" s="197">
        <f>Cálculos!G198</f>
        <v>5.6752565787220169E-2</v>
      </c>
      <c r="E354" s="95"/>
      <c r="F354" s="314"/>
      <c r="G354" s="314"/>
      <c r="H354" s="199"/>
      <c r="I354" s="95"/>
      <c r="J354" s="95"/>
      <c r="K354" s="95"/>
      <c r="L354" s="95"/>
      <c r="M354" s="95"/>
      <c r="N354" s="95"/>
      <c r="O354" s="95"/>
      <c r="P354" s="95"/>
      <c r="Q354" s="95"/>
      <c r="R354" s="95"/>
      <c r="S354" s="95"/>
      <c r="T354" s="95"/>
      <c r="U354" s="95"/>
    </row>
    <row r="355" spans="1:21" ht="24.95" customHeight="1" x14ac:dyDescent="0.25">
      <c r="A355" s="303" t="s">
        <v>370</v>
      </c>
      <c r="B355" s="304"/>
      <c r="C355" s="197">
        <f>Cálculos!G199</f>
        <v>4.1700286634879027E-2</v>
      </c>
      <c r="E355" s="95"/>
      <c r="F355" s="314"/>
      <c r="G355" s="314"/>
      <c r="H355" s="199"/>
      <c r="I355" s="95"/>
      <c r="J355" s="95"/>
      <c r="K355" s="95"/>
      <c r="L355" s="95"/>
      <c r="M355" s="95"/>
      <c r="N355" s="95"/>
      <c r="O355" s="95"/>
      <c r="P355" s="95"/>
      <c r="Q355" s="95"/>
      <c r="R355" s="95"/>
      <c r="S355" s="95"/>
      <c r="T355" s="95"/>
      <c r="U355" s="95"/>
    </row>
    <row r="356" spans="1:21" ht="148.5" customHeight="1" x14ac:dyDescent="0.25">
      <c r="A356" s="95"/>
      <c r="B356" s="95"/>
      <c r="C356" s="95"/>
      <c r="D356" s="95"/>
      <c r="E356" s="95"/>
      <c r="F356" s="95"/>
      <c r="G356" s="95"/>
      <c r="H356" s="95"/>
      <c r="I356" s="95"/>
      <c r="J356" s="95"/>
      <c r="K356" s="95"/>
      <c r="L356" s="95"/>
      <c r="M356" s="95"/>
      <c r="N356" s="95"/>
      <c r="O356" s="95"/>
      <c r="P356" s="95"/>
      <c r="Q356" s="95"/>
      <c r="R356" s="95"/>
      <c r="S356" s="95"/>
      <c r="T356" s="95"/>
      <c r="U356" s="95"/>
    </row>
    <row r="357" spans="1:21" ht="22.5" customHeight="1" x14ac:dyDescent="0.25">
      <c r="A357" s="104" t="s">
        <v>640</v>
      </c>
      <c r="B357" s="95"/>
      <c r="C357" s="95"/>
      <c r="D357" s="95"/>
      <c r="E357" s="95"/>
      <c r="F357" s="95"/>
      <c r="G357" s="95"/>
      <c r="H357" s="95"/>
      <c r="I357" s="95"/>
      <c r="J357" s="95"/>
      <c r="K357" s="95"/>
      <c r="L357" s="95"/>
      <c r="M357" s="95"/>
      <c r="N357" s="95"/>
      <c r="O357" s="95"/>
      <c r="P357" s="95"/>
      <c r="Q357" s="95"/>
      <c r="R357" s="95"/>
      <c r="S357" s="95"/>
      <c r="T357" s="95"/>
      <c r="U357" s="95"/>
    </row>
    <row r="358" spans="1:21" x14ac:dyDescent="0.25">
      <c r="A358" s="95"/>
      <c r="B358" s="95"/>
      <c r="C358" s="95"/>
      <c r="D358" s="95"/>
      <c r="E358" s="95"/>
      <c r="F358" s="95"/>
      <c r="G358" s="95"/>
      <c r="H358" s="95"/>
      <c r="I358" s="95"/>
      <c r="J358" s="95"/>
      <c r="K358" s="95"/>
      <c r="L358" s="95"/>
      <c r="M358" s="95"/>
      <c r="N358" s="95"/>
      <c r="O358" s="95"/>
      <c r="P358" s="95"/>
      <c r="Q358" s="95"/>
      <c r="R358" s="95"/>
      <c r="S358" s="95"/>
      <c r="T358" s="95"/>
      <c r="U358" s="95"/>
    </row>
    <row r="359" spans="1:21" x14ac:dyDescent="0.25">
      <c r="A359" s="95"/>
      <c r="B359" s="131" t="s">
        <v>641</v>
      </c>
      <c r="C359" s="95"/>
      <c r="D359" s="95"/>
      <c r="E359" s="95"/>
      <c r="F359" s="95"/>
      <c r="G359" s="95"/>
      <c r="H359" s="95"/>
      <c r="I359" s="95"/>
      <c r="J359" s="95"/>
      <c r="K359" s="95"/>
      <c r="L359" s="95"/>
      <c r="M359" s="95"/>
      <c r="N359" s="95"/>
      <c r="O359" s="95"/>
      <c r="P359" s="95"/>
      <c r="Q359" s="95"/>
      <c r="R359" s="95"/>
      <c r="S359" s="95"/>
      <c r="T359" s="95"/>
      <c r="U359" s="95"/>
    </row>
    <row r="360" spans="1:21" x14ac:dyDescent="0.25">
      <c r="A360" s="95"/>
      <c r="B360" s="95"/>
      <c r="C360" s="95"/>
      <c r="D360" s="95"/>
      <c r="E360" s="95"/>
      <c r="F360" s="95"/>
      <c r="G360" s="95"/>
      <c r="H360" s="95"/>
      <c r="I360" s="95"/>
      <c r="J360" s="95"/>
      <c r="K360" s="95"/>
      <c r="L360" s="95"/>
      <c r="M360" s="95"/>
      <c r="N360" s="95"/>
      <c r="O360" s="95"/>
      <c r="P360" s="95"/>
      <c r="Q360" s="95"/>
      <c r="R360" s="95"/>
      <c r="S360" s="95"/>
      <c r="T360" s="95"/>
      <c r="U360" s="95"/>
    </row>
    <row r="361" spans="1:21" x14ac:dyDescent="0.25">
      <c r="A361" s="95"/>
      <c r="B361" s="95"/>
      <c r="C361" s="95"/>
      <c r="D361" s="95"/>
      <c r="E361" s="95"/>
      <c r="F361" s="95"/>
      <c r="G361" s="95"/>
      <c r="H361" s="95"/>
      <c r="I361" s="95"/>
      <c r="J361" s="95"/>
      <c r="K361" s="95"/>
      <c r="L361" s="95"/>
      <c r="M361" s="95"/>
      <c r="N361" s="95"/>
      <c r="O361" s="95"/>
      <c r="P361" s="95"/>
      <c r="Q361" s="95"/>
      <c r="R361" s="95"/>
      <c r="S361" s="95"/>
      <c r="T361" s="95"/>
      <c r="U361" s="95"/>
    </row>
    <row r="362" spans="1:21" x14ac:dyDescent="0.25">
      <c r="A362" s="95"/>
      <c r="B362" s="95"/>
      <c r="C362" s="95"/>
      <c r="D362" s="95"/>
      <c r="E362" s="95"/>
      <c r="F362" s="95"/>
      <c r="G362" s="95"/>
      <c r="H362" s="95"/>
      <c r="I362" s="95"/>
      <c r="J362" s="95"/>
      <c r="K362" s="95"/>
      <c r="L362" s="95"/>
      <c r="M362" s="95"/>
      <c r="N362" s="95"/>
      <c r="O362" s="95"/>
      <c r="P362" s="95"/>
      <c r="Q362" s="95"/>
      <c r="R362" s="95"/>
      <c r="S362" s="95"/>
      <c r="T362" s="95"/>
      <c r="U362" s="95"/>
    </row>
    <row r="363" spans="1:21" x14ac:dyDescent="0.25">
      <c r="A363" s="95"/>
      <c r="B363" s="95"/>
      <c r="C363" s="95"/>
      <c r="D363" s="95"/>
      <c r="E363" s="95"/>
      <c r="F363" s="95"/>
      <c r="G363" s="95"/>
      <c r="H363" s="95"/>
      <c r="I363" s="95"/>
      <c r="J363" s="95"/>
      <c r="K363" s="95"/>
      <c r="L363" s="95"/>
      <c r="M363" s="95"/>
      <c r="N363" s="95"/>
      <c r="O363" s="95"/>
      <c r="P363" s="95"/>
      <c r="Q363" s="95"/>
      <c r="R363" s="95"/>
      <c r="S363" s="95"/>
      <c r="T363" s="95"/>
      <c r="U363" s="95"/>
    </row>
    <row r="364" spans="1:21" x14ac:dyDescent="0.25">
      <c r="A364" s="95"/>
      <c r="B364" s="95"/>
      <c r="C364" s="95"/>
      <c r="D364" s="95"/>
      <c r="E364" s="95"/>
      <c r="F364" s="95"/>
      <c r="G364" s="95"/>
      <c r="H364" s="95"/>
      <c r="I364" s="95"/>
      <c r="J364" s="95"/>
      <c r="K364" s="95"/>
      <c r="L364" s="95"/>
      <c r="M364" s="95"/>
      <c r="N364" s="95"/>
      <c r="O364" s="95"/>
      <c r="P364" s="95"/>
      <c r="Q364" s="95"/>
      <c r="R364" s="95"/>
      <c r="S364" s="95"/>
      <c r="T364" s="95"/>
      <c r="U364" s="95"/>
    </row>
    <row r="365" spans="1:21" x14ac:dyDescent="0.25">
      <c r="A365" s="95"/>
      <c r="B365" s="95"/>
      <c r="C365" s="95"/>
      <c r="D365" s="95"/>
      <c r="E365" s="95"/>
      <c r="F365" s="95"/>
      <c r="G365" s="95"/>
      <c r="H365" s="95"/>
      <c r="I365" s="95"/>
      <c r="J365" s="95"/>
      <c r="K365" s="95"/>
      <c r="L365" s="95"/>
      <c r="M365" s="95"/>
      <c r="N365" s="95"/>
      <c r="O365" s="95"/>
      <c r="P365" s="95"/>
      <c r="Q365" s="95"/>
      <c r="R365" s="95"/>
      <c r="S365" s="95"/>
      <c r="T365" s="95"/>
      <c r="U365" s="95"/>
    </row>
    <row r="366" spans="1:21" x14ac:dyDescent="0.25">
      <c r="A366" s="95"/>
      <c r="B366" s="95"/>
      <c r="C366" s="95"/>
      <c r="D366" s="95"/>
      <c r="E366" s="95"/>
      <c r="F366" s="95"/>
      <c r="G366" s="95"/>
      <c r="H366" s="95"/>
      <c r="I366" s="95"/>
      <c r="J366" s="95"/>
      <c r="K366" s="95"/>
      <c r="L366" s="95"/>
      <c r="M366" s="95"/>
      <c r="N366" s="95"/>
      <c r="O366" s="95"/>
      <c r="P366" s="95"/>
      <c r="Q366" s="95"/>
      <c r="R366" s="95"/>
      <c r="S366" s="95"/>
      <c r="T366" s="95"/>
      <c r="U366" s="95"/>
    </row>
    <row r="367" spans="1:21" x14ac:dyDescent="0.25">
      <c r="A367" s="95"/>
      <c r="B367" s="95"/>
      <c r="C367" s="95"/>
      <c r="D367" s="95"/>
      <c r="E367" s="95"/>
      <c r="F367" s="95"/>
      <c r="G367" s="95"/>
      <c r="H367" s="95"/>
      <c r="I367" s="95"/>
      <c r="J367" s="95"/>
      <c r="K367" s="95"/>
      <c r="L367" s="95"/>
      <c r="M367" s="95"/>
      <c r="N367" s="95"/>
      <c r="O367" s="95"/>
      <c r="P367" s="95"/>
      <c r="Q367" s="95"/>
      <c r="R367" s="95"/>
      <c r="S367" s="95"/>
      <c r="T367" s="95"/>
      <c r="U367" s="95"/>
    </row>
    <row r="368" spans="1:21" x14ac:dyDescent="0.25">
      <c r="A368" s="95"/>
      <c r="B368" s="95"/>
      <c r="C368" s="95"/>
      <c r="D368" s="95"/>
      <c r="E368" s="95"/>
      <c r="F368" s="95"/>
      <c r="G368" s="95"/>
      <c r="H368" s="95"/>
      <c r="I368" s="95"/>
      <c r="J368" s="95"/>
      <c r="K368" s="95"/>
      <c r="L368" s="95"/>
      <c r="M368" s="95"/>
      <c r="N368" s="95"/>
      <c r="O368" s="95"/>
      <c r="P368" s="95"/>
      <c r="Q368" s="95"/>
      <c r="R368" s="95"/>
      <c r="S368" s="95"/>
      <c r="T368" s="95"/>
      <c r="U368" s="95"/>
    </row>
    <row r="369" spans="1:21" x14ac:dyDescent="0.25">
      <c r="A369" s="95"/>
      <c r="B369" s="95"/>
      <c r="C369" s="95"/>
      <c r="D369" s="95"/>
      <c r="E369" s="95"/>
      <c r="F369" s="95"/>
      <c r="G369" s="95"/>
      <c r="H369" s="95"/>
      <c r="I369" s="95"/>
      <c r="J369" s="95"/>
      <c r="K369" s="95"/>
      <c r="L369" s="95"/>
      <c r="M369" s="95"/>
      <c r="N369" s="95"/>
      <c r="O369" s="95"/>
      <c r="P369" s="95"/>
      <c r="Q369" s="95"/>
      <c r="R369" s="95"/>
      <c r="S369" s="95"/>
      <c r="T369" s="95"/>
      <c r="U369" s="95"/>
    </row>
    <row r="370" spans="1:21" x14ac:dyDescent="0.25">
      <c r="A370" s="95"/>
      <c r="B370" s="95"/>
      <c r="C370" s="95"/>
      <c r="D370" s="95"/>
      <c r="E370" s="95"/>
      <c r="F370" s="95"/>
      <c r="G370" s="95"/>
      <c r="H370" s="95"/>
      <c r="I370" s="95"/>
      <c r="J370" s="95"/>
      <c r="K370" s="95"/>
      <c r="L370" s="95"/>
      <c r="M370" s="95"/>
      <c r="N370" s="95"/>
      <c r="O370" s="95"/>
      <c r="P370" s="95"/>
      <c r="Q370" s="95"/>
      <c r="R370" s="95"/>
      <c r="S370" s="95"/>
      <c r="T370" s="95"/>
      <c r="U370" s="95"/>
    </row>
    <row r="371" spans="1:21" x14ac:dyDescent="0.25">
      <c r="A371" s="95"/>
      <c r="B371" s="95"/>
      <c r="C371" s="95"/>
      <c r="D371" s="95"/>
      <c r="E371" s="95"/>
      <c r="F371" s="95"/>
      <c r="G371" s="95"/>
      <c r="H371" s="95"/>
      <c r="I371" s="95"/>
      <c r="J371" s="95"/>
      <c r="K371" s="95"/>
      <c r="L371" s="95"/>
      <c r="M371" s="95"/>
      <c r="N371" s="95"/>
      <c r="O371" s="95"/>
      <c r="P371" s="95"/>
      <c r="Q371" s="95"/>
      <c r="R371" s="95"/>
      <c r="S371" s="95"/>
      <c r="T371" s="95"/>
      <c r="U371" s="95"/>
    </row>
    <row r="372" spans="1:21" x14ac:dyDescent="0.25">
      <c r="A372" s="95"/>
      <c r="B372" s="95"/>
      <c r="C372" s="95"/>
      <c r="D372" s="95"/>
      <c r="E372" s="95"/>
      <c r="F372" s="95"/>
      <c r="G372" s="95"/>
      <c r="H372" s="95"/>
      <c r="I372" s="95"/>
      <c r="J372" s="95"/>
      <c r="K372" s="95"/>
      <c r="L372" s="95"/>
      <c r="M372" s="95"/>
      <c r="N372" s="95"/>
      <c r="O372" s="95"/>
      <c r="P372" s="95"/>
      <c r="Q372" s="95"/>
      <c r="R372" s="95"/>
      <c r="S372" s="95"/>
      <c r="T372" s="95"/>
      <c r="U372" s="95"/>
    </row>
    <row r="373" spans="1:21" x14ac:dyDescent="0.25">
      <c r="A373" s="95"/>
      <c r="B373" s="95"/>
      <c r="C373" s="95"/>
      <c r="D373" s="95"/>
      <c r="E373" s="95"/>
      <c r="F373" s="95"/>
      <c r="G373" s="95"/>
      <c r="H373" s="95"/>
      <c r="I373" s="95"/>
      <c r="J373" s="95"/>
      <c r="K373" s="95"/>
      <c r="L373" s="95"/>
      <c r="M373" s="95"/>
      <c r="N373" s="95"/>
      <c r="O373" s="95"/>
      <c r="P373" s="95"/>
      <c r="Q373" s="95"/>
      <c r="R373" s="95"/>
      <c r="S373" s="95"/>
      <c r="T373" s="95"/>
      <c r="U373" s="95"/>
    </row>
    <row r="374" spans="1:21" x14ac:dyDescent="0.25">
      <c r="A374" s="95"/>
      <c r="B374" s="131" t="s">
        <v>642</v>
      </c>
      <c r="C374" s="95"/>
      <c r="D374" s="95"/>
      <c r="E374" s="95"/>
      <c r="F374" s="95"/>
      <c r="G374" s="95"/>
      <c r="H374" s="95"/>
      <c r="I374" s="95"/>
      <c r="J374" s="95"/>
      <c r="K374" s="95"/>
      <c r="L374" s="95"/>
      <c r="M374" s="95"/>
      <c r="N374" s="95"/>
      <c r="O374" s="95"/>
      <c r="P374" s="95"/>
      <c r="Q374" s="95"/>
      <c r="R374" s="95"/>
      <c r="S374" s="95"/>
      <c r="T374" s="95"/>
      <c r="U374" s="95"/>
    </row>
    <row r="375" spans="1:21" x14ac:dyDescent="0.25">
      <c r="A375" s="95"/>
      <c r="B375" s="95"/>
      <c r="C375" s="95"/>
      <c r="D375" s="95"/>
      <c r="E375" s="95"/>
      <c r="F375" s="95"/>
      <c r="G375" s="95"/>
      <c r="H375" s="95"/>
      <c r="I375" s="95"/>
      <c r="J375" s="95"/>
      <c r="K375" s="95"/>
      <c r="L375" s="95"/>
      <c r="M375" s="95"/>
      <c r="N375" s="95"/>
      <c r="O375" s="95"/>
      <c r="P375" s="95"/>
      <c r="Q375" s="95"/>
      <c r="R375" s="95"/>
      <c r="S375" s="95"/>
      <c r="T375" s="95"/>
      <c r="U375" s="95"/>
    </row>
    <row r="376" spans="1:21" x14ac:dyDescent="0.25">
      <c r="A376" s="95"/>
      <c r="B376" s="95"/>
      <c r="C376" s="95"/>
      <c r="D376" s="95"/>
      <c r="E376" s="95"/>
      <c r="F376" s="95"/>
      <c r="G376" s="95"/>
      <c r="H376" s="95"/>
      <c r="I376" s="95"/>
      <c r="J376" s="95"/>
      <c r="K376" s="95"/>
      <c r="L376" s="95"/>
      <c r="M376" s="95"/>
      <c r="N376" s="95"/>
      <c r="O376" s="95"/>
      <c r="P376" s="95"/>
      <c r="Q376" s="95"/>
      <c r="R376" s="95"/>
      <c r="S376" s="95"/>
      <c r="T376" s="95"/>
      <c r="U376" s="95"/>
    </row>
    <row r="377" spans="1:21" x14ac:dyDescent="0.25">
      <c r="A377" s="95"/>
      <c r="B377" s="95"/>
      <c r="C377" s="95"/>
      <c r="D377" s="95"/>
      <c r="E377" s="95"/>
      <c r="F377" s="95"/>
      <c r="G377" s="95"/>
      <c r="H377" s="95"/>
      <c r="I377" s="95"/>
      <c r="J377" s="95"/>
      <c r="K377" s="95"/>
      <c r="L377" s="95"/>
      <c r="M377" s="95"/>
      <c r="N377" s="95"/>
      <c r="O377" s="95"/>
      <c r="P377" s="95"/>
      <c r="Q377" s="95"/>
      <c r="R377" s="95"/>
      <c r="S377" s="95"/>
      <c r="T377" s="95"/>
      <c r="U377" s="95"/>
    </row>
    <row r="378" spans="1:21" x14ac:dyDescent="0.25">
      <c r="A378" s="95"/>
      <c r="B378" s="95"/>
      <c r="C378" s="95"/>
      <c r="D378" s="95"/>
      <c r="E378" s="95"/>
      <c r="F378" s="95"/>
      <c r="G378" s="95"/>
      <c r="H378" s="95"/>
      <c r="I378" s="95"/>
      <c r="J378" s="95"/>
      <c r="K378" s="95"/>
      <c r="L378" s="95"/>
      <c r="M378" s="95"/>
      <c r="N378" s="95"/>
      <c r="O378" s="95"/>
      <c r="P378" s="95"/>
      <c r="Q378" s="95"/>
      <c r="R378" s="95"/>
      <c r="S378" s="95"/>
      <c r="T378" s="95"/>
      <c r="U378" s="95"/>
    </row>
    <row r="379" spans="1:21" x14ac:dyDescent="0.25">
      <c r="A379" s="95"/>
      <c r="B379" s="95"/>
      <c r="C379" s="95"/>
      <c r="D379" s="95"/>
      <c r="E379" s="95"/>
      <c r="F379" s="95"/>
      <c r="G379" s="95"/>
      <c r="H379" s="95"/>
      <c r="I379" s="95"/>
      <c r="J379" s="95"/>
      <c r="K379" s="95"/>
      <c r="L379" s="95"/>
      <c r="M379" s="95"/>
      <c r="N379" s="95"/>
      <c r="O379" s="95"/>
      <c r="P379" s="95"/>
      <c r="Q379" s="95"/>
      <c r="R379" s="95"/>
      <c r="S379" s="95"/>
      <c r="T379" s="95"/>
      <c r="U379" s="95"/>
    </row>
    <row r="380" spans="1:21" x14ac:dyDescent="0.25">
      <c r="A380" s="95"/>
      <c r="B380" s="95"/>
      <c r="C380" s="95"/>
      <c r="D380" s="95"/>
      <c r="E380" s="95"/>
      <c r="F380" s="95"/>
      <c r="G380" s="95"/>
      <c r="H380" s="95"/>
      <c r="I380" s="95"/>
      <c r="J380" s="95"/>
      <c r="K380" s="95"/>
      <c r="L380" s="95"/>
      <c r="M380" s="95"/>
      <c r="N380" s="95"/>
      <c r="O380" s="95"/>
      <c r="P380" s="95"/>
      <c r="Q380" s="95"/>
      <c r="R380" s="95"/>
      <c r="S380" s="95"/>
      <c r="T380" s="95"/>
      <c r="U380" s="95"/>
    </row>
    <row r="381" spans="1:21" x14ac:dyDescent="0.25">
      <c r="A381" s="95"/>
      <c r="B381" s="95"/>
      <c r="C381" s="95"/>
      <c r="D381" s="95"/>
      <c r="E381" s="95"/>
      <c r="F381" s="95"/>
      <c r="G381" s="95"/>
      <c r="H381" s="95"/>
      <c r="I381" s="95"/>
      <c r="J381" s="95"/>
      <c r="K381" s="95"/>
      <c r="L381" s="95"/>
      <c r="M381" s="95"/>
      <c r="N381" s="95"/>
      <c r="O381" s="95"/>
      <c r="P381" s="95"/>
      <c r="Q381" s="95"/>
      <c r="R381" s="95"/>
      <c r="S381" s="95"/>
      <c r="T381" s="95"/>
      <c r="U381" s="95"/>
    </row>
    <row r="382" spans="1:21" x14ac:dyDescent="0.25">
      <c r="A382" s="95"/>
      <c r="B382" s="95"/>
      <c r="C382" s="95"/>
      <c r="D382" s="95"/>
      <c r="E382" s="95"/>
      <c r="F382" s="95"/>
      <c r="G382" s="95"/>
      <c r="H382" s="95"/>
      <c r="I382" s="95"/>
      <c r="J382" s="95"/>
      <c r="K382" s="95"/>
      <c r="L382" s="95"/>
      <c r="M382" s="95"/>
      <c r="N382" s="95"/>
      <c r="O382" s="95"/>
      <c r="P382" s="95"/>
      <c r="Q382" s="95"/>
      <c r="R382" s="95"/>
      <c r="S382" s="95"/>
      <c r="T382" s="95"/>
      <c r="U382" s="95"/>
    </row>
    <row r="383" spans="1:21" x14ac:dyDescent="0.25">
      <c r="A383" s="95"/>
      <c r="B383" s="95"/>
      <c r="C383" s="95"/>
      <c r="D383" s="95"/>
      <c r="E383" s="95"/>
      <c r="F383" s="95"/>
      <c r="G383" s="95"/>
      <c r="H383" s="95"/>
      <c r="I383" s="95"/>
      <c r="J383" s="95"/>
      <c r="L383" s="95"/>
      <c r="M383" s="95"/>
      <c r="N383" s="95"/>
      <c r="O383" s="95"/>
      <c r="P383" s="95"/>
      <c r="Q383" s="95"/>
      <c r="R383" s="95"/>
      <c r="S383" s="95"/>
      <c r="T383" s="95"/>
      <c r="U383" s="95"/>
    </row>
    <row r="384" spans="1:21" x14ac:dyDescent="0.25">
      <c r="A384" s="95"/>
      <c r="B384" s="95"/>
      <c r="C384" s="95"/>
      <c r="D384" s="95"/>
      <c r="E384" s="95"/>
      <c r="F384" s="95"/>
      <c r="G384" s="95"/>
      <c r="H384" s="95"/>
      <c r="I384" s="95"/>
      <c r="J384" s="95"/>
      <c r="K384" s="95"/>
      <c r="L384" s="95"/>
      <c r="M384" s="95"/>
      <c r="N384" s="95"/>
      <c r="O384" s="95"/>
      <c r="P384" s="95"/>
      <c r="Q384" s="95"/>
      <c r="R384" s="95"/>
      <c r="S384" s="95"/>
      <c r="T384" s="95"/>
      <c r="U384" s="95"/>
    </row>
    <row r="385" spans="1:21" x14ac:dyDescent="0.25">
      <c r="A385" s="95"/>
      <c r="B385" s="95"/>
      <c r="C385" s="95"/>
      <c r="D385" s="95"/>
      <c r="E385" s="95"/>
      <c r="F385" s="95"/>
      <c r="G385" s="95"/>
      <c r="H385" s="95"/>
      <c r="I385" s="95"/>
      <c r="J385" s="95"/>
      <c r="K385" s="95"/>
      <c r="L385" s="95"/>
      <c r="M385" s="95"/>
      <c r="N385" s="95"/>
      <c r="O385" s="95"/>
      <c r="P385" s="95"/>
      <c r="Q385" s="95"/>
      <c r="R385" s="95"/>
      <c r="S385" s="95"/>
      <c r="T385" s="95"/>
      <c r="U385" s="95"/>
    </row>
    <row r="386" spans="1:21" x14ac:dyDescent="0.25">
      <c r="A386" s="95"/>
      <c r="B386" s="95"/>
      <c r="C386" s="95"/>
      <c r="D386" s="95"/>
      <c r="E386" s="95"/>
      <c r="F386" s="95"/>
      <c r="G386" s="95"/>
      <c r="H386" s="95"/>
      <c r="I386" s="95"/>
      <c r="J386" s="95"/>
      <c r="K386" s="95"/>
      <c r="L386" s="95"/>
      <c r="M386" s="95"/>
      <c r="N386" s="95"/>
      <c r="O386" s="95"/>
      <c r="P386" s="95"/>
      <c r="Q386" s="95"/>
      <c r="R386" s="95"/>
      <c r="S386" s="95"/>
      <c r="T386" s="95"/>
      <c r="U386" s="95"/>
    </row>
    <row r="387" spans="1:21" x14ac:dyDescent="0.25">
      <c r="A387" s="95"/>
      <c r="B387" s="131"/>
      <c r="C387" s="95"/>
      <c r="D387" s="95"/>
      <c r="E387" s="95"/>
      <c r="F387" s="95"/>
      <c r="G387" s="95"/>
      <c r="H387" s="95"/>
      <c r="I387" s="95"/>
      <c r="J387" s="95"/>
      <c r="K387" s="95"/>
      <c r="L387" s="95"/>
      <c r="M387" s="95"/>
      <c r="N387" s="95"/>
      <c r="O387" s="95"/>
      <c r="P387" s="95"/>
      <c r="Q387" s="95"/>
      <c r="R387" s="95"/>
      <c r="S387" s="95"/>
      <c r="T387" s="95"/>
      <c r="U387" s="95"/>
    </row>
    <row r="388" spans="1:21" x14ac:dyDescent="0.25">
      <c r="A388" s="95"/>
      <c r="B388" s="95"/>
      <c r="C388" s="95"/>
      <c r="D388" s="95"/>
      <c r="E388" s="95"/>
      <c r="F388" s="95"/>
      <c r="G388" s="95"/>
      <c r="H388" s="95"/>
      <c r="I388" s="95"/>
      <c r="J388" s="95"/>
      <c r="K388" s="95"/>
      <c r="L388" s="95"/>
      <c r="M388" s="95"/>
      <c r="N388" s="95"/>
      <c r="O388" s="95"/>
      <c r="P388" s="95"/>
      <c r="Q388" s="95"/>
      <c r="R388" s="95"/>
      <c r="S388" s="95"/>
      <c r="T388" s="95"/>
      <c r="U388" s="95"/>
    </row>
    <row r="389" spans="1:21" x14ac:dyDescent="0.25">
      <c r="A389" s="95"/>
      <c r="B389" s="95"/>
      <c r="C389" s="95"/>
      <c r="D389" s="95"/>
      <c r="E389" s="95"/>
      <c r="F389" s="95"/>
      <c r="G389" s="95"/>
      <c r="H389" s="95"/>
      <c r="I389" s="95"/>
      <c r="J389" s="95"/>
      <c r="K389" s="95"/>
      <c r="L389" s="95"/>
      <c r="M389" s="95"/>
      <c r="N389" s="95"/>
      <c r="O389" s="95"/>
      <c r="P389" s="95"/>
      <c r="Q389" s="95"/>
      <c r="R389" s="95"/>
      <c r="S389" s="95"/>
      <c r="T389" s="95"/>
      <c r="U389" s="95"/>
    </row>
    <row r="390" spans="1:21" x14ac:dyDescent="0.25">
      <c r="A390" s="95"/>
      <c r="B390" s="95"/>
      <c r="C390" s="95"/>
      <c r="D390" s="95"/>
      <c r="E390" s="95"/>
      <c r="F390" s="95"/>
      <c r="G390" s="95"/>
      <c r="H390" s="95"/>
      <c r="I390" s="95"/>
      <c r="J390" s="95"/>
      <c r="K390" s="95"/>
      <c r="L390" s="95"/>
      <c r="M390" s="95"/>
      <c r="N390" s="95"/>
      <c r="O390" s="95"/>
      <c r="P390" s="95"/>
      <c r="Q390" s="95"/>
      <c r="R390" s="95"/>
      <c r="S390" s="95"/>
      <c r="T390" s="95"/>
      <c r="U390" s="95"/>
    </row>
    <row r="391" spans="1:21" x14ac:dyDescent="0.25">
      <c r="A391" s="95"/>
      <c r="B391" s="95"/>
      <c r="C391" s="95"/>
      <c r="D391" s="95"/>
      <c r="E391" s="95"/>
      <c r="F391" s="95"/>
      <c r="G391" s="95"/>
      <c r="H391" s="95"/>
      <c r="I391" s="95"/>
      <c r="J391" s="95"/>
      <c r="K391" s="95"/>
      <c r="L391" s="95"/>
      <c r="M391" s="95"/>
      <c r="N391" s="95"/>
      <c r="O391" s="95"/>
      <c r="P391" s="95"/>
      <c r="Q391" s="95"/>
      <c r="R391" s="95"/>
      <c r="S391" s="95"/>
      <c r="T391" s="95"/>
      <c r="U391" s="95"/>
    </row>
    <row r="392" spans="1:21" x14ac:dyDescent="0.25">
      <c r="A392" s="95"/>
      <c r="B392" s="95"/>
      <c r="C392" s="95"/>
      <c r="D392" s="95"/>
      <c r="E392" s="95"/>
      <c r="F392" s="95"/>
      <c r="G392" s="95"/>
      <c r="H392" s="95"/>
      <c r="I392" s="95"/>
      <c r="J392" s="95"/>
      <c r="K392" s="95"/>
      <c r="L392" s="95"/>
      <c r="M392" s="95"/>
      <c r="N392" s="95"/>
      <c r="O392" s="95"/>
      <c r="P392" s="95"/>
      <c r="Q392" s="95"/>
      <c r="R392" s="95"/>
      <c r="S392" s="95"/>
      <c r="T392" s="95"/>
      <c r="U392" s="95"/>
    </row>
    <row r="393" spans="1:21" x14ac:dyDescent="0.25">
      <c r="A393" s="95"/>
      <c r="B393" s="95"/>
      <c r="C393" s="95"/>
      <c r="D393" s="95"/>
      <c r="E393" s="95"/>
      <c r="F393" s="95"/>
      <c r="G393" s="95"/>
      <c r="H393" s="95"/>
      <c r="I393" s="95"/>
      <c r="J393" s="95"/>
      <c r="K393" s="95"/>
      <c r="L393" s="95"/>
      <c r="M393" s="95"/>
      <c r="N393" s="95"/>
      <c r="O393" s="95"/>
      <c r="P393" s="95"/>
      <c r="Q393" s="95"/>
      <c r="R393" s="95"/>
      <c r="S393" s="95"/>
      <c r="T393" s="95"/>
      <c r="U393" s="95"/>
    </row>
    <row r="394" spans="1:21" x14ac:dyDescent="0.25">
      <c r="A394" s="95"/>
      <c r="B394" s="95"/>
      <c r="C394" s="95"/>
      <c r="D394" s="95"/>
      <c r="E394" s="95"/>
      <c r="F394" s="95"/>
      <c r="G394" s="95"/>
      <c r="H394" s="95"/>
      <c r="I394" s="95"/>
      <c r="J394" s="95"/>
      <c r="K394" s="95"/>
      <c r="L394" s="95"/>
      <c r="M394" s="95"/>
      <c r="N394" s="95"/>
      <c r="O394" s="95"/>
      <c r="P394" s="95"/>
      <c r="Q394" s="95"/>
      <c r="R394" s="95"/>
      <c r="S394" s="95"/>
      <c r="T394" s="95"/>
      <c r="U394" s="95"/>
    </row>
    <row r="395" spans="1:21" x14ac:dyDescent="0.25">
      <c r="A395" s="95"/>
      <c r="B395" s="95"/>
      <c r="C395" s="95"/>
      <c r="D395" s="95"/>
      <c r="E395" s="95"/>
      <c r="F395" s="95"/>
      <c r="G395" s="95"/>
      <c r="H395" s="95"/>
      <c r="I395" s="95"/>
      <c r="J395" s="95"/>
      <c r="K395" s="95"/>
      <c r="L395" s="95"/>
      <c r="M395" s="95"/>
      <c r="N395" s="95"/>
      <c r="O395" s="95"/>
      <c r="P395" s="95"/>
      <c r="Q395" s="95"/>
      <c r="R395" s="95"/>
      <c r="S395" s="95"/>
      <c r="T395" s="95"/>
      <c r="U395" s="95"/>
    </row>
    <row r="396" spans="1:21" x14ac:dyDescent="0.25">
      <c r="A396" s="95"/>
      <c r="B396" s="95"/>
      <c r="C396" s="95"/>
      <c r="D396" s="95"/>
      <c r="E396" s="95"/>
      <c r="F396" s="95"/>
      <c r="G396" s="95"/>
      <c r="H396" s="95"/>
      <c r="I396" s="95"/>
      <c r="J396" s="95"/>
      <c r="K396" s="95"/>
      <c r="L396" s="95"/>
      <c r="M396" s="95"/>
      <c r="N396" s="95"/>
      <c r="O396" s="95"/>
      <c r="P396" s="95"/>
      <c r="Q396" s="95"/>
      <c r="R396" s="95"/>
      <c r="S396" s="95"/>
      <c r="T396" s="95"/>
      <c r="U396" s="95"/>
    </row>
    <row r="397" spans="1:21" x14ac:dyDescent="0.25">
      <c r="A397" s="95"/>
      <c r="B397" s="95"/>
      <c r="C397" s="95"/>
      <c r="D397" s="95"/>
      <c r="E397" s="95"/>
      <c r="F397" s="95"/>
      <c r="G397" s="95"/>
      <c r="H397" s="95"/>
      <c r="I397" s="95"/>
      <c r="J397" s="95"/>
      <c r="K397" s="95"/>
      <c r="L397" s="95"/>
      <c r="M397" s="95"/>
      <c r="N397" s="95"/>
      <c r="O397" s="95"/>
      <c r="P397" s="95"/>
      <c r="Q397" s="95"/>
      <c r="R397" s="95"/>
      <c r="S397" s="95"/>
      <c r="T397" s="95"/>
      <c r="U397" s="95"/>
    </row>
    <row r="398" spans="1:21" x14ac:dyDescent="0.25">
      <c r="A398" s="95"/>
      <c r="B398" s="95"/>
      <c r="C398" s="95"/>
      <c r="D398" s="95"/>
      <c r="E398" s="95"/>
      <c r="F398" s="95"/>
      <c r="G398" s="95"/>
      <c r="H398" s="95"/>
      <c r="I398" s="95"/>
      <c r="J398" s="95"/>
      <c r="K398" s="95"/>
      <c r="L398" s="95"/>
      <c r="M398" s="95"/>
      <c r="N398" s="95"/>
      <c r="O398" s="95"/>
      <c r="P398" s="95"/>
      <c r="Q398" s="95"/>
      <c r="R398" s="95"/>
      <c r="S398" s="95"/>
      <c r="T398" s="95"/>
      <c r="U398" s="95"/>
    </row>
    <row r="399" spans="1:21" x14ac:dyDescent="0.25">
      <c r="A399" s="95"/>
      <c r="B399" s="95"/>
      <c r="C399" s="95"/>
      <c r="D399" s="95"/>
      <c r="E399" s="95"/>
      <c r="F399" s="95"/>
      <c r="G399" s="95"/>
      <c r="H399" s="95"/>
      <c r="I399" s="95"/>
      <c r="J399" s="95"/>
      <c r="K399" s="95"/>
      <c r="L399" s="95"/>
      <c r="M399" s="95"/>
      <c r="N399" s="95"/>
      <c r="O399" s="95"/>
      <c r="P399" s="95"/>
      <c r="Q399" s="95"/>
      <c r="R399" s="95"/>
      <c r="S399" s="95"/>
      <c r="T399" s="95"/>
      <c r="U399" s="95"/>
    </row>
    <row r="400" spans="1:21" x14ac:dyDescent="0.25">
      <c r="A400" s="95"/>
      <c r="B400" s="95"/>
      <c r="C400" s="95"/>
      <c r="D400" s="95"/>
      <c r="E400" s="95"/>
      <c r="F400" s="95"/>
      <c r="G400" s="95"/>
      <c r="H400" s="95"/>
      <c r="I400" s="95"/>
      <c r="J400" s="95"/>
      <c r="K400" s="95"/>
      <c r="L400" s="95"/>
      <c r="M400" s="95"/>
      <c r="N400" s="95"/>
      <c r="O400" s="95"/>
      <c r="P400" s="95"/>
      <c r="Q400" s="95"/>
      <c r="R400" s="95"/>
      <c r="S400" s="95"/>
      <c r="T400" s="95"/>
      <c r="U400" s="95"/>
    </row>
    <row r="401" spans="1:21" x14ac:dyDescent="0.25">
      <c r="A401" s="95"/>
      <c r="B401" s="95"/>
      <c r="C401" s="95"/>
      <c r="D401" s="95"/>
      <c r="E401" s="95"/>
      <c r="F401" s="95"/>
      <c r="G401" s="95"/>
      <c r="H401" s="95"/>
      <c r="I401" s="95"/>
      <c r="J401" s="95"/>
      <c r="K401" s="95"/>
      <c r="L401" s="95"/>
      <c r="M401" s="95"/>
      <c r="N401" s="95"/>
      <c r="O401" s="95"/>
      <c r="P401" s="95"/>
      <c r="Q401" s="95"/>
      <c r="R401" s="95"/>
      <c r="S401" s="95"/>
      <c r="T401" s="95"/>
      <c r="U401" s="95"/>
    </row>
    <row r="402" spans="1:21" x14ac:dyDescent="0.25">
      <c r="A402" s="95"/>
      <c r="B402" s="95"/>
      <c r="C402" s="95"/>
      <c r="D402" s="95"/>
      <c r="E402" s="95"/>
      <c r="F402" s="95"/>
      <c r="G402" s="95"/>
      <c r="H402" s="95"/>
      <c r="I402" s="95"/>
      <c r="J402" s="95"/>
      <c r="K402" s="95"/>
      <c r="L402" s="95"/>
      <c r="M402" s="95"/>
      <c r="N402" s="95"/>
      <c r="O402" s="95"/>
      <c r="P402" s="95"/>
      <c r="Q402" s="95"/>
      <c r="R402" s="95"/>
      <c r="S402" s="95"/>
      <c r="T402" s="95"/>
      <c r="U402" s="95"/>
    </row>
    <row r="403" spans="1:21" x14ac:dyDescent="0.25">
      <c r="A403" s="95"/>
      <c r="B403" s="95"/>
      <c r="C403" s="95"/>
      <c r="D403" s="95"/>
      <c r="E403" s="95"/>
      <c r="F403" s="95"/>
      <c r="G403" s="95"/>
      <c r="H403" s="95"/>
      <c r="I403" s="95"/>
      <c r="J403" s="95"/>
      <c r="K403" s="95"/>
      <c r="L403" s="95"/>
      <c r="M403" s="95"/>
      <c r="N403" s="95"/>
      <c r="O403" s="95"/>
      <c r="P403" s="95"/>
      <c r="Q403" s="95"/>
      <c r="R403" s="95"/>
      <c r="S403" s="95"/>
      <c r="T403" s="95"/>
      <c r="U403" s="95"/>
    </row>
    <row r="404" spans="1:21" x14ac:dyDescent="0.25">
      <c r="A404" s="95"/>
      <c r="B404" s="131"/>
      <c r="C404" s="95"/>
      <c r="D404" s="95"/>
      <c r="E404" s="95"/>
      <c r="F404" s="95"/>
      <c r="G404" s="95"/>
      <c r="H404" s="95"/>
      <c r="I404" s="95"/>
      <c r="J404" s="95"/>
      <c r="K404" s="95"/>
      <c r="L404" s="95"/>
      <c r="M404" s="95"/>
      <c r="N404" s="95"/>
      <c r="O404" s="95"/>
      <c r="P404" s="95"/>
      <c r="Q404" s="95"/>
      <c r="R404" s="95"/>
      <c r="S404" s="95"/>
      <c r="T404" s="95"/>
      <c r="U404" s="95"/>
    </row>
    <row r="405" spans="1:21" x14ac:dyDescent="0.25">
      <c r="A405" s="95"/>
      <c r="B405" s="95"/>
      <c r="C405" s="95"/>
      <c r="D405" s="95"/>
      <c r="E405" s="95"/>
      <c r="F405" s="95"/>
      <c r="G405" s="95"/>
      <c r="H405" s="95"/>
      <c r="I405" s="95"/>
      <c r="J405" s="95"/>
      <c r="K405" s="95"/>
      <c r="L405" s="95"/>
      <c r="M405" s="95"/>
      <c r="N405" s="95"/>
      <c r="O405" s="95"/>
      <c r="P405" s="95"/>
      <c r="Q405" s="95"/>
      <c r="R405" s="95"/>
      <c r="S405" s="95"/>
      <c r="T405" s="95"/>
      <c r="U405" s="95"/>
    </row>
    <row r="406" spans="1:21" x14ac:dyDescent="0.25">
      <c r="A406" s="95"/>
      <c r="B406" s="95"/>
      <c r="C406" s="95"/>
      <c r="D406" s="95"/>
      <c r="E406" s="95"/>
      <c r="F406" s="95"/>
      <c r="G406" s="95"/>
      <c r="H406" s="95"/>
      <c r="I406" s="95"/>
      <c r="J406" s="95"/>
      <c r="K406" s="95"/>
      <c r="L406" s="95"/>
      <c r="M406" s="95"/>
      <c r="N406" s="95"/>
      <c r="O406" s="95"/>
      <c r="P406" s="95"/>
      <c r="Q406" s="95"/>
      <c r="R406" s="95"/>
      <c r="S406" s="95"/>
      <c r="T406" s="95"/>
      <c r="U406" s="95"/>
    </row>
    <row r="407" spans="1:21" x14ac:dyDescent="0.25">
      <c r="A407" s="95"/>
      <c r="B407" s="131" t="s">
        <v>643</v>
      </c>
      <c r="C407" s="95"/>
      <c r="D407" s="95"/>
      <c r="E407" s="95"/>
      <c r="F407" s="95"/>
      <c r="G407" s="95"/>
      <c r="H407" s="95"/>
      <c r="I407" s="95"/>
      <c r="J407" s="95"/>
      <c r="K407" s="95"/>
      <c r="L407" s="95"/>
      <c r="M407" s="95"/>
      <c r="N407" s="95"/>
      <c r="O407" s="95"/>
      <c r="P407" s="95"/>
      <c r="Q407" s="95"/>
      <c r="R407" s="95"/>
      <c r="S407" s="95"/>
      <c r="T407" s="95"/>
      <c r="U407" s="95"/>
    </row>
    <row r="408" spans="1:21" x14ac:dyDescent="0.25">
      <c r="A408" s="95"/>
      <c r="B408" s="95"/>
      <c r="C408" s="95"/>
      <c r="D408" s="95"/>
      <c r="E408" s="95"/>
      <c r="F408" s="95"/>
      <c r="G408" s="95"/>
      <c r="H408" s="95"/>
      <c r="I408" s="95"/>
      <c r="J408" s="95"/>
      <c r="K408" s="95"/>
      <c r="L408" s="95"/>
      <c r="M408" s="95"/>
      <c r="N408" s="95"/>
      <c r="O408" s="95"/>
      <c r="P408" s="95"/>
      <c r="Q408" s="95"/>
      <c r="R408" s="95"/>
      <c r="S408" s="95"/>
      <c r="T408" s="95"/>
      <c r="U408" s="95"/>
    </row>
    <row r="409" spans="1:21" x14ac:dyDescent="0.25">
      <c r="A409" s="95"/>
      <c r="B409" s="95"/>
      <c r="C409" s="95"/>
      <c r="D409" s="95"/>
      <c r="E409" s="95"/>
      <c r="F409" s="95"/>
      <c r="G409" s="95"/>
      <c r="H409" s="95"/>
      <c r="I409" s="95"/>
      <c r="J409" s="95"/>
      <c r="K409" s="95"/>
      <c r="L409" s="95"/>
      <c r="M409" s="95"/>
      <c r="N409" s="95"/>
      <c r="O409" s="95"/>
      <c r="P409" s="95"/>
      <c r="Q409" s="95"/>
      <c r="R409" s="95"/>
      <c r="S409" s="95"/>
      <c r="T409" s="95"/>
      <c r="U409" s="95"/>
    </row>
    <row r="410" spans="1:21" x14ac:dyDescent="0.25">
      <c r="A410" s="95"/>
      <c r="B410" s="95"/>
      <c r="C410" s="95"/>
      <c r="D410" s="95"/>
      <c r="E410" s="95"/>
      <c r="F410" s="95"/>
      <c r="G410" s="95"/>
      <c r="H410" s="95"/>
      <c r="I410" s="95"/>
      <c r="J410" s="95"/>
      <c r="K410" s="95"/>
      <c r="L410" s="95"/>
      <c r="M410" s="95"/>
      <c r="N410" s="95"/>
      <c r="O410" s="95"/>
      <c r="P410" s="95"/>
      <c r="Q410" s="95"/>
      <c r="R410" s="95"/>
      <c r="S410" s="95"/>
      <c r="T410" s="95"/>
      <c r="U410" s="95"/>
    </row>
    <row r="411" spans="1:21" x14ac:dyDescent="0.25">
      <c r="A411" s="95"/>
      <c r="B411" s="95"/>
      <c r="C411" s="95"/>
      <c r="D411" s="95"/>
      <c r="E411" s="95"/>
      <c r="F411" s="95"/>
      <c r="G411" s="95"/>
      <c r="H411" s="95"/>
      <c r="I411" s="95"/>
      <c r="J411" s="95"/>
      <c r="K411" s="95"/>
      <c r="L411" s="95"/>
      <c r="M411" s="95"/>
      <c r="N411" s="95"/>
      <c r="O411" s="95"/>
      <c r="P411" s="95"/>
      <c r="Q411" s="95"/>
      <c r="R411" s="95"/>
      <c r="S411" s="95"/>
      <c r="T411" s="95"/>
      <c r="U411" s="95"/>
    </row>
    <row r="412" spans="1:21" x14ac:dyDescent="0.25">
      <c r="A412" s="95"/>
      <c r="B412" s="95"/>
      <c r="C412" s="95"/>
      <c r="D412" s="95"/>
      <c r="E412" s="95"/>
      <c r="F412" s="95"/>
      <c r="G412" s="95"/>
      <c r="H412" s="95"/>
      <c r="I412" s="95"/>
      <c r="J412" s="95"/>
      <c r="K412" s="95"/>
      <c r="L412" s="95"/>
      <c r="M412" s="95"/>
      <c r="N412" s="95"/>
      <c r="O412" s="95"/>
      <c r="P412" s="95"/>
      <c r="Q412" s="95"/>
      <c r="R412" s="95"/>
      <c r="S412" s="95"/>
      <c r="T412" s="95"/>
      <c r="U412" s="95"/>
    </row>
    <row r="413" spans="1:21" x14ac:dyDescent="0.25">
      <c r="A413" s="95"/>
      <c r="B413" s="95"/>
      <c r="C413" s="95"/>
      <c r="D413" s="95"/>
      <c r="E413" s="95"/>
      <c r="F413" s="95"/>
      <c r="G413" s="95"/>
      <c r="H413" s="95"/>
      <c r="I413" s="95"/>
      <c r="J413" s="95"/>
      <c r="K413" s="95"/>
      <c r="L413" s="95"/>
      <c r="M413" s="95"/>
      <c r="N413" s="95"/>
      <c r="O413" s="95"/>
      <c r="P413" s="95"/>
      <c r="Q413" s="95"/>
      <c r="R413" s="95"/>
      <c r="S413" s="95"/>
      <c r="T413" s="95"/>
      <c r="U413" s="95"/>
    </row>
    <row r="414" spans="1:21" x14ac:dyDescent="0.25">
      <c r="A414" s="95"/>
      <c r="B414" s="95"/>
      <c r="C414" s="95"/>
      <c r="D414" s="95"/>
      <c r="E414" s="95"/>
      <c r="F414" s="95"/>
      <c r="G414" s="95"/>
      <c r="H414" s="95"/>
      <c r="I414" s="95"/>
      <c r="J414" s="95"/>
      <c r="K414" s="95"/>
      <c r="L414" s="95"/>
      <c r="M414" s="95"/>
      <c r="N414" s="95"/>
      <c r="O414" s="95"/>
      <c r="P414" s="95"/>
      <c r="Q414" s="95"/>
      <c r="R414" s="95"/>
      <c r="S414" s="95"/>
      <c r="T414" s="95"/>
      <c r="U414" s="95"/>
    </row>
    <row r="415" spans="1:21" x14ac:dyDescent="0.25">
      <c r="A415" s="95"/>
      <c r="B415" s="95"/>
      <c r="C415" s="95"/>
      <c r="D415" s="95"/>
      <c r="E415" s="95"/>
      <c r="F415" s="95"/>
      <c r="G415" s="95"/>
      <c r="H415" s="95"/>
      <c r="I415" s="95"/>
      <c r="J415" s="95"/>
      <c r="K415" s="95"/>
      <c r="L415" s="95"/>
      <c r="M415" s="95"/>
      <c r="N415" s="95"/>
      <c r="O415" s="95"/>
      <c r="P415" s="95"/>
      <c r="Q415" s="95"/>
      <c r="R415" s="95"/>
      <c r="S415" s="95"/>
      <c r="T415" s="95"/>
      <c r="U415" s="95"/>
    </row>
    <row r="416" spans="1:21" x14ac:dyDescent="0.25">
      <c r="A416" s="95"/>
      <c r="B416" s="95"/>
      <c r="C416" s="95"/>
      <c r="D416" s="95"/>
      <c r="E416" s="95"/>
      <c r="F416" s="95"/>
      <c r="G416" s="95"/>
      <c r="H416" s="95"/>
      <c r="I416" s="95"/>
      <c r="J416" s="95"/>
      <c r="K416" s="95"/>
      <c r="L416" s="95"/>
      <c r="M416" s="95"/>
      <c r="N416" s="95"/>
      <c r="O416" s="95"/>
      <c r="P416" s="95"/>
      <c r="Q416" s="95"/>
      <c r="R416" s="95"/>
      <c r="S416" s="95"/>
      <c r="T416" s="95"/>
      <c r="U416" s="95"/>
    </row>
    <row r="417" spans="1:21" x14ac:dyDescent="0.25">
      <c r="A417" s="95"/>
      <c r="B417" s="95"/>
      <c r="C417" s="95"/>
      <c r="D417" s="95"/>
      <c r="E417" s="95"/>
      <c r="F417" s="95"/>
      <c r="G417" s="95"/>
      <c r="H417" s="95"/>
      <c r="I417" s="95"/>
      <c r="J417" s="95"/>
      <c r="K417" s="95"/>
      <c r="L417" s="95"/>
      <c r="M417" s="95"/>
      <c r="N417" s="95"/>
      <c r="O417" s="95"/>
      <c r="P417" s="95"/>
      <c r="Q417" s="95"/>
      <c r="R417" s="95"/>
      <c r="S417" s="95"/>
      <c r="T417" s="95"/>
      <c r="U417" s="95"/>
    </row>
    <row r="418" spans="1:21" x14ac:dyDescent="0.25">
      <c r="A418" s="95"/>
      <c r="B418" s="95"/>
      <c r="C418" s="95"/>
      <c r="D418" s="95"/>
      <c r="E418" s="95"/>
      <c r="F418" s="95"/>
      <c r="G418" s="95"/>
      <c r="H418" s="95"/>
      <c r="I418" s="95"/>
      <c r="J418" s="95"/>
      <c r="K418" s="95"/>
      <c r="L418" s="95"/>
      <c r="M418" s="95"/>
      <c r="N418" s="95"/>
      <c r="O418" s="95"/>
      <c r="P418" s="95"/>
      <c r="Q418" s="95"/>
      <c r="R418" s="95"/>
      <c r="S418" s="95"/>
      <c r="T418" s="95"/>
      <c r="U418" s="95"/>
    </row>
    <row r="419" spans="1:21" x14ac:dyDescent="0.25">
      <c r="A419" s="95"/>
      <c r="B419" s="95"/>
      <c r="C419" s="95"/>
      <c r="D419" s="95"/>
      <c r="E419" s="95"/>
      <c r="F419" s="95"/>
      <c r="G419" s="95"/>
      <c r="H419" s="95"/>
      <c r="I419" s="95"/>
      <c r="J419" s="95"/>
      <c r="K419" s="95"/>
      <c r="L419" s="95"/>
      <c r="M419" s="95"/>
      <c r="N419" s="95"/>
      <c r="O419" s="95"/>
      <c r="P419" s="95"/>
      <c r="Q419" s="95"/>
      <c r="R419" s="95"/>
      <c r="S419" s="95"/>
      <c r="T419" s="95"/>
      <c r="U419" s="95"/>
    </row>
    <row r="420" spans="1:21" x14ac:dyDescent="0.25">
      <c r="A420" s="95"/>
      <c r="B420" s="95"/>
      <c r="C420" s="95"/>
      <c r="D420" s="95"/>
      <c r="E420" s="95"/>
      <c r="F420" s="95"/>
      <c r="G420" s="95"/>
      <c r="H420" s="95"/>
      <c r="I420" s="95"/>
      <c r="J420" s="95"/>
      <c r="K420" s="95"/>
      <c r="L420" s="95"/>
      <c r="M420" s="95"/>
      <c r="N420" s="95"/>
      <c r="O420" s="95"/>
      <c r="P420" s="95"/>
      <c r="Q420" s="95"/>
      <c r="R420" s="95"/>
      <c r="S420" s="95"/>
      <c r="T420" s="95"/>
      <c r="U420" s="95"/>
    </row>
    <row r="421" spans="1:21" x14ac:dyDescent="0.25">
      <c r="A421" s="95"/>
      <c r="B421" s="95"/>
      <c r="C421" s="95"/>
      <c r="D421" s="95"/>
      <c r="E421" s="95"/>
      <c r="F421" s="95"/>
      <c r="G421" s="95"/>
      <c r="H421" s="95"/>
      <c r="I421" s="95"/>
      <c r="J421" s="95"/>
      <c r="K421" s="95"/>
      <c r="L421" s="95"/>
      <c r="M421" s="95"/>
      <c r="N421" s="95"/>
      <c r="O421" s="95"/>
      <c r="P421" s="95"/>
      <c r="Q421" s="95"/>
      <c r="R421" s="95"/>
      <c r="S421" s="95"/>
      <c r="T421" s="95"/>
      <c r="U421" s="95"/>
    </row>
    <row r="422" spans="1:21" x14ac:dyDescent="0.25">
      <c r="A422" s="95"/>
      <c r="B422" s="95"/>
      <c r="C422" s="95"/>
      <c r="D422" s="95"/>
      <c r="E422" s="95"/>
      <c r="F422" s="95"/>
      <c r="G422" s="95"/>
      <c r="H422" s="95"/>
      <c r="I422" s="95"/>
      <c r="J422" s="95"/>
      <c r="K422" s="95"/>
      <c r="L422" s="95"/>
      <c r="M422" s="95"/>
      <c r="N422" s="95"/>
      <c r="O422" s="95"/>
      <c r="P422" s="95"/>
      <c r="Q422" s="95"/>
      <c r="R422" s="95"/>
      <c r="S422" s="95"/>
      <c r="T422" s="95"/>
      <c r="U422" s="95"/>
    </row>
    <row r="423" spans="1:21" x14ac:dyDescent="0.25">
      <c r="A423" s="95"/>
      <c r="B423" s="95"/>
      <c r="C423" s="95"/>
      <c r="D423" s="95"/>
      <c r="E423" s="95"/>
      <c r="F423" s="95"/>
      <c r="G423" s="95"/>
      <c r="H423" s="95"/>
      <c r="I423" s="95"/>
      <c r="J423" s="95"/>
      <c r="K423" s="95"/>
      <c r="L423" s="95"/>
      <c r="M423" s="95"/>
      <c r="N423" s="95"/>
      <c r="O423" s="95"/>
      <c r="P423" s="95"/>
      <c r="Q423" s="95"/>
      <c r="R423" s="95"/>
      <c r="S423" s="95"/>
      <c r="T423" s="95"/>
      <c r="U423" s="95"/>
    </row>
    <row r="424" spans="1:21" x14ac:dyDescent="0.25">
      <c r="A424" s="95"/>
      <c r="B424" s="131"/>
      <c r="C424" s="95"/>
      <c r="D424" s="95"/>
      <c r="E424" s="95"/>
      <c r="F424" s="95"/>
      <c r="G424" s="95"/>
      <c r="H424" s="95"/>
      <c r="I424" s="95"/>
      <c r="J424" s="95"/>
      <c r="K424" s="95"/>
      <c r="L424" s="95"/>
      <c r="M424" s="95"/>
      <c r="N424" s="95"/>
      <c r="O424" s="95"/>
      <c r="P424" s="95"/>
      <c r="Q424" s="95"/>
      <c r="R424" s="95"/>
      <c r="S424" s="95"/>
      <c r="T424" s="95"/>
      <c r="U424" s="95"/>
    </row>
    <row r="425" spans="1:21" x14ac:dyDescent="0.25">
      <c r="A425" s="95"/>
      <c r="B425" s="95"/>
      <c r="C425" s="95"/>
      <c r="D425" s="95"/>
      <c r="E425" s="95"/>
      <c r="F425" s="95"/>
      <c r="G425" s="95"/>
      <c r="H425" s="95"/>
      <c r="I425" s="95"/>
      <c r="J425" s="95"/>
      <c r="K425" s="95"/>
      <c r="L425" s="95"/>
      <c r="M425" s="95"/>
      <c r="N425" s="95"/>
      <c r="O425" s="95"/>
      <c r="P425" s="95"/>
      <c r="Q425" s="95"/>
      <c r="R425" s="95"/>
      <c r="S425" s="95"/>
      <c r="T425" s="95"/>
      <c r="U425" s="95"/>
    </row>
    <row r="426" spans="1:21" x14ac:dyDescent="0.25">
      <c r="A426" s="95"/>
      <c r="B426" s="95"/>
      <c r="C426" s="95"/>
      <c r="D426" s="95"/>
      <c r="E426" s="95"/>
      <c r="F426" s="95"/>
      <c r="G426" s="95"/>
      <c r="H426" s="95"/>
      <c r="I426" s="95"/>
      <c r="J426" s="95"/>
      <c r="K426" s="95"/>
      <c r="L426" s="95"/>
      <c r="M426" s="95"/>
      <c r="N426" s="95"/>
      <c r="O426" s="95"/>
      <c r="P426" s="95"/>
      <c r="Q426" s="95"/>
      <c r="R426" s="95"/>
      <c r="S426" s="95"/>
      <c r="T426" s="95"/>
      <c r="U426" s="95"/>
    </row>
    <row r="427" spans="1:21" x14ac:dyDescent="0.25">
      <c r="A427" s="95"/>
      <c r="B427" s="95"/>
      <c r="C427" s="95"/>
      <c r="D427" s="95"/>
      <c r="E427" s="95"/>
      <c r="F427" s="95"/>
      <c r="G427" s="95"/>
      <c r="H427" s="95"/>
      <c r="I427" s="95"/>
      <c r="J427" s="95"/>
      <c r="K427" s="95"/>
      <c r="L427" s="95"/>
      <c r="M427" s="95"/>
      <c r="N427" s="95"/>
      <c r="O427" s="95"/>
      <c r="P427" s="95"/>
      <c r="Q427" s="95"/>
      <c r="R427" s="95"/>
      <c r="S427" s="95"/>
      <c r="T427" s="95"/>
      <c r="U427" s="95"/>
    </row>
    <row r="428" spans="1:21" x14ac:dyDescent="0.25">
      <c r="A428" s="95"/>
      <c r="B428" s="95"/>
      <c r="C428" s="95"/>
      <c r="D428" s="95"/>
      <c r="E428" s="95"/>
      <c r="F428" s="95"/>
      <c r="G428" s="95"/>
      <c r="H428" s="95"/>
      <c r="I428" s="95"/>
      <c r="J428" s="95"/>
      <c r="K428" s="95"/>
      <c r="L428" s="95"/>
      <c r="M428" s="95"/>
      <c r="N428" s="95"/>
      <c r="O428" s="95"/>
      <c r="P428" s="95"/>
      <c r="Q428" s="95"/>
      <c r="R428" s="95"/>
      <c r="S428" s="95"/>
      <c r="T428" s="95"/>
      <c r="U428" s="95"/>
    </row>
    <row r="429" spans="1:21" x14ac:dyDescent="0.25">
      <c r="A429" s="95"/>
      <c r="B429" s="95"/>
      <c r="C429" s="95"/>
      <c r="D429" s="95"/>
      <c r="E429" s="95"/>
      <c r="F429" s="95"/>
      <c r="G429" s="95"/>
      <c r="H429" s="95"/>
      <c r="I429" s="95"/>
      <c r="J429" s="95"/>
      <c r="K429" s="95"/>
      <c r="L429" s="95"/>
      <c r="M429" s="95"/>
      <c r="N429" s="95"/>
      <c r="O429" s="95"/>
      <c r="P429" s="95"/>
      <c r="Q429" s="95"/>
      <c r="R429" s="95"/>
      <c r="S429" s="95"/>
      <c r="T429" s="95"/>
      <c r="U429" s="95"/>
    </row>
    <row r="430" spans="1:21" x14ac:dyDescent="0.25">
      <c r="A430" s="95"/>
      <c r="B430" s="95"/>
      <c r="C430" s="95"/>
      <c r="D430" s="95"/>
      <c r="E430" s="95"/>
      <c r="F430" s="95"/>
      <c r="G430" s="95"/>
      <c r="H430" s="95"/>
      <c r="I430" s="95"/>
      <c r="J430" s="95"/>
      <c r="K430" s="95"/>
      <c r="L430" s="95"/>
      <c r="M430" s="95"/>
      <c r="N430" s="95"/>
      <c r="O430" s="95"/>
      <c r="P430" s="95"/>
      <c r="Q430" s="95"/>
      <c r="R430" s="95"/>
      <c r="S430" s="95"/>
      <c r="T430" s="95"/>
      <c r="U430" s="95"/>
    </row>
    <row r="431" spans="1:21" x14ac:dyDescent="0.25">
      <c r="A431" s="95"/>
      <c r="B431" s="95"/>
      <c r="C431" s="95"/>
      <c r="D431" s="95"/>
      <c r="E431" s="95"/>
      <c r="F431" s="95"/>
      <c r="G431" s="95"/>
      <c r="H431" s="95"/>
      <c r="I431" s="95"/>
      <c r="J431" s="95"/>
      <c r="K431" s="95"/>
      <c r="L431" s="95"/>
      <c r="M431" s="95"/>
      <c r="N431" s="95"/>
      <c r="O431" s="95"/>
      <c r="P431" s="95"/>
      <c r="Q431" s="95"/>
      <c r="R431" s="95"/>
      <c r="S431" s="95"/>
      <c r="T431" s="95"/>
      <c r="U431" s="95"/>
    </row>
    <row r="432" spans="1:21" x14ac:dyDescent="0.25">
      <c r="A432" s="95"/>
      <c r="B432" s="95"/>
      <c r="C432" s="95"/>
      <c r="D432" s="95"/>
      <c r="E432" s="95"/>
      <c r="F432" s="95"/>
      <c r="G432" s="95"/>
      <c r="H432" s="95"/>
      <c r="I432" s="95"/>
      <c r="J432" s="95"/>
      <c r="K432" s="95"/>
      <c r="L432" s="95"/>
      <c r="M432" s="95"/>
      <c r="N432" s="95"/>
      <c r="O432" s="95"/>
      <c r="P432" s="95"/>
      <c r="Q432" s="95"/>
      <c r="R432" s="95"/>
      <c r="S432" s="95"/>
      <c r="T432" s="95"/>
      <c r="U432" s="95"/>
    </row>
    <row r="433" spans="1:21" x14ac:dyDescent="0.25">
      <c r="A433" s="95"/>
      <c r="B433" s="95"/>
      <c r="C433" s="95"/>
      <c r="D433" s="95"/>
      <c r="E433" s="95"/>
      <c r="F433" s="95"/>
      <c r="G433" s="95"/>
      <c r="H433" s="95"/>
      <c r="I433" s="95"/>
      <c r="J433" s="95"/>
      <c r="K433" s="95"/>
      <c r="L433" s="95"/>
      <c r="M433" s="95"/>
      <c r="N433" s="95"/>
      <c r="O433" s="95"/>
      <c r="P433" s="95"/>
      <c r="Q433" s="95"/>
      <c r="R433" s="95"/>
      <c r="S433" s="95"/>
      <c r="T433" s="95"/>
      <c r="U433" s="95"/>
    </row>
    <row r="434" spans="1:21" x14ac:dyDescent="0.25">
      <c r="A434" s="95"/>
      <c r="B434" s="95"/>
      <c r="C434" s="95"/>
      <c r="D434" s="95"/>
      <c r="E434" s="95"/>
      <c r="F434" s="95"/>
      <c r="G434" s="95"/>
      <c r="H434" s="95"/>
      <c r="I434" s="95"/>
      <c r="J434" s="95"/>
      <c r="K434" s="95"/>
      <c r="L434" s="95"/>
      <c r="M434" s="95"/>
      <c r="N434" s="95"/>
      <c r="O434" s="95"/>
      <c r="P434" s="95"/>
      <c r="Q434" s="95"/>
      <c r="R434" s="95"/>
      <c r="S434" s="95"/>
      <c r="T434" s="95"/>
      <c r="U434" s="95"/>
    </row>
    <row r="435" spans="1:21" x14ac:dyDescent="0.25">
      <c r="A435" s="95"/>
      <c r="B435" s="95"/>
      <c r="C435" s="95"/>
      <c r="D435" s="95"/>
      <c r="E435" s="95"/>
      <c r="F435" s="95"/>
      <c r="G435" s="95"/>
      <c r="H435" s="95"/>
      <c r="I435" s="95"/>
      <c r="J435" s="95"/>
      <c r="K435" s="95"/>
      <c r="L435" s="95"/>
      <c r="M435" s="95"/>
      <c r="N435" s="95"/>
      <c r="O435" s="95"/>
      <c r="P435" s="95"/>
      <c r="Q435" s="95"/>
      <c r="R435" s="95"/>
      <c r="S435" s="95"/>
      <c r="T435" s="95"/>
      <c r="U435" s="95"/>
    </row>
    <row r="436" spans="1:21" x14ac:dyDescent="0.25">
      <c r="A436" s="95"/>
      <c r="B436" s="95"/>
      <c r="C436" s="95"/>
      <c r="D436" s="95"/>
      <c r="E436" s="95"/>
      <c r="F436" s="95"/>
      <c r="G436" s="95"/>
      <c r="H436" s="95"/>
      <c r="I436" s="95"/>
      <c r="J436" s="95"/>
      <c r="K436" s="95"/>
      <c r="L436" s="95"/>
      <c r="M436" s="95"/>
      <c r="N436" s="95"/>
      <c r="O436" s="95"/>
      <c r="P436" s="95"/>
      <c r="Q436" s="95"/>
      <c r="R436" s="95"/>
      <c r="S436" s="95"/>
      <c r="T436" s="95"/>
      <c r="U436" s="95"/>
    </row>
    <row r="437" spans="1:21" x14ac:dyDescent="0.25">
      <c r="A437" s="95"/>
      <c r="B437" s="95"/>
      <c r="C437" s="95"/>
      <c r="D437" s="95"/>
      <c r="E437" s="95"/>
      <c r="F437" s="95"/>
      <c r="G437" s="95"/>
      <c r="H437" s="95"/>
      <c r="I437" s="95"/>
      <c r="J437" s="95"/>
      <c r="K437" s="95"/>
      <c r="L437" s="95"/>
      <c r="M437" s="95"/>
      <c r="N437" s="95"/>
      <c r="O437" s="95"/>
      <c r="P437" s="95"/>
      <c r="Q437" s="95"/>
      <c r="R437" s="95"/>
      <c r="S437" s="95"/>
      <c r="T437" s="95"/>
      <c r="U437" s="95"/>
    </row>
    <row r="438" spans="1:21" x14ac:dyDescent="0.25">
      <c r="A438" s="95"/>
      <c r="B438" s="104" t="s">
        <v>644</v>
      </c>
      <c r="C438" s="95"/>
      <c r="D438" s="95"/>
      <c r="E438" s="95"/>
      <c r="F438" s="95"/>
      <c r="G438" s="95"/>
      <c r="H438" s="95"/>
      <c r="I438" s="95"/>
      <c r="J438" s="95"/>
      <c r="K438" s="95"/>
      <c r="L438" s="95"/>
      <c r="M438" s="95"/>
      <c r="N438" s="95"/>
      <c r="O438" s="95"/>
      <c r="P438" s="95"/>
      <c r="Q438" s="95"/>
      <c r="R438" s="95"/>
      <c r="S438" s="95"/>
      <c r="T438" s="95"/>
      <c r="U438" s="95"/>
    </row>
    <row r="439" spans="1:21" x14ac:dyDescent="0.25">
      <c r="A439" s="95"/>
      <c r="B439" s="315" t="s">
        <v>670</v>
      </c>
      <c r="C439" s="242"/>
      <c r="D439" s="242"/>
      <c r="E439" s="242"/>
      <c r="F439" s="242"/>
      <c r="G439" s="243"/>
      <c r="H439" s="95"/>
      <c r="I439" s="95"/>
      <c r="J439" s="95"/>
      <c r="K439" s="95"/>
      <c r="L439" s="95"/>
      <c r="M439" s="95"/>
      <c r="N439" s="95"/>
      <c r="O439" s="95"/>
      <c r="P439" s="95"/>
      <c r="Q439" s="95"/>
      <c r="R439" s="95"/>
      <c r="S439" s="95"/>
      <c r="T439" s="95"/>
      <c r="U439" s="95"/>
    </row>
    <row r="440" spans="1:21" x14ac:dyDescent="0.25">
      <c r="A440" s="95"/>
      <c r="B440" s="316"/>
      <c r="C440" s="276"/>
      <c r="D440" s="276"/>
      <c r="E440" s="276"/>
      <c r="F440" s="276"/>
      <c r="G440" s="277"/>
      <c r="H440" s="95"/>
      <c r="I440" s="95"/>
      <c r="J440" s="95"/>
      <c r="K440" s="95"/>
      <c r="L440" s="95"/>
      <c r="M440" s="95"/>
      <c r="N440" s="95"/>
      <c r="O440" s="95"/>
      <c r="P440" s="95"/>
      <c r="Q440" s="95"/>
      <c r="R440" s="95"/>
      <c r="S440" s="95"/>
      <c r="T440" s="95"/>
      <c r="U440" s="95"/>
    </row>
    <row r="441" spans="1:21" x14ac:dyDescent="0.25">
      <c r="A441" s="95"/>
      <c r="B441" s="316"/>
      <c r="C441" s="276"/>
      <c r="D441" s="276"/>
      <c r="E441" s="276"/>
      <c r="F441" s="276"/>
      <c r="G441" s="277"/>
      <c r="H441" s="95"/>
      <c r="I441" s="95"/>
      <c r="J441" s="95"/>
      <c r="K441" s="95"/>
      <c r="L441" s="95"/>
      <c r="M441" s="95"/>
      <c r="N441" s="95"/>
      <c r="O441" s="95"/>
      <c r="P441" s="95"/>
      <c r="Q441" s="95"/>
      <c r="R441" s="95"/>
      <c r="S441" s="95"/>
      <c r="T441" s="95"/>
      <c r="U441" s="95"/>
    </row>
    <row r="442" spans="1:21" x14ac:dyDescent="0.25">
      <c r="A442" s="95"/>
      <c r="B442" s="316"/>
      <c r="C442" s="276"/>
      <c r="D442" s="276"/>
      <c r="E442" s="276"/>
      <c r="F442" s="276"/>
      <c r="G442" s="277"/>
      <c r="H442" s="95"/>
      <c r="I442" s="95"/>
      <c r="J442" s="95"/>
      <c r="K442" s="95"/>
      <c r="L442" s="95"/>
      <c r="M442" s="95"/>
      <c r="N442" s="95"/>
      <c r="O442" s="95"/>
      <c r="P442" s="95"/>
      <c r="Q442" s="95"/>
      <c r="R442" s="95"/>
      <c r="S442" s="95"/>
      <c r="T442" s="95"/>
      <c r="U442" s="95"/>
    </row>
    <row r="443" spans="1:21" x14ac:dyDescent="0.25">
      <c r="A443" s="95"/>
      <c r="B443" s="316"/>
      <c r="C443" s="276"/>
      <c r="D443" s="276"/>
      <c r="E443" s="276"/>
      <c r="F443" s="276"/>
      <c r="G443" s="277"/>
      <c r="H443" s="95"/>
      <c r="I443" s="95"/>
      <c r="J443" s="95"/>
      <c r="K443" s="95"/>
      <c r="L443" s="95"/>
      <c r="M443" s="95"/>
      <c r="N443" s="95"/>
      <c r="O443" s="95"/>
      <c r="P443" s="95"/>
      <c r="Q443" s="95"/>
      <c r="R443" s="95"/>
      <c r="S443" s="95"/>
      <c r="T443" s="95"/>
      <c r="U443" s="95"/>
    </row>
    <row r="444" spans="1:21" x14ac:dyDescent="0.25">
      <c r="A444" s="95"/>
      <c r="B444" s="316"/>
      <c r="C444" s="276"/>
      <c r="D444" s="276"/>
      <c r="E444" s="276"/>
      <c r="F444" s="276"/>
      <c r="G444" s="277"/>
      <c r="H444" s="95"/>
      <c r="I444" s="95"/>
      <c r="J444" s="95"/>
      <c r="K444" s="95"/>
      <c r="L444" s="95"/>
      <c r="M444" s="95"/>
      <c r="N444" s="95"/>
      <c r="O444" s="95"/>
      <c r="P444" s="95"/>
      <c r="Q444" s="95"/>
      <c r="R444" s="95"/>
      <c r="S444" s="95"/>
      <c r="T444" s="95"/>
      <c r="U444" s="95"/>
    </row>
    <row r="445" spans="1:21" x14ac:dyDescent="0.25">
      <c r="A445" s="95"/>
      <c r="B445" s="316"/>
      <c r="C445" s="276"/>
      <c r="D445" s="276"/>
      <c r="E445" s="276"/>
      <c r="F445" s="276"/>
      <c r="G445" s="277"/>
      <c r="H445" s="95"/>
      <c r="I445" s="95"/>
      <c r="J445" s="95"/>
      <c r="K445" s="95"/>
      <c r="L445" s="95"/>
      <c r="M445" s="95"/>
      <c r="N445" s="95"/>
      <c r="O445" s="95"/>
      <c r="P445" s="95"/>
      <c r="Q445" s="95"/>
      <c r="R445" s="95"/>
      <c r="S445" s="95"/>
      <c r="T445" s="95"/>
      <c r="U445" s="95"/>
    </row>
    <row r="446" spans="1:21" x14ac:dyDescent="0.25">
      <c r="A446" s="95"/>
      <c r="B446" s="316"/>
      <c r="C446" s="276"/>
      <c r="D446" s="276"/>
      <c r="E446" s="276"/>
      <c r="F446" s="276"/>
      <c r="G446" s="277"/>
      <c r="H446" s="95"/>
      <c r="I446" s="95"/>
      <c r="J446" s="95"/>
      <c r="K446" s="95"/>
      <c r="L446" s="95"/>
      <c r="M446" s="95"/>
      <c r="N446" s="95"/>
      <c r="O446" s="95"/>
      <c r="P446" s="95"/>
      <c r="Q446" s="95"/>
      <c r="R446" s="95"/>
      <c r="S446" s="95"/>
      <c r="T446" s="95"/>
      <c r="U446" s="95"/>
    </row>
    <row r="447" spans="1:21" x14ac:dyDescent="0.25">
      <c r="A447" s="95"/>
      <c r="B447" s="316"/>
      <c r="C447" s="276"/>
      <c r="D447" s="276"/>
      <c r="E447" s="276"/>
      <c r="F447" s="276"/>
      <c r="G447" s="277"/>
      <c r="H447" s="95"/>
      <c r="I447" s="95"/>
      <c r="J447" s="95"/>
      <c r="K447" s="95"/>
      <c r="L447" s="95"/>
      <c r="M447" s="95"/>
      <c r="N447" s="95"/>
      <c r="O447" s="95"/>
      <c r="P447" s="95"/>
      <c r="Q447" s="95"/>
      <c r="R447" s="95"/>
      <c r="S447" s="95"/>
      <c r="T447" s="95"/>
      <c r="U447" s="95"/>
    </row>
    <row r="448" spans="1:21" x14ac:dyDescent="0.25">
      <c r="A448" s="95"/>
      <c r="B448" s="316"/>
      <c r="C448" s="276"/>
      <c r="D448" s="276"/>
      <c r="E448" s="276"/>
      <c r="F448" s="276"/>
      <c r="G448" s="277"/>
      <c r="H448" s="95"/>
      <c r="I448" s="95"/>
      <c r="J448" s="95"/>
      <c r="K448" s="95"/>
      <c r="L448" s="95"/>
      <c r="M448" s="95"/>
      <c r="N448" s="95"/>
      <c r="O448" s="95"/>
      <c r="P448" s="95"/>
      <c r="Q448" s="95"/>
      <c r="R448" s="95"/>
      <c r="S448" s="95"/>
      <c r="T448" s="95"/>
      <c r="U448" s="95"/>
    </row>
    <row r="449" spans="1:21" x14ac:dyDescent="0.25">
      <c r="A449" s="95"/>
      <c r="B449" s="316"/>
      <c r="C449" s="276"/>
      <c r="D449" s="276"/>
      <c r="E449" s="276"/>
      <c r="F449" s="276"/>
      <c r="G449" s="277"/>
      <c r="H449" s="95"/>
      <c r="I449" s="95"/>
      <c r="J449" s="95"/>
      <c r="K449" s="95"/>
      <c r="L449" s="95"/>
      <c r="M449" s="95"/>
      <c r="N449" s="95"/>
      <c r="O449" s="95"/>
      <c r="P449" s="95"/>
      <c r="Q449" s="95"/>
      <c r="R449" s="95"/>
      <c r="S449" s="95"/>
      <c r="T449" s="95"/>
      <c r="U449" s="95"/>
    </row>
    <row r="450" spans="1:21" x14ac:dyDescent="0.25">
      <c r="A450" s="95"/>
      <c r="B450" s="316"/>
      <c r="C450" s="276"/>
      <c r="D450" s="276"/>
      <c r="E450" s="276"/>
      <c r="F450" s="276"/>
      <c r="G450" s="277"/>
      <c r="H450" s="95"/>
      <c r="I450" s="95"/>
      <c r="J450" s="95"/>
      <c r="K450" s="95"/>
      <c r="L450" s="95"/>
      <c r="M450" s="95"/>
      <c r="N450" s="95"/>
      <c r="O450" s="95"/>
      <c r="P450" s="95"/>
      <c r="Q450" s="95"/>
      <c r="R450" s="95"/>
      <c r="S450" s="95"/>
      <c r="T450" s="95"/>
      <c r="U450" s="95"/>
    </row>
    <row r="451" spans="1:21" x14ac:dyDescent="0.25">
      <c r="A451" s="95"/>
      <c r="B451" s="316"/>
      <c r="C451" s="276"/>
      <c r="D451" s="276"/>
      <c r="E451" s="276"/>
      <c r="F451" s="276"/>
      <c r="G451" s="277"/>
      <c r="H451" s="95"/>
      <c r="I451" s="95"/>
      <c r="J451" s="95"/>
      <c r="K451" s="95"/>
      <c r="L451" s="95"/>
      <c r="M451" s="95"/>
      <c r="N451" s="95"/>
      <c r="O451" s="95"/>
      <c r="P451" s="95"/>
      <c r="Q451" s="95"/>
      <c r="R451" s="95"/>
      <c r="S451" s="95"/>
      <c r="T451" s="95"/>
      <c r="U451" s="95"/>
    </row>
    <row r="452" spans="1:21" x14ac:dyDescent="0.25">
      <c r="A452" s="95"/>
      <c r="B452" s="316"/>
      <c r="C452" s="276"/>
      <c r="D452" s="276"/>
      <c r="E452" s="276"/>
      <c r="F452" s="276"/>
      <c r="G452" s="277"/>
      <c r="H452" s="95"/>
      <c r="I452" s="95"/>
      <c r="J452" s="95"/>
      <c r="K452" s="95"/>
      <c r="L452" s="95"/>
      <c r="M452" s="95"/>
      <c r="N452" s="95"/>
      <c r="O452" s="95"/>
      <c r="P452" s="95"/>
      <c r="Q452" s="95"/>
      <c r="R452" s="95"/>
      <c r="S452" s="95"/>
      <c r="T452" s="95"/>
      <c r="U452" s="95"/>
    </row>
    <row r="453" spans="1:21" x14ac:dyDescent="0.25">
      <c r="A453" s="95"/>
      <c r="B453" s="317"/>
      <c r="C453" s="264"/>
      <c r="D453" s="264"/>
      <c r="E453" s="264"/>
      <c r="F453" s="264"/>
      <c r="G453" s="265"/>
      <c r="H453" s="95"/>
      <c r="I453" s="95"/>
      <c r="J453" s="95"/>
      <c r="K453" s="95"/>
      <c r="L453" s="95"/>
      <c r="M453" s="95"/>
      <c r="N453" s="95"/>
      <c r="O453" s="95"/>
      <c r="P453" s="95"/>
      <c r="Q453" s="95"/>
      <c r="R453" s="95"/>
      <c r="S453" s="95"/>
      <c r="T453" s="95"/>
      <c r="U453" s="95"/>
    </row>
    <row r="454" spans="1:21" x14ac:dyDescent="0.25">
      <c r="A454" s="95"/>
      <c r="B454" s="131"/>
      <c r="C454" s="95"/>
      <c r="D454" s="95"/>
      <c r="E454" s="95"/>
      <c r="F454" s="95"/>
      <c r="G454" s="95"/>
      <c r="H454" s="95"/>
      <c r="I454" s="95"/>
      <c r="J454" s="95"/>
      <c r="K454" s="95"/>
      <c r="L454" s="95"/>
      <c r="M454" s="95"/>
      <c r="N454" s="95"/>
      <c r="O454" s="95"/>
      <c r="P454" s="95"/>
      <c r="Q454" s="95"/>
      <c r="R454" s="95"/>
      <c r="S454" s="95"/>
      <c r="T454" s="95"/>
      <c r="U454" s="95"/>
    </row>
    <row r="455" spans="1:21" x14ac:dyDescent="0.25">
      <c r="A455" s="95"/>
      <c r="B455" s="95"/>
      <c r="C455" s="95"/>
      <c r="D455" s="95"/>
      <c r="E455" s="95"/>
      <c r="F455" s="95"/>
      <c r="G455" s="95"/>
      <c r="H455" s="95"/>
      <c r="I455" s="95"/>
      <c r="J455" s="95"/>
      <c r="K455" s="95"/>
      <c r="L455" s="95"/>
      <c r="M455" s="95"/>
      <c r="N455" s="95"/>
      <c r="O455" s="95"/>
      <c r="P455" s="95"/>
      <c r="Q455" s="95"/>
      <c r="R455" s="95"/>
      <c r="S455" s="95"/>
      <c r="T455" s="95"/>
      <c r="U455" s="95"/>
    </row>
    <row r="456" spans="1:21" x14ac:dyDescent="0.25">
      <c r="A456" s="95"/>
      <c r="B456" s="95"/>
      <c r="C456" s="95"/>
      <c r="D456" s="95"/>
      <c r="E456" s="95"/>
      <c r="F456" s="95"/>
      <c r="G456" s="95"/>
      <c r="H456" s="95"/>
      <c r="I456" s="95"/>
      <c r="J456" s="95"/>
      <c r="K456" s="95"/>
      <c r="L456" s="95"/>
      <c r="M456" s="95"/>
      <c r="N456" s="95"/>
      <c r="O456" s="95"/>
      <c r="P456" s="95"/>
      <c r="Q456" s="95"/>
      <c r="R456" s="95"/>
      <c r="S456" s="95"/>
      <c r="T456" s="95"/>
      <c r="U456" s="95"/>
    </row>
    <row r="457" spans="1:21" x14ac:dyDescent="0.25">
      <c r="A457" s="95"/>
      <c r="B457" s="95"/>
      <c r="C457" s="95"/>
      <c r="D457" s="95"/>
      <c r="E457" s="95"/>
      <c r="F457" s="95"/>
      <c r="G457" s="95"/>
      <c r="H457" s="95"/>
      <c r="I457" s="95"/>
      <c r="J457" s="95"/>
      <c r="K457" s="95"/>
      <c r="L457" s="95"/>
      <c r="M457" s="95"/>
      <c r="N457" s="95"/>
      <c r="O457" s="95"/>
      <c r="P457" s="95"/>
      <c r="Q457" s="95"/>
      <c r="R457" s="95"/>
      <c r="S457" s="95"/>
      <c r="T457" s="95"/>
      <c r="U457" s="95"/>
    </row>
    <row r="458" spans="1:21" x14ac:dyDescent="0.25">
      <c r="A458" s="95"/>
      <c r="B458" s="95"/>
      <c r="C458" s="95"/>
      <c r="D458" s="95"/>
      <c r="E458" s="95"/>
      <c r="F458" s="95"/>
      <c r="G458" s="95"/>
      <c r="H458" s="95"/>
      <c r="I458" s="95"/>
      <c r="J458" s="95"/>
      <c r="K458" s="95"/>
      <c r="L458" s="95"/>
      <c r="M458" s="95"/>
      <c r="N458" s="95"/>
      <c r="O458" s="95"/>
      <c r="P458" s="95"/>
      <c r="Q458" s="95"/>
      <c r="R458" s="95"/>
      <c r="S458" s="95"/>
      <c r="T458" s="95"/>
      <c r="U458" s="95"/>
    </row>
    <row r="459" spans="1:21" x14ac:dyDescent="0.25">
      <c r="A459" s="95"/>
      <c r="B459" s="95"/>
      <c r="C459" s="95"/>
      <c r="D459" s="95"/>
      <c r="E459" s="95"/>
      <c r="F459" s="95"/>
      <c r="G459" s="95"/>
      <c r="H459" s="95"/>
      <c r="I459" s="95"/>
      <c r="J459" s="95"/>
      <c r="K459" s="95"/>
      <c r="L459" s="95"/>
      <c r="M459" s="95"/>
      <c r="N459" s="95"/>
      <c r="O459" s="95"/>
      <c r="P459" s="95"/>
      <c r="Q459" s="95"/>
      <c r="R459" s="95"/>
      <c r="S459" s="95"/>
      <c r="T459" s="95"/>
      <c r="U459" s="95"/>
    </row>
    <row r="460" spans="1:21" x14ac:dyDescent="0.25">
      <c r="A460" s="95"/>
      <c r="B460" s="95"/>
      <c r="C460" s="95"/>
      <c r="D460" s="95"/>
      <c r="E460" s="95"/>
      <c r="F460" s="95"/>
      <c r="G460" s="95"/>
      <c r="H460" s="95"/>
      <c r="I460" s="95"/>
      <c r="J460" s="95"/>
      <c r="K460" s="95"/>
      <c r="L460" s="95"/>
      <c r="M460" s="95"/>
      <c r="N460" s="95"/>
      <c r="O460" s="95"/>
      <c r="P460" s="95"/>
      <c r="Q460" s="95"/>
      <c r="R460" s="95"/>
      <c r="S460" s="95"/>
      <c r="T460" s="95"/>
      <c r="U460" s="95"/>
    </row>
    <row r="461" spans="1:21" x14ac:dyDescent="0.25">
      <c r="A461" s="95"/>
      <c r="B461" s="95"/>
      <c r="C461" s="95"/>
      <c r="D461" s="95"/>
      <c r="E461" s="95"/>
      <c r="F461" s="95"/>
      <c r="G461" s="95"/>
      <c r="H461" s="95"/>
      <c r="I461" s="95"/>
      <c r="J461" s="95"/>
      <c r="K461" s="95"/>
      <c r="L461" s="95"/>
      <c r="M461" s="95"/>
      <c r="N461" s="95"/>
      <c r="O461" s="95"/>
      <c r="P461" s="95"/>
      <c r="Q461" s="95"/>
      <c r="R461" s="95"/>
      <c r="S461" s="95"/>
      <c r="T461" s="95"/>
      <c r="U461" s="95"/>
    </row>
    <row r="462" spans="1:21" x14ac:dyDescent="0.25">
      <c r="A462" s="95"/>
      <c r="B462" s="95"/>
      <c r="C462" s="95"/>
      <c r="D462" s="95"/>
      <c r="E462" s="95"/>
      <c r="F462" s="95"/>
      <c r="G462" s="95"/>
      <c r="H462" s="95"/>
      <c r="I462" s="95"/>
      <c r="J462" s="95"/>
      <c r="K462" s="95"/>
      <c r="L462" s="95"/>
      <c r="M462" s="95"/>
      <c r="N462" s="95"/>
      <c r="O462" s="95"/>
      <c r="P462" s="95"/>
      <c r="Q462" s="95"/>
      <c r="R462" s="95"/>
      <c r="S462" s="95"/>
      <c r="T462" s="95"/>
      <c r="U462" s="95"/>
    </row>
    <row r="463" spans="1:21" x14ac:dyDescent="0.25">
      <c r="A463" s="95"/>
      <c r="B463" s="95"/>
      <c r="C463" s="95"/>
      <c r="D463" s="95"/>
      <c r="E463" s="95"/>
      <c r="F463" s="95"/>
      <c r="G463" s="95"/>
      <c r="H463" s="95"/>
      <c r="I463" s="95"/>
      <c r="J463" s="95"/>
      <c r="K463" s="95"/>
      <c r="L463" s="95"/>
      <c r="M463" s="95"/>
      <c r="N463" s="95"/>
      <c r="O463" s="95"/>
      <c r="P463" s="95"/>
      <c r="Q463" s="95"/>
      <c r="R463" s="95"/>
      <c r="S463" s="95"/>
      <c r="T463" s="95"/>
      <c r="U463" s="95"/>
    </row>
    <row r="464" spans="1:21" x14ac:dyDescent="0.25">
      <c r="A464" s="95"/>
      <c r="B464" s="95"/>
      <c r="C464" s="95"/>
      <c r="D464" s="95"/>
      <c r="E464" s="95"/>
      <c r="F464" s="95"/>
      <c r="G464" s="95"/>
      <c r="H464" s="95"/>
      <c r="I464" s="95"/>
      <c r="J464" s="95"/>
      <c r="K464" s="95"/>
      <c r="L464" s="95"/>
      <c r="M464" s="95"/>
      <c r="N464" s="95"/>
      <c r="O464" s="95"/>
      <c r="P464" s="95"/>
      <c r="Q464" s="95"/>
      <c r="R464" s="95"/>
      <c r="S464" s="95"/>
      <c r="T464" s="95"/>
      <c r="U464" s="95"/>
    </row>
    <row r="465" spans="1:21" x14ac:dyDescent="0.25">
      <c r="A465" s="95"/>
      <c r="B465" s="95"/>
      <c r="C465" s="95"/>
      <c r="D465" s="95"/>
      <c r="E465" s="95"/>
      <c r="F465" s="95"/>
      <c r="G465" s="95"/>
      <c r="H465" s="95"/>
      <c r="I465" s="95"/>
      <c r="J465" s="95"/>
      <c r="K465" s="95"/>
      <c r="L465" s="95"/>
      <c r="M465" s="95"/>
      <c r="N465" s="95"/>
      <c r="O465" s="95"/>
      <c r="P465" s="95"/>
      <c r="Q465" s="95"/>
      <c r="R465" s="95"/>
      <c r="S465" s="95"/>
      <c r="T465" s="95"/>
      <c r="U465" s="95"/>
    </row>
    <row r="466" spans="1:21" x14ac:dyDescent="0.25">
      <c r="A466" s="95"/>
      <c r="B466" s="95"/>
      <c r="C466" s="95"/>
      <c r="D466" s="95"/>
      <c r="E466" s="95"/>
      <c r="F466" s="95"/>
      <c r="G466" s="95"/>
      <c r="H466" s="95"/>
      <c r="I466" s="95"/>
      <c r="J466" s="95"/>
      <c r="K466" s="95"/>
      <c r="L466" s="95"/>
      <c r="M466" s="95"/>
      <c r="N466" s="95"/>
      <c r="O466" s="95"/>
      <c r="P466" s="95"/>
      <c r="Q466" s="95"/>
      <c r="R466" s="95"/>
      <c r="S466" s="95"/>
      <c r="T466" s="95"/>
      <c r="U466" s="95"/>
    </row>
    <row r="467" spans="1:21" x14ac:dyDescent="0.25">
      <c r="A467" s="95"/>
      <c r="B467" s="95"/>
      <c r="C467" s="95"/>
      <c r="D467" s="95"/>
      <c r="E467" s="95"/>
      <c r="F467" s="95"/>
      <c r="G467" s="95"/>
      <c r="H467" s="95"/>
      <c r="I467" s="95"/>
      <c r="J467" s="95"/>
      <c r="K467" s="95"/>
      <c r="L467" s="95"/>
      <c r="M467" s="95"/>
      <c r="N467" s="95"/>
      <c r="O467" s="95"/>
      <c r="P467" s="95"/>
      <c r="Q467" s="95"/>
      <c r="R467" s="95"/>
      <c r="S467" s="95"/>
      <c r="T467" s="95"/>
      <c r="U467" s="95"/>
    </row>
    <row r="468" spans="1:21" x14ac:dyDescent="0.25">
      <c r="A468" s="95"/>
      <c r="B468" s="95"/>
      <c r="C468" s="95"/>
      <c r="D468" s="95"/>
      <c r="E468" s="95"/>
      <c r="F468" s="95"/>
      <c r="G468" s="95"/>
      <c r="H468" s="95"/>
      <c r="I468" s="95"/>
      <c r="J468" s="95"/>
      <c r="K468" s="95"/>
      <c r="L468" s="95"/>
      <c r="M468" s="95"/>
      <c r="N468" s="95"/>
      <c r="O468" s="95"/>
      <c r="P468" s="95"/>
      <c r="Q468" s="95"/>
      <c r="R468" s="95"/>
      <c r="S468" s="95"/>
      <c r="T468" s="95"/>
      <c r="U468" s="95"/>
    </row>
    <row r="469" spans="1:21" x14ac:dyDescent="0.25">
      <c r="A469" s="95"/>
      <c r="B469" s="95"/>
      <c r="C469" s="95"/>
      <c r="D469" s="95"/>
      <c r="E469" s="95"/>
      <c r="F469" s="95"/>
      <c r="G469" s="95"/>
      <c r="H469" s="95"/>
      <c r="I469" s="95"/>
      <c r="J469" s="95"/>
      <c r="K469" s="95"/>
      <c r="L469" s="95"/>
      <c r="M469" s="95"/>
      <c r="N469" s="95"/>
      <c r="O469" s="95"/>
      <c r="P469" s="95"/>
      <c r="Q469" s="95"/>
      <c r="R469" s="95"/>
      <c r="S469" s="95"/>
      <c r="T469" s="95"/>
      <c r="U469" s="95"/>
    </row>
    <row r="470" spans="1:21" x14ac:dyDescent="0.25">
      <c r="A470" s="95"/>
      <c r="B470" s="95"/>
      <c r="C470" s="95"/>
      <c r="D470" s="95"/>
      <c r="E470" s="95"/>
      <c r="F470" s="95"/>
      <c r="G470" s="95"/>
      <c r="H470" s="95"/>
      <c r="I470" s="95"/>
      <c r="J470" s="95"/>
      <c r="K470" s="95"/>
      <c r="L470" s="95"/>
      <c r="M470" s="95"/>
      <c r="N470" s="95"/>
      <c r="O470" s="95"/>
      <c r="P470" s="95"/>
      <c r="Q470" s="95"/>
      <c r="R470" s="95"/>
      <c r="S470" s="95"/>
      <c r="T470" s="95"/>
      <c r="U470" s="95"/>
    </row>
    <row r="471" spans="1:21" x14ac:dyDescent="0.25">
      <c r="A471" s="95"/>
      <c r="B471" s="95"/>
      <c r="C471" s="95"/>
      <c r="D471" s="95"/>
      <c r="E471" s="95"/>
      <c r="F471" s="95"/>
      <c r="G471" s="95"/>
      <c r="H471" s="95"/>
      <c r="I471" s="95"/>
      <c r="J471" s="95"/>
      <c r="K471" s="95"/>
      <c r="L471" s="95"/>
      <c r="M471" s="95"/>
      <c r="N471" s="95"/>
      <c r="O471" s="95"/>
      <c r="P471" s="95"/>
      <c r="Q471" s="95"/>
      <c r="R471" s="95"/>
      <c r="S471" s="95"/>
      <c r="T471" s="95"/>
      <c r="U471" s="95"/>
    </row>
    <row r="472" spans="1:21" x14ac:dyDescent="0.25">
      <c r="A472" s="95"/>
      <c r="B472" s="95"/>
      <c r="C472" s="95"/>
      <c r="D472" s="95"/>
      <c r="E472" s="95"/>
      <c r="F472" s="95"/>
      <c r="G472" s="95"/>
      <c r="H472" s="95"/>
      <c r="I472" s="95"/>
      <c r="J472" s="95"/>
      <c r="K472" s="95"/>
      <c r="L472" s="95"/>
      <c r="M472" s="95"/>
      <c r="N472" s="95"/>
      <c r="O472" s="95"/>
      <c r="P472" s="95"/>
      <c r="Q472" s="95"/>
      <c r="R472" s="95"/>
      <c r="S472" s="95"/>
      <c r="T472" s="95"/>
      <c r="U472" s="95"/>
    </row>
    <row r="473" spans="1:21" x14ac:dyDescent="0.25">
      <c r="A473" s="95"/>
      <c r="B473" s="95"/>
      <c r="C473" s="95"/>
      <c r="D473" s="95"/>
      <c r="E473" s="95"/>
      <c r="F473" s="95"/>
      <c r="G473" s="95"/>
      <c r="H473" s="95"/>
      <c r="I473" s="95"/>
      <c r="J473" s="95"/>
      <c r="K473" s="95"/>
      <c r="L473" s="95"/>
      <c r="M473" s="95"/>
      <c r="N473" s="95"/>
      <c r="O473" s="95"/>
      <c r="P473" s="95"/>
      <c r="Q473" s="95"/>
      <c r="R473" s="95"/>
      <c r="S473" s="95"/>
      <c r="T473" s="95"/>
      <c r="U473" s="95"/>
    </row>
    <row r="474" spans="1:21" x14ac:dyDescent="0.25">
      <c r="A474" s="95"/>
      <c r="B474" s="95"/>
      <c r="C474" s="95"/>
      <c r="D474" s="95"/>
      <c r="E474" s="95"/>
      <c r="F474" s="95"/>
      <c r="G474" s="95"/>
      <c r="H474" s="95"/>
      <c r="I474" s="95"/>
      <c r="J474" s="95"/>
      <c r="K474" s="95"/>
      <c r="L474" s="95"/>
      <c r="M474" s="95"/>
      <c r="N474" s="95"/>
      <c r="O474" s="95"/>
      <c r="P474" s="95"/>
      <c r="Q474" s="95"/>
      <c r="R474" s="95"/>
      <c r="S474" s="95"/>
      <c r="T474" s="95"/>
      <c r="U474" s="95"/>
    </row>
    <row r="475" spans="1:21" x14ac:dyDescent="0.25">
      <c r="A475" s="95"/>
      <c r="B475" s="95"/>
      <c r="C475" s="95"/>
      <c r="D475" s="95"/>
      <c r="E475" s="95"/>
      <c r="F475" s="95"/>
      <c r="G475" s="95"/>
      <c r="H475" s="95"/>
      <c r="I475" s="95"/>
      <c r="J475" s="95"/>
      <c r="K475" s="95"/>
      <c r="L475" s="95"/>
      <c r="M475" s="95"/>
      <c r="N475" s="95"/>
      <c r="O475" s="95"/>
      <c r="P475" s="95"/>
      <c r="Q475" s="95"/>
      <c r="R475" s="95"/>
      <c r="S475" s="95"/>
      <c r="T475" s="95"/>
      <c r="U475" s="95"/>
    </row>
    <row r="476" spans="1:21" x14ac:dyDescent="0.25">
      <c r="A476" s="95"/>
      <c r="B476" s="95"/>
      <c r="C476" s="95"/>
      <c r="D476" s="95"/>
      <c r="E476" s="95"/>
      <c r="F476" s="95"/>
      <c r="G476" s="95"/>
      <c r="H476" s="95"/>
      <c r="I476" s="95"/>
      <c r="J476" s="95"/>
      <c r="K476" s="95"/>
      <c r="L476" s="95"/>
      <c r="M476" s="95"/>
      <c r="N476" s="95"/>
      <c r="O476" s="95"/>
      <c r="P476" s="95"/>
      <c r="Q476" s="95"/>
      <c r="R476" s="95"/>
      <c r="S476" s="95"/>
      <c r="T476" s="95"/>
      <c r="U476" s="95"/>
    </row>
    <row r="477" spans="1:21" x14ac:dyDescent="0.25">
      <c r="A477" s="95"/>
      <c r="B477" s="95"/>
      <c r="C477" s="95"/>
      <c r="D477" s="95"/>
      <c r="E477" s="95"/>
      <c r="F477" s="95"/>
      <c r="G477" s="95"/>
      <c r="H477" s="95"/>
      <c r="I477" s="95"/>
      <c r="J477" s="95"/>
      <c r="K477" s="95"/>
      <c r="L477" s="95"/>
      <c r="M477" s="95"/>
      <c r="N477" s="95"/>
      <c r="O477" s="95"/>
      <c r="P477" s="95"/>
      <c r="Q477" s="95"/>
      <c r="R477" s="95"/>
      <c r="S477" s="95"/>
      <c r="T477" s="95"/>
      <c r="U477" s="95"/>
    </row>
    <row r="478" spans="1:21" x14ac:dyDescent="0.25">
      <c r="A478" s="95"/>
      <c r="B478" s="95"/>
      <c r="C478" s="95"/>
      <c r="D478" s="95"/>
      <c r="E478" s="95"/>
      <c r="F478" s="95"/>
      <c r="G478" s="95"/>
      <c r="H478" s="95"/>
      <c r="I478" s="95"/>
      <c r="J478" s="95"/>
      <c r="K478" s="95"/>
      <c r="L478" s="95"/>
      <c r="M478" s="95"/>
      <c r="N478" s="95"/>
      <c r="O478" s="95"/>
      <c r="P478" s="95"/>
      <c r="Q478" s="95"/>
      <c r="R478" s="95"/>
      <c r="S478" s="95"/>
      <c r="T478" s="95"/>
      <c r="U478" s="95"/>
    </row>
    <row r="479" spans="1:21" x14ac:dyDescent="0.25">
      <c r="A479" s="95"/>
      <c r="B479" s="95"/>
      <c r="C479" s="95"/>
      <c r="D479" s="95"/>
      <c r="E479" s="95"/>
      <c r="F479" s="95"/>
      <c r="G479" s="95"/>
      <c r="H479" s="95"/>
      <c r="I479" s="95"/>
      <c r="J479" s="95"/>
      <c r="K479" s="95"/>
      <c r="L479" s="95"/>
      <c r="M479" s="95"/>
      <c r="N479" s="95"/>
      <c r="O479" s="95"/>
      <c r="P479" s="95"/>
      <c r="Q479" s="95"/>
      <c r="R479" s="95"/>
      <c r="S479" s="95"/>
      <c r="T479" s="95"/>
      <c r="U479" s="95"/>
    </row>
    <row r="480" spans="1:21" x14ac:dyDescent="0.25">
      <c r="A480" s="95"/>
      <c r="B480" s="95"/>
      <c r="C480" s="95"/>
      <c r="D480" s="95"/>
      <c r="E480" s="95"/>
      <c r="F480" s="95"/>
      <c r="G480" s="95"/>
      <c r="H480" s="95"/>
      <c r="I480" s="95"/>
      <c r="J480" s="95"/>
      <c r="K480" s="95"/>
      <c r="L480" s="95"/>
      <c r="M480" s="95"/>
      <c r="N480" s="95"/>
      <c r="O480" s="95"/>
      <c r="P480" s="95"/>
      <c r="Q480" s="95"/>
      <c r="R480" s="95"/>
      <c r="S480" s="95"/>
      <c r="T480" s="95"/>
      <c r="U480" s="95"/>
    </row>
    <row r="481" spans="1:21" x14ac:dyDescent="0.25">
      <c r="A481" s="95"/>
      <c r="B481" s="95"/>
      <c r="C481" s="95"/>
      <c r="D481" s="95"/>
      <c r="E481" s="95"/>
      <c r="F481" s="95"/>
      <c r="G481" s="95"/>
      <c r="H481" s="95"/>
      <c r="I481" s="95"/>
      <c r="J481" s="95"/>
      <c r="K481" s="95"/>
      <c r="L481" s="95"/>
      <c r="M481" s="95"/>
      <c r="N481" s="95"/>
      <c r="O481" s="95"/>
      <c r="P481" s="95"/>
      <c r="Q481" s="95"/>
      <c r="R481" s="95"/>
      <c r="S481" s="95"/>
      <c r="T481" s="95"/>
      <c r="U481" s="95"/>
    </row>
    <row r="482" spans="1:21" x14ac:dyDescent="0.25">
      <c r="A482" s="95"/>
      <c r="B482" s="95"/>
      <c r="C482" s="95"/>
      <c r="D482" s="95"/>
      <c r="E482" s="95"/>
      <c r="F482" s="95"/>
      <c r="G482" s="95"/>
      <c r="H482" s="95"/>
      <c r="I482" s="95"/>
      <c r="J482" s="95"/>
      <c r="K482" s="95"/>
      <c r="L482" s="95"/>
      <c r="M482" s="95"/>
      <c r="N482" s="95"/>
      <c r="O482" s="95"/>
      <c r="P482" s="95"/>
      <c r="Q482" s="95"/>
      <c r="R482" s="95"/>
      <c r="S482" s="95"/>
      <c r="T482" s="95"/>
      <c r="U482" s="95"/>
    </row>
    <row r="483" spans="1:21" x14ac:dyDescent="0.25">
      <c r="A483" s="95"/>
      <c r="B483" s="95"/>
      <c r="C483" s="95"/>
      <c r="D483" s="95"/>
      <c r="E483" s="95"/>
      <c r="F483" s="95"/>
      <c r="G483" s="95"/>
      <c r="H483" s="95"/>
      <c r="I483" s="95"/>
      <c r="J483" s="95"/>
      <c r="K483" s="95"/>
      <c r="L483" s="95"/>
      <c r="M483" s="95"/>
      <c r="N483" s="95"/>
      <c r="O483" s="95"/>
      <c r="P483" s="95"/>
      <c r="Q483" s="95"/>
      <c r="R483" s="95"/>
      <c r="S483" s="95"/>
      <c r="T483" s="95"/>
      <c r="U483" s="95"/>
    </row>
    <row r="484" spans="1:21" x14ac:dyDescent="0.25">
      <c r="A484" s="95"/>
      <c r="B484" s="95"/>
      <c r="C484" s="95"/>
      <c r="D484" s="95"/>
      <c r="E484" s="95"/>
      <c r="F484" s="95"/>
      <c r="G484" s="95"/>
      <c r="H484" s="95"/>
      <c r="I484" s="95"/>
      <c r="J484" s="95"/>
      <c r="K484" s="95"/>
      <c r="L484" s="95"/>
      <c r="M484" s="95"/>
      <c r="N484" s="95"/>
      <c r="O484" s="95"/>
      <c r="P484" s="95"/>
      <c r="Q484" s="95"/>
      <c r="R484" s="95"/>
      <c r="S484" s="95"/>
      <c r="T484" s="95"/>
      <c r="U484" s="95"/>
    </row>
    <row r="485" spans="1:21" x14ac:dyDescent="0.25">
      <c r="A485" s="95"/>
      <c r="B485" s="95"/>
      <c r="C485" s="95"/>
      <c r="D485" s="95"/>
      <c r="E485" s="95"/>
      <c r="F485" s="95"/>
      <c r="G485" s="95"/>
      <c r="H485" s="95"/>
      <c r="I485" s="95"/>
      <c r="J485" s="95"/>
      <c r="K485" s="95"/>
      <c r="L485" s="95"/>
      <c r="M485" s="95"/>
      <c r="N485" s="95"/>
      <c r="O485" s="95"/>
      <c r="P485" s="95"/>
      <c r="Q485" s="95"/>
      <c r="R485" s="95"/>
      <c r="S485" s="95"/>
      <c r="T485" s="95"/>
      <c r="U485" s="95"/>
    </row>
    <row r="486" spans="1:21" x14ac:dyDescent="0.25">
      <c r="A486" s="95"/>
      <c r="B486" s="95"/>
      <c r="C486" s="95"/>
      <c r="D486" s="95"/>
      <c r="E486" s="95"/>
      <c r="F486" s="95"/>
      <c r="G486" s="95"/>
      <c r="H486" s="95"/>
      <c r="I486" s="95"/>
      <c r="J486" s="95"/>
      <c r="K486" s="95"/>
      <c r="L486" s="95"/>
      <c r="M486" s="95"/>
      <c r="N486" s="95"/>
      <c r="O486" s="95"/>
      <c r="P486" s="95"/>
      <c r="Q486" s="95"/>
      <c r="R486" s="95"/>
      <c r="S486" s="95"/>
      <c r="T486" s="95"/>
      <c r="U486" s="95"/>
    </row>
    <row r="487" spans="1:21" x14ac:dyDescent="0.25">
      <c r="A487" s="95"/>
      <c r="B487" s="95"/>
      <c r="C487" s="95"/>
      <c r="D487" s="95"/>
      <c r="E487" s="95"/>
      <c r="F487" s="95"/>
      <c r="G487" s="95"/>
      <c r="H487" s="95"/>
      <c r="I487" s="95"/>
      <c r="J487" s="95"/>
      <c r="K487" s="95"/>
      <c r="L487" s="95"/>
      <c r="M487" s="95"/>
      <c r="N487" s="95"/>
      <c r="O487" s="95"/>
      <c r="P487" s="95"/>
      <c r="Q487" s="95"/>
      <c r="R487" s="95"/>
      <c r="S487" s="95"/>
      <c r="T487" s="95"/>
      <c r="U487" s="95"/>
    </row>
    <row r="488" spans="1:21" x14ac:dyDescent="0.25">
      <c r="A488" s="95"/>
      <c r="B488" s="95"/>
      <c r="C488" s="95"/>
      <c r="D488" s="95"/>
      <c r="E488" s="95"/>
      <c r="F488" s="95"/>
      <c r="G488" s="95"/>
      <c r="H488" s="95"/>
      <c r="I488" s="95"/>
      <c r="J488" s="95"/>
      <c r="K488" s="95"/>
      <c r="L488" s="95"/>
      <c r="M488" s="95"/>
      <c r="N488" s="95"/>
      <c r="O488" s="95"/>
      <c r="P488" s="95"/>
      <c r="Q488" s="95"/>
      <c r="R488" s="95"/>
      <c r="S488" s="95"/>
      <c r="T488" s="95"/>
      <c r="U488" s="95"/>
    </row>
    <row r="489" spans="1:21" x14ac:dyDescent="0.25">
      <c r="A489" s="95"/>
      <c r="B489" s="95"/>
      <c r="C489" s="95"/>
      <c r="D489" s="95"/>
      <c r="E489" s="95"/>
      <c r="F489" s="95"/>
      <c r="G489" s="95"/>
      <c r="H489" s="95"/>
      <c r="I489" s="95"/>
      <c r="J489" s="95"/>
      <c r="K489" s="95"/>
      <c r="L489" s="95"/>
      <c r="M489" s="95"/>
      <c r="N489" s="95"/>
      <c r="O489" s="95"/>
      <c r="P489" s="95"/>
      <c r="Q489" s="95"/>
      <c r="R489" s="95"/>
      <c r="S489" s="95"/>
      <c r="T489" s="95"/>
      <c r="U489" s="95"/>
    </row>
    <row r="490" spans="1:21" x14ac:dyDescent="0.25">
      <c r="A490" s="95"/>
      <c r="B490" s="95"/>
      <c r="C490" s="95"/>
      <c r="D490" s="95"/>
      <c r="E490" s="95"/>
      <c r="F490" s="95"/>
      <c r="G490" s="95"/>
      <c r="H490" s="95"/>
      <c r="I490" s="95"/>
      <c r="J490" s="95"/>
      <c r="K490" s="95"/>
      <c r="L490" s="95"/>
      <c r="M490" s="95"/>
      <c r="N490" s="95"/>
      <c r="O490" s="95"/>
      <c r="P490" s="95"/>
      <c r="Q490" s="95"/>
      <c r="R490" s="95"/>
      <c r="S490" s="95"/>
      <c r="T490" s="95"/>
      <c r="U490" s="95"/>
    </row>
    <row r="491" spans="1:21" x14ac:dyDescent="0.25">
      <c r="A491" s="95"/>
      <c r="B491" s="95"/>
      <c r="C491" s="95"/>
      <c r="D491" s="95"/>
      <c r="E491" s="95"/>
      <c r="F491" s="95"/>
      <c r="G491" s="95"/>
      <c r="H491" s="95"/>
      <c r="I491" s="95"/>
      <c r="J491" s="95"/>
      <c r="K491" s="95"/>
      <c r="L491" s="95"/>
      <c r="M491" s="95"/>
      <c r="N491" s="95"/>
      <c r="O491" s="95"/>
      <c r="P491" s="95"/>
      <c r="Q491" s="95"/>
      <c r="R491" s="95"/>
      <c r="S491" s="95"/>
      <c r="T491" s="95"/>
      <c r="U491" s="95"/>
    </row>
    <row r="492" spans="1:21" x14ac:dyDescent="0.25">
      <c r="A492" s="95"/>
      <c r="B492" s="95"/>
      <c r="C492" s="95"/>
      <c r="D492" s="95"/>
      <c r="E492" s="95"/>
      <c r="F492" s="95"/>
      <c r="G492" s="95"/>
      <c r="H492" s="95"/>
      <c r="I492" s="95"/>
      <c r="J492" s="95"/>
      <c r="K492" s="95"/>
      <c r="L492" s="95"/>
      <c r="M492" s="95"/>
      <c r="N492" s="95"/>
      <c r="O492" s="95"/>
      <c r="P492" s="95"/>
      <c r="Q492" s="95"/>
      <c r="R492" s="95"/>
      <c r="S492" s="95"/>
      <c r="T492" s="95"/>
      <c r="U492" s="95"/>
    </row>
    <row r="493" spans="1:21" x14ac:dyDescent="0.25">
      <c r="A493" s="95"/>
      <c r="B493" s="95"/>
      <c r="C493" s="95"/>
      <c r="D493" s="95"/>
      <c r="E493" s="95"/>
      <c r="F493" s="95"/>
      <c r="G493" s="95"/>
      <c r="H493" s="95"/>
      <c r="I493" s="95"/>
      <c r="J493" s="95"/>
      <c r="K493" s="95"/>
      <c r="L493" s="95"/>
      <c r="M493" s="95"/>
      <c r="N493" s="95"/>
      <c r="O493" s="95"/>
      <c r="P493" s="95"/>
      <c r="Q493" s="95"/>
      <c r="R493" s="95"/>
      <c r="S493" s="95"/>
      <c r="T493" s="95"/>
      <c r="U493" s="95"/>
    </row>
    <row r="494" spans="1:21" x14ac:dyDescent="0.25">
      <c r="A494" s="95"/>
      <c r="B494" s="95"/>
      <c r="C494" s="95"/>
      <c r="D494" s="95"/>
      <c r="E494" s="95"/>
      <c r="F494" s="95"/>
      <c r="G494" s="95"/>
      <c r="H494" s="95"/>
      <c r="I494" s="95"/>
      <c r="J494" s="95"/>
      <c r="K494" s="95"/>
      <c r="L494" s="95"/>
      <c r="M494" s="95"/>
      <c r="N494" s="95"/>
      <c r="O494" s="95"/>
      <c r="P494" s="95"/>
      <c r="Q494" s="95"/>
      <c r="R494" s="95"/>
      <c r="S494" s="95"/>
      <c r="T494" s="95"/>
      <c r="U494" s="95"/>
    </row>
    <row r="495" spans="1:21" x14ac:dyDescent="0.25">
      <c r="A495" s="95"/>
      <c r="B495" s="95"/>
      <c r="C495" s="95"/>
      <c r="D495" s="95"/>
      <c r="E495" s="95"/>
      <c r="F495" s="95"/>
      <c r="G495" s="95"/>
      <c r="H495" s="95"/>
      <c r="I495" s="95"/>
      <c r="J495" s="95"/>
      <c r="K495" s="95"/>
      <c r="L495" s="95"/>
      <c r="M495" s="95"/>
      <c r="N495" s="95"/>
      <c r="O495" s="95"/>
      <c r="P495" s="95"/>
      <c r="Q495" s="95"/>
      <c r="R495" s="95"/>
      <c r="S495" s="95"/>
      <c r="T495" s="95"/>
      <c r="U495" s="95"/>
    </row>
    <row r="496" spans="1:21" x14ac:dyDescent="0.25">
      <c r="A496" s="95"/>
      <c r="B496" s="95"/>
      <c r="C496" s="95"/>
      <c r="D496" s="95"/>
      <c r="E496" s="95"/>
      <c r="F496" s="95"/>
      <c r="G496" s="95"/>
      <c r="H496" s="95"/>
      <c r="I496" s="95"/>
      <c r="J496" s="95"/>
      <c r="K496" s="95"/>
      <c r="L496" s="95"/>
      <c r="M496" s="95"/>
      <c r="N496" s="95"/>
      <c r="O496" s="95"/>
      <c r="P496" s="95"/>
      <c r="Q496" s="95"/>
      <c r="R496" s="95"/>
      <c r="S496" s="95"/>
      <c r="T496" s="95"/>
      <c r="U496" s="95"/>
    </row>
    <row r="497" spans="1:21" x14ac:dyDescent="0.25">
      <c r="A497" s="95"/>
      <c r="B497" s="95"/>
      <c r="C497" s="95"/>
      <c r="D497" s="95"/>
      <c r="E497" s="95"/>
      <c r="F497" s="95"/>
      <c r="G497" s="95"/>
      <c r="H497" s="95"/>
      <c r="I497" s="95"/>
      <c r="J497" s="95"/>
      <c r="K497" s="95"/>
      <c r="L497" s="95"/>
      <c r="M497" s="95"/>
      <c r="N497" s="95"/>
      <c r="O497" s="95"/>
      <c r="P497" s="95"/>
      <c r="Q497" s="95"/>
      <c r="R497" s="95"/>
      <c r="S497" s="95"/>
      <c r="T497" s="95"/>
      <c r="U497" s="95"/>
    </row>
    <row r="498" spans="1:21" x14ac:dyDescent="0.25">
      <c r="A498" s="95"/>
      <c r="B498" s="95"/>
      <c r="C498" s="95"/>
      <c r="D498" s="95"/>
      <c r="E498" s="95"/>
      <c r="F498" s="95"/>
      <c r="G498" s="95"/>
      <c r="H498" s="95"/>
      <c r="I498" s="95"/>
      <c r="J498" s="95"/>
      <c r="K498" s="95"/>
      <c r="L498" s="95"/>
      <c r="M498" s="95"/>
      <c r="N498" s="95"/>
      <c r="O498" s="95"/>
      <c r="P498" s="95"/>
      <c r="Q498" s="95"/>
      <c r="R498" s="95"/>
      <c r="S498" s="95"/>
      <c r="T498" s="95"/>
      <c r="U498" s="95"/>
    </row>
    <row r="499" spans="1:21" x14ac:dyDescent="0.25">
      <c r="A499" s="95"/>
      <c r="B499" s="95"/>
      <c r="C499" s="95"/>
      <c r="D499" s="95"/>
      <c r="E499" s="95"/>
      <c r="F499" s="95"/>
      <c r="G499" s="95"/>
      <c r="H499" s="95"/>
      <c r="I499" s="95"/>
      <c r="J499" s="95"/>
      <c r="K499" s="95"/>
      <c r="L499" s="95"/>
      <c r="M499" s="95"/>
      <c r="N499" s="95"/>
      <c r="O499" s="95"/>
      <c r="P499" s="95"/>
      <c r="Q499" s="95"/>
      <c r="R499" s="95"/>
      <c r="S499" s="95"/>
      <c r="T499" s="95"/>
      <c r="U499" s="95"/>
    </row>
    <row r="500" spans="1:21" x14ac:dyDescent="0.25">
      <c r="A500" s="95"/>
      <c r="B500" s="95"/>
      <c r="C500" s="95"/>
      <c r="D500" s="95"/>
      <c r="E500" s="95"/>
      <c r="F500" s="95"/>
      <c r="G500" s="95"/>
      <c r="H500" s="95"/>
      <c r="I500" s="95"/>
      <c r="J500" s="95"/>
      <c r="K500" s="95"/>
      <c r="L500" s="95"/>
      <c r="M500" s="95"/>
      <c r="N500" s="95"/>
      <c r="O500" s="95"/>
      <c r="P500" s="95"/>
      <c r="Q500" s="95"/>
      <c r="R500" s="95"/>
      <c r="S500" s="95"/>
      <c r="T500" s="95"/>
      <c r="U500" s="95"/>
    </row>
    <row r="501" spans="1:21" x14ac:dyDescent="0.25">
      <c r="A501" s="95"/>
      <c r="B501" s="95"/>
      <c r="C501" s="95"/>
      <c r="D501" s="95"/>
      <c r="E501" s="95"/>
      <c r="F501" s="95"/>
      <c r="G501" s="95"/>
      <c r="H501" s="95"/>
      <c r="I501" s="95"/>
      <c r="J501" s="95"/>
      <c r="K501" s="95"/>
      <c r="L501" s="95"/>
      <c r="M501" s="95"/>
      <c r="N501" s="95"/>
      <c r="O501" s="95"/>
      <c r="P501" s="95"/>
      <c r="Q501" s="95"/>
      <c r="R501" s="95"/>
      <c r="S501" s="95"/>
      <c r="T501" s="95"/>
      <c r="U501" s="95"/>
    </row>
    <row r="502" spans="1:21" x14ac:dyDescent="0.25">
      <c r="A502" s="95"/>
      <c r="B502" s="95"/>
      <c r="C502" s="95"/>
      <c r="D502" s="95"/>
      <c r="E502" s="95"/>
      <c r="F502" s="95"/>
      <c r="G502" s="95"/>
      <c r="H502" s="95"/>
      <c r="I502" s="95"/>
      <c r="J502" s="95"/>
      <c r="K502" s="95"/>
      <c r="L502" s="95"/>
      <c r="M502" s="95"/>
      <c r="N502" s="95"/>
      <c r="O502" s="95"/>
      <c r="P502" s="95"/>
      <c r="Q502" s="95"/>
      <c r="R502" s="95"/>
      <c r="S502" s="95"/>
      <c r="T502" s="95"/>
      <c r="U502" s="95"/>
    </row>
    <row r="503" spans="1:21" x14ac:dyDescent="0.25">
      <c r="A503" s="95"/>
      <c r="B503" s="95"/>
      <c r="C503" s="95"/>
      <c r="D503" s="95"/>
      <c r="E503" s="95"/>
      <c r="F503" s="95"/>
      <c r="G503" s="95"/>
      <c r="H503" s="95"/>
      <c r="I503" s="95"/>
      <c r="J503" s="95"/>
      <c r="K503" s="95"/>
      <c r="L503" s="95"/>
      <c r="M503" s="95"/>
      <c r="N503" s="95"/>
      <c r="O503" s="95"/>
      <c r="P503" s="95"/>
      <c r="Q503" s="95"/>
      <c r="R503" s="95"/>
      <c r="S503" s="95"/>
      <c r="T503" s="95"/>
      <c r="U503" s="95"/>
    </row>
    <row r="504" spans="1:21" x14ac:dyDescent="0.25">
      <c r="A504" s="95"/>
      <c r="B504" s="95"/>
      <c r="C504" s="95"/>
      <c r="D504" s="95"/>
      <c r="E504" s="95"/>
      <c r="F504" s="95"/>
      <c r="G504" s="95"/>
      <c r="H504" s="95"/>
      <c r="I504" s="95"/>
      <c r="J504" s="95"/>
      <c r="K504" s="95"/>
      <c r="L504" s="95"/>
      <c r="M504" s="95"/>
      <c r="N504" s="95"/>
      <c r="O504" s="95"/>
      <c r="P504" s="95"/>
      <c r="Q504" s="95"/>
      <c r="R504" s="95"/>
      <c r="S504" s="95"/>
      <c r="T504" s="95"/>
      <c r="U504" s="95"/>
    </row>
    <row r="505" spans="1:21" x14ac:dyDescent="0.25">
      <c r="A505" s="95"/>
      <c r="B505" s="95"/>
      <c r="C505" s="95"/>
      <c r="D505" s="95"/>
      <c r="E505" s="95"/>
      <c r="F505" s="95"/>
      <c r="G505" s="95"/>
      <c r="H505" s="95"/>
      <c r="I505" s="95"/>
      <c r="J505" s="95"/>
      <c r="K505" s="95"/>
      <c r="L505" s="95"/>
      <c r="M505" s="95"/>
      <c r="N505" s="95"/>
      <c r="O505" s="95"/>
      <c r="P505" s="95"/>
      <c r="Q505" s="95"/>
      <c r="R505" s="95"/>
      <c r="S505" s="95"/>
      <c r="T505" s="95"/>
      <c r="U505" s="95"/>
    </row>
    <row r="506" spans="1:21" x14ac:dyDescent="0.25">
      <c r="A506" s="95"/>
      <c r="B506" s="95"/>
      <c r="C506" s="95"/>
      <c r="D506" s="95"/>
      <c r="E506" s="95"/>
      <c r="F506" s="95"/>
      <c r="G506" s="95"/>
      <c r="H506" s="95"/>
      <c r="I506" s="95"/>
      <c r="J506" s="95"/>
      <c r="K506" s="95"/>
      <c r="L506" s="95"/>
      <c r="M506" s="95"/>
      <c r="N506" s="95"/>
      <c r="O506" s="95"/>
      <c r="P506" s="95"/>
      <c r="Q506" s="95"/>
      <c r="R506" s="95"/>
      <c r="S506" s="95"/>
      <c r="T506" s="95"/>
      <c r="U506" s="95"/>
    </row>
    <row r="507" spans="1:21" x14ac:dyDescent="0.25">
      <c r="A507" s="95"/>
      <c r="B507" s="95"/>
      <c r="C507" s="95"/>
      <c r="D507" s="95"/>
      <c r="E507" s="95"/>
      <c r="F507" s="95"/>
      <c r="G507" s="95"/>
      <c r="H507" s="95"/>
      <c r="I507" s="95"/>
      <c r="J507" s="95"/>
      <c r="K507" s="95"/>
      <c r="L507" s="95"/>
      <c r="M507" s="95"/>
      <c r="N507" s="95"/>
      <c r="O507" s="95"/>
      <c r="P507" s="95"/>
      <c r="Q507" s="95"/>
      <c r="R507" s="95"/>
      <c r="S507" s="95"/>
      <c r="T507" s="95"/>
      <c r="U507" s="95"/>
    </row>
    <row r="508" spans="1:21" x14ac:dyDescent="0.25">
      <c r="A508" s="95"/>
      <c r="B508" s="95"/>
      <c r="C508" s="95"/>
      <c r="D508" s="95"/>
      <c r="E508" s="95"/>
      <c r="F508" s="95"/>
      <c r="G508" s="95"/>
      <c r="H508" s="95"/>
      <c r="I508" s="95"/>
      <c r="J508" s="95"/>
      <c r="K508" s="95"/>
      <c r="L508" s="95"/>
      <c r="M508" s="95"/>
      <c r="N508" s="95"/>
      <c r="O508" s="95"/>
      <c r="P508" s="95"/>
      <c r="Q508" s="95"/>
      <c r="R508" s="95"/>
      <c r="S508" s="95"/>
      <c r="T508" s="95"/>
      <c r="U508" s="95"/>
    </row>
    <row r="509" spans="1:21" x14ac:dyDescent="0.25">
      <c r="A509" s="95"/>
      <c r="B509" s="95"/>
      <c r="C509" s="95"/>
      <c r="D509" s="95"/>
      <c r="E509" s="95"/>
      <c r="F509" s="95"/>
      <c r="G509" s="95"/>
      <c r="H509" s="95"/>
      <c r="I509" s="95"/>
      <c r="J509" s="95"/>
      <c r="K509" s="95"/>
      <c r="L509" s="95"/>
      <c r="M509" s="95"/>
      <c r="N509" s="95"/>
      <c r="O509" s="95"/>
      <c r="P509" s="95"/>
      <c r="Q509" s="95"/>
      <c r="R509" s="95"/>
      <c r="S509" s="95"/>
      <c r="T509" s="95"/>
      <c r="U509" s="95"/>
    </row>
    <row r="510" spans="1:21" x14ac:dyDescent="0.25">
      <c r="A510" s="95"/>
      <c r="B510" s="95"/>
      <c r="C510" s="95"/>
      <c r="D510" s="95"/>
      <c r="E510" s="95"/>
      <c r="F510" s="95"/>
      <c r="G510" s="95"/>
      <c r="H510" s="95"/>
      <c r="I510" s="95"/>
      <c r="J510" s="95"/>
      <c r="K510" s="95"/>
      <c r="L510" s="95"/>
      <c r="M510" s="95"/>
      <c r="N510" s="95"/>
      <c r="O510" s="95"/>
      <c r="P510" s="95"/>
      <c r="Q510" s="95"/>
      <c r="R510" s="95"/>
      <c r="S510" s="95"/>
      <c r="T510" s="95"/>
      <c r="U510" s="95"/>
    </row>
    <row r="511" spans="1:21" x14ac:dyDescent="0.25">
      <c r="A511" s="95"/>
      <c r="B511" s="95"/>
      <c r="C511" s="95"/>
      <c r="D511" s="95"/>
      <c r="E511" s="95"/>
      <c r="F511" s="95"/>
      <c r="G511" s="95"/>
      <c r="H511" s="95"/>
      <c r="I511" s="95"/>
      <c r="J511" s="95"/>
      <c r="K511" s="95"/>
      <c r="L511" s="95"/>
      <c r="M511" s="95"/>
      <c r="N511" s="95"/>
      <c r="O511" s="95"/>
      <c r="P511" s="95"/>
      <c r="Q511" s="95"/>
      <c r="R511" s="95"/>
      <c r="S511" s="95"/>
      <c r="T511" s="95"/>
      <c r="U511" s="95"/>
    </row>
    <row r="512" spans="1:21" x14ac:dyDescent="0.25">
      <c r="A512" s="95"/>
      <c r="B512" s="95"/>
      <c r="C512" s="95"/>
      <c r="D512" s="95"/>
      <c r="E512" s="95"/>
      <c r="F512" s="95"/>
      <c r="G512" s="95"/>
      <c r="H512" s="95"/>
      <c r="I512" s="95"/>
      <c r="J512" s="95"/>
      <c r="K512" s="95"/>
      <c r="L512" s="95"/>
      <c r="M512" s="95"/>
      <c r="N512" s="95"/>
      <c r="O512" s="95"/>
      <c r="P512" s="95"/>
      <c r="Q512" s="95"/>
      <c r="R512" s="95"/>
      <c r="S512" s="95"/>
      <c r="T512" s="95"/>
      <c r="U512" s="95"/>
    </row>
    <row r="513" spans="1:21" x14ac:dyDescent="0.25">
      <c r="A513" s="95"/>
      <c r="B513" s="95"/>
      <c r="C513" s="95"/>
      <c r="D513" s="95"/>
      <c r="E513" s="95"/>
      <c r="F513" s="95"/>
      <c r="G513" s="95"/>
      <c r="H513" s="95"/>
      <c r="I513" s="95"/>
      <c r="J513" s="95"/>
      <c r="K513" s="95"/>
      <c r="L513" s="95"/>
      <c r="M513" s="95"/>
      <c r="N513" s="95"/>
      <c r="O513" s="95"/>
      <c r="P513" s="95"/>
      <c r="Q513" s="95"/>
      <c r="R513" s="95"/>
      <c r="S513" s="95"/>
      <c r="T513" s="95"/>
      <c r="U513" s="95"/>
    </row>
    <row r="514" spans="1:21" x14ac:dyDescent="0.25">
      <c r="A514" s="95"/>
      <c r="B514" s="95"/>
      <c r="C514" s="95"/>
      <c r="D514" s="95"/>
      <c r="E514" s="95"/>
      <c r="F514" s="95"/>
      <c r="G514" s="95"/>
      <c r="H514" s="95"/>
      <c r="I514" s="95"/>
      <c r="J514" s="95"/>
      <c r="K514" s="95"/>
      <c r="L514" s="95"/>
      <c r="M514" s="95"/>
      <c r="N514" s="95"/>
      <c r="O514" s="95"/>
      <c r="P514" s="95"/>
      <c r="Q514" s="95"/>
      <c r="R514" s="95"/>
      <c r="S514" s="95"/>
      <c r="T514" s="95"/>
      <c r="U514" s="95"/>
    </row>
    <row r="515" spans="1:21" x14ac:dyDescent="0.25">
      <c r="A515" s="95"/>
      <c r="B515" s="95"/>
      <c r="C515" s="95"/>
      <c r="D515" s="95"/>
      <c r="E515" s="95"/>
      <c r="F515" s="95"/>
      <c r="G515" s="95"/>
      <c r="H515" s="95"/>
      <c r="I515" s="95"/>
      <c r="J515" s="95"/>
      <c r="K515" s="95"/>
      <c r="L515" s="95"/>
      <c r="M515" s="95"/>
      <c r="N515" s="95"/>
      <c r="O515" s="95"/>
      <c r="P515" s="95"/>
      <c r="Q515" s="95"/>
      <c r="R515" s="95"/>
      <c r="S515" s="95"/>
      <c r="T515" s="95"/>
      <c r="U515" s="95"/>
    </row>
    <row r="516" spans="1:21" x14ac:dyDescent="0.25">
      <c r="A516" s="95"/>
      <c r="B516" s="95"/>
      <c r="C516" s="95"/>
      <c r="D516" s="95"/>
      <c r="E516" s="95"/>
      <c r="F516" s="95"/>
      <c r="G516" s="95"/>
      <c r="H516" s="95"/>
      <c r="I516" s="95"/>
      <c r="J516" s="95"/>
      <c r="K516" s="95"/>
      <c r="L516" s="95"/>
      <c r="M516" s="95"/>
      <c r="N516" s="95"/>
      <c r="O516" s="95"/>
      <c r="P516" s="95"/>
      <c r="Q516" s="95"/>
      <c r="R516" s="95"/>
      <c r="S516" s="95"/>
      <c r="T516" s="95"/>
      <c r="U516" s="95"/>
    </row>
    <row r="517" spans="1:21" x14ac:dyDescent="0.25">
      <c r="A517" s="95"/>
      <c r="B517" s="95"/>
      <c r="C517" s="95"/>
      <c r="D517" s="95"/>
      <c r="E517" s="95"/>
      <c r="F517" s="95"/>
      <c r="G517" s="95"/>
      <c r="H517" s="95"/>
      <c r="I517" s="95"/>
      <c r="J517" s="95"/>
      <c r="K517" s="95"/>
      <c r="L517" s="95"/>
      <c r="M517" s="95"/>
      <c r="N517" s="95"/>
      <c r="O517" s="95"/>
      <c r="P517" s="95"/>
      <c r="Q517" s="95"/>
      <c r="R517" s="95"/>
      <c r="S517" s="95"/>
      <c r="T517" s="95"/>
      <c r="U517" s="95"/>
    </row>
    <row r="518" spans="1:21" x14ac:dyDescent="0.25">
      <c r="A518" s="95"/>
      <c r="B518" s="95"/>
      <c r="C518" s="95"/>
      <c r="D518" s="95"/>
      <c r="E518" s="95"/>
      <c r="F518" s="95"/>
      <c r="G518" s="95"/>
      <c r="H518" s="95"/>
      <c r="I518" s="95"/>
      <c r="J518" s="95"/>
      <c r="K518" s="95"/>
      <c r="L518" s="95"/>
      <c r="M518" s="95"/>
      <c r="N518" s="95"/>
      <c r="O518" s="95"/>
      <c r="P518" s="95"/>
      <c r="Q518" s="95"/>
      <c r="R518" s="95"/>
      <c r="S518" s="95"/>
      <c r="T518" s="95"/>
      <c r="U518" s="95"/>
    </row>
    <row r="519" spans="1:21" x14ac:dyDescent="0.25">
      <c r="A519" s="95"/>
      <c r="B519" s="95"/>
      <c r="C519" s="95"/>
      <c r="D519" s="95"/>
      <c r="E519" s="95"/>
      <c r="F519" s="95"/>
      <c r="G519" s="95"/>
      <c r="H519" s="95"/>
      <c r="I519" s="95"/>
      <c r="J519" s="95"/>
      <c r="K519" s="95"/>
      <c r="L519" s="95"/>
      <c r="M519" s="95"/>
      <c r="N519" s="95"/>
      <c r="O519" s="95"/>
      <c r="P519" s="95"/>
      <c r="Q519" s="95"/>
      <c r="R519" s="95"/>
      <c r="S519" s="95"/>
      <c r="T519" s="95"/>
      <c r="U519" s="95"/>
    </row>
    <row r="520" spans="1:21" x14ac:dyDescent="0.25">
      <c r="A520" s="95"/>
      <c r="B520" s="95"/>
      <c r="C520" s="95"/>
      <c r="D520" s="95"/>
      <c r="E520" s="95"/>
      <c r="F520" s="95"/>
      <c r="G520" s="95"/>
      <c r="H520" s="95"/>
      <c r="I520" s="95"/>
      <c r="J520" s="95"/>
      <c r="K520" s="95"/>
      <c r="L520" s="95"/>
      <c r="M520" s="95"/>
      <c r="N520" s="95"/>
      <c r="O520" s="95"/>
      <c r="P520" s="95"/>
      <c r="Q520" s="95"/>
      <c r="R520" s="95"/>
      <c r="S520" s="95"/>
      <c r="T520" s="95"/>
      <c r="U520" s="95"/>
    </row>
    <row r="521" spans="1:21" x14ac:dyDescent="0.25">
      <c r="A521" s="95"/>
      <c r="B521" s="95"/>
      <c r="C521" s="95"/>
      <c r="D521" s="95"/>
      <c r="E521" s="95"/>
      <c r="F521" s="95"/>
      <c r="G521" s="95"/>
      <c r="H521" s="95"/>
      <c r="I521" s="95"/>
      <c r="J521" s="95"/>
      <c r="K521" s="95"/>
      <c r="L521" s="95"/>
      <c r="M521" s="95"/>
      <c r="N521" s="95"/>
      <c r="O521" s="95"/>
      <c r="P521" s="95"/>
      <c r="Q521" s="95"/>
      <c r="R521" s="95"/>
      <c r="S521" s="95"/>
      <c r="T521" s="95"/>
      <c r="U521" s="95"/>
    </row>
    <row r="522" spans="1:21" x14ac:dyDescent="0.25">
      <c r="A522" s="95"/>
      <c r="B522" s="95"/>
      <c r="C522" s="95"/>
      <c r="D522" s="95"/>
      <c r="E522" s="95"/>
      <c r="F522" s="95"/>
      <c r="G522" s="95"/>
      <c r="H522" s="95"/>
      <c r="I522" s="95"/>
      <c r="J522" s="95"/>
      <c r="K522" s="95"/>
      <c r="L522" s="95"/>
      <c r="M522" s="95"/>
      <c r="N522" s="95"/>
      <c r="O522" s="95"/>
      <c r="P522" s="95"/>
      <c r="Q522" s="95"/>
      <c r="R522" s="95"/>
      <c r="S522" s="95"/>
      <c r="T522" s="95"/>
      <c r="U522" s="95"/>
    </row>
    <row r="523" spans="1:21" x14ac:dyDescent="0.25">
      <c r="A523" s="95"/>
      <c r="B523" s="95"/>
      <c r="C523" s="95"/>
      <c r="D523" s="95"/>
      <c r="E523" s="95"/>
      <c r="F523" s="95"/>
      <c r="G523" s="95"/>
      <c r="H523" s="95"/>
      <c r="I523" s="95"/>
      <c r="J523" s="95"/>
      <c r="K523" s="95"/>
      <c r="L523" s="95"/>
      <c r="M523" s="95"/>
      <c r="N523" s="95"/>
      <c r="O523" s="95"/>
      <c r="P523" s="95"/>
      <c r="Q523" s="95"/>
      <c r="R523" s="95"/>
      <c r="S523" s="95"/>
      <c r="T523" s="95"/>
      <c r="U523" s="95"/>
    </row>
    <row r="524" spans="1:21" x14ac:dyDescent="0.25">
      <c r="A524" s="95"/>
      <c r="B524" s="95"/>
      <c r="C524" s="95"/>
      <c r="D524" s="95"/>
      <c r="E524" s="95"/>
      <c r="F524" s="95"/>
      <c r="G524" s="95"/>
      <c r="H524" s="95"/>
      <c r="I524" s="95"/>
      <c r="J524" s="95"/>
      <c r="K524" s="95"/>
      <c r="L524" s="95"/>
      <c r="M524" s="95"/>
      <c r="N524" s="95"/>
      <c r="O524" s="95"/>
      <c r="P524" s="95"/>
      <c r="Q524" s="95"/>
      <c r="R524" s="95"/>
      <c r="S524" s="95"/>
      <c r="T524" s="95"/>
      <c r="U524" s="95"/>
    </row>
    <row r="525" spans="1:21" x14ac:dyDescent="0.25">
      <c r="A525" s="95"/>
      <c r="B525" s="95"/>
      <c r="C525" s="95"/>
      <c r="D525" s="95"/>
      <c r="E525" s="95"/>
      <c r="F525" s="95"/>
      <c r="G525" s="95"/>
      <c r="H525" s="95"/>
      <c r="I525" s="95"/>
      <c r="J525" s="95"/>
      <c r="K525" s="95"/>
      <c r="L525" s="95"/>
      <c r="M525" s="95"/>
      <c r="N525" s="95"/>
      <c r="O525" s="95"/>
      <c r="P525" s="95"/>
      <c r="Q525" s="95"/>
      <c r="R525" s="95"/>
      <c r="S525" s="95"/>
      <c r="T525" s="95"/>
      <c r="U525" s="95"/>
    </row>
    <row r="526" spans="1:21" x14ac:dyDescent="0.25">
      <c r="A526" s="95"/>
      <c r="B526" s="95"/>
      <c r="C526" s="95"/>
      <c r="D526" s="95"/>
      <c r="E526" s="95"/>
      <c r="F526" s="95"/>
      <c r="G526" s="95"/>
      <c r="H526" s="95"/>
      <c r="I526" s="95"/>
      <c r="J526" s="95"/>
      <c r="K526" s="95"/>
      <c r="L526" s="95"/>
      <c r="M526" s="95"/>
      <c r="N526" s="95"/>
      <c r="O526" s="95"/>
      <c r="P526" s="95"/>
      <c r="Q526" s="95"/>
      <c r="R526" s="95"/>
      <c r="S526" s="95"/>
      <c r="T526" s="95"/>
      <c r="U526" s="95"/>
    </row>
    <row r="527" spans="1:21" x14ac:dyDescent="0.25">
      <c r="A527" s="95"/>
      <c r="B527" s="95"/>
      <c r="C527" s="95"/>
      <c r="D527" s="95"/>
      <c r="E527" s="95"/>
      <c r="F527" s="95"/>
      <c r="G527" s="95"/>
      <c r="H527" s="95"/>
      <c r="I527" s="95"/>
      <c r="J527" s="95"/>
      <c r="K527" s="95"/>
      <c r="L527" s="95"/>
      <c r="M527" s="95"/>
      <c r="N527" s="95"/>
      <c r="O527" s="95"/>
      <c r="P527" s="95"/>
      <c r="Q527" s="95"/>
      <c r="R527" s="95"/>
      <c r="S527" s="95"/>
      <c r="T527" s="95"/>
      <c r="U527" s="95"/>
    </row>
    <row r="528" spans="1:21" x14ac:dyDescent="0.25">
      <c r="A528" s="95"/>
      <c r="B528" s="95"/>
      <c r="C528" s="95"/>
      <c r="D528" s="95"/>
      <c r="E528" s="95"/>
      <c r="F528" s="95"/>
      <c r="G528" s="95"/>
      <c r="H528" s="95"/>
      <c r="I528" s="95"/>
      <c r="J528" s="95"/>
      <c r="K528" s="95"/>
      <c r="L528" s="95"/>
      <c r="M528" s="95"/>
      <c r="N528" s="95"/>
      <c r="O528" s="95"/>
      <c r="P528" s="95"/>
      <c r="Q528" s="95"/>
      <c r="R528" s="95"/>
      <c r="S528" s="95"/>
      <c r="T528" s="95"/>
      <c r="U528" s="95"/>
    </row>
    <row r="529" spans="1:21" x14ac:dyDescent="0.25">
      <c r="A529" s="95"/>
      <c r="B529" s="95"/>
      <c r="C529" s="95"/>
      <c r="D529" s="95"/>
      <c r="E529" s="95"/>
      <c r="F529" s="95"/>
      <c r="G529" s="95"/>
      <c r="H529" s="95"/>
      <c r="I529" s="95"/>
      <c r="J529" s="95"/>
      <c r="K529" s="95"/>
      <c r="L529" s="95"/>
      <c r="M529" s="95"/>
      <c r="N529" s="95"/>
      <c r="O529" s="95"/>
      <c r="P529" s="95"/>
      <c r="Q529" s="95"/>
      <c r="R529" s="95"/>
      <c r="S529" s="95"/>
      <c r="T529" s="95"/>
      <c r="U529" s="95"/>
    </row>
    <row r="530" spans="1:21" x14ac:dyDescent="0.25">
      <c r="A530" s="95"/>
      <c r="B530" s="95"/>
      <c r="C530" s="95"/>
      <c r="D530" s="95"/>
      <c r="E530" s="95"/>
      <c r="F530" s="95"/>
      <c r="G530" s="95"/>
      <c r="H530" s="95"/>
      <c r="I530" s="95"/>
      <c r="J530" s="95"/>
      <c r="K530" s="95"/>
      <c r="L530" s="95"/>
      <c r="M530" s="95"/>
      <c r="N530" s="95"/>
      <c r="O530" s="95"/>
      <c r="P530" s="95"/>
      <c r="Q530" s="95"/>
      <c r="R530" s="95"/>
      <c r="S530" s="95"/>
      <c r="T530" s="95"/>
      <c r="U530" s="95"/>
    </row>
    <row r="531" spans="1:21" x14ac:dyDescent="0.25">
      <c r="A531" s="95"/>
      <c r="B531" s="95"/>
      <c r="C531" s="95"/>
      <c r="D531" s="95"/>
      <c r="E531" s="95"/>
      <c r="F531" s="95"/>
      <c r="G531" s="95"/>
      <c r="H531" s="95"/>
      <c r="I531" s="95"/>
      <c r="J531" s="95"/>
      <c r="K531" s="95"/>
      <c r="L531" s="95"/>
      <c r="M531" s="95"/>
      <c r="N531" s="95"/>
      <c r="O531" s="95"/>
      <c r="P531" s="95"/>
      <c r="Q531" s="95"/>
      <c r="R531" s="95"/>
      <c r="S531" s="95"/>
      <c r="T531" s="95"/>
      <c r="U531" s="95"/>
    </row>
    <row r="532" spans="1:21" x14ac:dyDescent="0.25">
      <c r="A532" s="95"/>
      <c r="B532" s="95"/>
      <c r="C532" s="95"/>
      <c r="D532" s="95"/>
      <c r="E532" s="95"/>
      <c r="F532" s="95"/>
      <c r="G532" s="95"/>
      <c r="H532" s="95"/>
      <c r="I532" s="95"/>
      <c r="J532" s="95"/>
      <c r="K532" s="95"/>
      <c r="L532" s="95"/>
      <c r="M532" s="95"/>
      <c r="N532" s="95"/>
      <c r="O532" s="95"/>
      <c r="P532" s="95"/>
      <c r="Q532" s="95"/>
      <c r="R532" s="95"/>
      <c r="S532" s="95"/>
      <c r="T532" s="95"/>
      <c r="U532" s="95"/>
    </row>
    <row r="533" spans="1:21" x14ac:dyDescent="0.25">
      <c r="A533" s="95"/>
      <c r="B533" s="95"/>
      <c r="C533" s="95"/>
      <c r="D533" s="95"/>
      <c r="E533" s="95"/>
      <c r="F533" s="95"/>
      <c r="G533" s="95"/>
      <c r="H533" s="95"/>
      <c r="I533" s="95"/>
      <c r="J533" s="95"/>
      <c r="K533" s="95"/>
      <c r="L533" s="95"/>
      <c r="M533" s="95"/>
      <c r="N533" s="95"/>
      <c r="O533" s="95"/>
      <c r="P533" s="95"/>
      <c r="Q533" s="95"/>
      <c r="R533" s="95"/>
      <c r="S533" s="95"/>
      <c r="T533" s="95"/>
      <c r="U533" s="95"/>
    </row>
    <row r="534" spans="1:21" x14ac:dyDescent="0.25">
      <c r="A534" s="95"/>
      <c r="B534" s="95"/>
      <c r="C534" s="95"/>
      <c r="D534" s="95"/>
      <c r="E534" s="95"/>
      <c r="F534" s="95"/>
      <c r="G534" s="95"/>
      <c r="H534" s="95"/>
      <c r="I534" s="95"/>
      <c r="J534" s="95"/>
      <c r="K534" s="95"/>
      <c r="L534" s="95"/>
      <c r="M534" s="95"/>
      <c r="N534" s="95"/>
      <c r="O534" s="95"/>
      <c r="P534" s="95"/>
      <c r="Q534" s="95"/>
      <c r="R534" s="95"/>
      <c r="S534" s="95"/>
      <c r="T534" s="95"/>
      <c r="U534" s="95"/>
    </row>
    <row r="535" spans="1:21" x14ac:dyDescent="0.25">
      <c r="A535" s="95"/>
      <c r="B535" s="95"/>
      <c r="C535" s="95"/>
      <c r="D535" s="95"/>
      <c r="E535" s="95"/>
      <c r="F535" s="95"/>
      <c r="G535" s="95"/>
      <c r="H535" s="95"/>
      <c r="I535" s="95"/>
      <c r="J535" s="95"/>
      <c r="K535" s="95"/>
      <c r="L535" s="95"/>
      <c r="M535" s="95"/>
      <c r="N535" s="95"/>
      <c r="O535" s="95"/>
      <c r="P535" s="95"/>
      <c r="Q535" s="95"/>
      <c r="R535" s="95"/>
      <c r="S535" s="95"/>
      <c r="T535" s="95"/>
      <c r="U535" s="95"/>
    </row>
    <row r="536" spans="1:21" x14ac:dyDescent="0.25">
      <c r="A536" s="95"/>
      <c r="B536" s="95"/>
      <c r="C536" s="95"/>
      <c r="D536" s="95"/>
      <c r="E536" s="95"/>
      <c r="F536" s="95"/>
      <c r="G536" s="95"/>
      <c r="H536" s="95"/>
      <c r="I536" s="95"/>
      <c r="J536" s="95"/>
      <c r="K536" s="95"/>
      <c r="L536" s="95"/>
      <c r="M536" s="95"/>
      <c r="N536" s="95"/>
      <c r="O536" s="95"/>
      <c r="P536" s="95"/>
      <c r="Q536" s="95"/>
      <c r="R536" s="95"/>
      <c r="S536" s="95"/>
      <c r="T536" s="95"/>
      <c r="U536" s="95"/>
    </row>
    <row r="537" spans="1:21" x14ac:dyDescent="0.25">
      <c r="A537" s="95"/>
      <c r="B537" s="95"/>
      <c r="C537" s="95"/>
      <c r="D537" s="95"/>
      <c r="E537" s="95"/>
      <c r="F537" s="95"/>
      <c r="G537" s="95"/>
      <c r="H537" s="95"/>
      <c r="I537" s="95"/>
      <c r="J537" s="95"/>
      <c r="K537" s="95"/>
      <c r="L537" s="95"/>
      <c r="M537" s="95"/>
      <c r="N537" s="95"/>
      <c r="O537" s="95"/>
      <c r="P537" s="95"/>
      <c r="Q537" s="95"/>
      <c r="R537" s="95"/>
      <c r="S537" s="95"/>
      <c r="T537" s="95"/>
      <c r="U537" s="95"/>
    </row>
    <row r="538" spans="1:21" x14ac:dyDescent="0.25">
      <c r="A538" s="95"/>
      <c r="B538" s="95"/>
      <c r="C538" s="95"/>
      <c r="D538" s="95"/>
      <c r="E538" s="95"/>
      <c r="F538" s="95"/>
      <c r="G538" s="95"/>
      <c r="H538" s="95"/>
      <c r="I538" s="95"/>
      <c r="J538" s="95"/>
      <c r="K538" s="95"/>
      <c r="L538" s="95"/>
      <c r="M538" s="95"/>
      <c r="N538" s="95"/>
      <c r="O538" s="95"/>
      <c r="P538" s="95"/>
      <c r="Q538" s="95"/>
      <c r="R538" s="95"/>
      <c r="S538" s="95"/>
      <c r="T538" s="95"/>
      <c r="U538" s="95"/>
    </row>
    <row r="539" spans="1:21" x14ac:dyDescent="0.25">
      <c r="A539" s="95"/>
      <c r="B539" s="95"/>
      <c r="C539" s="95"/>
      <c r="D539" s="95"/>
      <c r="E539" s="95"/>
      <c r="F539" s="95"/>
      <c r="G539" s="95"/>
      <c r="H539" s="95"/>
      <c r="I539" s="95"/>
      <c r="J539" s="95"/>
      <c r="K539" s="95"/>
      <c r="L539" s="95"/>
      <c r="M539" s="95"/>
      <c r="N539" s="95"/>
      <c r="O539" s="95"/>
      <c r="P539" s="95"/>
      <c r="Q539" s="95"/>
      <c r="R539" s="95"/>
      <c r="S539" s="95"/>
      <c r="T539" s="95"/>
      <c r="U539" s="95"/>
    </row>
    <row r="540" spans="1:21" x14ac:dyDescent="0.25">
      <c r="A540" s="95"/>
      <c r="B540" s="95"/>
      <c r="C540" s="95"/>
      <c r="D540" s="95"/>
      <c r="E540" s="95"/>
      <c r="F540" s="95"/>
      <c r="G540" s="95"/>
      <c r="H540" s="95"/>
      <c r="I540" s="95"/>
      <c r="J540" s="95"/>
      <c r="K540" s="95"/>
      <c r="L540" s="95"/>
      <c r="M540" s="95"/>
      <c r="N540" s="95"/>
      <c r="O540" s="95"/>
      <c r="P540" s="95"/>
      <c r="Q540" s="95"/>
      <c r="R540" s="95"/>
      <c r="S540" s="95"/>
      <c r="T540" s="95"/>
      <c r="U540" s="95"/>
    </row>
    <row r="541" spans="1:21" x14ac:dyDescent="0.25">
      <c r="A541" s="95"/>
      <c r="B541" s="95"/>
      <c r="C541" s="95"/>
      <c r="D541" s="95"/>
      <c r="E541" s="95"/>
      <c r="F541" s="95"/>
      <c r="G541" s="95"/>
      <c r="H541" s="95"/>
      <c r="I541" s="95"/>
      <c r="J541" s="95"/>
      <c r="K541" s="95"/>
      <c r="L541" s="95"/>
      <c r="M541" s="95"/>
      <c r="N541" s="95"/>
      <c r="O541" s="95"/>
      <c r="P541" s="95"/>
      <c r="Q541" s="95"/>
      <c r="R541" s="95"/>
      <c r="S541" s="95"/>
      <c r="T541" s="95"/>
      <c r="U541" s="95"/>
    </row>
    <row r="542" spans="1:21" x14ac:dyDescent="0.25">
      <c r="A542" s="95"/>
      <c r="B542" s="95"/>
      <c r="C542" s="95"/>
      <c r="D542" s="95"/>
      <c r="E542" s="95"/>
      <c r="F542" s="95"/>
      <c r="G542" s="95"/>
      <c r="H542" s="95"/>
      <c r="I542" s="95"/>
      <c r="J542" s="95"/>
      <c r="K542" s="95"/>
      <c r="L542" s="95"/>
      <c r="M542" s="95"/>
      <c r="N542" s="95"/>
      <c r="O542" s="95"/>
      <c r="P542" s="95"/>
      <c r="Q542" s="95"/>
      <c r="R542" s="95"/>
      <c r="S542" s="95"/>
      <c r="T542" s="95"/>
      <c r="U542" s="95"/>
    </row>
    <row r="543" spans="1:21" x14ac:dyDescent="0.25">
      <c r="A543" s="95"/>
      <c r="B543" s="95"/>
      <c r="C543" s="95"/>
      <c r="D543" s="95"/>
      <c r="E543" s="95"/>
      <c r="F543" s="95"/>
      <c r="G543" s="95"/>
      <c r="H543" s="95"/>
      <c r="I543" s="95"/>
      <c r="J543" s="95"/>
      <c r="K543" s="95"/>
      <c r="L543" s="95"/>
      <c r="M543" s="95"/>
      <c r="N543" s="95"/>
      <c r="O543" s="95"/>
      <c r="P543" s="95"/>
      <c r="Q543" s="95"/>
      <c r="R543" s="95"/>
      <c r="S543" s="95"/>
      <c r="T543" s="95"/>
      <c r="U543" s="95"/>
    </row>
    <row r="544" spans="1:21" x14ac:dyDescent="0.25">
      <c r="A544" s="95"/>
      <c r="B544" s="95"/>
      <c r="C544" s="95"/>
      <c r="D544" s="95"/>
      <c r="E544" s="95"/>
      <c r="F544" s="95"/>
      <c r="G544" s="95"/>
      <c r="H544" s="95"/>
      <c r="I544" s="95"/>
      <c r="J544" s="95"/>
      <c r="K544" s="95"/>
      <c r="L544" s="95"/>
      <c r="M544" s="95"/>
      <c r="N544" s="95"/>
      <c r="O544" s="95"/>
      <c r="P544" s="95"/>
      <c r="Q544" s="95"/>
      <c r="R544" s="95"/>
      <c r="S544" s="95"/>
      <c r="T544" s="95"/>
      <c r="U544" s="95"/>
    </row>
    <row r="545" spans="1:21" x14ac:dyDescent="0.25">
      <c r="A545" s="95"/>
      <c r="B545" s="95"/>
      <c r="C545" s="95"/>
      <c r="D545" s="95"/>
      <c r="E545" s="95"/>
      <c r="F545" s="95"/>
      <c r="G545" s="95"/>
      <c r="H545" s="95"/>
      <c r="I545" s="95"/>
      <c r="J545" s="95"/>
      <c r="K545" s="95"/>
      <c r="L545" s="95"/>
      <c r="M545" s="95"/>
      <c r="N545" s="95"/>
      <c r="O545" s="95"/>
      <c r="P545" s="95"/>
      <c r="Q545" s="95"/>
      <c r="R545" s="95"/>
      <c r="S545" s="95"/>
      <c r="T545" s="95"/>
      <c r="U545" s="95"/>
    </row>
    <row r="546" spans="1:21" x14ac:dyDescent="0.25">
      <c r="A546" s="95"/>
      <c r="B546" s="95"/>
      <c r="C546" s="95"/>
      <c r="D546" s="95"/>
      <c r="E546" s="95"/>
      <c r="F546" s="95"/>
      <c r="G546" s="95"/>
      <c r="H546" s="95"/>
      <c r="I546" s="95"/>
      <c r="J546" s="95"/>
      <c r="K546" s="95"/>
      <c r="L546" s="95"/>
      <c r="M546" s="95"/>
      <c r="N546" s="95"/>
      <c r="O546" s="95"/>
      <c r="P546" s="95"/>
      <c r="Q546" s="95"/>
      <c r="R546" s="95"/>
      <c r="S546" s="95"/>
      <c r="T546" s="95"/>
      <c r="U546" s="95"/>
    </row>
    <row r="547" spans="1:21" x14ac:dyDescent="0.25">
      <c r="A547" s="95"/>
      <c r="B547" s="95"/>
      <c r="C547" s="95"/>
      <c r="D547" s="95"/>
      <c r="E547" s="95"/>
      <c r="F547" s="95"/>
      <c r="G547" s="95"/>
      <c r="H547" s="95"/>
      <c r="I547" s="95"/>
      <c r="J547" s="95"/>
      <c r="K547" s="95"/>
      <c r="L547" s="95"/>
      <c r="M547" s="95"/>
      <c r="N547" s="95"/>
      <c r="O547" s="95"/>
      <c r="P547" s="95"/>
      <c r="Q547" s="95"/>
      <c r="R547" s="95"/>
      <c r="S547" s="95"/>
      <c r="T547" s="95"/>
      <c r="U547" s="95"/>
    </row>
    <row r="548" spans="1:21" x14ac:dyDescent="0.25">
      <c r="A548" s="95"/>
      <c r="B548" s="95"/>
      <c r="C548" s="95"/>
      <c r="D548" s="95"/>
      <c r="E548" s="95"/>
      <c r="F548" s="95"/>
      <c r="G548" s="95"/>
      <c r="H548" s="95"/>
      <c r="I548" s="95"/>
      <c r="J548" s="95"/>
      <c r="K548" s="95"/>
      <c r="L548" s="95"/>
      <c r="M548" s="95"/>
      <c r="N548" s="95"/>
      <c r="O548" s="95"/>
      <c r="P548" s="95"/>
      <c r="Q548" s="95"/>
      <c r="R548" s="95"/>
      <c r="S548" s="95"/>
      <c r="T548" s="95"/>
      <c r="U548" s="95"/>
    </row>
    <row r="549" spans="1:21" x14ac:dyDescent="0.25">
      <c r="A549" s="95"/>
      <c r="B549" s="95"/>
      <c r="C549" s="95"/>
      <c r="D549" s="95"/>
      <c r="E549" s="95"/>
      <c r="F549" s="95"/>
      <c r="G549" s="95"/>
      <c r="H549" s="95"/>
      <c r="I549" s="95"/>
      <c r="J549" s="95"/>
      <c r="K549" s="95"/>
      <c r="L549" s="95"/>
      <c r="M549" s="95"/>
      <c r="N549" s="95"/>
      <c r="O549" s="95"/>
      <c r="P549" s="95"/>
      <c r="Q549" s="95"/>
      <c r="R549" s="95"/>
      <c r="S549" s="95"/>
      <c r="T549" s="95"/>
      <c r="U549" s="95"/>
    </row>
    <row r="550" spans="1:21" x14ac:dyDescent="0.25">
      <c r="A550" s="95"/>
      <c r="B550" s="95"/>
      <c r="C550" s="95"/>
      <c r="D550" s="95"/>
      <c r="E550" s="95"/>
      <c r="F550" s="95"/>
      <c r="G550" s="95"/>
      <c r="H550" s="95"/>
      <c r="I550" s="95"/>
      <c r="J550" s="95"/>
      <c r="K550" s="95"/>
      <c r="L550" s="95"/>
      <c r="M550" s="95"/>
      <c r="N550" s="95"/>
      <c r="O550" s="95"/>
      <c r="P550" s="95"/>
      <c r="Q550" s="95"/>
      <c r="R550" s="95"/>
      <c r="S550" s="95"/>
      <c r="T550" s="95"/>
      <c r="U550" s="95"/>
    </row>
    <row r="551" spans="1:21" x14ac:dyDescent="0.25">
      <c r="A551" s="95"/>
      <c r="B551" s="95"/>
      <c r="C551" s="95"/>
      <c r="D551" s="95"/>
      <c r="E551" s="95"/>
      <c r="F551" s="95"/>
      <c r="G551" s="95"/>
      <c r="H551" s="95"/>
      <c r="I551" s="95"/>
      <c r="J551" s="95"/>
      <c r="K551" s="95"/>
      <c r="L551" s="95"/>
      <c r="M551" s="95"/>
      <c r="N551" s="95"/>
      <c r="O551" s="95"/>
      <c r="P551" s="95"/>
      <c r="Q551" s="95"/>
      <c r="R551" s="95"/>
      <c r="S551" s="95"/>
      <c r="T551" s="95"/>
      <c r="U551" s="95"/>
    </row>
    <row r="552" spans="1:21" x14ac:dyDescent="0.25">
      <c r="A552" s="95"/>
      <c r="B552" s="95"/>
      <c r="C552" s="95"/>
      <c r="D552" s="95"/>
      <c r="E552" s="95"/>
      <c r="F552" s="95"/>
      <c r="G552" s="95"/>
      <c r="H552" s="95"/>
      <c r="I552" s="95"/>
      <c r="J552" s="95"/>
      <c r="K552" s="95"/>
      <c r="L552" s="95"/>
      <c r="M552" s="95"/>
      <c r="N552" s="95"/>
      <c r="O552" s="95"/>
      <c r="P552" s="95"/>
      <c r="Q552" s="95"/>
      <c r="R552" s="95"/>
      <c r="S552" s="95"/>
      <c r="T552" s="95"/>
      <c r="U552" s="95"/>
    </row>
    <row r="553" spans="1:21" x14ac:dyDescent="0.25">
      <c r="A553" s="95"/>
      <c r="B553" s="95"/>
      <c r="C553" s="95"/>
      <c r="D553" s="95"/>
      <c r="E553" s="95"/>
      <c r="F553" s="95"/>
      <c r="G553" s="95"/>
      <c r="H553" s="95"/>
      <c r="I553" s="95"/>
      <c r="J553" s="95"/>
      <c r="K553" s="95"/>
      <c r="L553" s="95"/>
      <c r="M553" s="95"/>
      <c r="N553" s="95"/>
      <c r="O553" s="95"/>
      <c r="P553" s="95"/>
      <c r="Q553" s="95"/>
      <c r="R553" s="95"/>
      <c r="S553" s="95"/>
      <c r="T553" s="95"/>
      <c r="U553" s="95"/>
    </row>
    <row r="554" spans="1:21" x14ac:dyDescent="0.25">
      <c r="A554" s="95"/>
      <c r="B554" s="95"/>
      <c r="C554" s="95"/>
      <c r="D554" s="95"/>
      <c r="E554" s="95"/>
      <c r="F554" s="95"/>
      <c r="G554" s="95"/>
      <c r="H554" s="95"/>
      <c r="I554" s="95"/>
      <c r="J554" s="95"/>
      <c r="K554" s="95"/>
      <c r="L554" s="95"/>
      <c r="M554" s="95"/>
      <c r="N554" s="95"/>
      <c r="O554" s="95"/>
      <c r="P554" s="95"/>
      <c r="Q554" s="95"/>
      <c r="R554" s="95"/>
      <c r="S554" s="95"/>
      <c r="T554" s="95"/>
      <c r="U554" s="95"/>
    </row>
    <row r="555" spans="1:21" x14ac:dyDescent="0.25">
      <c r="A555" s="95"/>
      <c r="B555" s="95"/>
      <c r="C555" s="95"/>
      <c r="D555" s="95"/>
      <c r="E555" s="95"/>
      <c r="F555" s="95"/>
      <c r="G555" s="95"/>
      <c r="H555" s="95"/>
      <c r="I555" s="95"/>
      <c r="J555" s="95"/>
      <c r="K555" s="95"/>
      <c r="L555" s="95"/>
      <c r="M555" s="95"/>
      <c r="N555" s="95"/>
      <c r="O555" s="95"/>
      <c r="P555" s="95"/>
      <c r="Q555" s="95"/>
      <c r="R555" s="95"/>
      <c r="S555" s="95"/>
      <c r="T555" s="95"/>
      <c r="U555" s="95"/>
    </row>
    <row r="556" spans="1:21" x14ac:dyDescent="0.25">
      <c r="A556" s="95"/>
      <c r="B556" s="95"/>
      <c r="C556" s="95"/>
      <c r="D556" s="95"/>
      <c r="E556" s="95"/>
      <c r="F556" s="95"/>
      <c r="G556" s="95"/>
      <c r="H556" s="95"/>
      <c r="I556" s="95"/>
      <c r="J556" s="95"/>
      <c r="K556" s="95"/>
      <c r="L556" s="95"/>
      <c r="M556" s="95"/>
      <c r="N556" s="95"/>
      <c r="O556" s="95"/>
      <c r="P556" s="95"/>
      <c r="Q556" s="95"/>
      <c r="R556" s="95"/>
      <c r="S556" s="95"/>
      <c r="T556" s="95"/>
      <c r="U556" s="95"/>
    </row>
    <row r="557" spans="1:21" x14ac:dyDescent="0.25">
      <c r="A557" s="95"/>
      <c r="B557" s="95"/>
      <c r="C557" s="95"/>
      <c r="D557" s="95"/>
      <c r="E557" s="95"/>
      <c r="F557" s="95"/>
      <c r="G557" s="95"/>
      <c r="H557" s="95"/>
      <c r="I557" s="95"/>
      <c r="J557" s="95"/>
      <c r="K557" s="95"/>
      <c r="L557" s="95"/>
      <c r="M557" s="95"/>
      <c r="N557" s="95"/>
      <c r="O557" s="95"/>
      <c r="P557" s="95"/>
      <c r="Q557" s="95"/>
      <c r="R557" s="95"/>
      <c r="S557" s="95"/>
      <c r="T557" s="95"/>
      <c r="U557" s="95"/>
    </row>
    <row r="558" spans="1:21" x14ac:dyDescent="0.25">
      <c r="A558" s="95"/>
      <c r="B558" s="95"/>
      <c r="C558" s="95"/>
      <c r="D558" s="95"/>
      <c r="E558" s="95"/>
      <c r="F558" s="95"/>
      <c r="G558" s="95"/>
      <c r="H558" s="95"/>
      <c r="I558" s="95"/>
      <c r="J558" s="95"/>
      <c r="K558" s="95"/>
      <c r="L558" s="95"/>
      <c r="M558" s="95"/>
      <c r="N558" s="95"/>
      <c r="O558" s="95"/>
      <c r="P558" s="95"/>
      <c r="Q558" s="95"/>
      <c r="R558" s="95"/>
      <c r="S558" s="95"/>
      <c r="T558" s="95"/>
      <c r="U558" s="95"/>
    </row>
    <row r="559" spans="1:21" x14ac:dyDescent="0.25">
      <c r="A559" s="95"/>
      <c r="B559" s="95"/>
      <c r="C559" s="95"/>
      <c r="D559" s="95"/>
      <c r="E559" s="95"/>
      <c r="F559" s="95"/>
      <c r="G559" s="95"/>
      <c r="H559" s="95"/>
      <c r="I559" s="95"/>
      <c r="J559" s="95"/>
      <c r="K559" s="95"/>
      <c r="L559" s="95"/>
      <c r="M559" s="95"/>
      <c r="N559" s="95"/>
      <c r="O559" s="95"/>
      <c r="P559" s="95"/>
      <c r="Q559" s="95"/>
      <c r="R559" s="95"/>
      <c r="S559" s="95"/>
      <c r="T559" s="95"/>
      <c r="U559" s="95"/>
    </row>
    <row r="560" spans="1:21" x14ac:dyDescent="0.25">
      <c r="A560" s="95"/>
      <c r="B560" s="95"/>
      <c r="C560" s="95"/>
      <c r="D560" s="95"/>
      <c r="E560" s="95"/>
      <c r="F560" s="95"/>
      <c r="G560" s="95"/>
      <c r="H560" s="95"/>
      <c r="I560" s="95"/>
      <c r="J560" s="95"/>
      <c r="K560" s="95"/>
      <c r="L560" s="95"/>
      <c r="M560" s="95"/>
      <c r="N560" s="95"/>
      <c r="O560" s="95"/>
      <c r="P560" s="95"/>
      <c r="Q560" s="95"/>
      <c r="R560" s="95"/>
      <c r="S560" s="95"/>
      <c r="T560" s="95"/>
      <c r="U560" s="95"/>
    </row>
    <row r="561" spans="1:21" x14ac:dyDescent="0.25">
      <c r="A561" s="95"/>
      <c r="B561" s="95"/>
      <c r="C561" s="95"/>
      <c r="D561" s="95"/>
      <c r="E561" s="95"/>
      <c r="F561" s="95"/>
      <c r="G561" s="95"/>
      <c r="H561" s="95"/>
      <c r="I561" s="95"/>
      <c r="J561" s="95"/>
      <c r="K561" s="95"/>
      <c r="L561" s="95"/>
      <c r="M561" s="95"/>
      <c r="N561" s="95"/>
      <c r="O561" s="95"/>
      <c r="P561" s="95"/>
      <c r="Q561" s="95"/>
      <c r="R561" s="95"/>
      <c r="S561" s="95"/>
      <c r="T561" s="95"/>
      <c r="U561" s="95"/>
    </row>
    <row r="562" spans="1:21" x14ac:dyDescent="0.25">
      <c r="A562" s="95"/>
      <c r="B562" s="95"/>
      <c r="C562" s="95"/>
      <c r="D562" s="95"/>
      <c r="E562" s="95"/>
      <c r="F562" s="95"/>
      <c r="G562" s="95"/>
      <c r="H562" s="95"/>
      <c r="I562" s="95"/>
      <c r="J562" s="95"/>
      <c r="K562" s="95"/>
      <c r="L562" s="95"/>
      <c r="M562" s="95"/>
      <c r="N562" s="95"/>
      <c r="O562" s="95"/>
      <c r="P562" s="95"/>
      <c r="Q562" s="95"/>
      <c r="R562" s="95"/>
      <c r="S562" s="95"/>
      <c r="T562" s="95"/>
      <c r="U562" s="95"/>
    </row>
    <row r="563" spans="1:21" x14ac:dyDescent="0.25">
      <c r="A563" s="95"/>
      <c r="B563" s="95"/>
      <c r="C563" s="95"/>
      <c r="D563" s="95"/>
      <c r="E563" s="95"/>
      <c r="F563" s="95"/>
      <c r="G563" s="95"/>
      <c r="H563" s="95"/>
      <c r="I563" s="95"/>
      <c r="J563" s="95"/>
      <c r="K563" s="95"/>
      <c r="L563" s="95"/>
      <c r="M563" s="95"/>
      <c r="N563" s="95"/>
      <c r="O563" s="95"/>
      <c r="P563" s="95"/>
      <c r="Q563" s="95"/>
      <c r="R563" s="95"/>
      <c r="S563" s="95"/>
      <c r="T563" s="95"/>
      <c r="U563" s="95"/>
    </row>
    <row r="564" spans="1:21" x14ac:dyDescent="0.25">
      <c r="A564" s="95"/>
      <c r="B564" s="95"/>
      <c r="C564" s="95"/>
      <c r="D564" s="95"/>
      <c r="E564" s="95"/>
      <c r="F564" s="95"/>
      <c r="G564" s="95"/>
      <c r="H564" s="95"/>
      <c r="I564" s="95"/>
      <c r="J564" s="95"/>
      <c r="K564" s="95"/>
      <c r="L564" s="95"/>
      <c r="M564" s="95"/>
      <c r="N564" s="95"/>
      <c r="O564" s="95"/>
      <c r="P564" s="95"/>
      <c r="Q564" s="95"/>
      <c r="R564" s="95"/>
      <c r="S564" s="95"/>
      <c r="T564" s="95"/>
      <c r="U564" s="95"/>
    </row>
    <row r="565" spans="1:21" x14ac:dyDescent="0.25">
      <c r="A565" s="95"/>
      <c r="B565" s="95"/>
      <c r="C565" s="95"/>
      <c r="D565" s="95"/>
      <c r="E565" s="95"/>
      <c r="F565" s="95"/>
      <c r="G565" s="95"/>
      <c r="H565" s="95"/>
      <c r="I565" s="95"/>
      <c r="J565" s="95"/>
      <c r="K565" s="95"/>
      <c r="L565" s="95"/>
      <c r="M565" s="95"/>
      <c r="N565" s="95"/>
      <c r="O565" s="95"/>
      <c r="P565" s="95"/>
      <c r="Q565" s="95"/>
      <c r="R565" s="95"/>
      <c r="S565" s="95"/>
      <c r="T565" s="95"/>
      <c r="U565" s="95"/>
    </row>
    <row r="566" spans="1:21" x14ac:dyDescent="0.25">
      <c r="A566" s="95"/>
      <c r="B566" s="95"/>
      <c r="C566" s="95"/>
      <c r="D566" s="95"/>
      <c r="E566" s="95"/>
      <c r="F566" s="95"/>
      <c r="G566" s="95"/>
      <c r="H566" s="95"/>
      <c r="I566" s="95"/>
      <c r="J566" s="95"/>
      <c r="K566" s="95"/>
      <c r="L566" s="95"/>
      <c r="M566" s="95"/>
      <c r="N566" s="95"/>
      <c r="O566" s="95"/>
      <c r="P566" s="95"/>
      <c r="Q566" s="95"/>
      <c r="R566" s="95"/>
      <c r="S566" s="95"/>
      <c r="T566" s="95"/>
      <c r="U566" s="95"/>
    </row>
    <row r="567" spans="1:21" x14ac:dyDescent="0.25">
      <c r="A567" s="95"/>
      <c r="B567" s="95"/>
      <c r="C567" s="95"/>
      <c r="D567" s="95"/>
      <c r="E567" s="95"/>
      <c r="F567" s="95"/>
      <c r="G567" s="95"/>
      <c r="H567" s="95"/>
      <c r="I567" s="95"/>
      <c r="J567" s="95"/>
      <c r="K567" s="95"/>
      <c r="L567" s="95"/>
      <c r="M567" s="95"/>
      <c r="N567" s="95"/>
      <c r="O567" s="95"/>
      <c r="P567" s="95"/>
      <c r="Q567" s="95"/>
      <c r="R567" s="95"/>
      <c r="S567" s="95"/>
      <c r="T567" s="95"/>
      <c r="U567" s="95"/>
    </row>
    <row r="568" spans="1:21" x14ac:dyDescent="0.25">
      <c r="A568" s="95"/>
      <c r="B568" s="95"/>
      <c r="C568" s="95"/>
      <c r="D568" s="95"/>
      <c r="E568" s="95"/>
      <c r="F568" s="95"/>
      <c r="G568" s="95"/>
      <c r="H568" s="95"/>
      <c r="I568" s="95"/>
      <c r="J568" s="95"/>
      <c r="K568" s="95"/>
      <c r="L568" s="95"/>
      <c r="M568" s="95"/>
      <c r="N568" s="95"/>
      <c r="O568" s="95"/>
      <c r="P568" s="95"/>
      <c r="Q568" s="95"/>
      <c r="R568" s="95"/>
      <c r="S568" s="95"/>
      <c r="T568" s="95"/>
      <c r="U568" s="95"/>
    </row>
    <row r="569" spans="1:21" x14ac:dyDescent="0.25">
      <c r="A569" s="95"/>
      <c r="B569" s="95"/>
      <c r="C569" s="95"/>
      <c r="D569" s="95"/>
      <c r="E569" s="95"/>
      <c r="F569" s="95"/>
      <c r="G569" s="95"/>
      <c r="H569" s="95"/>
      <c r="I569" s="95"/>
      <c r="J569" s="95"/>
      <c r="K569" s="95"/>
      <c r="L569" s="95"/>
      <c r="M569" s="95"/>
      <c r="N569" s="95"/>
      <c r="O569" s="95"/>
      <c r="P569" s="95"/>
      <c r="Q569" s="95"/>
      <c r="R569" s="95"/>
      <c r="S569" s="95"/>
      <c r="T569" s="95"/>
      <c r="U569" s="95"/>
    </row>
    <row r="570" spans="1:21" x14ac:dyDescent="0.25">
      <c r="A570" s="95"/>
      <c r="B570" s="95"/>
      <c r="C570" s="95"/>
      <c r="D570" s="95"/>
      <c r="E570" s="95"/>
      <c r="F570" s="95"/>
      <c r="G570" s="95"/>
      <c r="H570" s="95"/>
      <c r="I570" s="95"/>
      <c r="J570" s="95"/>
      <c r="K570" s="95"/>
      <c r="L570" s="95"/>
      <c r="M570" s="95"/>
      <c r="N570" s="95"/>
      <c r="O570" s="95"/>
      <c r="P570" s="95"/>
      <c r="Q570" s="95"/>
      <c r="R570" s="95"/>
      <c r="S570" s="95"/>
      <c r="T570" s="95"/>
      <c r="U570" s="95"/>
    </row>
    <row r="571" spans="1:21" x14ac:dyDescent="0.25">
      <c r="A571" s="95"/>
      <c r="B571" s="95"/>
      <c r="C571" s="95"/>
      <c r="D571" s="95"/>
      <c r="E571" s="95"/>
      <c r="F571" s="95"/>
      <c r="G571" s="95"/>
      <c r="H571" s="95"/>
      <c r="I571" s="95"/>
      <c r="J571" s="95"/>
      <c r="K571" s="95"/>
      <c r="L571" s="95"/>
      <c r="M571" s="95"/>
      <c r="N571" s="95"/>
      <c r="O571" s="95"/>
      <c r="P571" s="95"/>
      <c r="Q571" s="95"/>
      <c r="R571" s="95"/>
      <c r="S571" s="95"/>
      <c r="T571" s="95"/>
      <c r="U571" s="95"/>
    </row>
    <row r="572" spans="1:21" x14ac:dyDescent="0.25">
      <c r="A572" s="95"/>
      <c r="B572" s="95"/>
      <c r="C572" s="95"/>
      <c r="D572" s="95"/>
      <c r="E572" s="95"/>
      <c r="F572" s="95"/>
      <c r="G572" s="95"/>
      <c r="H572" s="95"/>
      <c r="I572" s="95"/>
      <c r="J572" s="95"/>
      <c r="K572" s="95"/>
      <c r="L572" s="95"/>
      <c r="M572" s="95"/>
      <c r="N572" s="95"/>
      <c r="O572" s="95"/>
      <c r="P572" s="95"/>
      <c r="Q572" s="95"/>
      <c r="R572" s="95"/>
      <c r="S572" s="95"/>
      <c r="T572" s="95"/>
      <c r="U572" s="95"/>
    </row>
    <row r="573" spans="1:21" x14ac:dyDescent="0.25">
      <c r="A573" s="95"/>
      <c r="B573" s="95"/>
      <c r="C573" s="95"/>
      <c r="D573" s="95"/>
      <c r="E573" s="95"/>
      <c r="F573" s="95"/>
      <c r="G573" s="95"/>
      <c r="H573" s="95"/>
      <c r="I573" s="95"/>
      <c r="J573" s="95"/>
      <c r="K573" s="95"/>
      <c r="L573" s="95"/>
      <c r="M573" s="95"/>
      <c r="N573" s="95"/>
      <c r="O573" s="95"/>
      <c r="P573" s="95"/>
      <c r="Q573" s="95"/>
      <c r="R573" s="95"/>
      <c r="S573" s="95"/>
      <c r="T573" s="95"/>
      <c r="U573" s="95"/>
    </row>
    <row r="574" spans="1:21" x14ac:dyDescent="0.25">
      <c r="A574" s="95"/>
      <c r="B574" s="95"/>
      <c r="C574" s="95"/>
      <c r="D574" s="95"/>
      <c r="E574" s="95"/>
      <c r="F574" s="95"/>
      <c r="G574" s="95"/>
      <c r="H574" s="95"/>
      <c r="I574" s="95"/>
      <c r="J574" s="95"/>
      <c r="K574" s="95"/>
      <c r="L574" s="95"/>
      <c r="M574" s="95"/>
      <c r="N574" s="95"/>
      <c r="O574" s="95"/>
      <c r="P574" s="95"/>
      <c r="Q574" s="95"/>
      <c r="R574" s="95"/>
      <c r="S574" s="95"/>
      <c r="T574" s="95"/>
      <c r="U574" s="95"/>
    </row>
    <row r="575" spans="1:21" x14ac:dyDescent="0.25">
      <c r="A575" s="95"/>
      <c r="B575" s="95"/>
      <c r="C575" s="95"/>
      <c r="D575" s="95"/>
      <c r="E575" s="95"/>
      <c r="F575" s="95"/>
      <c r="G575" s="95"/>
      <c r="H575" s="95"/>
      <c r="I575" s="95"/>
      <c r="J575" s="95"/>
      <c r="K575" s="95"/>
      <c r="L575" s="95"/>
      <c r="M575" s="95"/>
      <c r="N575" s="95"/>
      <c r="O575" s="95"/>
      <c r="P575" s="95"/>
      <c r="Q575" s="95"/>
      <c r="R575" s="95"/>
      <c r="S575" s="95"/>
      <c r="T575" s="95"/>
      <c r="U575" s="95"/>
    </row>
    <row r="576" spans="1:21" x14ac:dyDescent="0.25">
      <c r="A576" s="95"/>
      <c r="B576" s="95"/>
      <c r="C576" s="95"/>
      <c r="D576" s="95"/>
      <c r="E576" s="95"/>
      <c r="F576" s="95"/>
      <c r="G576" s="95"/>
      <c r="H576" s="95"/>
      <c r="I576" s="95"/>
      <c r="J576" s="95"/>
      <c r="K576" s="95"/>
      <c r="L576" s="95"/>
      <c r="M576" s="95"/>
      <c r="N576" s="95"/>
      <c r="O576" s="95"/>
      <c r="P576" s="95"/>
      <c r="Q576" s="95"/>
      <c r="R576" s="95"/>
      <c r="S576" s="95"/>
      <c r="T576" s="95"/>
      <c r="U576" s="95"/>
    </row>
    <row r="577" spans="1:21" x14ac:dyDescent="0.25">
      <c r="A577" s="95"/>
      <c r="B577" s="95"/>
      <c r="C577" s="95"/>
      <c r="D577" s="95"/>
      <c r="E577" s="95"/>
      <c r="F577" s="95"/>
      <c r="G577" s="95"/>
      <c r="H577" s="95"/>
      <c r="I577" s="95"/>
      <c r="J577" s="95"/>
      <c r="K577" s="95"/>
      <c r="L577" s="95"/>
      <c r="M577" s="95"/>
      <c r="N577" s="95"/>
      <c r="O577" s="95"/>
      <c r="P577" s="95"/>
      <c r="Q577" s="95"/>
      <c r="R577" s="95"/>
      <c r="S577" s="95"/>
      <c r="T577" s="95"/>
      <c r="U577" s="95"/>
    </row>
    <row r="578" spans="1:21" x14ac:dyDescent="0.25">
      <c r="A578" s="95"/>
      <c r="B578" s="95"/>
      <c r="C578" s="95"/>
      <c r="D578" s="95"/>
      <c r="E578" s="95"/>
      <c r="F578" s="95"/>
      <c r="G578" s="95"/>
      <c r="H578" s="95"/>
      <c r="I578" s="95"/>
      <c r="J578" s="95"/>
      <c r="K578" s="95"/>
      <c r="L578" s="95"/>
      <c r="M578" s="95"/>
      <c r="N578" s="95"/>
      <c r="O578" s="95"/>
      <c r="P578" s="95"/>
      <c r="Q578" s="95"/>
      <c r="R578" s="95"/>
      <c r="S578" s="95"/>
      <c r="T578" s="95"/>
      <c r="U578" s="95"/>
    </row>
    <row r="579" spans="1:21" x14ac:dyDescent="0.25">
      <c r="A579" s="95"/>
      <c r="B579" s="95"/>
      <c r="C579" s="95"/>
      <c r="D579" s="95"/>
      <c r="E579" s="95"/>
      <c r="F579" s="95"/>
      <c r="G579" s="95"/>
      <c r="H579" s="95"/>
      <c r="I579" s="95"/>
      <c r="J579" s="95"/>
      <c r="K579" s="95"/>
      <c r="L579" s="95"/>
      <c r="M579" s="95"/>
      <c r="N579" s="95"/>
      <c r="O579" s="95"/>
      <c r="P579" s="95"/>
      <c r="Q579" s="95"/>
      <c r="R579" s="95"/>
      <c r="S579" s="95"/>
      <c r="T579" s="95"/>
      <c r="U579" s="95"/>
    </row>
    <row r="580" spans="1:21" x14ac:dyDescent="0.25">
      <c r="A580" s="95"/>
      <c r="B580" s="95"/>
      <c r="C580" s="95"/>
      <c r="D580" s="95"/>
      <c r="E580" s="95"/>
      <c r="F580" s="95"/>
      <c r="G580" s="95"/>
      <c r="H580" s="95"/>
      <c r="I580" s="95"/>
      <c r="J580" s="95"/>
      <c r="K580" s="95"/>
      <c r="L580" s="95"/>
      <c r="M580" s="95"/>
      <c r="N580" s="95"/>
      <c r="O580" s="95"/>
      <c r="P580" s="95"/>
      <c r="Q580" s="95"/>
      <c r="R580" s="95"/>
      <c r="S580" s="95"/>
      <c r="T580" s="95"/>
      <c r="U580" s="95"/>
    </row>
    <row r="581" spans="1:21" x14ac:dyDescent="0.25">
      <c r="A581" s="95"/>
      <c r="B581" s="95"/>
      <c r="C581" s="95"/>
      <c r="D581" s="95"/>
      <c r="E581" s="95"/>
      <c r="F581" s="95"/>
      <c r="G581" s="95"/>
      <c r="H581" s="95"/>
      <c r="I581" s="95"/>
      <c r="J581" s="95"/>
      <c r="K581" s="95"/>
      <c r="L581" s="95"/>
      <c r="M581" s="95"/>
      <c r="N581" s="95"/>
      <c r="O581" s="95"/>
      <c r="P581" s="95"/>
      <c r="Q581" s="95"/>
      <c r="R581" s="95"/>
      <c r="S581" s="95"/>
      <c r="T581" s="95"/>
      <c r="U581" s="95"/>
    </row>
    <row r="582" spans="1:21" x14ac:dyDescent="0.25">
      <c r="A582" s="95"/>
      <c r="B582" s="95"/>
      <c r="C582" s="95"/>
      <c r="D582" s="95"/>
      <c r="E582" s="95"/>
      <c r="F582" s="95"/>
      <c r="G582" s="95"/>
      <c r="H582" s="95"/>
      <c r="I582" s="95"/>
      <c r="J582" s="95"/>
      <c r="K582" s="95"/>
      <c r="L582" s="95"/>
      <c r="M582" s="95"/>
      <c r="N582" s="95"/>
      <c r="O582" s="95"/>
      <c r="P582" s="95"/>
      <c r="Q582" s="95"/>
      <c r="R582" s="95"/>
      <c r="S582" s="95"/>
      <c r="T582" s="95"/>
      <c r="U582" s="95"/>
    </row>
    <row r="583" spans="1:21" x14ac:dyDescent="0.25">
      <c r="A583" s="95"/>
      <c r="B583" s="95"/>
      <c r="C583" s="95"/>
      <c r="D583" s="95"/>
      <c r="E583" s="95"/>
      <c r="F583" s="95"/>
      <c r="G583" s="95"/>
      <c r="H583" s="95"/>
      <c r="I583" s="95"/>
      <c r="J583" s="95"/>
      <c r="K583" s="95"/>
      <c r="L583" s="95"/>
      <c r="M583" s="95"/>
      <c r="N583" s="95"/>
      <c r="O583" s="95"/>
      <c r="P583" s="95"/>
      <c r="Q583" s="95"/>
      <c r="R583" s="95"/>
      <c r="S583" s="95"/>
      <c r="T583" s="95"/>
      <c r="U583" s="95"/>
    </row>
    <row r="584" spans="1:21" x14ac:dyDescent="0.25">
      <c r="A584" s="95"/>
      <c r="B584" s="95"/>
      <c r="C584" s="95"/>
      <c r="D584" s="95"/>
      <c r="E584" s="95"/>
      <c r="F584" s="95"/>
      <c r="G584" s="95"/>
      <c r="H584" s="95"/>
      <c r="I584" s="95"/>
      <c r="J584" s="95"/>
      <c r="K584" s="95"/>
      <c r="L584" s="95"/>
      <c r="M584" s="95"/>
      <c r="N584" s="95"/>
      <c r="O584" s="95"/>
      <c r="P584" s="95"/>
      <c r="Q584" s="95"/>
      <c r="R584" s="95"/>
      <c r="S584" s="95"/>
      <c r="T584" s="95"/>
      <c r="U584" s="95"/>
    </row>
    <row r="585" spans="1:21" x14ac:dyDescent="0.25">
      <c r="A585" s="95"/>
      <c r="B585" s="95"/>
      <c r="C585" s="95"/>
      <c r="D585" s="95"/>
      <c r="E585" s="95"/>
      <c r="F585" s="95"/>
      <c r="G585" s="95"/>
      <c r="H585" s="95"/>
      <c r="I585" s="95"/>
      <c r="J585" s="95"/>
      <c r="K585" s="95"/>
      <c r="L585" s="95"/>
      <c r="M585" s="95"/>
      <c r="N585" s="95"/>
      <c r="O585" s="95"/>
      <c r="P585" s="95"/>
      <c r="Q585" s="95"/>
      <c r="R585" s="95"/>
      <c r="S585" s="95"/>
      <c r="T585" s="95"/>
      <c r="U585" s="95"/>
    </row>
    <row r="586" spans="1:21" x14ac:dyDescent="0.25">
      <c r="A586" s="95"/>
      <c r="B586" s="95"/>
      <c r="C586" s="95"/>
      <c r="D586" s="95"/>
      <c r="E586" s="95"/>
      <c r="F586" s="95"/>
      <c r="G586" s="95"/>
      <c r="H586" s="95"/>
      <c r="I586" s="95"/>
      <c r="J586" s="95"/>
      <c r="K586" s="95"/>
      <c r="L586" s="95"/>
      <c r="M586" s="95"/>
      <c r="N586" s="95"/>
      <c r="O586" s="95"/>
      <c r="P586" s="95"/>
      <c r="Q586" s="95"/>
      <c r="R586" s="95"/>
      <c r="S586" s="95"/>
      <c r="T586" s="95"/>
      <c r="U586" s="95"/>
    </row>
    <row r="587" spans="1:21" x14ac:dyDescent="0.25">
      <c r="A587" s="95"/>
      <c r="B587" s="95"/>
      <c r="C587" s="95"/>
      <c r="D587" s="95"/>
      <c r="E587" s="95"/>
      <c r="F587" s="95"/>
      <c r="G587" s="95"/>
      <c r="H587" s="95"/>
      <c r="I587" s="95"/>
      <c r="J587" s="95"/>
      <c r="K587" s="95"/>
      <c r="L587" s="95"/>
      <c r="M587" s="95"/>
      <c r="N587" s="95"/>
      <c r="O587" s="95"/>
      <c r="P587" s="95"/>
      <c r="Q587" s="95"/>
      <c r="R587" s="95"/>
      <c r="S587" s="95"/>
      <c r="T587" s="95"/>
      <c r="U587" s="95"/>
    </row>
    <row r="588" spans="1:21" x14ac:dyDescent="0.25">
      <c r="A588" s="95"/>
      <c r="B588" s="95"/>
      <c r="C588" s="95"/>
      <c r="D588" s="95"/>
      <c r="E588" s="95"/>
      <c r="F588" s="95"/>
      <c r="G588" s="95"/>
      <c r="H588" s="95"/>
      <c r="I588" s="95"/>
      <c r="J588" s="95"/>
      <c r="K588" s="95"/>
      <c r="L588" s="95"/>
      <c r="M588" s="95"/>
      <c r="N588" s="95"/>
      <c r="O588" s="95"/>
      <c r="P588" s="95"/>
      <c r="Q588" s="95"/>
      <c r="R588" s="95"/>
      <c r="S588" s="95"/>
      <c r="T588" s="95"/>
      <c r="U588" s="95"/>
    </row>
    <row r="589" spans="1:21" x14ac:dyDescent="0.25">
      <c r="A589" s="95"/>
      <c r="B589" s="95"/>
      <c r="C589" s="95"/>
      <c r="D589" s="95"/>
      <c r="E589" s="95"/>
      <c r="F589" s="95"/>
      <c r="G589" s="95"/>
      <c r="H589" s="95"/>
      <c r="I589" s="95"/>
      <c r="J589" s="95"/>
      <c r="K589" s="95"/>
      <c r="L589" s="95"/>
      <c r="M589" s="95"/>
      <c r="N589" s="95"/>
      <c r="O589" s="95"/>
      <c r="P589" s="95"/>
      <c r="Q589" s="95"/>
      <c r="R589" s="95"/>
      <c r="S589" s="95"/>
      <c r="T589" s="95"/>
      <c r="U589" s="95"/>
    </row>
    <row r="590" spans="1:21" x14ac:dyDescent="0.25">
      <c r="A590" s="95"/>
      <c r="B590" s="95"/>
      <c r="C590" s="95"/>
      <c r="D590" s="95"/>
      <c r="E590" s="95"/>
      <c r="F590" s="95"/>
      <c r="G590" s="95"/>
      <c r="H590" s="95"/>
      <c r="I590" s="95"/>
      <c r="J590" s="95"/>
      <c r="K590" s="95"/>
      <c r="L590" s="95"/>
      <c r="M590" s="95"/>
      <c r="N590" s="95"/>
      <c r="O590" s="95"/>
      <c r="P590" s="95"/>
      <c r="Q590" s="95"/>
      <c r="R590" s="95"/>
      <c r="S590" s="95"/>
      <c r="T590" s="95"/>
      <c r="U590" s="95"/>
    </row>
    <row r="591" spans="1:21" x14ac:dyDescent="0.25">
      <c r="A591" s="95"/>
      <c r="B591" s="95"/>
      <c r="C591" s="95"/>
      <c r="D591" s="95"/>
      <c r="E591" s="95"/>
      <c r="F591" s="95"/>
      <c r="G591" s="95"/>
      <c r="H591" s="95"/>
      <c r="I591" s="95"/>
      <c r="J591" s="95"/>
      <c r="K591" s="95"/>
      <c r="L591" s="95"/>
      <c r="M591" s="95"/>
      <c r="N591" s="95"/>
      <c r="O591" s="95"/>
      <c r="P591" s="95"/>
      <c r="Q591" s="95"/>
      <c r="R591" s="95"/>
      <c r="S591" s="95"/>
      <c r="T591" s="95"/>
      <c r="U591" s="95"/>
    </row>
    <row r="592" spans="1:21" x14ac:dyDescent="0.25">
      <c r="A592" s="95"/>
      <c r="B592" s="95"/>
      <c r="C592" s="95"/>
      <c r="D592" s="95"/>
      <c r="E592" s="95"/>
      <c r="F592" s="95"/>
      <c r="G592" s="95"/>
      <c r="H592" s="95"/>
      <c r="I592" s="95"/>
      <c r="J592" s="95"/>
      <c r="K592" s="95"/>
      <c r="L592" s="95"/>
      <c r="M592" s="95"/>
      <c r="N592" s="95"/>
      <c r="O592" s="95"/>
      <c r="P592" s="95"/>
      <c r="Q592" s="95"/>
      <c r="R592" s="95"/>
      <c r="S592" s="95"/>
      <c r="T592" s="95"/>
      <c r="U592" s="95"/>
    </row>
    <row r="593" spans="1:21" x14ac:dyDescent="0.25">
      <c r="A593" s="95"/>
      <c r="B593" s="95"/>
      <c r="C593" s="95"/>
      <c r="D593" s="95"/>
      <c r="E593" s="95"/>
      <c r="F593" s="95"/>
      <c r="G593" s="95"/>
      <c r="H593" s="95"/>
      <c r="I593" s="95"/>
      <c r="J593" s="95"/>
      <c r="K593" s="95"/>
      <c r="L593" s="95"/>
      <c r="M593" s="95"/>
      <c r="N593" s="95"/>
      <c r="O593" s="95"/>
      <c r="P593" s="95"/>
      <c r="Q593" s="95"/>
      <c r="R593" s="95"/>
      <c r="S593" s="95"/>
      <c r="T593" s="95"/>
      <c r="U593" s="95"/>
    </row>
    <row r="594" spans="1:21" x14ac:dyDescent="0.25">
      <c r="A594" s="95"/>
      <c r="B594" s="95"/>
      <c r="C594" s="95"/>
      <c r="D594" s="95"/>
      <c r="E594" s="95"/>
      <c r="F594" s="95"/>
      <c r="G594" s="95"/>
      <c r="H594" s="95"/>
      <c r="I594" s="95"/>
      <c r="J594" s="95"/>
      <c r="K594" s="95"/>
      <c r="L594" s="95"/>
      <c r="M594" s="95"/>
      <c r="N594" s="95"/>
      <c r="O594" s="95"/>
      <c r="P594" s="95"/>
      <c r="Q594" s="95"/>
      <c r="R594" s="95"/>
      <c r="S594" s="95"/>
      <c r="T594" s="95"/>
      <c r="U594" s="95"/>
    </row>
    <row r="595" spans="1:21" x14ac:dyDescent="0.25">
      <c r="A595" s="95"/>
      <c r="B595" s="95"/>
      <c r="C595" s="95"/>
      <c r="D595" s="95"/>
      <c r="E595" s="95"/>
      <c r="F595" s="95"/>
      <c r="G595" s="95"/>
      <c r="H595" s="95"/>
      <c r="I595" s="95"/>
      <c r="J595" s="95"/>
      <c r="K595" s="95"/>
      <c r="L595" s="95"/>
      <c r="M595" s="95"/>
      <c r="N595" s="95"/>
      <c r="O595" s="95"/>
      <c r="P595" s="95"/>
      <c r="Q595" s="95"/>
      <c r="R595" s="95"/>
      <c r="S595" s="95"/>
      <c r="T595" s="95"/>
      <c r="U595" s="95"/>
    </row>
    <row r="596" spans="1:21" x14ac:dyDescent="0.25">
      <c r="A596" s="95"/>
      <c r="B596" s="95"/>
      <c r="C596" s="95"/>
      <c r="D596" s="95"/>
      <c r="E596" s="95"/>
      <c r="F596" s="95"/>
      <c r="G596" s="95"/>
      <c r="H596" s="95"/>
      <c r="I596" s="95"/>
      <c r="J596" s="95"/>
      <c r="K596" s="95"/>
      <c r="L596" s="95"/>
      <c r="M596" s="95"/>
      <c r="N596" s="95"/>
      <c r="O596" s="95"/>
      <c r="P596" s="95"/>
      <c r="Q596" s="95"/>
      <c r="R596" s="95"/>
      <c r="S596" s="95"/>
      <c r="T596" s="95"/>
      <c r="U596" s="95"/>
    </row>
    <row r="597" spans="1:21" x14ac:dyDescent="0.25">
      <c r="A597" s="95"/>
      <c r="B597" s="95"/>
      <c r="C597" s="95"/>
      <c r="D597" s="95"/>
      <c r="E597" s="95"/>
      <c r="F597" s="95"/>
      <c r="G597" s="95"/>
      <c r="H597" s="95"/>
      <c r="I597" s="95"/>
      <c r="J597" s="95"/>
      <c r="K597" s="95"/>
      <c r="L597" s="95"/>
      <c r="M597" s="95"/>
      <c r="N597" s="95"/>
      <c r="O597" s="95"/>
      <c r="P597" s="95"/>
      <c r="Q597" s="95"/>
      <c r="R597" s="95"/>
      <c r="S597" s="95"/>
      <c r="T597" s="95"/>
      <c r="U597" s="95"/>
    </row>
    <row r="598" spans="1:21" x14ac:dyDescent="0.25">
      <c r="A598" s="95"/>
      <c r="B598" s="95"/>
      <c r="C598" s="95"/>
      <c r="D598" s="95"/>
      <c r="E598" s="95"/>
      <c r="F598" s="95"/>
      <c r="G598" s="95"/>
      <c r="H598" s="95"/>
      <c r="I598" s="95"/>
      <c r="J598" s="95"/>
      <c r="K598" s="95"/>
      <c r="L598" s="95"/>
      <c r="M598" s="95"/>
      <c r="N598" s="95"/>
      <c r="O598" s="95"/>
      <c r="P598" s="95"/>
      <c r="Q598" s="95"/>
      <c r="R598" s="95"/>
      <c r="S598" s="95"/>
      <c r="T598" s="95"/>
      <c r="U598" s="95"/>
    </row>
    <row r="599" spans="1:21" x14ac:dyDescent="0.25">
      <c r="A599" s="95"/>
      <c r="B599" s="95"/>
      <c r="C599" s="95"/>
      <c r="D599" s="95"/>
      <c r="E599" s="95"/>
      <c r="F599" s="95"/>
      <c r="G599" s="95"/>
      <c r="H599" s="95"/>
      <c r="I599" s="95"/>
      <c r="J599" s="95"/>
      <c r="K599" s="95"/>
      <c r="L599" s="95"/>
      <c r="M599" s="95"/>
      <c r="N599" s="95"/>
      <c r="O599" s="95"/>
      <c r="P599" s="95"/>
      <c r="Q599" s="95"/>
      <c r="R599" s="95"/>
      <c r="S599" s="95"/>
      <c r="T599" s="95"/>
      <c r="U599" s="95"/>
    </row>
    <row r="600" spans="1:21" x14ac:dyDescent="0.25">
      <c r="A600" s="95"/>
      <c r="B600" s="95"/>
      <c r="C600" s="95"/>
      <c r="D600" s="95"/>
      <c r="E600" s="95"/>
      <c r="F600" s="95"/>
      <c r="G600" s="95"/>
      <c r="H600" s="95"/>
      <c r="I600" s="95"/>
      <c r="J600" s="95"/>
      <c r="K600" s="95"/>
      <c r="L600" s="95"/>
      <c r="M600" s="95"/>
      <c r="N600" s="95"/>
      <c r="O600" s="95"/>
      <c r="P600" s="95"/>
      <c r="Q600" s="95"/>
      <c r="R600" s="95"/>
      <c r="S600" s="95"/>
      <c r="T600" s="95"/>
      <c r="U600" s="95"/>
    </row>
    <row r="601" spans="1:21" x14ac:dyDescent="0.25">
      <c r="A601" s="95"/>
      <c r="B601" s="95"/>
      <c r="C601" s="95"/>
      <c r="D601" s="95"/>
      <c r="E601" s="95"/>
      <c r="F601" s="95"/>
      <c r="G601" s="95"/>
      <c r="H601" s="95"/>
      <c r="I601" s="95"/>
      <c r="J601" s="95"/>
      <c r="K601" s="95"/>
      <c r="L601" s="95"/>
      <c r="M601" s="95"/>
      <c r="N601" s="95"/>
      <c r="O601" s="95"/>
      <c r="P601" s="95"/>
      <c r="Q601" s="95"/>
      <c r="R601" s="95"/>
      <c r="S601" s="95"/>
      <c r="T601" s="95"/>
      <c r="U601" s="95"/>
    </row>
    <row r="602" spans="1:21" x14ac:dyDescent="0.25">
      <c r="A602" s="95"/>
      <c r="B602" s="95"/>
      <c r="C602" s="95"/>
      <c r="D602" s="95"/>
      <c r="E602" s="95"/>
      <c r="F602" s="95"/>
      <c r="G602" s="95"/>
      <c r="H602" s="95"/>
      <c r="I602" s="95"/>
      <c r="J602" s="95"/>
      <c r="K602" s="95"/>
      <c r="L602" s="95"/>
      <c r="M602" s="95"/>
      <c r="N602" s="95"/>
      <c r="O602" s="95"/>
      <c r="P602" s="95"/>
      <c r="Q602" s="95"/>
      <c r="R602" s="95"/>
      <c r="S602" s="95"/>
      <c r="T602" s="95"/>
      <c r="U602" s="95"/>
    </row>
    <row r="603" spans="1:21" x14ac:dyDescent="0.25">
      <c r="A603" s="95"/>
      <c r="B603" s="95"/>
      <c r="C603" s="95"/>
      <c r="D603" s="95"/>
      <c r="E603" s="95"/>
      <c r="F603" s="95"/>
      <c r="G603" s="95"/>
      <c r="H603" s="95"/>
      <c r="I603" s="95"/>
      <c r="J603" s="95"/>
      <c r="K603" s="95"/>
      <c r="L603" s="95"/>
      <c r="M603" s="95"/>
      <c r="N603" s="95"/>
      <c r="O603" s="95"/>
      <c r="P603" s="95"/>
      <c r="Q603" s="95"/>
      <c r="R603" s="95"/>
      <c r="S603" s="95"/>
      <c r="T603" s="95"/>
      <c r="U603" s="95"/>
    </row>
    <row r="604" spans="1:21" x14ac:dyDescent="0.25">
      <c r="A604" s="95"/>
      <c r="B604" s="95"/>
      <c r="C604" s="95"/>
      <c r="D604" s="95"/>
      <c r="E604" s="95"/>
      <c r="F604" s="95"/>
      <c r="G604" s="95"/>
      <c r="H604" s="95"/>
      <c r="I604" s="95"/>
      <c r="J604" s="95"/>
      <c r="K604" s="95"/>
      <c r="L604" s="95"/>
      <c r="M604" s="95"/>
      <c r="N604" s="95"/>
      <c r="O604" s="95"/>
      <c r="P604" s="95"/>
      <c r="Q604" s="95"/>
      <c r="R604" s="95"/>
      <c r="S604" s="95"/>
      <c r="T604" s="95"/>
      <c r="U604" s="95"/>
    </row>
    <row r="605" spans="1:21" x14ac:dyDescent="0.25">
      <c r="A605" s="95"/>
      <c r="B605" s="95"/>
      <c r="C605" s="95"/>
      <c r="D605" s="95"/>
      <c r="E605" s="95"/>
      <c r="F605" s="95"/>
      <c r="G605" s="95"/>
      <c r="H605" s="95"/>
      <c r="I605" s="95"/>
      <c r="J605" s="95"/>
      <c r="K605" s="95"/>
      <c r="L605" s="95"/>
      <c r="M605" s="95"/>
      <c r="N605" s="95"/>
      <c r="O605" s="95"/>
      <c r="P605" s="95"/>
      <c r="Q605" s="95"/>
      <c r="R605" s="95"/>
      <c r="S605" s="95"/>
      <c r="T605" s="95"/>
      <c r="U605" s="95"/>
    </row>
    <row r="606" spans="1:21" x14ac:dyDescent="0.25">
      <c r="A606" s="95"/>
      <c r="B606" s="95"/>
      <c r="C606" s="95"/>
      <c r="D606" s="95"/>
      <c r="E606" s="95"/>
      <c r="F606" s="95"/>
      <c r="G606" s="95"/>
      <c r="H606" s="95"/>
      <c r="I606" s="95"/>
      <c r="J606" s="95"/>
      <c r="K606" s="95"/>
      <c r="L606" s="95"/>
      <c r="M606" s="95"/>
      <c r="N606" s="95"/>
      <c r="O606" s="95"/>
      <c r="P606" s="95"/>
      <c r="Q606" s="95"/>
      <c r="R606" s="95"/>
      <c r="S606" s="95"/>
      <c r="T606" s="95"/>
      <c r="U606" s="95"/>
    </row>
    <row r="607" spans="1:21" x14ac:dyDescent="0.25">
      <c r="A607" s="95"/>
      <c r="B607" s="95"/>
      <c r="C607" s="95"/>
      <c r="D607" s="95"/>
      <c r="E607" s="95"/>
      <c r="F607" s="95"/>
      <c r="G607" s="95"/>
      <c r="H607" s="95"/>
      <c r="I607" s="95"/>
      <c r="J607" s="95"/>
      <c r="K607" s="95"/>
      <c r="L607" s="95"/>
      <c r="M607" s="95"/>
      <c r="N607" s="95"/>
      <c r="O607" s="95"/>
      <c r="P607" s="95"/>
      <c r="Q607" s="95"/>
      <c r="R607" s="95"/>
      <c r="S607" s="95"/>
      <c r="T607" s="95"/>
      <c r="U607" s="95"/>
    </row>
    <row r="608" spans="1:21" x14ac:dyDescent="0.25">
      <c r="A608" s="95"/>
      <c r="B608" s="95"/>
      <c r="C608" s="95"/>
      <c r="D608" s="95"/>
      <c r="E608" s="95"/>
      <c r="F608" s="95"/>
      <c r="G608" s="95"/>
      <c r="H608" s="95"/>
      <c r="I608" s="95"/>
      <c r="J608" s="95"/>
      <c r="K608" s="95"/>
      <c r="L608" s="95"/>
      <c r="M608" s="95"/>
      <c r="N608" s="95"/>
      <c r="O608" s="95"/>
      <c r="P608" s="95"/>
      <c r="Q608" s="95"/>
      <c r="R608" s="95"/>
      <c r="S608" s="95"/>
      <c r="T608" s="95"/>
      <c r="U608" s="95"/>
    </row>
    <row r="609" spans="1:21" x14ac:dyDescent="0.25">
      <c r="A609" s="95"/>
      <c r="B609" s="95"/>
      <c r="C609" s="95"/>
      <c r="D609" s="95"/>
      <c r="E609" s="95"/>
      <c r="F609" s="95"/>
      <c r="G609" s="95"/>
      <c r="H609" s="95"/>
      <c r="I609" s="95"/>
      <c r="J609" s="95"/>
      <c r="K609" s="95"/>
      <c r="L609" s="95"/>
      <c r="M609" s="95"/>
      <c r="N609" s="95"/>
      <c r="O609" s="95"/>
      <c r="P609" s="95"/>
      <c r="Q609" s="95"/>
      <c r="R609" s="95"/>
      <c r="S609" s="95"/>
      <c r="T609" s="95"/>
      <c r="U609" s="95"/>
    </row>
    <row r="610" spans="1:21" x14ac:dyDescent="0.25">
      <c r="A610" s="95"/>
      <c r="B610" s="95"/>
      <c r="C610" s="95"/>
      <c r="D610" s="95"/>
      <c r="E610" s="95"/>
      <c r="F610" s="95"/>
      <c r="G610" s="95"/>
      <c r="H610" s="95"/>
      <c r="I610" s="95"/>
      <c r="J610" s="95"/>
      <c r="K610" s="95"/>
      <c r="L610" s="95"/>
      <c r="M610" s="95"/>
      <c r="N610" s="95"/>
      <c r="O610" s="95"/>
      <c r="P610" s="95"/>
      <c r="Q610" s="95"/>
      <c r="R610" s="95"/>
      <c r="S610" s="95"/>
      <c r="T610" s="95"/>
      <c r="U610" s="95"/>
    </row>
    <row r="611" spans="1:21" x14ac:dyDescent="0.25">
      <c r="A611" s="95"/>
      <c r="B611" s="95"/>
      <c r="C611" s="95"/>
      <c r="D611" s="95"/>
      <c r="E611" s="95"/>
      <c r="F611" s="95"/>
      <c r="G611" s="95"/>
      <c r="H611" s="95"/>
      <c r="I611" s="95"/>
      <c r="J611" s="95"/>
      <c r="K611" s="95"/>
      <c r="L611" s="95"/>
      <c r="M611" s="95"/>
      <c r="N611" s="95"/>
      <c r="O611" s="95"/>
      <c r="P611" s="95"/>
      <c r="Q611" s="95"/>
      <c r="R611" s="95"/>
      <c r="S611" s="95"/>
      <c r="T611" s="95"/>
      <c r="U611" s="95"/>
    </row>
    <row r="612" spans="1:21" x14ac:dyDescent="0.25">
      <c r="A612" s="95"/>
      <c r="B612" s="95"/>
      <c r="C612" s="95"/>
      <c r="D612" s="95"/>
      <c r="E612" s="95"/>
      <c r="F612" s="95"/>
      <c r="G612" s="95"/>
      <c r="H612" s="95"/>
      <c r="I612" s="95"/>
      <c r="J612" s="95"/>
      <c r="K612" s="95"/>
      <c r="L612" s="95"/>
      <c r="M612" s="95"/>
      <c r="N612" s="95"/>
      <c r="O612" s="95"/>
      <c r="P612" s="95"/>
      <c r="Q612" s="95"/>
      <c r="R612" s="95"/>
      <c r="S612" s="95"/>
      <c r="T612" s="95"/>
      <c r="U612" s="95"/>
    </row>
    <row r="613" spans="1:21" x14ac:dyDescent="0.25">
      <c r="A613" s="95"/>
      <c r="B613" s="95"/>
      <c r="C613" s="95"/>
      <c r="D613" s="95"/>
      <c r="E613" s="95"/>
      <c r="F613" s="95"/>
      <c r="G613" s="95"/>
      <c r="H613" s="95"/>
      <c r="I613" s="95"/>
      <c r="J613" s="95"/>
      <c r="K613" s="95"/>
      <c r="L613" s="95"/>
      <c r="M613" s="95"/>
      <c r="N613" s="95"/>
      <c r="O613" s="95"/>
      <c r="P613" s="95"/>
      <c r="Q613" s="95"/>
      <c r="R613" s="95"/>
      <c r="S613" s="95"/>
      <c r="T613" s="95"/>
      <c r="U613" s="95"/>
    </row>
    <row r="614" spans="1:21" x14ac:dyDescent="0.25">
      <c r="A614" s="95"/>
      <c r="B614" s="95"/>
      <c r="C614" s="95"/>
      <c r="D614" s="95"/>
      <c r="E614" s="95"/>
      <c r="F614" s="95"/>
      <c r="G614" s="95"/>
      <c r="H614" s="95"/>
      <c r="I614" s="95"/>
      <c r="J614" s="95"/>
      <c r="K614" s="95"/>
      <c r="L614" s="95"/>
      <c r="M614" s="95"/>
      <c r="N614" s="95"/>
      <c r="O614" s="95"/>
      <c r="P614" s="95"/>
      <c r="Q614" s="95"/>
      <c r="R614" s="95"/>
      <c r="S614" s="95"/>
      <c r="T614" s="95"/>
      <c r="U614" s="95"/>
    </row>
    <row r="615" spans="1:21" x14ac:dyDescent="0.25">
      <c r="A615" s="95"/>
      <c r="B615" s="95"/>
      <c r="C615" s="95"/>
      <c r="D615" s="95"/>
      <c r="E615" s="95"/>
      <c r="F615" s="95"/>
      <c r="G615" s="95"/>
      <c r="H615" s="95"/>
      <c r="I615" s="95"/>
      <c r="J615" s="95"/>
      <c r="K615" s="95"/>
      <c r="L615" s="95"/>
      <c r="M615" s="95"/>
      <c r="N615" s="95"/>
      <c r="O615" s="95"/>
      <c r="P615" s="95"/>
      <c r="Q615" s="95"/>
      <c r="R615" s="95"/>
      <c r="S615" s="95"/>
      <c r="T615" s="95"/>
      <c r="U615" s="95"/>
    </row>
    <row r="616" spans="1:21" x14ac:dyDescent="0.25">
      <c r="A616" s="95"/>
      <c r="B616" s="95"/>
      <c r="C616" s="95"/>
      <c r="D616" s="95"/>
      <c r="E616" s="95"/>
      <c r="F616" s="95"/>
      <c r="G616" s="95"/>
      <c r="H616" s="95"/>
      <c r="I616" s="95"/>
      <c r="J616" s="95"/>
      <c r="K616" s="95"/>
      <c r="L616" s="95"/>
      <c r="M616" s="95"/>
      <c r="N616" s="95"/>
      <c r="O616" s="95"/>
      <c r="P616" s="95"/>
      <c r="Q616" s="95"/>
      <c r="R616" s="95"/>
      <c r="S616" s="95"/>
      <c r="T616" s="95"/>
      <c r="U616" s="95"/>
    </row>
    <row r="617" spans="1:21" x14ac:dyDescent="0.25">
      <c r="A617" s="95"/>
      <c r="B617" s="95"/>
      <c r="C617" s="95"/>
      <c r="D617" s="95"/>
      <c r="E617" s="95"/>
      <c r="F617" s="95"/>
      <c r="G617" s="95"/>
      <c r="H617" s="95"/>
      <c r="I617" s="95"/>
      <c r="J617" s="95"/>
      <c r="K617" s="95"/>
      <c r="L617" s="95"/>
      <c r="M617" s="95"/>
      <c r="N617" s="95"/>
      <c r="O617" s="95"/>
      <c r="P617" s="95"/>
      <c r="Q617" s="95"/>
      <c r="R617" s="95"/>
      <c r="S617" s="95"/>
      <c r="T617" s="95"/>
      <c r="U617" s="95"/>
    </row>
    <row r="618" spans="1:21" x14ac:dyDescent="0.25">
      <c r="A618" s="95"/>
      <c r="B618" s="95"/>
      <c r="C618" s="95"/>
      <c r="D618" s="95"/>
      <c r="E618" s="95"/>
      <c r="F618" s="95"/>
      <c r="G618" s="95"/>
      <c r="H618" s="95"/>
      <c r="I618" s="95"/>
      <c r="J618" s="95"/>
      <c r="K618" s="95"/>
      <c r="L618" s="95"/>
      <c r="M618" s="95"/>
      <c r="N618" s="95"/>
      <c r="O618" s="95"/>
      <c r="P618" s="95"/>
      <c r="Q618" s="95"/>
      <c r="R618" s="95"/>
      <c r="S618" s="95"/>
      <c r="T618" s="95"/>
      <c r="U618" s="95"/>
    </row>
    <row r="619" spans="1:21" x14ac:dyDescent="0.25">
      <c r="A619" s="95"/>
      <c r="B619" s="95"/>
      <c r="C619" s="95"/>
      <c r="D619" s="95"/>
      <c r="E619" s="95"/>
      <c r="F619" s="95"/>
      <c r="G619" s="95"/>
      <c r="H619" s="95"/>
      <c r="I619" s="95"/>
      <c r="J619" s="95"/>
      <c r="K619" s="95"/>
      <c r="L619" s="95"/>
      <c r="M619" s="95"/>
      <c r="N619" s="95"/>
      <c r="O619" s="95"/>
      <c r="P619" s="95"/>
      <c r="Q619" s="95"/>
      <c r="R619" s="95"/>
      <c r="S619" s="95"/>
      <c r="T619" s="95"/>
      <c r="U619" s="95"/>
    </row>
    <row r="620" spans="1:21" x14ac:dyDescent="0.25">
      <c r="A620" s="95"/>
      <c r="B620" s="95"/>
      <c r="C620" s="95"/>
      <c r="D620" s="95"/>
      <c r="E620" s="95"/>
      <c r="F620" s="95"/>
      <c r="G620" s="95"/>
      <c r="H620" s="95"/>
      <c r="I620" s="95"/>
      <c r="J620" s="95"/>
      <c r="K620" s="95"/>
      <c r="L620" s="95"/>
      <c r="M620" s="95"/>
      <c r="N620" s="95"/>
      <c r="O620" s="95"/>
      <c r="P620" s="95"/>
      <c r="Q620" s="95"/>
      <c r="R620" s="95"/>
      <c r="S620" s="95"/>
      <c r="T620" s="95"/>
      <c r="U620" s="95"/>
    </row>
    <row r="621" spans="1:21" x14ac:dyDescent="0.25">
      <c r="A621" s="95"/>
      <c r="B621" s="95"/>
      <c r="C621" s="95"/>
      <c r="D621" s="95"/>
      <c r="E621" s="95"/>
      <c r="F621" s="95"/>
      <c r="G621" s="95"/>
      <c r="H621" s="95"/>
      <c r="I621" s="95"/>
      <c r="J621" s="95"/>
      <c r="K621" s="95"/>
      <c r="L621" s="95"/>
      <c r="M621" s="95"/>
      <c r="N621" s="95"/>
      <c r="O621" s="95"/>
      <c r="P621" s="95"/>
      <c r="Q621" s="95"/>
      <c r="R621" s="95"/>
      <c r="S621" s="95"/>
      <c r="T621" s="95"/>
      <c r="U621" s="95"/>
    </row>
    <row r="622" spans="1:21" x14ac:dyDescent="0.25">
      <c r="A622" s="95"/>
      <c r="B622" s="95"/>
      <c r="C622" s="95"/>
      <c r="D622" s="95"/>
      <c r="E622" s="95"/>
      <c r="F622" s="95"/>
      <c r="G622" s="95"/>
      <c r="H622" s="95"/>
      <c r="I622" s="95"/>
      <c r="J622" s="95"/>
      <c r="K622" s="95"/>
      <c r="L622" s="95"/>
      <c r="M622" s="95"/>
      <c r="N622" s="95"/>
      <c r="O622" s="95"/>
      <c r="P622" s="95"/>
      <c r="Q622" s="95"/>
      <c r="R622" s="95"/>
      <c r="S622" s="95"/>
      <c r="T622" s="95"/>
      <c r="U622" s="95"/>
    </row>
    <row r="623" spans="1:21" x14ac:dyDescent="0.25">
      <c r="A623" s="95"/>
      <c r="B623" s="95"/>
      <c r="C623" s="95"/>
      <c r="D623" s="95"/>
      <c r="E623" s="95"/>
      <c r="F623" s="95"/>
      <c r="G623" s="95"/>
      <c r="H623" s="95"/>
      <c r="I623" s="95"/>
      <c r="J623" s="95"/>
      <c r="K623" s="95"/>
      <c r="L623" s="95"/>
      <c r="M623" s="95"/>
      <c r="N623" s="95"/>
      <c r="O623" s="95"/>
      <c r="P623" s="95"/>
      <c r="Q623" s="95"/>
      <c r="R623" s="95"/>
      <c r="S623" s="95"/>
      <c r="T623" s="95"/>
      <c r="U623" s="95"/>
    </row>
    <row r="624" spans="1:21" x14ac:dyDescent="0.25">
      <c r="A624" s="95"/>
      <c r="B624" s="95"/>
      <c r="C624" s="95"/>
      <c r="D624" s="95"/>
      <c r="E624" s="95"/>
      <c r="F624" s="95"/>
      <c r="G624" s="95"/>
      <c r="H624" s="95"/>
      <c r="I624" s="95"/>
      <c r="J624" s="95"/>
      <c r="K624" s="95"/>
      <c r="L624" s="95"/>
      <c r="M624" s="95"/>
      <c r="N624" s="95"/>
      <c r="O624" s="95"/>
      <c r="P624" s="95"/>
      <c r="Q624" s="95"/>
      <c r="R624" s="95"/>
      <c r="S624" s="95"/>
      <c r="T624" s="95"/>
      <c r="U624" s="95"/>
    </row>
    <row r="625" spans="1:21" x14ac:dyDescent="0.25">
      <c r="A625" s="95"/>
      <c r="B625" s="95"/>
      <c r="C625" s="95"/>
      <c r="D625" s="95"/>
      <c r="E625" s="95"/>
      <c r="F625" s="95"/>
      <c r="G625" s="95"/>
      <c r="H625" s="95"/>
      <c r="I625" s="95"/>
      <c r="J625" s="95"/>
      <c r="K625" s="95"/>
      <c r="L625" s="95"/>
      <c r="M625" s="95"/>
      <c r="N625" s="95"/>
      <c r="O625" s="95"/>
      <c r="P625" s="95"/>
      <c r="Q625" s="95"/>
      <c r="R625" s="95"/>
      <c r="S625" s="95"/>
      <c r="T625" s="95"/>
      <c r="U625" s="95"/>
    </row>
    <row r="626" spans="1:21" x14ac:dyDescent="0.25">
      <c r="A626" s="95"/>
      <c r="B626" s="95"/>
      <c r="C626" s="95"/>
      <c r="D626" s="95"/>
      <c r="E626" s="95"/>
      <c r="F626" s="95"/>
      <c r="G626" s="95"/>
      <c r="H626" s="95"/>
      <c r="I626" s="95"/>
      <c r="J626" s="95"/>
      <c r="K626" s="95"/>
      <c r="L626" s="95"/>
      <c r="M626" s="95"/>
      <c r="N626" s="95"/>
      <c r="O626" s="95"/>
      <c r="P626" s="95"/>
      <c r="Q626" s="95"/>
      <c r="R626" s="95"/>
      <c r="S626" s="95"/>
      <c r="T626" s="95"/>
      <c r="U626" s="95"/>
    </row>
    <row r="627" spans="1:21" x14ac:dyDescent="0.25">
      <c r="A627" s="95"/>
      <c r="B627" s="95"/>
      <c r="C627" s="95"/>
      <c r="D627" s="95"/>
      <c r="E627" s="95"/>
      <c r="F627" s="95"/>
      <c r="G627" s="95"/>
      <c r="H627" s="95"/>
      <c r="I627" s="95"/>
      <c r="J627" s="95"/>
      <c r="K627" s="95"/>
      <c r="L627" s="95"/>
      <c r="M627" s="95"/>
      <c r="N627" s="95"/>
      <c r="O627" s="95"/>
      <c r="P627" s="95"/>
      <c r="Q627" s="95"/>
      <c r="R627" s="95"/>
      <c r="S627" s="95"/>
      <c r="T627" s="95"/>
      <c r="U627" s="95"/>
    </row>
    <row r="628" spans="1:21" x14ac:dyDescent="0.25">
      <c r="A628" s="95"/>
      <c r="B628" s="95"/>
      <c r="C628" s="95"/>
      <c r="D628" s="95"/>
      <c r="E628" s="95"/>
      <c r="F628" s="95"/>
      <c r="G628" s="95"/>
      <c r="H628" s="95"/>
      <c r="I628" s="95"/>
      <c r="J628" s="95"/>
      <c r="K628" s="95"/>
      <c r="L628" s="95"/>
      <c r="M628" s="95"/>
      <c r="N628" s="95"/>
      <c r="O628" s="95"/>
      <c r="P628" s="95"/>
      <c r="Q628" s="95"/>
      <c r="R628" s="95"/>
      <c r="S628" s="95"/>
      <c r="T628" s="95"/>
      <c r="U628" s="95"/>
    </row>
    <row r="629" spans="1:21" x14ac:dyDescent="0.25">
      <c r="A629" s="95"/>
      <c r="B629" s="95"/>
      <c r="C629" s="95"/>
      <c r="D629" s="95"/>
      <c r="E629" s="95"/>
      <c r="F629" s="95"/>
      <c r="G629" s="95"/>
      <c r="H629" s="95"/>
      <c r="I629" s="95"/>
      <c r="J629" s="95"/>
      <c r="K629" s="95"/>
      <c r="L629" s="95"/>
      <c r="M629" s="95"/>
      <c r="N629" s="95"/>
      <c r="O629" s="95"/>
      <c r="P629" s="95"/>
      <c r="Q629" s="95"/>
      <c r="R629" s="95"/>
      <c r="S629" s="95"/>
      <c r="T629" s="95"/>
      <c r="U629" s="95"/>
    </row>
    <row r="630" spans="1:21" x14ac:dyDescent="0.25">
      <c r="A630" s="95"/>
      <c r="B630" s="95"/>
      <c r="C630" s="95"/>
      <c r="D630" s="95"/>
      <c r="E630" s="95"/>
      <c r="F630" s="95"/>
      <c r="G630" s="95"/>
      <c r="H630" s="95"/>
      <c r="I630" s="95"/>
      <c r="J630" s="95"/>
      <c r="K630" s="95"/>
      <c r="L630" s="95"/>
      <c r="M630" s="95"/>
      <c r="N630" s="95"/>
      <c r="O630" s="95"/>
      <c r="P630" s="95"/>
      <c r="Q630" s="95"/>
      <c r="R630" s="95"/>
      <c r="S630" s="95"/>
      <c r="T630" s="95"/>
      <c r="U630" s="95"/>
    </row>
    <row r="631" spans="1:21" x14ac:dyDescent="0.25">
      <c r="A631" s="95"/>
      <c r="B631" s="95"/>
      <c r="C631" s="95"/>
      <c r="D631" s="95"/>
      <c r="E631" s="95"/>
      <c r="F631" s="95"/>
      <c r="G631" s="95"/>
      <c r="H631" s="95"/>
      <c r="I631" s="95"/>
      <c r="J631" s="95"/>
      <c r="K631" s="95"/>
      <c r="L631" s="95"/>
      <c r="M631" s="95"/>
      <c r="N631" s="95"/>
      <c r="O631" s="95"/>
      <c r="P631" s="95"/>
      <c r="Q631" s="95"/>
      <c r="R631" s="95"/>
      <c r="S631" s="95"/>
      <c r="T631" s="95"/>
      <c r="U631" s="95"/>
    </row>
    <row r="632" spans="1:21" x14ac:dyDescent="0.25">
      <c r="A632" s="95"/>
      <c r="B632" s="95"/>
      <c r="C632" s="95"/>
      <c r="D632" s="95"/>
      <c r="E632" s="95"/>
      <c r="F632" s="95"/>
      <c r="G632" s="95"/>
      <c r="H632" s="95"/>
      <c r="I632" s="95"/>
      <c r="J632" s="95"/>
      <c r="K632" s="95"/>
      <c r="L632" s="95"/>
      <c r="M632" s="95"/>
      <c r="N632" s="95"/>
      <c r="O632" s="95"/>
      <c r="P632" s="95"/>
      <c r="Q632" s="95"/>
      <c r="R632" s="95"/>
      <c r="S632" s="95"/>
      <c r="T632" s="95"/>
      <c r="U632" s="95"/>
    </row>
    <row r="633" spans="1:21" x14ac:dyDescent="0.25">
      <c r="A633" s="95"/>
      <c r="B633" s="95"/>
      <c r="C633" s="95"/>
      <c r="D633" s="95"/>
      <c r="E633" s="95"/>
      <c r="F633" s="95"/>
      <c r="G633" s="95"/>
      <c r="H633" s="95"/>
      <c r="I633" s="95"/>
      <c r="J633" s="95"/>
      <c r="K633" s="95"/>
      <c r="L633" s="95"/>
      <c r="M633" s="95"/>
      <c r="N633" s="95"/>
      <c r="O633" s="95"/>
      <c r="P633" s="95"/>
      <c r="Q633" s="95"/>
      <c r="R633" s="95"/>
      <c r="S633" s="95"/>
      <c r="T633" s="95"/>
      <c r="U633" s="95"/>
    </row>
    <row r="634" spans="1:21" x14ac:dyDescent="0.25">
      <c r="A634" s="95"/>
      <c r="B634" s="95"/>
      <c r="C634" s="95"/>
      <c r="D634" s="95"/>
      <c r="E634" s="95"/>
      <c r="F634" s="95"/>
      <c r="G634" s="95"/>
      <c r="H634" s="95"/>
      <c r="I634" s="95"/>
      <c r="J634" s="95"/>
      <c r="K634" s="95"/>
      <c r="L634" s="95"/>
      <c r="M634" s="95"/>
      <c r="N634" s="95"/>
      <c r="O634" s="95"/>
      <c r="P634" s="95"/>
      <c r="Q634" s="95"/>
      <c r="R634" s="95"/>
      <c r="S634" s="95"/>
      <c r="T634" s="95"/>
      <c r="U634" s="95"/>
    </row>
    <row r="635" spans="1:21" x14ac:dyDescent="0.25">
      <c r="A635" s="95"/>
      <c r="B635" s="95"/>
      <c r="C635" s="95"/>
      <c r="D635" s="95"/>
      <c r="E635" s="95"/>
      <c r="F635" s="95"/>
      <c r="G635" s="95"/>
      <c r="H635" s="95"/>
      <c r="I635" s="95"/>
      <c r="J635" s="95"/>
      <c r="K635" s="95"/>
      <c r="L635" s="95"/>
      <c r="M635" s="95"/>
      <c r="N635" s="95"/>
      <c r="O635" s="95"/>
      <c r="P635" s="95"/>
      <c r="Q635" s="95"/>
      <c r="R635" s="95"/>
      <c r="S635" s="95"/>
      <c r="T635" s="95"/>
      <c r="U635" s="95"/>
    </row>
    <row r="636" spans="1:21" x14ac:dyDescent="0.25">
      <c r="A636" s="95"/>
      <c r="B636" s="95"/>
      <c r="C636" s="95"/>
      <c r="D636" s="95"/>
      <c r="E636" s="95"/>
      <c r="F636" s="95"/>
      <c r="G636" s="95"/>
      <c r="H636" s="95"/>
      <c r="I636" s="95"/>
      <c r="J636" s="95"/>
      <c r="K636" s="95"/>
      <c r="L636" s="95"/>
      <c r="M636" s="95"/>
      <c r="N636" s="95"/>
      <c r="O636" s="95"/>
      <c r="P636" s="95"/>
      <c r="Q636" s="95"/>
      <c r="R636" s="95"/>
      <c r="S636" s="95"/>
      <c r="T636" s="95"/>
      <c r="U636" s="95"/>
    </row>
    <row r="637" spans="1:21" x14ac:dyDescent="0.25">
      <c r="A637" s="95"/>
      <c r="B637" s="95"/>
      <c r="C637" s="95"/>
      <c r="D637" s="95"/>
      <c r="E637" s="95"/>
      <c r="F637" s="95"/>
      <c r="G637" s="95"/>
      <c r="H637" s="95"/>
      <c r="I637" s="95"/>
      <c r="J637" s="95"/>
      <c r="K637" s="95"/>
      <c r="L637" s="95"/>
      <c r="M637" s="95"/>
      <c r="N637" s="95"/>
      <c r="O637" s="95"/>
      <c r="P637" s="95"/>
      <c r="Q637" s="95"/>
      <c r="R637" s="95"/>
      <c r="S637" s="95"/>
      <c r="T637" s="95"/>
      <c r="U637" s="95"/>
    </row>
    <row r="638" spans="1:21" x14ac:dyDescent="0.25">
      <c r="A638" s="95"/>
      <c r="B638" s="95"/>
      <c r="C638" s="95"/>
      <c r="D638" s="95"/>
      <c r="E638" s="95"/>
      <c r="F638" s="95"/>
      <c r="G638" s="95"/>
      <c r="H638" s="95"/>
      <c r="I638" s="95"/>
      <c r="J638" s="95"/>
      <c r="K638" s="95"/>
      <c r="L638" s="95"/>
      <c r="M638" s="95"/>
      <c r="N638" s="95"/>
      <c r="O638" s="95"/>
      <c r="P638" s="95"/>
      <c r="Q638" s="95"/>
      <c r="R638" s="95"/>
      <c r="S638" s="95"/>
      <c r="T638" s="95"/>
      <c r="U638" s="95"/>
    </row>
    <row r="639" spans="1:21" x14ac:dyDescent="0.25">
      <c r="A639" s="95"/>
      <c r="B639" s="95"/>
      <c r="C639" s="95"/>
      <c r="D639" s="95"/>
      <c r="E639" s="95"/>
      <c r="F639" s="95"/>
      <c r="G639" s="95"/>
      <c r="H639" s="95"/>
      <c r="I639" s="95"/>
      <c r="J639" s="95"/>
      <c r="K639" s="95"/>
      <c r="L639" s="95"/>
      <c r="M639" s="95"/>
      <c r="N639" s="95"/>
      <c r="O639" s="95"/>
      <c r="P639" s="95"/>
      <c r="Q639" s="95"/>
      <c r="R639" s="95"/>
      <c r="S639" s="95"/>
      <c r="T639" s="95"/>
      <c r="U639" s="95"/>
    </row>
    <row r="640" spans="1:21" x14ac:dyDescent="0.25">
      <c r="A640" s="95"/>
      <c r="B640" s="95"/>
      <c r="C640" s="95"/>
      <c r="D640" s="95"/>
      <c r="E640" s="95"/>
      <c r="F640" s="95"/>
      <c r="G640" s="95"/>
      <c r="H640" s="95"/>
      <c r="I640" s="95"/>
      <c r="J640" s="95"/>
      <c r="K640" s="95"/>
      <c r="L640" s="95"/>
      <c r="M640" s="95"/>
      <c r="N640" s="95"/>
      <c r="O640" s="95"/>
      <c r="P640" s="95"/>
      <c r="Q640" s="95"/>
      <c r="R640" s="95"/>
      <c r="S640" s="95"/>
      <c r="T640" s="95"/>
      <c r="U640" s="95"/>
    </row>
    <row r="641" spans="1:21" x14ac:dyDescent="0.25">
      <c r="A641" s="95"/>
      <c r="B641" s="95"/>
      <c r="C641" s="95"/>
      <c r="D641" s="95"/>
      <c r="E641" s="95"/>
      <c r="F641" s="95"/>
      <c r="G641" s="95"/>
      <c r="H641" s="95"/>
      <c r="I641" s="95"/>
      <c r="J641" s="95"/>
      <c r="K641" s="95"/>
      <c r="L641" s="95"/>
      <c r="M641" s="95"/>
      <c r="N641" s="95"/>
      <c r="O641" s="95"/>
      <c r="P641" s="95"/>
      <c r="Q641" s="95"/>
      <c r="R641" s="95"/>
      <c r="S641" s="95"/>
      <c r="T641" s="95"/>
      <c r="U641" s="95"/>
    </row>
    <row r="642" spans="1:21" x14ac:dyDescent="0.25">
      <c r="A642" s="95"/>
      <c r="B642" s="95"/>
      <c r="C642" s="95"/>
      <c r="D642" s="95"/>
      <c r="E642" s="95"/>
      <c r="F642" s="95"/>
      <c r="G642" s="95"/>
      <c r="H642" s="95"/>
      <c r="I642" s="95"/>
      <c r="J642" s="95"/>
      <c r="K642" s="95"/>
      <c r="L642" s="95"/>
      <c r="M642" s="95"/>
      <c r="N642" s="95"/>
      <c r="O642" s="95"/>
      <c r="P642" s="95"/>
      <c r="Q642" s="95"/>
      <c r="R642" s="95"/>
      <c r="S642" s="95"/>
      <c r="T642" s="95"/>
      <c r="U642" s="95"/>
    </row>
    <row r="643" spans="1:21" x14ac:dyDescent="0.25">
      <c r="A643" s="95"/>
      <c r="B643" s="95"/>
      <c r="C643" s="95"/>
      <c r="D643" s="95"/>
      <c r="E643" s="95"/>
      <c r="F643" s="95"/>
      <c r="G643" s="95"/>
      <c r="H643" s="95"/>
      <c r="I643" s="95"/>
      <c r="J643" s="95"/>
      <c r="K643" s="95"/>
      <c r="L643" s="95"/>
      <c r="M643" s="95"/>
      <c r="N643" s="95"/>
      <c r="O643" s="95"/>
      <c r="P643" s="95"/>
      <c r="Q643" s="95"/>
      <c r="R643" s="95"/>
      <c r="S643" s="95"/>
      <c r="T643" s="95"/>
      <c r="U643" s="95"/>
    </row>
    <row r="644" spans="1:21" x14ac:dyDescent="0.25">
      <c r="A644" s="95"/>
      <c r="B644" s="95"/>
      <c r="C644" s="95"/>
      <c r="D644" s="95"/>
      <c r="E644" s="95"/>
      <c r="F644" s="95"/>
      <c r="G644" s="95"/>
      <c r="H644" s="95"/>
      <c r="I644" s="95"/>
      <c r="J644" s="95"/>
      <c r="K644" s="95"/>
      <c r="L644" s="95"/>
      <c r="M644" s="95"/>
      <c r="N644" s="95"/>
      <c r="O644" s="95"/>
      <c r="P644" s="95"/>
      <c r="Q644" s="95"/>
      <c r="R644" s="95"/>
      <c r="S644" s="95"/>
      <c r="T644" s="95"/>
      <c r="U644" s="95"/>
    </row>
    <row r="645" spans="1:21" x14ac:dyDescent="0.25">
      <c r="A645" s="95"/>
      <c r="B645" s="95"/>
      <c r="C645" s="95"/>
      <c r="D645" s="95"/>
      <c r="E645" s="95"/>
      <c r="F645" s="95"/>
      <c r="G645" s="95"/>
      <c r="H645" s="95"/>
      <c r="I645" s="95"/>
      <c r="J645" s="95"/>
      <c r="K645" s="95"/>
      <c r="L645" s="95"/>
      <c r="M645" s="95"/>
      <c r="N645" s="95"/>
      <c r="O645" s="95"/>
      <c r="P645" s="95"/>
      <c r="Q645" s="95"/>
      <c r="R645" s="95"/>
      <c r="S645" s="95"/>
      <c r="T645" s="95"/>
      <c r="U645" s="95"/>
    </row>
    <row r="646" spans="1:21" x14ac:dyDescent="0.25">
      <c r="A646" s="95"/>
      <c r="B646" s="95"/>
      <c r="C646" s="95"/>
      <c r="D646" s="95"/>
      <c r="E646" s="95"/>
      <c r="F646" s="95"/>
      <c r="G646" s="95"/>
      <c r="H646" s="95"/>
      <c r="I646" s="95"/>
      <c r="J646" s="95"/>
      <c r="K646" s="95"/>
      <c r="L646" s="95"/>
      <c r="M646" s="95"/>
      <c r="N646" s="95"/>
      <c r="O646" s="95"/>
      <c r="P646" s="95"/>
      <c r="Q646" s="95"/>
      <c r="R646" s="95"/>
      <c r="S646" s="95"/>
      <c r="T646" s="95"/>
      <c r="U646" s="95"/>
    </row>
    <row r="647" spans="1:21" x14ac:dyDescent="0.25">
      <c r="A647" s="95"/>
      <c r="B647" s="95"/>
      <c r="C647" s="95"/>
      <c r="D647" s="95"/>
      <c r="E647" s="95"/>
      <c r="F647" s="95"/>
      <c r="G647" s="95"/>
      <c r="H647" s="95"/>
      <c r="I647" s="95"/>
      <c r="J647" s="95"/>
      <c r="K647" s="95"/>
      <c r="L647" s="95"/>
      <c r="M647" s="95"/>
      <c r="N647" s="95"/>
      <c r="O647" s="95"/>
      <c r="P647" s="95"/>
      <c r="Q647" s="95"/>
      <c r="R647" s="95"/>
      <c r="S647" s="95"/>
      <c r="T647" s="95"/>
      <c r="U647" s="95"/>
    </row>
    <row r="648" spans="1:21" x14ac:dyDescent="0.25">
      <c r="A648" s="95"/>
      <c r="B648" s="95"/>
      <c r="C648" s="95"/>
      <c r="D648" s="95"/>
      <c r="E648" s="95"/>
      <c r="F648" s="95"/>
      <c r="G648" s="95"/>
      <c r="H648" s="95"/>
      <c r="I648" s="95"/>
      <c r="J648" s="95"/>
      <c r="K648" s="95"/>
      <c r="L648" s="95"/>
      <c r="M648" s="95"/>
      <c r="N648" s="95"/>
      <c r="O648" s="95"/>
      <c r="P648" s="95"/>
      <c r="Q648" s="95"/>
      <c r="R648" s="95"/>
      <c r="S648" s="95"/>
      <c r="T648" s="95"/>
      <c r="U648" s="95"/>
    </row>
    <row r="649" spans="1:21" x14ac:dyDescent="0.25">
      <c r="A649" s="95"/>
      <c r="B649" s="95"/>
      <c r="C649" s="95"/>
      <c r="D649" s="95"/>
      <c r="E649" s="95"/>
      <c r="F649" s="95"/>
      <c r="G649" s="95"/>
      <c r="H649" s="95"/>
      <c r="I649" s="95"/>
      <c r="J649" s="95"/>
      <c r="K649" s="95"/>
      <c r="L649" s="95"/>
      <c r="M649" s="95"/>
      <c r="N649" s="95"/>
      <c r="O649" s="95"/>
      <c r="P649" s="95"/>
      <c r="Q649" s="95"/>
      <c r="R649" s="95"/>
      <c r="S649" s="95"/>
      <c r="T649" s="95"/>
      <c r="U649" s="95"/>
    </row>
    <row r="650" spans="1:21" x14ac:dyDescent="0.25">
      <c r="A650" s="95"/>
      <c r="B650" s="95"/>
      <c r="C650" s="95"/>
      <c r="D650" s="95"/>
      <c r="E650" s="95"/>
      <c r="F650" s="95"/>
      <c r="G650" s="95"/>
      <c r="H650" s="95"/>
      <c r="I650" s="95"/>
      <c r="J650" s="95"/>
      <c r="K650" s="95"/>
      <c r="L650" s="95"/>
      <c r="M650" s="95"/>
      <c r="N650" s="95"/>
      <c r="O650" s="95"/>
      <c r="P650" s="95"/>
      <c r="Q650" s="95"/>
      <c r="R650" s="95"/>
      <c r="S650" s="95"/>
      <c r="T650" s="95"/>
      <c r="U650" s="95"/>
    </row>
    <row r="651" spans="1:21" x14ac:dyDescent="0.25">
      <c r="A651" s="95"/>
      <c r="B651" s="95"/>
      <c r="C651" s="95"/>
      <c r="D651" s="95"/>
      <c r="E651" s="95"/>
      <c r="F651" s="95"/>
      <c r="G651" s="95"/>
      <c r="H651" s="95"/>
      <c r="I651" s="95"/>
      <c r="J651" s="95"/>
      <c r="K651" s="95"/>
      <c r="L651" s="95"/>
      <c r="M651" s="95"/>
      <c r="N651" s="95"/>
      <c r="O651" s="95"/>
      <c r="P651" s="95"/>
      <c r="Q651" s="95"/>
      <c r="R651" s="95"/>
      <c r="S651" s="95"/>
      <c r="T651" s="95"/>
      <c r="U651" s="95"/>
    </row>
    <row r="652" spans="1:21" x14ac:dyDescent="0.25">
      <c r="A652" s="95"/>
      <c r="B652" s="95"/>
      <c r="C652" s="95"/>
      <c r="D652" s="95"/>
      <c r="E652" s="95"/>
      <c r="F652" s="95"/>
      <c r="G652" s="95"/>
      <c r="H652" s="95"/>
      <c r="I652" s="95"/>
      <c r="J652" s="95"/>
      <c r="K652" s="95"/>
      <c r="L652" s="95"/>
      <c r="M652" s="95"/>
      <c r="N652" s="95"/>
      <c r="O652" s="95"/>
      <c r="P652" s="95"/>
      <c r="Q652" s="95"/>
      <c r="R652" s="95"/>
      <c r="S652" s="95"/>
      <c r="T652" s="95"/>
      <c r="U652" s="95"/>
    </row>
    <row r="653" spans="1:21" x14ac:dyDescent="0.25">
      <c r="A653" s="95"/>
      <c r="B653" s="95"/>
      <c r="C653" s="95"/>
      <c r="D653" s="95"/>
      <c r="E653" s="95"/>
      <c r="F653" s="95"/>
      <c r="G653" s="95"/>
      <c r="H653" s="95"/>
      <c r="I653" s="95"/>
      <c r="J653" s="95"/>
      <c r="K653" s="95"/>
      <c r="L653" s="95"/>
      <c r="M653" s="95"/>
      <c r="N653" s="95"/>
      <c r="O653" s="95"/>
      <c r="P653" s="95"/>
      <c r="Q653" s="95"/>
      <c r="R653" s="95"/>
      <c r="S653" s="95"/>
      <c r="T653" s="95"/>
      <c r="U653" s="95"/>
    </row>
    <row r="654" spans="1:21" x14ac:dyDescent="0.25">
      <c r="A654" s="95"/>
      <c r="B654" s="95"/>
      <c r="C654" s="95"/>
      <c r="D654" s="95"/>
      <c r="E654" s="95"/>
      <c r="F654" s="95"/>
      <c r="G654" s="95"/>
      <c r="H654" s="95"/>
      <c r="I654" s="95"/>
      <c r="J654" s="95"/>
      <c r="K654" s="95"/>
      <c r="L654" s="95"/>
      <c r="M654" s="95"/>
      <c r="N654" s="95"/>
      <c r="O654" s="95"/>
      <c r="P654" s="95"/>
      <c r="Q654" s="95"/>
      <c r="R654" s="95"/>
      <c r="S654" s="95"/>
      <c r="T654" s="95"/>
      <c r="U654" s="95"/>
    </row>
    <row r="655" spans="1:21" x14ac:dyDescent="0.25">
      <c r="A655" s="95"/>
      <c r="B655" s="95"/>
      <c r="C655" s="95"/>
      <c r="D655" s="95"/>
      <c r="E655" s="95"/>
      <c r="F655" s="95"/>
      <c r="G655" s="95"/>
      <c r="H655" s="95"/>
      <c r="I655" s="95"/>
      <c r="J655" s="95"/>
      <c r="K655" s="95"/>
      <c r="L655" s="95"/>
      <c r="M655" s="95"/>
      <c r="N655" s="95"/>
      <c r="O655" s="95"/>
      <c r="P655" s="95"/>
      <c r="Q655" s="95"/>
      <c r="R655" s="95"/>
      <c r="S655" s="95"/>
      <c r="T655" s="95"/>
      <c r="U655" s="95"/>
    </row>
    <row r="656" spans="1:21" x14ac:dyDescent="0.25">
      <c r="A656" s="95"/>
      <c r="B656" s="95"/>
      <c r="C656" s="95"/>
      <c r="D656" s="95"/>
      <c r="E656" s="95"/>
      <c r="F656" s="95"/>
      <c r="G656" s="95"/>
      <c r="H656" s="95"/>
      <c r="I656" s="95"/>
      <c r="J656" s="95"/>
      <c r="K656" s="95"/>
      <c r="L656" s="95"/>
      <c r="M656" s="95"/>
      <c r="N656" s="95"/>
      <c r="O656" s="95"/>
      <c r="P656" s="95"/>
      <c r="Q656" s="95"/>
      <c r="R656" s="95"/>
      <c r="S656" s="95"/>
      <c r="T656" s="95"/>
      <c r="U656" s="95"/>
    </row>
    <row r="657" spans="1:21" x14ac:dyDescent="0.25">
      <c r="A657" s="95"/>
      <c r="B657" s="95"/>
      <c r="C657" s="95"/>
      <c r="D657" s="95"/>
      <c r="E657" s="95"/>
      <c r="F657" s="95"/>
      <c r="G657" s="95"/>
      <c r="H657" s="95"/>
      <c r="I657" s="95"/>
      <c r="J657" s="95"/>
      <c r="K657" s="95"/>
      <c r="L657" s="95"/>
      <c r="M657" s="95"/>
      <c r="N657" s="95"/>
      <c r="O657" s="95"/>
      <c r="P657" s="95"/>
      <c r="Q657" s="95"/>
      <c r="R657" s="95"/>
      <c r="S657" s="95"/>
      <c r="T657" s="95"/>
      <c r="U657" s="95"/>
    </row>
    <row r="658" spans="1:21" x14ac:dyDescent="0.25">
      <c r="A658" s="95"/>
      <c r="B658" s="95"/>
      <c r="C658" s="95"/>
      <c r="D658" s="95"/>
      <c r="E658" s="95"/>
      <c r="F658" s="95"/>
      <c r="G658" s="95"/>
      <c r="H658" s="95"/>
      <c r="I658" s="95"/>
      <c r="J658" s="95"/>
      <c r="K658" s="95"/>
      <c r="L658" s="95"/>
      <c r="M658" s="95"/>
      <c r="N658" s="95"/>
      <c r="O658" s="95"/>
      <c r="P658" s="95"/>
      <c r="Q658" s="95"/>
      <c r="R658" s="95"/>
      <c r="S658" s="95"/>
      <c r="T658" s="95"/>
      <c r="U658" s="95"/>
    </row>
    <row r="659" spans="1:21" x14ac:dyDescent="0.25">
      <c r="A659" s="95"/>
      <c r="B659" s="95"/>
      <c r="C659" s="95"/>
      <c r="D659" s="95"/>
      <c r="E659" s="95"/>
      <c r="F659" s="95"/>
      <c r="G659" s="95"/>
      <c r="H659" s="95"/>
      <c r="I659" s="95"/>
      <c r="J659" s="95"/>
      <c r="K659" s="95"/>
      <c r="L659" s="95"/>
      <c r="M659" s="95"/>
      <c r="N659" s="95"/>
      <c r="O659" s="95"/>
      <c r="P659" s="95"/>
      <c r="Q659" s="95"/>
      <c r="R659" s="95"/>
      <c r="S659" s="95"/>
      <c r="T659" s="95"/>
      <c r="U659" s="95"/>
    </row>
    <row r="660" spans="1:21" x14ac:dyDescent="0.25">
      <c r="A660" s="95"/>
      <c r="B660" s="95"/>
      <c r="C660" s="95"/>
      <c r="D660" s="95"/>
      <c r="E660" s="95"/>
      <c r="F660" s="95"/>
      <c r="G660" s="95"/>
      <c r="H660" s="95"/>
      <c r="I660" s="95"/>
      <c r="J660" s="95"/>
      <c r="K660" s="95"/>
      <c r="L660" s="95"/>
      <c r="M660" s="95"/>
      <c r="N660" s="95"/>
      <c r="O660" s="95"/>
      <c r="P660" s="95"/>
      <c r="Q660" s="95"/>
      <c r="R660" s="95"/>
      <c r="S660" s="95"/>
      <c r="T660" s="95"/>
      <c r="U660" s="95"/>
    </row>
    <row r="661" spans="1:21" x14ac:dyDescent="0.25">
      <c r="A661" s="95"/>
      <c r="B661" s="95"/>
      <c r="C661" s="95"/>
      <c r="D661" s="95"/>
      <c r="E661" s="95"/>
      <c r="F661" s="95"/>
      <c r="G661" s="95"/>
      <c r="H661" s="95"/>
      <c r="I661" s="95"/>
      <c r="J661" s="95"/>
      <c r="K661" s="95"/>
      <c r="L661" s="95"/>
      <c r="M661" s="95"/>
      <c r="N661" s="95"/>
      <c r="O661" s="95"/>
      <c r="P661" s="95"/>
      <c r="Q661" s="95"/>
      <c r="R661" s="95"/>
      <c r="S661" s="95"/>
      <c r="T661" s="95"/>
      <c r="U661" s="95"/>
    </row>
    <row r="662" spans="1:21" x14ac:dyDescent="0.25">
      <c r="A662" s="95"/>
      <c r="B662" s="95"/>
      <c r="C662" s="95"/>
      <c r="D662" s="95"/>
      <c r="E662" s="95"/>
      <c r="F662" s="95"/>
      <c r="G662" s="95"/>
      <c r="H662" s="95"/>
      <c r="I662" s="95"/>
      <c r="J662" s="95"/>
      <c r="K662" s="95"/>
      <c r="L662" s="95"/>
      <c r="M662" s="95"/>
      <c r="N662" s="95"/>
      <c r="O662" s="95"/>
      <c r="P662" s="95"/>
      <c r="Q662" s="95"/>
      <c r="R662" s="95"/>
      <c r="S662" s="95"/>
      <c r="T662" s="95"/>
      <c r="U662" s="95"/>
    </row>
    <row r="663" spans="1:21" x14ac:dyDescent="0.25">
      <c r="A663" s="95"/>
      <c r="B663" s="95"/>
      <c r="C663" s="95"/>
      <c r="D663" s="95"/>
      <c r="E663" s="95"/>
      <c r="F663" s="95"/>
      <c r="G663" s="95"/>
      <c r="H663" s="95"/>
      <c r="I663" s="95"/>
      <c r="J663" s="95"/>
      <c r="K663" s="95"/>
      <c r="L663" s="95"/>
      <c r="M663" s="95"/>
      <c r="N663" s="95"/>
      <c r="O663" s="95"/>
      <c r="P663" s="95"/>
      <c r="Q663" s="95"/>
      <c r="R663" s="95"/>
      <c r="S663" s="95"/>
      <c r="T663" s="95"/>
      <c r="U663" s="95"/>
    </row>
    <row r="664" spans="1:21" x14ac:dyDescent="0.25">
      <c r="A664" s="95"/>
      <c r="B664" s="95"/>
      <c r="C664" s="95"/>
      <c r="D664" s="95"/>
      <c r="E664" s="95"/>
      <c r="F664" s="95"/>
      <c r="G664" s="95"/>
      <c r="H664" s="95"/>
      <c r="I664" s="95"/>
      <c r="J664" s="95"/>
      <c r="K664" s="95"/>
      <c r="L664" s="95"/>
      <c r="M664" s="95"/>
      <c r="N664" s="95"/>
      <c r="O664" s="95"/>
      <c r="P664" s="95"/>
      <c r="Q664" s="95"/>
      <c r="R664" s="95"/>
      <c r="S664" s="95"/>
      <c r="T664" s="95"/>
      <c r="U664" s="95"/>
    </row>
    <row r="665" spans="1:21" x14ac:dyDescent="0.25">
      <c r="A665" s="95"/>
      <c r="B665" s="95"/>
      <c r="C665" s="95"/>
      <c r="D665" s="95"/>
      <c r="E665" s="95"/>
      <c r="F665" s="95"/>
      <c r="G665" s="95"/>
      <c r="H665" s="95"/>
      <c r="I665" s="95"/>
      <c r="J665" s="95"/>
      <c r="K665" s="95"/>
      <c r="L665" s="95"/>
      <c r="M665" s="95"/>
      <c r="N665" s="95"/>
      <c r="O665" s="95"/>
      <c r="P665" s="95"/>
      <c r="Q665" s="95"/>
      <c r="R665" s="95"/>
      <c r="S665" s="95"/>
      <c r="T665" s="95"/>
      <c r="U665" s="95"/>
    </row>
    <row r="666" spans="1:21" x14ac:dyDescent="0.25">
      <c r="A666" s="95"/>
      <c r="B666" s="95"/>
      <c r="C666" s="95"/>
      <c r="D666" s="95"/>
      <c r="E666" s="95"/>
      <c r="F666" s="95"/>
      <c r="G666" s="95"/>
      <c r="H666" s="95"/>
      <c r="I666" s="95"/>
      <c r="J666" s="95"/>
      <c r="K666" s="95"/>
      <c r="L666" s="95"/>
      <c r="M666" s="95"/>
      <c r="N666" s="95"/>
      <c r="O666" s="95"/>
      <c r="P666" s="95"/>
      <c r="Q666" s="95"/>
      <c r="R666" s="95"/>
      <c r="S666" s="95"/>
      <c r="T666" s="95"/>
      <c r="U666" s="95"/>
    </row>
    <row r="667" spans="1:21" x14ac:dyDescent="0.25">
      <c r="A667" s="95"/>
      <c r="B667" s="95"/>
      <c r="C667" s="95"/>
      <c r="D667" s="95"/>
      <c r="E667" s="95"/>
      <c r="F667" s="95"/>
      <c r="G667" s="95"/>
      <c r="H667" s="95"/>
      <c r="I667" s="95"/>
      <c r="J667" s="95"/>
      <c r="K667" s="95"/>
      <c r="L667" s="95"/>
      <c r="M667" s="95"/>
      <c r="N667" s="95"/>
      <c r="O667" s="95"/>
      <c r="P667" s="95"/>
      <c r="Q667" s="95"/>
      <c r="R667" s="95"/>
      <c r="S667" s="95"/>
      <c r="T667" s="95"/>
      <c r="U667" s="95"/>
    </row>
    <row r="668" spans="1:21" x14ac:dyDescent="0.25">
      <c r="A668" s="95"/>
      <c r="B668" s="95"/>
      <c r="C668" s="95"/>
      <c r="D668" s="95"/>
      <c r="E668" s="95"/>
      <c r="F668" s="95"/>
      <c r="G668" s="95"/>
      <c r="H668" s="95"/>
      <c r="I668" s="95"/>
      <c r="J668" s="95"/>
      <c r="K668" s="95"/>
      <c r="L668" s="95"/>
      <c r="M668" s="95"/>
      <c r="N668" s="95"/>
      <c r="O668" s="95"/>
      <c r="P668" s="95"/>
      <c r="Q668" s="95"/>
      <c r="R668" s="95"/>
      <c r="S668" s="95"/>
      <c r="T668" s="95"/>
      <c r="U668" s="95"/>
    </row>
    <row r="669" spans="1:21" x14ac:dyDescent="0.25">
      <c r="A669" s="95"/>
      <c r="B669" s="95"/>
      <c r="C669" s="95"/>
      <c r="D669" s="95"/>
      <c r="E669" s="95"/>
      <c r="F669" s="95"/>
      <c r="G669" s="95"/>
      <c r="H669" s="95"/>
      <c r="I669" s="95"/>
      <c r="J669" s="95"/>
      <c r="K669" s="95"/>
      <c r="L669" s="95"/>
      <c r="M669" s="95"/>
      <c r="N669" s="95"/>
      <c r="O669" s="95"/>
      <c r="P669" s="95"/>
      <c r="Q669" s="95"/>
      <c r="R669" s="95"/>
      <c r="S669" s="95"/>
      <c r="T669" s="95"/>
      <c r="U669" s="95"/>
    </row>
    <row r="670" spans="1:21" x14ac:dyDescent="0.25">
      <c r="A670" s="95"/>
      <c r="B670" s="95"/>
      <c r="C670" s="95"/>
      <c r="D670" s="95"/>
      <c r="E670" s="95"/>
      <c r="F670" s="95"/>
      <c r="G670" s="95"/>
      <c r="H670" s="95"/>
      <c r="I670" s="95"/>
      <c r="J670" s="95"/>
      <c r="K670" s="95"/>
      <c r="L670" s="95"/>
      <c r="M670" s="95"/>
      <c r="N670" s="95"/>
      <c r="O670" s="95"/>
      <c r="P670" s="95"/>
      <c r="Q670" s="95"/>
      <c r="R670" s="95"/>
      <c r="S670" s="95"/>
      <c r="T670" s="95"/>
      <c r="U670" s="95"/>
    </row>
    <row r="671" spans="1:21" x14ac:dyDescent="0.25">
      <c r="A671" s="95"/>
      <c r="B671" s="95"/>
      <c r="C671" s="95"/>
      <c r="D671" s="95"/>
      <c r="E671" s="95"/>
      <c r="F671" s="95"/>
      <c r="G671" s="95"/>
      <c r="H671" s="95"/>
      <c r="I671" s="95"/>
      <c r="J671" s="95"/>
      <c r="K671" s="95"/>
      <c r="L671" s="95"/>
      <c r="M671" s="95"/>
      <c r="N671" s="95"/>
      <c r="O671" s="95"/>
      <c r="P671" s="95"/>
      <c r="Q671" s="95"/>
      <c r="R671" s="95"/>
      <c r="S671" s="95"/>
      <c r="T671" s="95"/>
      <c r="U671" s="95"/>
    </row>
    <row r="672" spans="1:21" x14ac:dyDescent="0.25">
      <c r="A672" s="95"/>
      <c r="B672" s="95"/>
      <c r="C672" s="95"/>
      <c r="D672" s="95"/>
      <c r="E672" s="95"/>
      <c r="F672" s="95"/>
      <c r="G672" s="95"/>
      <c r="H672" s="95"/>
      <c r="I672" s="95"/>
      <c r="J672" s="95"/>
      <c r="K672" s="95"/>
      <c r="L672" s="95"/>
      <c r="M672" s="95"/>
      <c r="N672" s="95"/>
      <c r="O672" s="95"/>
      <c r="P672" s="95"/>
      <c r="Q672" s="95"/>
      <c r="R672" s="95"/>
      <c r="S672" s="95"/>
      <c r="T672" s="95"/>
      <c r="U672" s="95"/>
    </row>
    <row r="673" spans="1:21" x14ac:dyDescent="0.25">
      <c r="A673" s="95"/>
      <c r="B673" s="95"/>
      <c r="C673" s="95"/>
      <c r="D673" s="95"/>
      <c r="E673" s="95"/>
      <c r="F673" s="95"/>
      <c r="G673" s="95"/>
      <c r="H673" s="95"/>
      <c r="I673" s="95"/>
      <c r="J673" s="95"/>
      <c r="K673" s="95"/>
      <c r="L673" s="95"/>
      <c r="M673" s="95"/>
      <c r="N673" s="95"/>
      <c r="O673" s="95"/>
      <c r="P673" s="95"/>
      <c r="Q673" s="95"/>
      <c r="R673" s="95"/>
      <c r="S673" s="95"/>
      <c r="T673" s="95"/>
      <c r="U673" s="95"/>
    </row>
    <row r="674" spans="1:21" x14ac:dyDescent="0.25">
      <c r="A674" s="95"/>
      <c r="B674" s="95"/>
      <c r="C674" s="95"/>
      <c r="D674" s="95"/>
      <c r="E674" s="95"/>
      <c r="F674" s="95"/>
      <c r="G674" s="95"/>
      <c r="H674" s="95"/>
      <c r="I674" s="95"/>
      <c r="J674" s="95"/>
      <c r="K674" s="95"/>
      <c r="L674" s="95"/>
      <c r="M674" s="95"/>
      <c r="N674" s="95"/>
      <c r="O674" s="95"/>
      <c r="P674" s="95"/>
      <c r="Q674" s="95"/>
      <c r="R674" s="95"/>
      <c r="S674" s="95"/>
      <c r="T674" s="95"/>
      <c r="U674" s="95"/>
    </row>
    <row r="675" spans="1:21" x14ac:dyDescent="0.25">
      <c r="A675" s="95"/>
      <c r="B675" s="95"/>
      <c r="C675" s="95"/>
      <c r="D675" s="95"/>
      <c r="E675" s="95"/>
      <c r="F675" s="95"/>
      <c r="G675" s="95"/>
      <c r="H675" s="95"/>
      <c r="I675" s="95"/>
      <c r="J675" s="95"/>
      <c r="K675" s="95"/>
      <c r="L675" s="95"/>
      <c r="M675" s="95"/>
      <c r="N675" s="95"/>
      <c r="O675" s="95"/>
      <c r="P675" s="95"/>
      <c r="Q675" s="95"/>
      <c r="R675" s="95"/>
      <c r="S675" s="95"/>
      <c r="T675" s="95"/>
      <c r="U675" s="95"/>
    </row>
    <row r="676" spans="1:21" x14ac:dyDescent="0.25">
      <c r="A676" s="95"/>
      <c r="B676" s="95"/>
      <c r="C676" s="95"/>
      <c r="D676" s="95"/>
      <c r="E676" s="95"/>
      <c r="F676" s="95"/>
      <c r="G676" s="95"/>
      <c r="H676" s="95"/>
      <c r="I676" s="95"/>
      <c r="J676" s="95"/>
      <c r="K676" s="95"/>
      <c r="L676" s="95"/>
      <c r="M676" s="95"/>
      <c r="N676" s="95"/>
      <c r="O676" s="95"/>
      <c r="P676" s="95"/>
      <c r="Q676" s="95"/>
      <c r="R676" s="95"/>
      <c r="S676" s="95"/>
      <c r="T676" s="95"/>
      <c r="U676" s="95"/>
    </row>
    <row r="677" spans="1:21" x14ac:dyDescent="0.25">
      <c r="A677" s="95"/>
      <c r="B677" s="95"/>
      <c r="C677" s="95"/>
      <c r="D677" s="95"/>
      <c r="E677" s="95"/>
      <c r="F677" s="95"/>
      <c r="G677" s="95"/>
      <c r="H677" s="95"/>
      <c r="I677" s="95"/>
      <c r="J677" s="95"/>
      <c r="K677" s="95"/>
      <c r="L677" s="95"/>
      <c r="M677" s="95"/>
      <c r="N677" s="95"/>
      <c r="O677" s="95"/>
      <c r="P677" s="95"/>
      <c r="Q677" s="95"/>
      <c r="R677" s="95"/>
      <c r="S677" s="95"/>
      <c r="T677" s="95"/>
      <c r="U677" s="95"/>
    </row>
    <row r="678" spans="1:21" x14ac:dyDescent="0.25">
      <c r="A678" s="95"/>
      <c r="B678" s="95"/>
      <c r="C678" s="95"/>
      <c r="D678" s="95"/>
      <c r="E678" s="95"/>
      <c r="F678" s="95"/>
      <c r="G678" s="95"/>
      <c r="H678" s="95"/>
      <c r="I678" s="95"/>
      <c r="J678" s="95"/>
      <c r="K678" s="95"/>
      <c r="L678" s="95"/>
      <c r="M678" s="95"/>
      <c r="N678" s="95"/>
      <c r="O678" s="95"/>
      <c r="P678" s="95"/>
      <c r="Q678" s="95"/>
      <c r="R678" s="95"/>
      <c r="S678" s="95"/>
      <c r="T678" s="95"/>
      <c r="U678" s="95"/>
    </row>
    <row r="679" spans="1:21" x14ac:dyDescent="0.25">
      <c r="A679" s="95"/>
      <c r="B679" s="95"/>
      <c r="C679" s="95"/>
      <c r="D679" s="95"/>
      <c r="E679" s="95"/>
      <c r="F679" s="95"/>
      <c r="G679" s="95"/>
      <c r="H679" s="95"/>
      <c r="I679" s="95"/>
      <c r="J679" s="95"/>
      <c r="K679" s="95"/>
      <c r="L679" s="95"/>
      <c r="M679" s="95"/>
      <c r="N679" s="95"/>
      <c r="O679" s="95"/>
      <c r="P679" s="95"/>
      <c r="Q679" s="95"/>
      <c r="R679" s="95"/>
      <c r="S679" s="95"/>
      <c r="T679" s="95"/>
      <c r="U679" s="95"/>
    </row>
    <row r="680" spans="1:21" x14ac:dyDescent="0.25">
      <c r="A680" s="95"/>
      <c r="B680" s="95"/>
      <c r="C680" s="95"/>
      <c r="D680" s="95"/>
      <c r="E680" s="95"/>
      <c r="F680" s="95"/>
      <c r="G680" s="95"/>
      <c r="H680" s="95"/>
      <c r="I680" s="95"/>
      <c r="J680" s="95"/>
      <c r="K680" s="95"/>
      <c r="L680" s="95"/>
      <c r="M680" s="95"/>
      <c r="N680" s="95"/>
      <c r="O680" s="95"/>
      <c r="P680" s="95"/>
      <c r="Q680" s="95"/>
      <c r="R680" s="95"/>
      <c r="S680" s="95"/>
      <c r="T680" s="95"/>
      <c r="U680" s="95"/>
    </row>
    <row r="681" spans="1:21" x14ac:dyDescent="0.25">
      <c r="A681" s="95"/>
      <c r="B681" s="95"/>
      <c r="C681" s="95"/>
      <c r="D681" s="95"/>
      <c r="E681" s="95"/>
      <c r="F681" s="95"/>
      <c r="G681" s="95"/>
      <c r="H681" s="95"/>
      <c r="I681" s="95"/>
      <c r="J681" s="95"/>
      <c r="K681" s="95"/>
      <c r="L681" s="95"/>
      <c r="M681" s="95"/>
      <c r="N681" s="95"/>
      <c r="O681" s="95"/>
      <c r="P681" s="95"/>
      <c r="Q681" s="95"/>
      <c r="R681" s="95"/>
      <c r="S681" s="95"/>
      <c r="T681" s="95"/>
      <c r="U681" s="95"/>
    </row>
    <row r="682" spans="1:21" x14ac:dyDescent="0.25">
      <c r="A682" s="95"/>
      <c r="B682" s="95"/>
      <c r="C682" s="95"/>
      <c r="D682" s="95"/>
      <c r="E682" s="95"/>
      <c r="F682" s="95"/>
      <c r="G682" s="95"/>
      <c r="H682" s="95"/>
      <c r="I682" s="95"/>
      <c r="J682" s="95"/>
      <c r="K682" s="95"/>
      <c r="L682" s="95"/>
      <c r="M682" s="95"/>
      <c r="N682" s="95"/>
      <c r="O682" s="95"/>
      <c r="P682" s="95"/>
      <c r="Q682" s="95"/>
      <c r="R682" s="95"/>
      <c r="S682" s="95"/>
      <c r="T682" s="95"/>
      <c r="U682" s="95"/>
    </row>
    <row r="683" spans="1:21" x14ac:dyDescent="0.25">
      <c r="A683" s="95"/>
      <c r="B683" s="95"/>
      <c r="C683" s="95"/>
      <c r="D683" s="95"/>
      <c r="E683" s="95"/>
      <c r="F683" s="95"/>
      <c r="G683" s="95"/>
      <c r="H683" s="95"/>
      <c r="I683" s="95"/>
      <c r="J683" s="95"/>
      <c r="K683" s="95"/>
      <c r="L683" s="95"/>
      <c r="M683" s="95"/>
      <c r="N683" s="95"/>
      <c r="O683" s="95"/>
      <c r="P683" s="95"/>
      <c r="Q683" s="95"/>
      <c r="R683" s="95"/>
      <c r="S683" s="95"/>
      <c r="T683" s="95"/>
      <c r="U683" s="95"/>
    </row>
    <row r="684" spans="1:21" x14ac:dyDescent="0.25">
      <c r="A684" s="95"/>
      <c r="B684" s="95"/>
      <c r="C684" s="95"/>
      <c r="D684" s="95"/>
      <c r="E684" s="95"/>
      <c r="F684" s="95"/>
      <c r="G684" s="95"/>
      <c r="H684" s="95"/>
      <c r="I684" s="95"/>
      <c r="J684" s="95"/>
      <c r="K684" s="95"/>
      <c r="L684" s="95"/>
      <c r="M684" s="95"/>
      <c r="N684" s="95"/>
      <c r="O684" s="95"/>
      <c r="P684" s="95"/>
      <c r="Q684" s="95"/>
      <c r="R684" s="95"/>
      <c r="S684" s="95"/>
      <c r="T684" s="95"/>
      <c r="U684" s="95"/>
    </row>
    <row r="685" spans="1:21" x14ac:dyDescent="0.25">
      <c r="A685" s="95"/>
      <c r="B685" s="95"/>
      <c r="C685" s="95"/>
      <c r="D685" s="95"/>
      <c r="E685" s="95"/>
      <c r="F685" s="95"/>
      <c r="G685" s="95"/>
      <c r="H685" s="95"/>
      <c r="I685" s="95"/>
      <c r="J685" s="95"/>
      <c r="K685" s="95"/>
      <c r="L685" s="95"/>
      <c r="M685" s="95"/>
      <c r="N685" s="95"/>
      <c r="O685" s="95"/>
      <c r="P685" s="95"/>
      <c r="Q685" s="95"/>
      <c r="R685" s="95"/>
      <c r="S685" s="95"/>
      <c r="T685" s="95"/>
      <c r="U685" s="95"/>
    </row>
    <row r="686" spans="1:21" x14ac:dyDescent="0.25">
      <c r="A686" s="95"/>
      <c r="B686" s="95"/>
      <c r="C686" s="95"/>
      <c r="D686" s="95"/>
      <c r="E686" s="95"/>
      <c r="F686" s="95"/>
      <c r="G686" s="95"/>
      <c r="H686" s="95"/>
      <c r="I686" s="95"/>
      <c r="J686" s="95"/>
      <c r="K686" s="95"/>
      <c r="L686" s="95"/>
      <c r="M686" s="95"/>
      <c r="N686" s="95"/>
      <c r="O686" s="95"/>
      <c r="P686" s="95"/>
      <c r="Q686" s="95"/>
      <c r="R686" s="95"/>
      <c r="S686" s="95"/>
      <c r="T686" s="95"/>
      <c r="U686" s="95"/>
    </row>
    <row r="687" spans="1:21" x14ac:dyDescent="0.25">
      <c r="A687" s="95"/>
      <c r="B687" s="95"/>
      <c r="C687" s="95"/>
      <c r="D687" s="95"/>
      <c r="E687" s="95"/>
      <c r="F687" s="95"/>
      <c r="G687" s="95"/>
      <c r="H687" s="95"/>
      <c r="I687" s="95"/>
      <c r="J687" s="95"/>
      <c r="K687" s="95"/>
      <c r="L687" s="95"/>
      <c r="M687" s="95"/>
      <c r="N687" s="95"/>
      <c r="O687" s="95"/>
      <c r="P687" s="95"/>
      <c r="Q687" s="95"/>
      <c r="R687" s="95"/>
      <c r="S687" s="95"/>
      <c r="T687" s="95"/>
      <c r="U687" s="95"/>
    </row>
    <row r="688" spans="1:21" x14ac:dyDescent="0.25">
      <c r="A688" s="95"/>
      <c r="B688" s="95"/>
      <c r="C688" s="95"/>
      <c r="D688" s="95"/>
      <c r="E688" s="95"/>
      <c r="F688" s="95"/>
      <c r="G688" s="95"/>
      <c r="H688" s="95"/>
      <c r="I688" s="95"/>
      <c r="J688" s="95"/>
      <c r="K688" s="95"/>
      <c r="L688" s="95"/>
      <c r="M688" s="95"/>
      <c r="N688" s="95"/>
      <c r="O688" s="95"/>
      <c r="P688" s="95"/>
      <c r="Q688" s="95"/>
      <c r="R688" s="95"/>
      <c r="S688" s="95"/>
      <c r="T688" s="95"/>
      <c r="U688" s="95"/>
    </row>
    <row r="689" spans="1:21" x14ac:dyDescent="0.25">
      <c r="A689" s="95"/>
      <c r="B689" s="95"/>
      <c r="C689" s="95"/>
      <c r="D689" s="95"/>
      <c r="E689" s="95"/>
      <c r="F689" s="95"/>
      <c r="G689" s="95"/>
      <c r="H689" s="95"/>
      <c r="I689" s="95"/>
      <c r="J689" s="95"/>
      <c r="K689" s="95"/>
      <c r="L689" s="95"/>
      <c r="M689" s="95"/>
      <c r="N689" s="95"/>
      <c r="O689" s="95"/>
      <c r="P689" s="95"/>
      <c r="Q689" s="95"/>
      <c r="R689" s="95"/>
      <c r="S689" s="95"/>
      <c r="T689" s="95"/>
      <c r="U689" s="95"/>
    </row>
    <row r="690" spans="1:21" x14ac:dyDescent="0.25">
      <c r="A690" s="95"/>
      <c r="B690" s="95"/>
      <c r="C690" s="95"/>
      <c r="D690" s="95"/>
      <c r="E690" s="95"/>
      <c r="F690" s="95"/>
      <c r="G690" s="95"/>
      <c r="H690" s="95"/>
      <c r="I690" s="95"/>
      <c r="J690" s="95"/>
      <c r="K690" s="95"/>
      <c r="L690" s="95"/>
      <c r="M690" s="95"/>
      <c r="N690" s="95"/>
      <c r="O690" s="95"/>
      <c r="P690" s="95"/>
      <c r="Q690" s="95"/>
      <c r="R690" s="95"/>
      <c r="S690" s="95"/>
      <c r="T690" s="95"/>
      <c r="U690" s="95"/>
    </row>
    <row r="691" spans="1:21" x14ac:dyDescent="0.25">
      <c r="A691" s="95"/>
      <c r="B691" s="95"/>
      <c r="C691" s="95"/>
      <c r="D691" s="95"/>
      <c r="E691" s="95"/>
      <c r="F691" s="95"/>
      <c r="G691" s="95"/>
      <c r="H691" s="95"/>
      <c r="I691" s="95"/>
      <c r="J691" s="95"/>
      <c r="K691" s="95"/>
      <c r="L691" s="95"/>
      <c r="M691" s="95"/>
      <c r="N691" s="95"/>
      <c r="O691" s="95"/>
      <c r="P691" s="95"/>
      <c r="Q691" s="95"/>
      <c r="R691" s="95"/>
      <c r="S691" s="95"/>
      <c r="T691" s="95"/>
      <c r="U691" s="95"/>
    </row>
    <row r="692" spans="1:21" x14ac:dyDescent="0.25">
      <c r="A692" s="95"/>
      <c r="B692" s="95"/>
      <c r="C692" s="95"/>
      <c r="D692" s="95"/>
      <c r="E692" s="95"/>
      <c r="F692" s="95"/>
      <c r="G692" s="95"/>
      <c r="H692" s="95"/>
      <c r="I692" s="95"/>
      <c r="J692" s="95"/>
      <c r="K692" s="95"/>
      <c r="L692" s="95"/>
      <c r="M692" s="95"/>
      <c r="N692" s="95"/>
      <c r="O692" s="95"/>
      <c r="P692" s="95"/>
      <c r="Q692" s="95"/>
      <c r="R692" s="95"/>
      <c r="S692" s="95"/>
      <c r="T692" s="95"/>
      <c r="U692" s="95"/>
    </row>
    <row r="693" spans="1:21" x14ac:dyDescent="0.25">
      <c r="A693" s="95"/>
      <c r="B693" s="95"/>
      <c r="C693" s="95"/>
      <c r="D693" s="95"/>
      <c r="E693" s="95"/>
      <c r="F693" s="95"/>
      <c r="G693" s="95"/>
      <c r="H693" s="95"/>
      <c r="I693" s="95"/>
      <c r="J693" s="95"/>
      <c r="K693" s="95"/>
      <c r="L693" s="95"/>
      <c r="M693" s="95"/>
      <c r="N693" s="95"/>
      <c r="O693" s="95"/>
      <c r="P693" s="95"/>
      <c r="Q693" s="95"/>
      <c r="R693" s="95"/>
      <c r="S693" s="95"/>
      <c r="T693" s="95"/>
      <c r="U693" s="95"/>
    </row>
    <row r="694" spans="1:21" x14ac:dyDescent="0.25">
      <c r="A694" s="95"/>
      <c r="B694" s="95"/>
      <c r="C694" s="95"/>
      <c r="D694" s="95"/>
      <c r="E694" s="95"/>
      <c r="F694" s="95"/>
      <c r="G694" s="95"/>
      <c r="H694" s="95"/>
      <c r="I694" s="95"/>
      <c r="J694" s="95"/>
      <c r="K694" s="95"/>
      <c r="L694" s="95"/>
      <c r="M694" s="95"/>
      <c r="N694" s="95"/>
      <c r="O694" s="95"/>
      <c r="P694" s="95"/>
      <c r="Q694" s="95"/>
      <c r="R694" s="95"/>
      <c r="S694" s="95"/>
      <c r="T694" s="95"/>
      <c r="U694" s="95"/>
    </row>
    <row r="695" spans="1:21" x14ac:dyDescent="0.25">
      <c r="A695" s="95"/>
      <c r="B695" s="95"/>
      <c r="C695" s="95"/>
      <c r="D695" s="95"/>
      <c r="E695" s="95"/>
      <c r="F695" s="95"/>
      <c r="G695" s="95"/>
      <c r="H695" s="95"/>
      <c r="I695" s="95"/>
      <c r="J695" s="95"/>
      <c r="K695" s="95"/>
      <c r="L695" s="95"/>
      <c r="M695" s="95"/>
      <c r="N695" s="95"/>
      <c r="O695" s="95"/>
      <c r="P695" s="95"/>
      <c r="Q695" s="95"/>
      <c r="R695" s="95"/>
      <c r="S695" s="95"/>
      <c r="T695" s="95"/>
      <c r="U695" s="95"/>
    </row>
    <row r="696" spans="1:21" x14ac:dyDescent="0.25">
      <c r="A696" s="95"/>
      <c r="B696" s="95"/>
      <c r="C696" s="95"/>
      <c r="D696" s="95"/>
      <c r="E696" s="95"/>
      <c r="F696" s="95"/>
      <c r="G696" s="95"/>
      <c r="H696" s="95"/>
      <c r="I696" s="95"/>
      <c r="J696" s="95"/>
      <c r="K696" s="95"/>
      <c r="L696" s="95"/>
      <c r="M696" s="95"/>
      <c r="N696" s="95"/>
      <c r="O696" s="95"/>
      <c r="P696" s="95"/>
      <c r="Q696" s="95"/>
      <c r="R696" s="95"/>
      <c r="S696" s="95"/>
      <c r="T696" s="95"/>
      <c r="U696" s="95"/>
    </row>
    <row r="697" spans="1:21" x14ac:dyDescent="0.25">
      <c r="A697" s="95"/>
      <c r="B697" s="95"/>
      <c r="C697" s="95"/>
      <c r="D697" s="95"/>
      <c r="E697" s="95"/>
      <c r="F697" s="95"/>
      <c r="G697" s="95"/>
      <c r="H697" s="95"/>
      <c r="I697" s="95"/>
      <c r="J697" s="95"/>
      <c r="K697" s="95"/>
      <c r="L697" s="95"/>
      <c r="M697" s="95"/>
      <c r="N697" s="95"/>
      <c r="O697" s="95"/>
      <c r="P697" s="95"/>
      <c r="Q697" s="95"/>
      <c r="R697" s="95"/>
      <c r="S697" s="95"/>
      <c r="T697" s="95"/>
      <c r="U697" s="95"/>
    </row>
    <row r="698" spans="1:21" x14ac:dyDescent="0.25">
      <c r="A698" s="95"/>
      <c r="B698" s="95"/>
      <c r="C698" s="95"/>
      <c r="D698" s="95"/>
      <c r="E698" s="95"/>
      <c r="F698" s="95"/>
      <c r="G698" s="95"/>
      <c r="H698" s="95"/>
      <c r="I698" s="95"/>
      <c r="J698" s="95"/>
      <c r="K698" s="95"/>
      <c r="L698" s="95"/>
      <c r="M698" s="95"/>
      <c r="N698" s="95"/>
      <c r="O698" s="95"/>
      <c r="P698" s="95"/>
      <c r="Q698" s="95"/>
      <c r="R698" s="95"/>
      <c r="S698" s="95"/>
      <c r="T698" s="95"/>
      <c r="U698" s="95"/>
    </row>
    <row r="699" spans="1:21" x14ac:dyDescent="0.25">
      <c r="A699" s="95"/>
      <c r="B699" s="95"/>
      <c r="C699" s="95"/>
      <c r="D699" s="95"/>
      <c r="E699" s="95"/>
      <c r="F699" s="95"/>
      <c r="G699" s="95"/>
      <c r="H699" s="95"/>
      <c r="I699" s="95"/>
      <c r="J699" s="95"/>
      <c r="K699" s="95"/>
      <c r="L699" s="95"/>
      <c r="M699" s="95"/>
      <c r="N699" s="95"/>
      <c r="O699" s="95"/>
      <c r="P699" s="95"/>
      <c r="Q699" s="95"/>
      <c r="R699" s="95"/>
      <c r="S699" s="95"/>
      <c r="T699" s="95"/>
      <c r="U699" s="95"/>
    </row>
    <row r="700" spans="1:21" x14ac:dyDescent="0.25">
      <c r="A700" s="95"/>
      <c r="B700" s="95"/>
      <c r="C700" s="95"/>
      <c r="D700" s="95"/>
      <c r="E700" s="95"/>
      <c r="F700" s="95"/>
      <c r="G700" s="95"/>
      <c r="H700" s="95"/>
      <c r="I700" s="95"/>
      <c r="J700" s="95"/>
      <c r="K700" s="95"/>
      <c r="L700" s="95"/>
      <c r="M700" s="95"/>
      <c r="N700" s="95"/>
      <c r="O700" s="95"/>
      <c r="P700" s="95"/>
      <c r="Q700" s="95"/>
      <c r="R700" s="95"/>
      <c r="S700" s="95"/>
      <c r="T700" s="95"/>
      <c r="U700" s="95"/>
    </row>
    <row r="701" spans="1:21" x14ac:dyDescent="0.25">
      <c r="A701" s="95"/>
      <c r="B701" s="95"/>
      <c r="C701" s="95"/>
      <c r="D701" s="95"/>
      <c r="E701" s="95"/>
      <c r="F701" s="95"/>
      <c r="G701" s="95"/>
      <c r="H701" s="95"/>
      <c r="I701" s="95"/>
      <c r="J701" s="95"/>
      <c r="K701" s="95"/>
      <c r="L701" s="95"/>
      <c r="M701" s="95"/>
      <c r="N701" s="95"/>
      <c r="O701" s="95"/>
      <c r="P701" s="95"/>
      <c r="Q701" s="95"/>
      <c r="R701" s="95"/>
      <c r="S701" s="95"/>
      <c r="T701" s="95"/>
      <c r="U701" s="95"/>
    </row>
    <row r="702" spans="1:21" x14ac:dyDescent="0.25">
      <c r="A702" s="95"/>
      <c r="B702" s="95"/>
      <c r="C702" s="95"/>
      <c r="D702" s="95"/>
      <c r="E702" s="95"/>
      <c r="F702" s="95"/>
      <c r="G702" s="95"/>
      <c r="H702" s="95"/>
      <c r="I702" s="95"/>
      <c r="J702" s="95"/>
      <c r="K702" s="95"/>
      <c r="L702" s="95"/>
      <c r="M702" s="95"/>
      <c r="N702" s="95"/>
      <c r="O702" s="95"/>
      <c r="P702" s="95"/>
      <c r="Q702" s="95"/>
      <c r="R702" s="95"/>
      <c r="S702" s="95"/>
      <c r="T702" s="95"/>
      <c r="U702" s="95"/>
    </row>
    <row r="703" spans="1:21" x14ac:dyDescent="0.25">
      <c r="A703" s="95"/>
      <c r="B703" s="95"/>
      <c r="C703" s="95"/>
      <c r="D703" s="95"/>
      <c r="E703" s="95"/>
      <c r="F703" s="95"/>
      <c r="G703" s="95"/>
      <c r="H703" s="95"/>
      <c r="I703" s="95"/>
      <c r="J703" s="95"/>
      <c r="K703" s="95"/>
      <c r="L703" s="95"/>
      <c r="M703" s="95"/>
      <c r="N703" s="95"/>
      <c r="O703" s="95"/>
      <c r="P703" s="95"/>
      <c r="Q703" s="95"/>
      <c r="R703" s="95"/>
      <c r="S703" s="95"/>
      <c r="T703" s="95"/>
      <c r="U703" s="95"/>
    </row>
    <row r="704" spans="1:21" x14ac:dyDescent="0.25">
      <c r="A704" s="95"/>
      <c r="B704" s="95"/>
      <c r="C704" s="95"/>
      <c r="D704" s="95"/>
      <c r="E704" s="95"/>
      <c r="F704" s="95"/>
      <c r="G704" s="95"/>
      <c r="H704" s="95"/>
      <c r="I704" s="95"/>
      <c r="J704" s="95"/>
      <c r="K704" s="95"/>
      <c r="L704" s="95"/>
      <c r="M704" s="95"/>
      <c r="N704" s="95"/>
      <c r="O704" s="95"/>
      <c r="P704" s="95"/>
      <c r="Q704" s="95"/>
      <c r="R704" s="95"/>
      <c r="S704" s="95"/>
      <c r="T704" s="95"/>
      <c r="U704" s="95"/>
    </row>
    <row r="705" spans="1:21" x14ac:dyDescent="0.25">
      <c r="A705" s="95"/>
      <c r="B705" s="95"/>
      <c r="C705" s="95"/>
      <c r="D705" s="95"/>
      <c r="E705" s="95"/>
      <c r="F705" s="95"/>
      <c r="G705" s="95"/>
      <c r="H705" s="95"/>
      <c r="I705" s="95"/>
      <c r="J705" s="95"/>
      <c r="K705" s="95"/>
      <c r="L705" s="95"/>
      <c r="M705" s="95"/>
      <c r="N705" s="95"/>
      <c r="O705" s="95"/>
      <c r="P705" s="95"/>
      <c r="Q705" s="95"/>
      <c r="R705" s="95"/>
      <c r="S705" s="95"/>
      <c r="T705" s="95"/>
      <c r="U705" s="95"/>
    </row>
    <row r="706" spans="1:21" x14ac:dyDescent="0.25">
      <c r="A706" s="95"/>
      <c r="B706" s="95"/>
      <c r="C706" s="95"/>
      <c r="D706" s="95"/>
      <c r="E706" s="95"/>
      <c r="F706" s="95"/>
      <c r="G706" s="95"/>
      <c r="H706" s="95"/>
      <c r="I706" s="95"/>
      <c r="J706" s="95"/>
      <c r="K706" s="95"/>
      <c r="L706" s="95"/>
      <c r="M706" s="95"/>
      <c r="N706" s="95"/>
      <c r="O706" s="95"/>
      <c r="P706" s="95"/>
      <c r="Q706" s="95"/>
      <c r="R706" s="95"/>
      <c r="S706" s="95"/>
      <c r="T706" s="95"/>
      <c r="U706" s="95"/>
    </row>
    <row r="707" spans="1:21" x14ac:dyDescent="0.25">
      <c r="A707" s="95"/>
      <c r="B707" s="95"/>
      <c r="C707" s="95"/>
      <c r="D707" s="95"/>
      <c r="E707" s="95"/>
      <c r="F707" s="95"/>
      <c r="G707" s="95"/>
      <c r="H707" s="95"/>
      <c r="I707" s="95"/>
      <c r="J707" s="95"/>
      <c r="K707" s="95"/>
      <c r="L707" s="95"/>
      <c r="M707" s="95"/>
      <c r="N707" s="95"/>
      <c r="O707" s="95"/>
      <c r="P707" s="95"/>
      <c r="Q707" s="95"/>
      <c r="R707" s="95"/>
      <c r="S707" s="95"/>
      <c r="T707" s="95"/>
      <c r="U707" s="95"/>
    </row>
    <row r="708" spans="1:21" x14ac:dyDescent="0.25">
      <c r="A708" s="95"/>
      <c r="B708" s="95"/>
      <c r="C708" s="95"/>
      <c r="D708" s="95"/>
      <c r="E708" s="95"/>
      <c r="F708" s="95"/>
      <c r="G708" s="95"/>
      <c r="H708" s="95"/>
      <c r="I708" s="95"/>
      <c r="J708" s="95"/>
      <c r="K708" s="95"/>
      <c r="L708" s="95"/>
      <c r="M708" s="95"/>
      <c r="N708" s="95"/>
      <c r="O708" s="95"/>
      <c r="P708" s="95"/>
      <c r="Q708" s="95"/>
      <c r="R708" s="95"/>
      <c r="S708" s="95"/>
      <c r="T708" s="95"/>
      <c r="U708" s="95"/>
    </row>
    <row r="709" spans="1:21" x14ac:dyDescent="0.25">
      <c r="A709" s="95"/>
      <c r="B709" s="95"/>
      <c r="C709" s="95"/>
      <c r="D709" s="95"/>
      <c r="E709" s="95"/>
      <c r="F709" s="95"/>
      <c r="G709" s="95"/>
      <c r="H709" s="95"/>
      <c r="I709" s="95"/>
      <c r="J709" s="95"/>
      <c r="K709" s="95"/>
      <c r="L709" s="95"/>
      <c r="M709" s="95"/>
      <c r="N709" s="95"/>
      <c r="O709" s="95"/>
      <c r="P709" s="95"/>
      <c r="Q709" s="95"/>
      <c r="R709" s="95"/>
      <c r="S709" s="95"/>
      <c r="T709" s="95"/>
      <c r="U709" s="95"/>
    </row>
    <row r="710" spans="1:21" x14ac:dyDescent="0.25">
      <c r="A710" s="95"/>
      <c r="B710" s="95"/>
      <c r="C710" s="95"/>
      <c r="D710" s="95"/>
      <c r="E710" s="95"/>
      <c r="F710" s="95"/>
      <c r="G710" s="95"/>
      <c r="H710" s="95"/>
      <c r="I710" s="95"/>
      <c r="J710" s="95"/>
      <c r="K710" s="95"/>
      <c r="L710" s="95"/>
      <c r="M710" s="95"/>
      <c r="N710" s="95"/>
      <c r="O710" s="95"/>
      <c r="P710" s="95"/>
      <c r="Q710" s="95"/>
      <c r="R710" s="95"/>
      <c r="S710" s="95"/>
      <c r="T710" s="95"/>
      <c r="U710" s="95"/>
    </row>
    <row r="711" spans="1:21" x14ac:dyDescent="0.25">
      <c r="A711" s="95"/>
      <c r="B711" s="95"/>
      <c r="C711" s="95"/>
      <c r="D711" s="95"/>
      <c r="E711" s="95"/>
      <c r="F711" s="95"/>
      <c r="G711" s="95"/>
      <c r="H711" s="95"/>
      <c r="I711" s="95"/>
      <c r="J711" s="95"/>
      <c r="K711" s="95"/>
      <c r="L711" s="95"/>
      <c r="M711" s="95"/>
      <c r="N711" s="95"/>
      <c r="O711" s="95"/>
      <c r="P711" s="95"/>
      <c r="Q711" s="95"/>
      <c r="R711" s="95"/>
      <c r="S711" s="95"/>
      <c r="T711" s="95"/>
      <c r="U711" s="95"/>
    </row>
    <row r="712" spans="1:21" x14ac:dyDescent="0.25">
      <c r="A712" s="95"/>
      <c r="B712" s="95"/>
      <c r="C712" s="95"/>
      <c r="D712" s="95"/>
      <c r="E712" s="95"/>
      <c r="F712" s="95"/>
      <c r="G712" s="95"/>
      <c r="H712" s="95"/>
      <c r="I712" s="95"/>
      <c r="J712" s="95"/>
      <c r="K712" s="95"/>
      <c r="L712" s="95"/>
      <c r="M712" s="95"/>
      <c r="N712" s="95"/>
      <c r="O712" s="95"/>
      <c r="P712" s="95"/>
      <c r="Q712" s="95"/>
      <c r="R712" s="95"/>
      <c r="S712" s="95"/>
      <c r="T712" s="95"/>
      <c r="U712" s="95"/>
    </row>
    <row r="713" spans="1:21" x14ac:dyDescent="0.25">
      <c r="A713" s="95"/>
      <c r="B713" s="95"/>
      <c r="C713" s="95"/>
      <c r="D713" s="95"/>
      <c r="E713" s="95"/>
      <c r="F713" s="95"/>
      <c r="G713" s="95"/>
      <c r="H713" s="95"/>
      <c r="I713" s="95"/>
      <c r="J713" s="95"/>
      <c r="K713" s="95"/>
      <c r="L713" s="95"/>
      <c r="M713" s="95"/>
      <c r="N713" s="95"/>
      <c r="O713" s="95"/>
      <c r="P713" s="95"/>
      <c r="Q713" s="95"/>
      <c r="R713" s="95"/>
      <c r="S713" s="95"/>
      <c r="T713" s="95"/>
      <c r="U713" s="95"/>
    </row>
    <row r="714" spans="1:21" x14ac:dyDescent="0.25">
      <c r="A714" s="95"/>
      <c r="B714" s="95"/>
      <c r="C714" s="95"/>
      <c r="D714" s="95"/>
      <c r="E714" s="95"/>
      <c r="F714" s="95"/>
      <c r="G714" s="95"/>
      <c r="H714" s="95"/>
      <c r="I714" s="95"/>
      <c r="J714" s="95"/>
      <c r="K714" s="95"/>
      <c r="L714" s="95"/>
      <c r="M714" s="95"/>
      <c r="N714" s="95"/>
      <c r="O714" s="95"/>
      <c r="P714" s="95"/>
      <c r="Q714" s="95"/>
      <c r="R714" s="95"/>
      <c r="S714" s="95"/>
      <c r="T714" s="95"/>
      <c r="U714" s="95"/>
    </row>
    <row r="715" spans="1:21" x14ac:dyDescent="0.25">
      <c r="A715" s="95"/>
      <c r="B715" s="95"/>
      <c r="C715" s="95"/>
      <c r="D715" s="95"/>
      <c r="E715" s="95"/>
      <c r="F715" s="95"/>
      <c r="G715" s="95"/>
      <c r="H715" s="95"/>
      <c r="I715" s="95"/>
      <c r="J715" s="95"/>
      <c r="K715" s="95"/>
      <c r="L715" s="95"/>
      <c r="M715" s="95"/>
      <c r="N715" s="95"/>
      <c r="O715" s="95"/>
      <c r="P715" s="95"/>
      <c r="Q715" s="95"/>
      <c r="R715" s="95"/>
      <c r="S715" s="95"/>
      <c r="T715" s="95"/>
      <c r="U715" s="95"/>
    </row>
    <row r="716" spans="1:21" x14ac:dyDescent="0.25">
      <c r="A716" s="95"/>
      <c r="B716" s="95"/>
      <c r="C716" s="95"/>
      <c r="D716" s="95"/>
      <c r="E716" s="95"/>
      <c r="F716" s="95"/>
      <c r="G716" s="95"/>
      <c r="H716" s="95"/>
      <c r="I716" s="95"/>
      <c r="J716" s="95"/>
      <c r="K716" s="95"/>
      <c r="L716" s="95"/>
      <c r="M716" s="95"/>
      <c r="N716" s="95"/>
      <c r="O716" s="95"/>
      <c r="P716" s="95"/>
      <c r="Q716" s="95"/>
      <c r="R716" s="95"/>
      <c r="S716" s="95"/>
      <c r="T716" s="95"/>
      <c r="U716" s="95"/>
    </row>
    <row r="717" spans="1:21" x14ac:dyDescent="0.25">
      <c r="A717" s="95"/>
      <c r="B717" s="95"/>
      <c r="C717" s="95"/>
      <c r="D717" s="95"/>
      <c r="E717" s="95"/>
      <c r="F717" s="95"/>
      <c r="G717" s="95"/>
      <c r="H717" s="95"/>
      <c r="I717" s="95"/>
      <c r="J717" s="95"/>
      <c r="K717" s="95"/>
      <c r="L717" s="95"/>
      <c r="M717" s="95"/>
      <c r="N717" s="95"/>
      <c r="O717" s="95"/>
      <c r="P717" s="95"/>
      <c r="Q717" s="95"/>
      <c r="R717" s="95"/>
      <c r="S717" s="95"/>
      <c r="T717" s="95"/>
      <c r="U717" s="95"/>
    </row>
    <row r="718" spans="1:21" x14ac:dyDescent="0.25">
      <c r="A718" s="95"/>
      <c r="B718" s="95"/>
      <c r="C718" s="95"/>
      <c r="D718" s="95"/>
      <c r="E718" s="95"/>
      <c r="F718" s="95"/>
      <c r="G718" s="95"/>
      <c r="H718" s="95"/>
      <c r="I718" s="95"/>
      <c r="J718" s="95"/>
      <c r="K718" s="95"/>
      <c r="L718" s="95"/>
      <c r="M718" s="95"/>
      <c r="N718" s="95"/>
      <c r="O718" s="95"/>
      <c r="P718" s="95"/>
      <c r="Q718" s="95"/>
      <c r="R718" s="95"/>
      <c r="S718" s="95"/>
      <c r="T718" s="95"/>
      <c r="U718" s="95"/>
    </row>
    <row r="719" spans="1:21" x14ac:dyDescent="0.25">
      <c r="A719" s="95"/>
      <c r="B719" s="95"/>
      <c r="C719" s="95"/>
      <c r="D719" s="95"/>
      <c r="E719" s="95"/>
      <c r="F719" s="95"/>
      <c r="G719" s="95"/>
      <c r="H719" s="95"/>
      <c r="I719" s="95"/>
      <c r="J719" s="95"/>
      <c r="K719" s="95"/>
      <c r="L719" s="95"/>
      <c r="M719" s="95"/>
      <c r="N719" s="95"/>
      <c r="O719" s="95"/>
      <c r="P719" s="95"/>
      <c r="Q719" s="95"/>
      <c r="R719" s="95"/>
      <c r="S719" s="95"/>
      <c r="T719" s="95"/>
      <c r="U719" s="95"/>
    </row>
    <row r="720" spans="1:21" x14ac:dyDescent="0.25">
      <c r="A720" s="95"/>
      <c r="B720" s="95"/>
      <c r="C720" s="95"/>
      <c r="D720" s="95"/>
      <c r="E720" s="95"/>
      <c r="F720" s="95"/>
      <c r="G720" s="95"/>
      <c r="H720" s="95"/>
      <c r="I720" s="95"/>
      <c r="J720" s="95"/>
      <c r="K720" s="95"/>
      <c r="L720" s="95"/>
      <c r="M720" s="95"/>
      <c r="N720" s="95"/>
      <c r="O720" s="95"/>
      <c r="P720" s="95"/>
      <c r="Q720" s="95"/>
      <c r="R720" s="95"/>
      <c r="S720" s="95"/>
      <c r="T720" s="95"/>
      <c r="U720" s="95"/>
    </row>
    <row r="721" spans="1:21" x14ac:dyDescent="0.25">
      <c r="A721" s="95"/>
      <c r="B721" s="95"/>
      <c r="C721" s="95"/>
      <c r="D721" s="95"/>
      <c r="E721" s="95"/>
      <c r="F721" s="95"/>
      <c r="G721" s="95"/>
      <c r="H721" s="95"/>
      <c r="I721" s="95"/>
      <c r="J721" s="95"/>
      <c r="K721" s="95"/>
      <c r="L721" s="95"/>
      <c r="M721" s="95"/>
      <c r="N721" s="95"/>
      <c r="O721" s="95"/>
      <c r="P721" s="95"/>
      <c r="Q721" s="95"/>
      <c r="R721" s="95"/>
      <c r="S721" s="95"/>
      <c r="T721" s="95"/>
      <c r="U721" s="95"/>
    </row>
    <row r="722" spans="1:21" x14ac:dyDescent="0.25">
      <c r="A722" s="95"/>
      <c r="B722" s="95"/>
      <c r="C722" s="95"/>
      <c r="D722" s="95"/>
      <c r="E722" s="95"/>
      <c r="F722" s="95"/>
      <c r="G722" s="95"/>
      <c r="H722" s="95"/>
      <c r="I722" s="95"/>
      <c r="J722" s="95"/>
      <c r="K722" s="95"/>
      <c r="L722" s="95"/>
      <c r="M722" s="95"/>
      <c r="N722" s="95"/>
      <c r="O722" s="95"/>
      <c r="P722" s="95"/>
      <c r="Q722" s="95"/>
      <c r="R722" s="95"/>
      <c r="S722" s="95"/>
      <c r="T722" s="95"/>
      <c r="U722" s="95"/>
    </row>
    <row r="723" spans="1:21" x14ac:dyDescent="0.25">
      <c r="A723" s="95"/>
      <c r="B723" s="95"/>
      <c r="C723" s="95"/>
      <c r="D723" s="95"/>
      <c r="E723" s="95"/>
      <c r="F723" s="95"/>
      <c r="G723" s="95"/>
      <c r="H723" s="95"/>
      <c r="I723" s="95"/>
      <c r="J723" s="95"/>
      <c r="K723" s="95"/>
      <c r="L723" s="95"/>
      <c r="M723" s="95"/>
      <c r="N723" s="95"/>
      <c r="O723" s="95"/>
      <c r="P723" s="95"/>
      <c r="Q723" s="95"/>
      <c r="R723" s="95"/>
      <c r="S723" s="95"/>
      <c r="T723" s="95"/>
      <c r="U723" s="95"/>
    </row>
    <row r="724" spans="1:21" x14ac:dyDescent="0.25">
      <c r="A724" s="95"/>
      <c r="B724" s="95"/>
      <c r="C724" s="95"/>
      <c r="D724" s="95"/>
      <c r="E724" s="95"/>
      <c r="F724" s="95"/>
      <c r="G724" s="95"/>
      <c r="H724" s="95"/>
      <c r="I724" s="95"/>
      <c r="J724" s="95"/>
      <c r="K724" s="95"/>
      <c r="L724" s="95"/>
      <c r="M724" s="95"/>
      <c r="N724" s="95"/>
      <c r="O724" s="95"/>
      <c r="P724" s="95"/>
      <c r="Q724" s="95"/>
      <c r="R724" s="95"/>
      <c r="S724" s="95"/>
      <c r="T724" s="95"/>
      <c r="U724" s="95"/>
    </row>
    <row r="725" spans="1:21" x14ac:dyDescent="0.25">
      <c r="A725" s="95"/>
      <c r="B725" s="95"/>
      <c r="C725" s="95"/>
      <c r="D725" s="95"/>
      <c r="E725" s="95"/>
      <c r="F725" s="95"/>
      <c r="G725" s="95"/>
      <c r="H725" s="95"/>
      <c r="I725" s="95"/>
      <c r="J725" s="95"/>
      <c r="K725" s="95"/>
      <c r="L725" s="95"/>
      <c r="M725" s="95"/>
      <c r="N725" s="95"/>
      <c r="O725" s="95"/>
      <c r="P725" s="95"/>
      <c r="Q725" s="95"/>
      <c r="R725" s="95"/>
      <c r="S725" s="95"/>
      <c r="T725" s="95"/>
      <c r="U725" s="95"/>
    </row>
    <row r="726" spans="1:21" x14ac:dyDescent="0.25">
      <c r="A726" s="95"/>
      <c r="B726" s="95"/>
      <c r="C726" s="95"/>
      <c r="D726" s="95"/>
      <c r="E726" s="95"/>
      <c r="F726" s="95"/>
      <c r="G726" s="95"/>
      <c r="H726" s="95"/>
      <c r="I726" s="95"/>
      <c r="J726" s="95"/>
      <c r="K726" s="95"/>
      <c r="L726" s="95"/>
      <c r="M726" s="95"/>
      <c r="N726" s="95"/>
      <c r="O726" s="95"/>
      <c r="P726" s="95"/>
      <c r="Q726" s="95"/>
      <c r="R726" s="95"/>
      <c r="S726" s="95"/>
      <c r="T726" s="95"/>
      <c r="U726" s="95"/>
    </row>
    <row r="727" spans="1:21" x14ac:dyDescent="0.25">
      <c r="A727" s="95"/>
      <c r="B727" s="95"/>
      <c r="C727" s="95"/>
      <c r="D727" s="95"/>
      <c r="E727" s="95"/>
      <c r="F727" s="95"/>
      <c r="G727" s="95"/>
      <c r="H727" s="95"/>
      <c r="I727" s="95"/>
      <c r="J727" s="95"/>
      <c r="K727" s="95"/>
      <c r="L727" s="95"/>
      <c r="M727" s="95"/>
      <c r="N727" s="95"/>
      <c r="O727" s="95"/>
      <c r="P727" s="95"/>
      <c r="Q727" s="95"/>
      <c r="R727" s="95"/>
      <c r="S727" s="95"/>
      <c r="T727" s="95"/>
      <c r="U727" s="95"/>
    </row>
    <row r="728" spans="1:21" x14ac:dyDescent="0.25">
      <c r="A728" s="95"/>
      <c r="B728" s="95"/>
      <c r="C728" s="95"/>
      <c r="D728" s="95"/>
      <c r="E728" s="95"/>
      <c r="F728" s="95"/>
      <c r="G728" s="95"/>
      <c r="H728" s="95"/>
      <c r="I728" s="95"/>
      <c r="J728" s="95"/>
      <c r="K728" s="95"/>
      <c r="L728" s="95"/>
      <c r="M728" s="95"/>
      <c r="N728" s="95"/>
      <c r="O728" s="95"/>
      <c r="P728" s="95"/>
      <c r="Q728" s="95"/>
      <c r="R728" s="95"/>
      <c r="S728" s="95"/>
      <c r="T728" s="95"/>
      <c r="U728" s="95"/>
    </row>
    <row r="729" spans="1:21" x14ac:dyDescent="0.25">
      <c r="A729" s="95"/>
      <c r="B729" s="95"/>
      <c r="C729" s="95"/>
      <c r="D729" s="95"/>
      <c r="E729" s="95"/>
      <c r="F729" s="95"/>
      <c r="G729" s="95"/>
      <c r="H729" s="95"/>
      <c r="I729" s="95"/>
      <c r="J729" s="95"/>
      <c r="K729" s="95"/>
      <c r="L729" s="95"/>
      <c r="M729" s="95"/>
      <c r="N729" s="95"/>
      <c r="O729" s="95"/>
      <c r="P729" s="95"/>
      <c r="Q729" s="95"/>
      <c r="R729" s="95"/>
      <c r="S729" s="95"/>
      <c r="T729" s="95"/>
      <c r="U729" s="95"/>
    </row>
    <row r="730" spans="1:21" x14ac:dyDescent="0.25">
      <c r="A730" s="95"/>
      <c r="B730" s="95"/>
      <c r="C730" s="95"/>
      <c r="D730" s="95"/>
      <c r="E730" s="95"/>
      <c r="F730" s="95"/>
      <c r="G730" s="95"/>
      <c r="H730" s="95"/>
      <c r="I730" s="95"/>
      <c r="J730" s="95"/>
      <c r="K730" s="95"/>
      <c r="L730" s="95"/>
      <c r="M730" s="95"/>
      <c r="N730" s="95"/>
      <c r="O730" s="95"/>
      <c r="P730" s="95"/>
      <c r="Q730" s="95"/>
      <c r="R730" s="95"/>
      <c r="S730" s="95"/>
      <c r="T730" s="95"/>
      <c r="U730" s="95"/>
    </row>
    <row r="731" spans="1:21" x14ac:dyDescent="0.25">
      <c r="A731" s="95"/>
      <c r="B731" s="95"/>
      <c r="C731" s="95"/>
      <c r="D731" s="95"/>
      <c r="E731" s="95"/>
      <c r="F731" s="95"/>
      <c r="G731" s="95"/>
      <c r="H731" s="95"/>
      <c r="I731" s="95"/>
      <c r="J731" s="95"/>
      <c r="K731" s="95"/>
      <c r="L731" s="95"/>
      <c r="M731" s="95"/>
      <c r="N731" s="95"/>
      <c r="O731" s="95"/>
      <c r="P731" s="95"/>
      <c r="Q731" s="95"/>
      <c r="R731" s="95"/>
      <c r="S731" s="95"/>
      <c r="T731" s="95"/>
      <c r="U731" s="95"/>
    </row>
    <row r="732" spans="1:21" x14ac:dyDescent="0.25">
      <c r="A732" s="95"/>
      <c r="B732" s="95"/>
      <c r="C732" s="95"/>
      <c r="D732" s="95"/>
      <c r="E732" s="95"/>
      <c r="F732" s="95"/>
      <c r="G732" s="95"/>
      <c r="H732" s="95"/>
      <c r="I732" s="95"/>
      <c r="J732" s="95"/>
      <c r="K732" s="95"/>
      <c r="L732" s="95"/>
      <c r="M732" s="95"/>
      <c r="N732" s="95"/>
      <c r="O732" s="95"/>
      <c r="P732" s="95"/>
      <c r="Q732" s="95"/>
      <c r="R732" s="95"/>
      <c r="S732" s="95"/>
      <c r="T732" s="95"/>
      <c r="U732" s="95"/>
    </row>
    <row r="733" spans="1:21" x14ac:dyDescent="0.25">
      <c r="A733" s="95"/>
      <c r="B733" s="95"/>
      <c r="C733" s="95"/>
      <c r="D733" s="95"/>
      <c r="E733" s="95"/>
      <c r="F733" s="95"/>
      <c r="G733" s="95"/>
      <c r="H733" s="95"/>
      <c r="I733" s="95"/>
      <c r="J733" s="95"/>
      <c r="K733" s="95"/>
      <c r="L733" s="95"/>
      <c r="M733" s="95"/>
      <c r="N733" s="95"/>
      <c r="O733" s="95"/>
      <c r="P733" s="95"/>
      <c r="Q733" s="95"/>
      <c r="R733" s="95"/>
      <c r="S733" s="95"/>
      <c r="T733" s="95"/>
      <c r="U733" s="95"/>
    </row>
    <row r="734" spans="1:21" x14ac:dyDescent="0.25">
      <c r="A734" s="95"/>
      <c r="B734" s="95"/>
      <c r="C734" s="95"/>
      <c r="D734" s="95"/>
      <c r="E734" s="95"/>
      <c r="F734" s="95"/>
      <c r="G734" s="95"/>
      <c r="H734" s="95"/>
      <c r="I734" s="95"/>
      <c r="J734" s="95"/>
      <c r="K734" s="95"/>
      <c r="L734" s="95"/>
      <c r="M734" s="95"/>
      <c r="N734" s="95"/>
      <c r="O734" s="95"/>
      <c r="P734" s="95"/>
      <c r="Q734" s="95"/>
      <c r="R734" s="95"/>
      <c r="S734" s="95"/>
      <c r="T734" s="95"/>
      <c r="U734" s="95"/>
    </row>
    <row r="735" spans="1:21" x14ac:dyDescent="0.25">
      <c r="A735" s="95"/>
      <c r="B735" s="95"/>
      <c r="C735" s="95"/>
      <c r="D735" s="95"/>
      <c r="E735" s="95"/>
      <c r="F735" s="95"/>
      <c r="G735" s="95"/>
      <c r="H735" s="95"/>
      <c r="I735" s="95"/>
      <c r="J735" s="95"/>
      <c r="K735" s="95"/>
      <c r="L735" s="95"/>
      <c r="M735" s="95"/>
      <c r="N735" s="95"/>
      <c r="O735" s="95"/>
      <c r="P735" s="95"/>
      <c r="Q735" s="95"/>
      <c r="R735" s="95"/>
      <c r="S735" s="95"/>
      <c r="T735" s="95"/>
      <c r="U735" s="95"/>
    </row>
    <row r="736" spans="1:21" x14ac:dyDescent="0.25">
      <c r="A736" s="95"/>
      <c r="B736" s="95"/>
      <c r="C736" s="95"/>
      <c r="D736" s="95"/>
      <c r="E736" s="95"/>
      <c r="F736" s="95"/>
      <c r="G736" s="95"/>
      <c r="H736" s="95"/>
      <c r="I736" s="95"/>
      <c r="J736" s="95"/>
      <c r="K736" s="95"/>
      <c r="L736" s="95"/>
      <c r="M736" s="95"/>
      <c r="N736" s="95"/>
      <c r="O736" s="95"/>
      <c r="P736" s="95"/>
      <c r="Q736" s="95"/>
      <c r="R736" s="95"/>
      <c r="S736" s="95"/>
      <c r="T736" s="95"/>
      <c r="U736" s="95"/>
    </row>
    <row r="737" spans="1:21" x14ac:dyDescent="0.25">
      <c r="A737" s="95"/>
      <c r="B737" s="95"/>
      <c r="C737" s="95"/>
      <c r="D737" s="95"/>
      <c r="E737" s="95"/>
      <c r="F737" s="95"/>
      <c r="G737" s="95"/>
      <c r="H737" s="95"/>
      <c r="I737" s="95"/>
      <c r="J737" s="95"/>
      <c r="K737" s="95"/>
      <c r="L737" s="95"/>
      <c r="M737" s="95"/>
      <c r="N737" s="95"/>
      <c r="O737" s="95"/>
      <c r="P737" s="95"/>
      <c r="Q737" s="95"/>
      <c r="R737" s="95"/>
      <c r="S737" s="95"/>
      <c r="T737" s="95"/>
      <c r="U737" s="95"/>
    </row>
    <row r="738" spans="1:21" x14ac:dyDescent="0.25">
      <c r="A738" s="95"/>
      <c r="B738" s="95"/>
      <c r="C738" s="95"/>
      <c r="D738" s="95"/>
      <c r="E738" s="95"/>
      <c r="F738" s="95"/>
      <c r="G738" s="95"/>
      <c r="H738" s="95"/>
      <c r="I738" s="95"/>
      <c r="J738" s="95"/>
      <c r="K738" s="95"/>
      <c r="L738" s="95"/>
      <c r="M738" s="95"/>
      <c r="N738" s="95"/>
      <c r="O738" s="95"/>
      <c r="P738" s="95"/>
      <c r="Q738" s="95"/>
      <c r="R738" s="95"/>
      <c r="S738" s="95"/>
      <c r="T738" s="95"/>
      <c r="U738" s="95"/>
    </row>
    <row r="739" spans="1:21" x14ac:dyDescent="0.25">
      <c r="A739" s="95"/>
      <c r="B739" s="95"/>
      <c r="C739" s="95"/>
      <c r="D739" s="95"/>
      <c r="E739" s="95"/>
      <c r="F739" s="95"/>
      <c r="G739" s="95"/>
      <c r="H739" s="95"/>
      <c r="I739" s="95"/>
      <c r="J739" s="95"/>
      <c r="K739" s="95"/>
      <c r="L739" s="95"/>
      <c r="M739" s="95"/>
      <c r="N739" s="95"/>
      <c r="O739" s="95"/>
      <c r="P739" s="95"/>
      <c r="Q739" s="95"/>
      <c r="R739" s="95"/>
      <c r="S739" s="95"/>
      <c r="T739" s="95"/>
      <c r="U739" s="95"/>
    </row>
    <row r="740" spans="1:21" x14ac:dyDescent="0.25">
      <c r="A740" s="95"/>
      <c r="B740" s="95"/>
      <c r="C740" s="95"/>
      <c r="D740" s="95"/>
      <c r="E740" s="95"/>
      <c r="F740" s="95"/>
      <c r="G740" s="95"/>
      <c r="H740" s="95"/>
      <c r="I740" s="95"/>
      <c r="J740" s="95"/>
      <c r="K740" s="95"/>
      <c r="L740" s="95"/>
      <c r="M740" s="95"/>
      <c r="N740" s="95"/>
      <c r="O740" s="95"/>
      <c r="P740" s="95"/>
      <c r="Q740" s="95"/>
      <c r="R740" s="95"/>
      <c r="S740" s="95"/>
      <c r="T740" s="95"/>
      <c r="U740" s="95"/>
    </row>
    <row r="741" spans="1:21" x14ac:dyDescent="0.25">
      <c r="A741" s="95"/>
      <c r="B741" s="95"/>
      <c r="C741" s="95"/>
      <c r="D741" s="95"/>
      <c r="E741" s="95"/>
      <c r="F741" s="95"/>
      <c r="G741" s="95"/>
      <c r="H741" s="95"/>
      <c r="I741" s="95"/>
      <c r="J741" s="95"/>
      <c r="K741" s="95"/>
      <c r="L741" s="95"/>
      <c r="M741" s="95"/>
      <c r="N741" s="95"/>
      <c r="O741" s="95"/>
      <c r="P741" s="95"/>
      <c r="Q741" s="95"/>
      <c r="R741" s="95"/>
      <c r="S741" s="95"/>
      <c r="T741" s="95"/>
      <c r="U741" s="95"/>
    </row>
    <row r="742" spans="1:21" x14ac:dyDescent="0.25">
      <c r="A742" s="95"/>
      <c r="B742" s="95"/>
      <c r="C742" s="95"/>
      <c r="D742" s="95"/>
      <c r="E742" s="95"/>
      <c r="F742" s="95"/>
      <c r="G742" s="95"/>
      <c r="H742" s="95"/>
      <c r="I742" s="95"/>
      <c r="J742" s="95"/>
      <c r="K742" s="95"/>
      <c r="L742" s="95"/>
      <c r="M742" s="95"/>
      <c r="N742" s="95"/>
      <c r="O742" s="95"/>
      <c r="P742" s="95"/>
      <c r="Q742" s="95"/>
      <c r="R742" s="95"/>
      <c r="S742" s="95"/>
      <c r="T742" s="95"/>
      <c r="U742" s="95"/>
    </row>
    <row r="743" spans="1:21" x14ac:dyDescent="0.25">
      <c r="A743" s="95"/>
      <c r="B743" s="95"/>
      <c r="C743" s="95"/>
      <c r="D743" s="95"/>
      <c r="E743" s="95"/>
      <c r="F743" s="95"/>
      <c r="G743" s="95"/>
      <c r="H743" s="95"/>
      <c r="I743" s="95"/>
      <c r="J743" s="95"/>
      <c r="K743" s="95"/>
      <c r="L743" s="95"/>
      <c r="M743" s="95"/>
      <c r="N743" s="95"/>
      <c r="O743" s="95"/>
      <c r="P743" s="95"/>
      <c r="Q743" s="95"/>
      <c r="R743" s="95"/>
      <c r="S743" s="95"/>
      <c r="T743" s="95"/>
      <c r="U743" s="95"/>
    </row>
    <row r="744" spans="1:21" x14ac:dyDescent="0.25">
      <c r="A744" s="95"/>
      <c r="B744" s="95"/>
      <c r="C744" s="95"/>
      <c r="D744" s="95"/>
      <c r="E744" s="95"/>
      <c r="F744" s="95"/>
      <c r="G744" s="95"/>
      <c r="H744" s="95"/>
      <c r="I744" s="95"/>
      <c r="J744" s="95"/>
      <c r="K744" s="95"/>
      <c r="L744" s="95"/>
      <c r="M744" s="95"/>
      <c r="N744" s="95"/>
      <c r="O744" s="95"/>
      <c r="P744" s="95"/>
      <c r="Q744" s="95"/>
      <c r="R744" s="95"/>
      <c r="S744" s="95"/>
      <c r="T744" s="95"/>
      <c r="U744" s="95"/>
    </row>
    <row r="745" spans="1:21" x14ac:dyDescent="0.25">
      <c r="A745" s="95"/>
      <c r="B745" s="95"/>
      <c r="C745" s="95"/>
      <c r="D745" s="95"/>
      <c r="E745" s="95"/>
      <c r="F745" s="95"/>
      <c r="G745" s="95"/>
      <c r="H745" s="95"/>
      <c r="I745" s="95"/>
      <c r="J745" s="95"/>
      <c r="K745" s="95"/>
      <c r="L745" s="95"/>
      <c r="M745" s="95"/>
      <c r="N745" s="95"/>
      <c r="O745" s="95"/>
      <c r="P745" s="95"/>
      <c r="Q745" s="95"/>
      <c r="R745" s="95"/>
      <c r="S745" s="95"/>
      <c r="T745" s="95"/>
      <c r="U745" s="95"/>
    </row>
    <row r="746" spans="1:21" x14ac:dyDescent="0.25">
      <c r="A746" s="95"/>
      <c r="B746" s="95"/>
      <c r="C746" s="95"/>
      <c r="D746" s="95"/>
      <c r="E746" s="95"/>
      <c r="F746" s="95"/>
      <c r="G746" s="95"/>
      <c r="H746" s="95"/>
      <c r="I746" s="95"/>
      <c r="J746" s="95"/>
      <c r="K746" s="95"/>
      <c r="L746" s="95"/>
      <c r="M746" s="95"/>
      <c r="N746" s="95"/>
      <c r="O746" s="95"/>
      <c r="P746" s="95"/>
      <c r="Q746" s="95"/>
      <c r="R746" s="95"/>
      <c r="S746" s="95"/>
      <c r="T746" s="95"/>
      <c r="U746" s="95"/>
    </row>
    <row r="747" spans="1:21" x14ac:dyDescent="0.25">
      <c r="A747" s="95"/>
      <c r="B747" s="95"/>
      <c r="C747" s="95"/>
      <c r="D747" s="95"/>
      <c r="E747" s="95"/>
      <c r="F747" s="95"/>
      <c r="G747" s="95"/>
      <c r="H747" s="95"/>
      <c r="I747" s="95"/>
      <c r="J747" s="95"/>
      <c r="K747" s="95"/>
      <c r="L747" s="95"/>
      <c r="M747" s="95"/>
      <c r="N747" s="95"/>
      <c r="O747" s="95"/>
      <c r="P747" s="95"/>
      <c r="Q747" s="95"/>
      <c r="R747" s="95"/>
      <c r="S747" s="95"/>
      <c r="T747" s="95"/>
      <c r="U747" s="95"/>
    </row>
    <row r="748" spans="1:21" x14ac:dyDescent="0.25">
      <c r="A748" s="95"/>
      <c r="B748" s="95"/>
      <c r="C748" s="95"/>
      <c r="D748" s="95"/>
      <c r="E748" s="95"/>
      <c r="F748" s="95"/>
      <c r="G748" s="95"/>
      <c r="H748" s="95"/>
      <c r="I748" s="95"/>
      <c r="J748" s="95"/>
      <c r="K748" s="95"/>
      <c r="L748" s="95"/>
      <c r="M748" s="95"/>
      <c r="N748" s="95"/>
      <c r="O748" s="95"/>
      <c r="P748" s="95"/>
      <c r="Q748" s="95"/>
      <c r="R748" s="95"/>
      <c r="S748" s="95"/>
      <c r="T748" s="95"/>
      <c r="U748" s="95"/>
    </row>
    <row r="749" spans="1:21" x14ac:dyDescent="0.25">
      <c r="A749" s="95"/>
      <c r="B749" s="95"/>
      <c r="C749" s="95"/>
      <c r="D749" s="95"/>
      <c r="E749" s="95"/>
      <c r="F749" s="95"/>
      <c r="G749" s="95"/>
      <c r="H749" s="95"/>
      <c r="I749" s="95"/>
      <c r="J749" s="95"/>
      <c r="K749" s="95"/>
      <c r="L749" s="95"/>
      <c r="M749" s="95"/>
      <c r="N749" s="95"/>
      <c r="O749" s="95"/>
      <c r="P749" s="95"/>
      <c r="Q749" s="95"/>
      <c r="R749" s="95"/>
      <c r="S749" s="95"/>
      <c r="T749" s="95"/>
      <c r="U749" s="95"/>
    </row>
    <row r="750" spans="1:21" x14ac:dyDescent="0.25">
      <c r="A750" s="95"/>
      <c r="B750" s="95"/>
      <c r="C750" s="95"/>
      <c r="D750" s="95"/>
      <c r="E750" s="95"/>
      <c r="F750" s="95"/>
      <c r="G750" s="95"/>
      <c r="H750" s="95"/>
      <c r="I750" s="95"/>
      <c r="J750" s="95"/>
      <c r="K750" s="95"/>
      <c r="L750" s="95"/>
      <c r="M750" s="95"/>
      <c r="N750" s="95"/>
      <c r="O750" s="95"/>
      <c r="P750" s="95"/>
      <c r="Q750" s="95"/>
      <c r="R750" s="95"/>
      <c r="S750" s="95"/>
      <c r="T750" s="95"/>
      <c r="U750" s="95"/>
    </row>
    <row r="751" spans="1:21" x14ac:dyDescent="0.25">
      <c r="A751" s="95"/>
      <c r="B751" s="95"/>
      <c r="C751" s="95"/>
      <c r="D751" s="95"/>
      <c r="E751" s="95"/>
      <c r="F751" s="95"/>
      <c r="G751" s="95"/>
      <c r="H751" s="95"/>
      <c r="I751" s="95"/>
      <c r="J751" s="95"/>
      <c r="K751" s="95"/>
      <c r="L751" s="95"/>
      <c r="M751" s="95"/>
      <c r="N751" s="95"/>
      <c r="O751" s="95"/>
      <c r="P751" s="95"/>
      <c r="Q751" s="95"/>
      <c r="R751" s="95"/>
      <c r="S751" s="95"/>
      <c r="T751" s="95"/>
      <c r="U751" s="95"/>
    </row>
    <row r="752" spans="1:21" x14ac:dyDescent="0.25">
      <c r="A752" s="95"/>
      <c r="B752" s="95"/>
      <c r="C752" s="95"/>
      <c r="D752" s="95"/>
      <c r="E752" s="95"/>
      <c r="F752" s="95"/>
      <c r="G752" s="95"/>
      <c r="H752" s="95"/>
      <c r="I752" s="95"/>
      <c r="J752" s="95"/>
      <c r="K752" s="95"/>
      <c r="L752" s="95"/>
      <c r="M752" s="95"/>
      <c r="N752" s="95"/>
      <c r="O752" s="95"/>
      <c r="P752" s="95"/>
      <c r="Q752" s="95"/>
      <c r="R752" s="95"/>
      <c r="S752" s="95"/>
      <c r="T752" s="95"/>
      <c r="U752" s="95"/>
    </row>
    <row r="753" spans="1:21" x14ac:dyDescent="0.25">
      <c r="A753" s="95"/>
      <c r="B753" s="95"/>
      <c r="C753" s="95"/>
      <c r="D753" s="95"/>
      <c r="E753" s="95"/>
      <c r="F753" s="95"/>
      <c r="G753" s="95"/>
      <c r="H753" s="95"/>
      <c r="I753" s="95"/>
      <c r="J753" s="95"/>
      <c r="K753" s="95"/>
      <c r="L753" s="95"/>
      <c r="M753" s="95"/>
      <c r="N753" s="95"/>
      <c r="O753" s="95"/>
      <c r="P753" s="95"/>
      <c r="Q753" s="95"/>
      <c r="R753" s="95"/>
      <c r="S753" s="95"/>
      <c r="T753" s="95"/>
      <c r="U753" s="95"/>
    </row>
    <row r="754" spans="1:21" x14ac:dyDescent="0.25">
      <c r="A754" s="95"/>
      <c r="B754" s="95"/>
      <c r="C754" s="95"/>
      <c r="D754" s="95"/>
      <c r="E754" s="95"/>
      <c r="F754" s="95"/>
      <c r="G754" s="95"/>
      <c r="H754" s="95"/>
      <c r="I754" s="95"/>
      <c r="J754" s="95"/>
      <c r="K754" s="95"/>
      <c r="L754" s="95"/>
      <c r="M754" s="95"/>
      <c r="N754" s="95"/>
      <c r="O754" s="95"/>
      <c r="P754" s="95"/>
      <c r="Q754" s="95"/>
      <c r="R754" s="95"/>
      <c r="S754" s="95"/>
      <c r="T754" s="95"/>
      <c r="U754" s="95"/>
    </row>
    <row r="755" spans="1:21" x14ac:dyDescent="0.25">
      <c r="A755" s="95"/>
      <c r="B755" s="95"/>
      <c r="C755" s="95"/>
      <c r="D755" s="95"/>
      <c r="E755" s="95"/>
      <c r="F755" s="95"/>
      <c r="G755" s="95"/>
      <c r="H755" s="95"/>
      <c r="I755" s="95"/>
      <c r="J755" s="95"/>
      <c r="K755" s="95"/>
      <c r="L755" s="95"/>
      <c r="M755" s="95"/>
      <c r="N755" s="95"/>
      <c r="O755" s="95"/>
      <c r="P755" s="95"/>
      <c r="Q755" s="95"/>
      <c r="R755" s="95"/>
      <c r="S755" s="95"/>
      <c r="T755" s="95"/>
      <c r="U755" s="95"/>
    </row>
    <row r="756" spans="1:21" x14ac:dyDescent="0.25">
      <c r="A756" s="95"/>
      <c r="B756" s="95"/>
      <c r="C756" s="95"/>
      <c r="D756" s="95"/>
      <c r="E756" s="95"/>
      <c r="F756" s="95"/>
      <c r="G756" s="95"/>
      <c r="H756" s="95"/>
      <c r="I756" s="95"/>
      <c r="J756" s="95"/>
      <c r="K756" s="95"/>
      <c r="L756" s="95"/>
      <c r="M756" s="95"/>
      <c r="N756" s="95"/>
      <c r="O756" s="95"/>
      <c r="P756" s="95"/>
      <c r="Q756" s="95"/>
      <c r="R756" s="95"/>
      <c r="S756" s="95"/>
      <c r="T756" s="95"/>
      <c r="U756" s="95"/>
    </row>
    <row r="757" spans="1:21" x14ac:dyDescent="0.25">
      <c r="A757" s="95"/>
      <c r="B757" s="95"/>
      <c r="C757" s="95"/>
      <c r="D757" s="95"/>
      <c r="E757" s="95"/>
      <c r="F757" s="95"/>
      <c r="G757" s="95"/>
      <c r="H757" s="95"/>
      <c r="I757" s="95"/>
      <c r="J757" s="95"/>
      <c r="K757" s="95"/>
      <c r="L757" s="95"/>
      <c r="M757" s="95"/>
      <c r="N757" s="95"/>
      <c r="O757" s="95"/>
      <c r="P757" s="95"/>
      <c r="Q757" s="95"/>
      <c r="R757" s="95"/>
      <c r="S757" s="95"/>
      <c r="T757" s="95"/>
      <c r="U757" s="95"/>
    </row>
    <row r="758" spans="1:21" x14ac:dyDescent="0.25">
      <c r="A758" s="95"/>
      <c r="B758" s="95"/>
      <c r="C758" s="95"/>
      <c r="D758" s="95"/>
      <c r="E758" s="95"/>
      <c r="F758" s="95"/>
      <c r="G758" s="95"/>
      <c r="H758" s="95"/>
      <c r="I758" s="95"/>
      <c r="J758" s="95"/>
      <c r="K758" s="95"/>
      <c r="L758" s="95"/>
      <c r="M758" s="95"/>
      <c r="N758" s="95"/>
      <c r="O758" s="95"/>
      <c r="P758" s="95"/>
      <c r="Q758" s="95"/>
      <c r="R758" s="95"/>
      <c r="S758" s="95"/>
      <c r="T758" s="95"/>
      <c r="U758" s="95"/>
    </row>
    <row r="759" spans="1:21" x14ac:dyDescent="0.25">
      <c r="A759" s="95"/>
      <c r="B759" s="95"/>
      <c r="C759" s="95"/>
      <c r="D759" s="95"/>
      <c r="E759" s="95"/>
      <c r="F759" s="95"/>
      <c r="G759" s="95"/>
      <c r="H759" s="95"/>
      <c r="I759" s="95"/>
      <c r="J759" s="95"/>
      <c r="K759" s="95"/>
      <c r="L759" s="95"/>
      <c r="M759" s="95"/>
      <c r="N759" s="95"/>
      <c r="O759" s="95"/>
      <c r="P759" s="95"/>
      <c r="Q759" s="95"/>
      <c r="R759" s="95"/>
      <c r="S759" s="95"/>
      <c r="T759" s="95"/>
      <c r="U759" s="95"/>
    </row>
    <row r="760" spans="1:21" x14ac:dyDescent="0.25">
      <c r="A760" s="95"/>
      <c r="B760" s="95"/>
      <c r="C760" s="95"/>
      <c r="D760" s="95"/>
      <c r="E760" s="95"/>
      <c r="F760" s="95"/>
      <c r="G760" s="95"/>
      <c r="H760" s="95"/>
      <c r="I760" s="95"/>
      <c r="J760" s="95"/>
      <c r="K760" s="95"/>
      <c r="L760" s="95"/>
      <c r="M760" s="95"/>
      <c r="N760" s="95"/>
      <c r="O760" s="95"/>
      <c r="P760" s="95"/>
      <c r="Q760" s="95"/>
      <c r="R760" s="95"/>
      <c r="S760" s="95"/>
      <c r="T760" s="95"/>
      <c r="U760" s="95"/>
    </row>
    <row r="761" spans="1:21" x14ac:dyDescent="0.25">
      <c r="A761" s="95"/>
      <c r="B761" s="95"/>
      <c r="C761" s="95"/>
      <c r="D761" s="95"/>
      <c r="E761" s="95"/>
      <c r="F761" s="95"/>
      <c r="G761" s="95"/>
      <c r="H761" s="95"/>
      <c r="I761" s="95"/>
      <c r="J761" s="95"/>
      <c r="K761" s="95"/>
      <c r="L761" s="95"/>
      <c r="M761" s="95"/>
      <c r="N761" s="95"/>
      <c r="O761" s="95"/>
      <c r="P761" s="95"/>
      <c r="Q761" s="95"/>
      <c r="R761" s="95"/>
      <c r="S761" s="95"/>
      <c r="T761" s="95"/>
      <c r="U761" s="95"/>
    </row>
    <row r="762" spans="1:21" x14ac:dyDescent="0.25">
      <c r="A762" s="95"/>
      <c r="B762" s="95"/>
      <c r="C762" s="95"/>
      <c r="D762" s="95"/>
      <c r="E762" s="95"/>
      <c r="F762" s="95"/>
      <c r="G762" s="95"/>
      <c r="H762" s="95"/>
      <c r="I762" s="95"/>
      <c r="J762" s="95"/>
      <c r="K762" s="95"/>
      <c r="L762" s="95"/>
      <c r="M762" s="95"/>
      <c r="N762" s="95"/>
      <c r="O762" s="95"/>
      <c r="P762" s="95"/>
      <c r="Q762" s="95"/>
      <c r="R762" s="95"/>
      <c r="S762" s="95"/>
      <c r="T762" s="95"/>
      <c r="U762" s="95"/>
    </row>
    <row r="763" spans="1:21" x14ac:dyDescent="0.25">
      <c r="A763" s="95"/>
      <c r="B763" s="95"/>
      <c r="C763" s="95"/>
      <c r="D763" s="95"/>
      <c r="E763" s="95"/>
      <c r="F763" s="95"/>
      <c r="G763" s="95"/>
      <c r="H763" s="95"/>
      <c r="I763" s="95"/>
      <c r="J763" s="95"/>
      <c r="K763" s="95"/>
      <c r="L763" s="95"/>
      <c r="M763" s="95"/>
      <c r="N763" s="95"/>
      <c r="O763" s="95"/>
      <c r="P763" s="95"/>
      <c r="Q763" s="95"/>
      <c r="R763" s="95"/>
      <c r="S763" s="95"/>
      <c r="T763" s="95"/>
      <c r="U763" s="95"/>
    </row>
    <row r="764" spans="1:21" x14ac:dyDescent="0.25">
      <c r="A764" s="95"/>
      <c r="B764" s="95"/>
      <c r="C764" s="95"/>
      <c r="D764" s="95"/>
      <c r="E764" s="95"/>
      <c r="F764" s="95"/>
      <c r="G764" s="95"/>
      <c r="H764" s="95"/>
      <c r="I764" s="95"/>
      <c r="J764" s="95"/>
      <c r="K764" s="95"/>
      <c r="L764" s="95"/>
      <c r="M764" s="95"/>
      <c r="N764" s="95"/>
      <c r="O764" s="95"/>
      <c r="P764" s="95"/>
      <c r="Q764" s="95"/>
      <c r="R764" s="95"/>
      <c r="S764" s="95"/>
      <c r="T764" s="95"/>
      <c r="U764" s="95"/>
    </row>
    <row r="765" spans="1:21" x14ac:dyDescent="0.25">
      <c r="A765" s="95"/>
      <c r="B765" s="95"/>
      <c r="C765" s="95"/>
      <c r="D765" s="95"/>
      <c r="E765" s="95"/>
      <c r="F765" s="95"/>
      <c r="G765" s="95"/>
      <c r="H765" s="95"/>
      <c r="I765" s="95"/>
      <c r="J765" s="95"/>
      <c r="K765" s="95"/>
      <c r="L765" s="95"/>
      <c r="M765" s="95"/>
      <c r="N765" s="95"/>
      <c r="O765" s="95"/>
      <c r="P765" s="95"/>
      <c r="Q765" s="95"/>
      <c r="R765" s="95"/>
      <c r="S765" s="95"/>
      <c r="T765" s="95"/>
      <c r="U765" s="95"/>
    </row>
    <row r="766" spans="1:21" x14ac:dyDescent="0.25">
      <c r="A766" s="95"/>
      <c r="B766" s="95"/>
      <c r="C766" s="95"/>
      <c r="D766" s="95"/>
      <c r="E766" s="95"/>
      <c r="F766" s="95"/>
      <c r="G766" s="95"/>
      <c r="H766" s="95"/>
      <c r="I766" s="95"/>
      <c r="J766" s="95"/>
      <c r="K766" s="95"/>
      <c r="L766" s="95"/>
      <c r="M766" s="95"/>
      <c r="N766" s="95"/>
      <c r="O766" s="95"/>
      <c r="P766" s="95"/>
      <c r="Q766" s="95"/>
      <c r="R766" s="95"/>
      <c r="S766" s="95"/>
      <c r="T766" s="95"/>
      <c r="U766" s="95"/>
    </row>
    <row r="767" spans="1:21" x14ac:dyDescent="0.25">
      <c r="A767" s="95"/>
      <c r="B767" s="95"/>
      <c r="C767" s="95"/>
      <c r="D767" s="95"/>
      <c r="E767" s="95"/>
      <c r="F767" s="95"/>
      <c r="G767" s="95"/>
      <c r="H767" s="95"/>
      <c r="I767" s="95"/>
      <c r="J767" s="95"/>
      <c r="K767" s="95"/>
      <c r="L767" s="95"/>
      <c r="M767" s="95"/>
      <c r="N767" s="95"/>
      <c r="O767" s="95"/>
      <c r="P767" s="95"/>
      <c r="Q767" s="95"/>
      <c r="R767" s="95"/>
      <c r="S767" s="95"/>
      <c r="T767" s="95"/>
      <c r="U767" s="95"/>
    </row>
    <row r="768" spans="1:21" x14ac:dyDescent="0.25">
      <c r="A768" s="95"/>
      <c r="B768" s="95"/>
      <c r="C768" s="95"/>
      <c r="D768" s="95"/>
      <c r="E768" s="95"/>
      <c r="F768" s="95"/>
      <c r="G768" s="95"/>
      <c r="H768" s="95"/>
      <c r="I768" s="95"/>
      <c r="J768" s="95"/>
      <c r="K768" s="95"/>
      <c r="L768" s="95"/>
      <c r="M768" s="95"/>
      <c r="N768" s="95"/>
      <c r="O768" s="95"/>
      <c r="P768" s="95"/>
      <c r="Q768" s="95"/>
      <c r="R768" s="95"/>
      <c r="S768" s="95"/>
      <c r="T768" s="95"/>
      <c r="U768" s="95"/>
    </row>
    <row r="769" spans="1:21" x14ac:dyDescent="0.25">
      <c r="A769" s="95"/>
      <c r="B769" s="95"/>
      <c r="C769" s="95"/>
      <c r="D769" s="95"/>
      <c r="E769" s="95"/>
      <c r="F769" s="95"/>
      <c r="G769" s="95"/>
      <c r="H769" s="95"/>
      <c r="I769" s="95"/>
      <c r="J769" s="95"/>
      <c r="K769" s="95"/>
      <c r="L769" s="95"/>
      <c r="M769" s="95"/>
      <c r="N769" s="95"/>
      <c r="O769" s="95"/>
      <c r="P769" s="95"/>
      <c r="Q769" s="95"/>
      <c r="R769" s="95"/>
      <c r="S769" s="95"/>
      <c r="T769" s="95"/>
      <c r="U769" s="95"/>
    </row>
    <row r="770" spans="1:21" x14ac:dyDescent="0.25">
      <c r="A770" s="95"/>
      <c r="B770" s="95"/>
      <c r="C770" s="95"/>
      <c r="D770" s="95"/>
      <c r="E770" s="95"/>
      <c r="F770" s="95"/>
      <c r="G770" s="95"/>
      <c r="H770" s="95"/>
      <c r="I770" s="95"/>
      <c r="J770" s="95"/>
      <c r="K770" s="95"/>
      <c r="L770" s="95"/>
      <c r="M770" s="95"/>
      <c r="N770" s="95"/>
      <c r="O770" s="95"/>
      <c r="P770" s="95"/>
      <c r="Q770" s="95"/>
      <c r="R770" s="95"/>
      <c r="S770" s="95"/>
      <c r="T770" s="95"/>
      <c r="U770" s="95"/>
    </row>
    <row r="771" spans="1:21" x14ac:dyDescent="0.25">
      <c r="A771" s="95"/>
      <c r="B771" s="95"/>
      <c r="C771" s="95"/>
      <c r="D771" s="95"/>
      <c r="E771" s="95"/>
      <c r="F771" s="95"/>
      <c r="G771" s="95"/>
      <c r="H771" s="95"/>
      <c r="I771" s="95"/>
      <c r="J771" s="95"/>
      <c r="K771" s="95"/>
      <c r="L771" s="95"/>
      <c r="M771" s="95"/>
      <c r="N771" s="95"/>
      <c r="O771" s="95"/>
      <c r="P771" s="95"/>
      <c r="Q771" s="95"/>
      <c r="R771" s="95"/>
      <c r="S771" s="95"/>
      <c r="T771" s="95"/>
      <c r="U771" s="95"/>
    </row>
    <row r="772" spans="1:21" x14ac:dyDescent="0.25">
      <c r="A772" s="95"/>
      <c r="B772" s="95"/>
      <c r="C772" s="95"/>
      <c r="D772" s="95"/>
      <c r="E772" s="95"/>
      <c r="F772" s="95"/>
      <c r="G772" s="95"/>
      <c r="H772" s="95"/>
      <c r="I772" s="95"/>
      <c r="J772" s="95"/>
      <c r="K772" s="95"/>
      <c r="L772" s="95"/>
      <c r="M772" s="95"/>
      <c r="N772" s="95"/>
      <c r="O772" s="95"/>
      <c r="P772" s="95"/>
      <c r="Q772" s="95"/>
      <c r="R772" s="95"/>
      <c r="S772" s="95"/>
      <c r="T772" s="95"/>
      <c r="U772" s="95"/>
    </row>
    <row r="773" spans="1:21" x14ac:dyDescent="0.25">
      <c r="A773" s="95"/>
      <c r="B773" s="95"/>
      <c r="C773" s="95"/>
      <c r="D773" s="95"/>
      <c r="E773" s="95"/>
      <c r="F773" s="95"/>
      <c r="G773" s="95"/>
      <c r="H773" s="95"/>
      <c r="I773" s="95"/>
      <c r="J773" s="95"/>
      <c r="K773" s="95"/>
      <c r="L773" s="95"/>
      <c r="M773" s="95"/>
      <c r="N773" s="95"/>
      <c r="O773" s="95"/>
      <c r="P773" s="95"/>
      <c r="Q773" s="95"/>
      <c r="R773" s="95"/>
      <c r="S773" s="95"/>
      <c r="T773" s="95"/>
      <c r="U773" s="95"/>
    </row>
    <row r="774" spans="1:21" x14ac:dyDescent="0.25">
      <c r="A774" s="95"/>
      <c r="B774" s="95"/>
      <c r="C774" s="95"/>
      <c r="D774" s="95"/>
      <c r="E774" s="95"/>
      <c r="F774" s="95"/>
      <c r="G774" s="95"/>
      <c r="H774" s="95"/>
      <c r="I774" s="95"/>
      <c r="J774" s="95"/>
      <c r="K774" s="95"/>
      <c r="L774" s="95"/>
      <c r="M774" s="95"/>
      <c r="N774" s="95"/>
      <c r="O774" s="95"/>
      <c r="P774" s="95"/>
      <c r="Q774" s="95"/>
      <c r="R774" s="95"/>
      <c r="S774" s="95"/>
      <c r="T774" s="95"/>
      <c r="U774" s="95"/>
    </row>
    <row r="775" spans="1:21" x14ac:dyDescent="0.25">
      <c r="A775" s="95"/>
      <c r="B775" s="95"/>
      <c r="C775" s="95"/>
      <c r="D775" s="95"/>
      <c r="E775" s="95"/>
      <c r="F775" s="95"/>
      <c r="G775" s="95"/>
      <c r="H775" s="95"/>
      <c r="I775" s="95"/>
      <c r="J775" s="95"/>
      <c r="K775" s="95"/>
      <c r="L775" s="95"/>
      <c r="M775" s="95"/>
      <c r="N775" s="95"/>
      <c r="O775" s="95"/>
      <c r="P775" s="95"/>
      <c r="Q775" s="95"/>
      <c r="R775" s="95"/>
      <c r="S775" s="95"/>
      <c r="T775" s="95"/>
      <c r="U775" s="95"/>
    </row>
    <row r="776" spans="1:21" x14ac:dyDescent="0.25">
      <c r="A776" s="95"/>
      <c r="B776" s="95"/>
      <c r="C776" s="95"/>
      <c r="D776" s="95"/>
      <c r="E776" s="95"/>
      <c r="F776" s="95"/>
      <c r="G776" s="95"/>
      <c r="H776" s="95"/>
      <c r="I776" s="95"/>
      <c r="J776" s="95"/>
      <c r="K776" s="95"/>
      <c r="L776" s="95"/>
      <c r="M776" s="95"/>
      <c r="N776" s="95"/>
      <c r="O776" s="95"/>
      <c r="P776" s="95"/>
      <c r="Q776" s="95"/>
      <c r="R776" s="95"/>
      <c r="S776" s="95"/>
      <c r="T776" s="95"/>
      <c r="U776" s="95"/>
    </row>
    <row r="777" spans="1:21" x14ac:dyDescent="0.25">
      <c r="A777" s="95"/>
      <c r="B777" s="95"/>
      <c r="C777" s="95"/>
      <c r="D777" s="95"/>
      <c r="E777" s="95"/>
      <c r="F777" s="95"/>
      <c r="G777" s="95"/>
      <c r="H777" s="95"/>
      <c r="I777" s="95"/>
      <c r="J777" s="95"/>
      <c r="K777" s="95"/>
      <c r="L777" s="95"/>
      <c r="M777" s="95"/>
      <c r="N777" s="95"/>
      <c r="O777" s="95"/>
      <c r="P777" s="95"/>
      <c r="Q777" s="95"/>
      <c r="R777" s="95"/>
      <c r="S777" s="95"/>
      <c r="T777" s="95"/>
      <c r="U777" s="95"/>
    </row>
    <row r="778" spans="1:21" x14ac:dyDescent="0.25">
      <c r="A778" s="95"/>
      <c r="B778" s="95"/>
      <c r="C778" s="95"/>
      <c r="D778" s="95"/>
      <c r="E778" s="95"/>
      <c r="F778" s="95"/>
      <c r="G778" s="95"/>
      <c r="H778" s="95"/>
      <c r="I778" s="95"/>
      <c r="J778" s="95"/>
      <c r="K778" s="95"/>
      <c r="L778" s="95"/>
      <c r="M778" s="95"/>
      <c r="N778" s="95"/>
      <c r="O778" s="95"/>
      <c r="P778" s="95"/>
      <c r="Q778" s="95"/>
      <c r="R778" s="95"/>
      <c r="S778" s="95"/>
      <c r="T778" s="95"/>
      <c r="U778" s="95"/>
    </row>
    <row r="779" spans="1:21" x14ac:dyDescent="0.25">
      <c r="A779" s="95"/>
      <c r="B779" s="95"/>
      <c r="C779" s="95"/>
      <c r="D779" s="95"/>
      <c r="E779" s="95"/>
      <c r="F779" s="95"/>
      <c r="G779" s="95"/>
      <c r="H779" s="95"/>
      <c r="I779" s="95"/>
      <c r="J779" s="95"/>
      <c r="K779" s="95"/>
      <c r="L779" s="95"/>
      <c r="M779" s="95"/>
      <c r="N779" s="95"/>
      <c r="O779" s="95"/>
      <c r="P779" s="95"/>
      <c r="Q779" s="95"/>
      <c r="R779" s="95"/>
      <c r="S779" s="95"/>
      <c r="T779" s="95"/>
      <c r="U779" s="95"/>
    </row>
    <row r="780" spans="1:21" x14ac:dyDescent="0.25">
      <c r="A780" s="95"/>
      <c r="B780" s="95"/>
      <c r="C780" s="95"/>
      <c r="D780" s="95"/>
      <c r="E780" s="95"/>
      <c r="F780" s="95"/>
      <c r="G780" s="95"/>
      <c r="H780" s="95"/>
      <c r="I780" s="95"/>
      <c r="J780" s="95"/>
      <c r="K780" s="95"/>
      <c r="L780" s="95"/>
      <c r="M780" s="95"/>
      <c r="N780" s="95"/>
      <c r="O780" s="95"/>
      <c r="P780" s="95"/>
      <c r="Q780" s="95"/>
      <c r="R780" s="95"/>
      <c r="S780" s="95"/>
      <c r="T780" s="95"/>
      <c r="U780" s="95"/>
    </row>
    <row r="781" spans="1:21" x14ac:dyDescent="0.25">
      <c r="A781" s="95"/>
      <c r="B781" s="95"/>
      <c r="C781" s="95"/>
      <c r="D781" s="95"/>
      <c r="E781" s="95"/>
      <c r="F781" s="95"/>
      <c r="G781" s="95"/>
      <c r="H781" s="95"/>
      <c r="I781" s="95"/>
      <c r="J781" s="95"/>
      <c r="K781" s="95"/>
      <c r="L781" s="95"/>
      <c r="M781" s="95"/>
      <c r="N781" s="95"/>
      <c r="O781" s="95"/>
      <c r="P781" s="95"/>
      <c r="Q781" s="95"/>
      <c r="R781" s="95"/>
      <c r="S781" s="95"/>
      <c r="T781" s="95"/>
      <c r="U781" s="95"/>
    </row>
    <row r="782" spans="1:21" x14ac:dyDescent="0.25">
      <c r="A782" s="95"/>
      <c r="B782" s="95"/>
      <c r="C782" s="95"/>
      <c r="D782" s="95"/>
      <c r="E782" s="95"/>
      <c r="F782" s="95"/>
      <c r="G782" s="95"/>
      <c r="H782" s="95"/>
      <c r="I782" s="95"/>
      <c r="J782" s="95"/>
      <c r="K782" s="95"/>
      <c r="L782" s="95"/>
      <c r="M782" s="95"/>
      <c r="N782" s="95"/>
      <c r="O782" s="95"/>
      <c r="P782" s="95"/>
      <c r="Q782" s="95"/>
      <c r="R782" s="95"/>
      <c r="S782" s="95"/>
      <c r="T782" s="95"/>
      <c r="U782" s="95"/>
    </row>
    <row r="783" spans="1:21" x14ac:dyDescent="0.25">
      <c r="A783" s="95"/>
      <c r="B783" s="95"/>
      <c r="C783" s="95"/>
      <c r="D783" s="95"/>
      <c r="E783" s="95"/>
      <c r="F783" s="95"/>
      <c r="G783" s="95"/>
      <c r="H783" s="95"/>
      <c r="I783" s="95"/>
      <c r="J783" s="95"/>
      <c r="K783" s="95"/>
      <c r="L783" s="95"/>
      <c r="M783" s="95"/>
      <c r="N783" s="95"/>
      <c r="O783" s="95"/>
      <c r="P783" s="95"/>
      <c r="Q783" s="95"/>
      <c r="R783" s="95"/>
      <c r="S783" s="95"/>
      <c r="T783" s="95"/>
      <c r="U783" s="95"/>
    </row>
    <row r="784" spans="1:21" x14ac:dyDescent="0.25">
      <c r="A784" s="95"/>
      <c r="B784" s="95"/>
      <c r="C784" s="95"/>
      <c r="D784" s="95"/>
      <c r="E784" s="95"/>
      <c r="F784" s="95"/>
      <c r="G784" s="95"/>
      <c r="H784" s="95"/>
      <c r="I784" s="95"/>
      <c r="J784" s="95"/>
      <c r="K784" s="95"/>
      <c r="L784" s="95"/>
      <c r="M784" s="95"/>
      <c r="N784" s="95"/>
      <c r="O784" s="95"/>
      <c r="P784" s="95"/>
      <c r="Q784" s="95"/>
      <c r="R784" s="95"/>
      <c r="S784" s="95"/>
      <c r="T784" s="95"/>
      <c r="U784" s="95"/>
    </row>
    <row r="785" spans="1:21" x14ac:dyDescent="0.25">
      <c r="A785" s="95"/>
      <c r="B785" s="95"/>
      <c r="C785" s="95"/>
      <c r="D785" s="95"/>
      <c r="E785" s="95"/>
      <c r="F785" s="95"/>
      <c r="G785" s="95"/>
      <c r="H785" s="95"/>
      <c r="I785" s="95"/>
      <c r="J785" s="95"/>
      <c r="K785" s="95"/>
      <c r="L785" s="95"/>
      <c r="M785" s="95"/>
      <c r="N785" s="95"/>
      <c r="O785" s="95"/>
      <c r="P785" s="95"/>
      <c r="Q785" s="95"/>
      <c r="R785" s="95"/>
      <c r="S785" s="95"/>
      <c r="T785" s="95"/>
      <c r="U785" s="95"/>
    </row>
    <row r="786" spans="1:21" x14ac:dyDescent="0.25">
      <c r="A786" s="95"/>
      <c r="B786" s="95"/>
      <c r="C786" s="95"/>
      <c r="D786" s="95"/>
      <c r="E786" s="95"/>
      <c r="F786" s="95"/>
      <c r="G786" s="95"/>
      <c r="H786" s="95"/>
      <c r="I786" s="95"/>
      <c r="J786" s="95"/>
      <c r="K786" s="95"/>
      <c r="L786" s="95"/>
      <c r="M786" s="95"/>
      <c r="N786" s="95"/>
      <c r="O786" s="95"/>
      <c r="P786" s="95"/>
      <c r="Q786" s="95"/>
      <c r="R786" s="95"/>
      <c r="S786" s="95"/>
      <c r="T786" s="95"/>
      <c r="U786" s="95"/>
    </row>
    <row r="787" spans="1:21" x14ac:dyDescent="0.25">
      <c r="A787" s="95"/>
      <c r="B787" s="95"/>
      <c r="C787" s="95"/>
      <c r="D787" s="95"/>
      <c r="E787" s="95"/>
      <c r="F787" s="95"/>
      <c r="G787" s="95"/>
      <c r="H787" s="95"/>
      <c r="I787" s="95"/>
      <c r="J787" s="95"/>
      <c r="K787" s="95"/>
      <c r="L787" s="95"/>
      <c r="M787" s="95"/>
      <c r="N787" s="95"/>
      <c r="O787" s="95"/>
      <c r="P787" s="95"/>
      <c r="Q787" s="95"/>
      <c r="R787" s="95"/>
      <c r="S787" s="95"/>
      <c r="T787" s="95"/>
      <c r="U787" s="95"/>
    </row>
    <row r="788" spans="1:21" x14ac:dyDescent="0.25">
      <c r="A788" s="95"/>
      <c r="B788" s="95"/>
      <c r="C788" s="95"/>
      <c r="D788" s="95"/>
      <c r="E788" s="95"/>
      <c r="F788" s="95"/>
      <c r="G788" s="95"/>
      <c r="H788" s="95"/>
      <c r="I788" s="95"/>
      <c r="J788" s="95"/>
      <c r="K788" s="95"/>
      <c r="L788" s="95"/>
      <c r="M788" s="95"/>
      <c r="N788" s="95"/>
      <c r="O788" s="95"/>
      <c r="P788" s="95"/>
      <c r="Q788" s="95"/>
      <c r="R788" s="95"/>
      <c r="S788" s="95"/>
      <c r="T788" s="95"/>
      <c r="U788" s="95"/>
    </row>
    <row r="789" spans="1:21" x14ac:dyDescent="0.25">
      <c r="A789" s="95"/>
      <c r="B789" s="95"/>
      <c r="C789" s="95"/>
      <c r="D789" s="95"/>
      <c r="E789" s="95"/>
      <c r="F789" s="95"/>
      <c r="G789" s="95"/>
      <c r="H789" s="95"/>
      <c r="I789" s="95"/>
      <c r="J789" s="95"/>
      <c r="K789" s="95"/>
      <c r="L789" s="95"/>
      <c r="M789" s="95"/>
      <c r="N789" s="95"/>
      <c r="O789" s="95"/>
      <c r="P789" s="95"/>
      <c r="Q789" s="95"/>
      <c r="R789" s="95"/>
      <c r="S789" s="95"/>
      <c r="T789" s="95"/>
      <c r="U789" s="95"/>
    </row>
    <row r="790" spans="1:21" x14ac:dyDescent="0.25">
      <c r="A790" s="95"/>
      <c r="B790" s="95"/>
      <c r="C790" s="95"/>
      <c r="D790" s="95"/>
      <c r="E790" s="95"/>
      <c r="F790" s="95"/>
      <c r="G790" s="95"/>
      <c r="H790" s="95"/>
      <c r="I790" s="95"/>
      <c r="J790" s="95"/>
      <c r="K790" s="95"/>
      <c r="L790" s="95"/>
      <c r="M790" s="95"/>
      <c r="N790" s="95"/>
      <c r="O790" s="95"/>
      <c r="P790" s="95"/>
      <c r="Q790" s="95"/>
      <c r="R790" s="95"/>
      <c r="S790" s="95"/>
      <c r="T790" s="95"/>
      <c r="U790" s="95"/>
    </row>
    <row r="791" spans="1:21" x14ac:dyDescent="0.25">
      <c r="A791" s="95"/>
      <c r="B791" s="95"/>
      <c r="C791" s="95"/>
      <c r="D791" s="95"/>
      <c r="E791" s="95"/>
      <c r="F791" s="95"/>
      <c r="G791" s="95"/>
      <c r="H791" s="95"/>
      <c r="I791" s="95"/>
      <c r="J791" s="95"/>
      <c r="K791" s="95"/>
      <c r="L791" s="95"/>
      <c r="M791" s="95"/>
      <c r="N791" s="95"/>
      <c r="O791" s="95"/>
      <c r="P791" s="95"/>
      <c r="Q791" s="95"/>
      <c r="R791" s="95"/>
      <c r="S791" s="95"/>
      <c r="T791" s="95"/>
      <c r="U791" s="95"/>
    </row>
    <row r="792" spans="1:21" x14ac:dyDescent="0.25">
      <c r="A792" s="95"/>
      <c r="B792" s="95"/>
      <c r="C792" s="95"/>
      <c r="D792" s="95"/>
      <c r="E792" s="95"/>
      <c r="F792" s="95"/>
      <c r="G792" s="95"/>
      <c r="H792" s="95"/>
      <c r="I792" s="95"/>
      <c r="J792" s="95"/>
      <c r="K792" s="95"/>
      <c r="L792" s="95"/>
      <c r="M792" s="95"/>
      <c r="N792" s="95"/>
      <c r="O792" s="95"/>
      <c r="P792" s="95"/>
      <c r="Q792" s="95"/>
      <c r="R792" s="95"/>
      <c r="S792" s="95"/>
      <c r="T792" s="95"/>
      <c r="U792" s="95"/>
    </row>
    <row r="793" spans="1:21" x14ac:dyDescent="0.25">
      <c r="A793" s="95"/>
      <c r="B793" s="95"/>
      <c r="C793" s="95"/>
      <c r="D793" s="95"/>
      <c r="E793" s="95"/>
      <c r="F793" s="95"/>
      <c r="G793" s="95"/>
      <c r="H793" s="95"/>
      <c r="I793" s="95"/>
      <c r="J793" s="95"/>
      <c r="K793" s="95"/>
      <c r="L793" s="95"/>
      <c r="M793" s="95"/>
      <c r="N793" s="95"/>
      <c r="O793" s="95"/>
      <c r="P793" s="95"/>
      <c r="Q793" s="95"/>
      <c r="R793" s="95"/>
      <c r="S793" s="95"/>
      <c r="T793" s="95"/>
      <c r="U793" s="95"/>
    </row>
    <row r="794" spans="1:21" x14ac:dyDescent="0.25">
      <c r="A794" s="95"/>
      <c r="B794" s="95"/>
      <c r="C794" s="95"/>
      <c r="D794" s="95"/>
      <c r="E794" s="95"/>
      <c r="F794" s="95"/>
      <c r="G794" s="95"/>
      <c r="H794" s="95"/>
      <c r="I794" s="95"/>
      <c r="J794" s="95"/>
      <c r="K794" s="95"/>
      <c r="L794" s="95"/>
      <c r="M794" s="95"/>
      <c r="N794" s="95"/>
      <c r="O794" s="95"/>
      <c r="P794" s="95"/>
      <c r="Q794" s="95"/>
      <c r="R794" s="95"/>
      <c r="S794" s="95"/>
      <c r="T794" s="95"/>
      <c r="U794" s="95"/>
    </row>
    <row r="795" spans="1:21" x14ac:dyDescent="0.25">
      <c r="A795" s="95"/>
      <c r="B795" s="95"/>
      <c r="C795" s="95"/>
      <c r="D795" s="95"/>
      <c r="E795" s="95"/>
      <c r="F795" s="95"/>
      <c r="G795" s="95"/>
      <c r="H795" s="95"/>
      <c r="I795" s="95"/>
      <c r="J795" s="95"/>
      <c r="K795" s="95"/>
      <c r="L795" s="95"/>
      <c r="M795" s="95"/>
      <c r="N795" s="95"/>
      <c r="O795" s="95"/>
      <c r="P795" s="95"/>
      <c r="Q795" s="95"/>
      <c r="R795" s="95"/>
      <c r="S795" s="95"/>
      <c r="T795" s="95"/>
      <c r="U795" s="95"/>
    </row>
    <row r="796" spans="1:21" x14ac:dyDescent="0.25">
      <c r="A796" s="95"/>
      <c r="B796" s="95"/>
      <c r="C796" s="95"/>
      <c r="D796" s="95"/>
      <c r="E796" s="95"/>
      <c r="F796" s="95"/>
      <c r="G796" s="95"/>
      <c r="H796" s="95"/>
      <c r="I796" s="95"/>
      <c r="J796" s="95"/>
      <c r="K796" s="95"/>
      <c r="L796" s="95"/>
      <c r="M796" s="95"/>
      <c r="N796" s="95"/>
      <c r="O796" s="95"/>
      <c r="P796" s="95"/>
      <c r="Q796" s="95"/>
      <c r="R796" s="95"/>
      <c r="S796" s="95"/>
      <c r="T796" s="95"/>
      <c r="U796" s="95"/>
    </row>
    <row r="797" spans="1:21" x14ac:dyDescent="0.25">
      <c r="A797" s="95"/>
      <c r="B797" s="95"/>
      <c r="C797" s="95"/>
      <c r="D797" s="95"/>
      <c r="E797" s="95"/>
      <c r="F797" s="95"/>
      <c r="G797" s="95"/>
      <c r="H797" s="95"/>
      <c r="I797" s="95"/>
      <c r="J797" s="95"/>
      <c r="K797" s="95"/>
      <c r="L797" s="95"/>
      <c r="M797" s="95"/>
      <c r="N797" s="95"/>
      <c r="O797" s="95"/>
      <c r="P797" s="95"/>
      <c r="Q797" s="95"/>
      <c r="R797" s="95"/>
      <c r="S797" s="95"/>
      <c r="T797" s="95"/>
      <c r="U797" s="95"/>
    </row>
    <row r="798" spans="1:21" x14ac:dyDescent="0.25">
      <c r="A798" s="95"/>
      <c r="B798" s="95"/>
      <c r="C798" s="95"/>
      <c r="D798" s="95"/>
      <c r="E798" s="95"/>
      <c r="F798" s="95"/>
      <c r="G798" s="95"/>
      <c r="H798" s="95"/>
      <c r="I798" s="95"/>
      <c r="J798" s="95"/>
      <c r="K798" s="95"/>
      <c r="L798" s="95"/>
      <c r="M798" s="95"/>
      <c r="N798" s="95"/>
      <c r="O798" s="95"/>
      <c r="P798" s="95"/>
      <c r="Q798" s="95"/>
      <c r="R798" s="95"/>
      <c r="S798" s="95"/>
      <c r="T798" s="95"/>
      <c r="U798" s="95"/>
    </row>
    <row r="799" spans="1:21" x14ac:dyDescent="0.25">
      <c r="A799" s="95"/>
      <c r="B799" s="95"/>
      <c r="C799" s="95"/>
      <c r="D799" s="95"/>
      <c r="E799" s="95"/>
      <c r="F799" s="95"/>
      <c r="G799" s="95"/>
      <c r="H799" s="95"/>
      <c r="I799" s="95"/>
      <c r="J799" s="95"/>
      <c r="K799" s="95"/>
      <c r="L799" s="95"/>
      <c r="M799" s="95"/>
      <c r="N799" s="95"/>
      <c r="O799" s="95"/>
      <c r="P799" s="95"/>
      <c r="Q799" s="95"/>
      <c r="R799" s="95"/>
      <c r="S799" s="95"/>
      <c r="T799" s="95"/>
      <c r="U799" s="95"/>
    </row>
    <row r="800" spans="1:21" x14ac:dyDescent="0.25">
      <c r="A800" s="95"/>
      <c r="B800" s="95"/>
      <c r="C800" s="95"/>
      <c r="D800" s="95"/>
      <c r="E800" s="95"/>
      <c r="F800" s="95"/>
      <c r="G800" s="95"/>
      <c r="H800" s="95"/>
      <c r="I800" s="95"/>
      <c r="J800" s="95"/>
      <c r="K800" s="95"/>
      <c r="L800" s="95"/>
      <c r="M800" s="95"/>
      <c r="N800" s="95"/>
      <c r="O800" s="95"/>
      <c r="P800" s="95"/>
      <c r="Q800" s="95"/>
      <c r="R800" s="95"/>
      <c r="S800" s="95"/>
      <c r="T800" s="95"/>
      <c r="U800" s="95"/>
    </row>
    <row r="801" spans="1:21" x14ac:dyDescent="0.25">
      <c r="A801" s="95"/>
      <c r="B801" s="95"/>
      <c r="C801" s="95"/>
      <c r="D801" s="95"/>
      <c r="E801" s="95"/>
      <c r="F801" s="95"/>
      <c r="G801" s="95"/>
      <c r="H801" s="95"/>
      <c r="I801" s="95"/>
      <c r="J801" s="95"/>
      <c r="K801" s="95"/>
      <c r="L801" s="95"/>
      <c r="M801" s="95"/>
      <c r="N801" s="95"/>
      <c r="O801" s="95"/>
      <c r="P801" s="95"/>
      <c r="Q801" s="95"/>
      <c r="R801" s="95"/>
      <c r="S801" s="95"/>
      <c r="T801" s="95"/>
      <c r="U801" s="95"/>
    </row>
    <row r="802" spans="1:21" x14ac:dyDescent="0.25">
      <c r="A802" s="95"/>
      <c r="B802" s="95"/>
      <c r="C802" s="95"/>
      <c r="D802" s="95"/>
      <c r="E802" s="95"/>
      <c r="F802" s="95"/>
      <c r="G802" s="95"/>
      <c r="H802" s="95"/>
      <c r="I802" s="95"/>
      <c r="J802" s="95"/>
      <c r="K802" s="95"/>
      <c r="L802" s="95"/>
      <c r="M802" s="95"/>
      <c r="N802" s="95"/>
      <c r="O802" s="95"/>
      <c r="P802" s="95"/>
      <c r="Q802" s="95"/>
      <c r="R802" s="95"/>
      <c r="S802" s="95"/>
      <c r="T802" s="95"/>
      <c r="U802" s="95"/>
    </row>
    <row r="803" spans="1:21" x14ac:dyDescent="0.25">
      <c r="A803" s="95"/>
      <c r="B803" s="95"/>
      <c r="C803" s="95"/>
      <c r="D803" s="95"/>
      <c r="E803" s="95"/>
      <c r="F803" s="95"/>
      <c r="G803" s="95"/>
      <c r="H803" s="95"/>
      <c r="I803" s="95"/>
      <c r="J803" s="95"/>
      <c r="K803" s="95"/>
      <c r="L803" s="95"/>
      <c r="M803" s="95"/>
      <c r="N803" s="95"/>
      <c r="O803" s="95"/>
      <c r="P803" s="95"/>
      <c r="Q803" s="95"/>
      <c r="R803" s="95"/>
      <c r="S803" s="95"/>
      <c r="T803" s="95"/>
      <c r="U803" s="95"/>
    </row>
    <row r="804" spans="1:21" x14ac:dyDescent="0.25">
      <c r="A804" s="95"/>
      <c r="B804" s="95"/>
      <c r="C804" s="95"/>
      <c r="D804" s="95"/>
      <c r="E804" s="95"/>
      <c r="F804" s="95"/>
      <c r="G804" s="95"/>
      <c r="H804" s="95"/>
      <c r="I804" s="95"/>
      <c r="J804" s="95"/>
      <c r="K804" s="95"/>
      <c r="L804" s="95"/>
      <c r="M804" s="95"/>
      <c r="N804" s="95"/>
      <c r="O804" s="95"/>
      <c r="P804" s="95"/>
      <c r="Q804" s="95"/>
      <c r="R804" s="95"/>
      <c r="S804" s="95"/>
      <c r="T804" s="95"/>
      <c r="U804" s="95"/>
    </row>
    <row r="805" spans="1:21" x14ac:dyDescent="0.25">
      <c r="A805" s="95"/>
      <c r="B805" s="95"/>
      <c r="C805" s="95"/>
      <c r="D805" s="95"/>
      <c r="E805" s="95"/>
      <c r="F805" s="95"/>
      <c r="G805" s="95"/>
      <c r="H805" s="95"/>
      <c r="I805" s="95"/>
      <c r="J805" s="95"/>
      <c r="K805" s="95"/>
      <c r="L805" s="95"/>
      <c r="M805" s="95"/>
      <c r="N805" s="95"/>
      <c r="O805" s="95"/>
      <c r="P805" s="95"/>
      <c r="Q805" s="95"/>
      <c r="R805" s="95"/>
      <c r="S805" s="95"/>
      <c r="T805" s="95"/>
      <c r="U805" s="95"/>
    </row>
    <row r="806" spans="1:21" x14ac:dyDescent="0.25">
      <c r="A806" s="95"/>
      <c r="B806" s="95"/>
      <c r="C806" s="95"/>
      <c r="D806" s="95"/>
      <c r="E806" s="95"/>
      <c r="F806" s="95"/>
      <c r="G806" s="95"/>
      <c r="H806" s="95"/>
      <c r="I806" s="95"/>
      <c r="J806" s="95"/>
      <c r="K806" s="95"/>
      <c r="L806" s="95"/>
      <c r="M806" s="95"/>
      <c r="N806" s="95"/>
      <c r="O806" s="95"/>
      <c r="P806" s="95"/>
      <c r="Q806" s="95"/>
      <c r="R806" s="95"/>
      <c r="S806" s="95"/>
      <c r="T806" s="95"/>
      <c r="U806" s="95"/>
    </row>
    <row r="807" spans="1:21" x14ac:dyDescent="0.25">
      <c r="A807" s="95"/>
      <c r="B807" s="95"/>
      <c r="C807" s="95"/>
      <c r="D807" s="95"/>
      <c r="E807" s="95"/>
      <c r="F807" s="95"/>
      <c r="G807" s="95"/>
      <c r="H807" s="95"/>
      <c r="I807" s="95"/>
      <c r="J807" s="95"/>
      <c r="K807" s="95"/>
      <c r="L807" s="95"/>
      <c r="M807" s="95"/>
      <c r="N807" s="95"/>
      <c r="O807" s="95"/>
      <c r="P807" s="95"/>
      <c r="Q807" s="95"/>
      <c r="R807" s="95"/>
      <c r="S807" s="95"/>
      <c r="T807" s="95"/>
      <c r="U807" s="95"/>
    </row>
    <row r="808" spans="1:21" x14ac:dyDescent="0.25">
      <c r="A808" s="95"/>
      <c r="B808" s="95"/>
      <c r="C808" s="95"/>
      <c r="D808" s="95"/>
      <c r="E808" s="95"/>
      <c r="F808" s="95"/>
      <c r="G808" s="95"/>
      <c r="H808" s="95"/>
      <c r="I808" s="95"/>
      <c r="J808" s="95"/>
      <c r="K808" s="95"/>
      <c r="L808" s="95"/>
      <c r="M808" s="95"/>
      <c r="N808" s="95"/>
      <c r="O808" s="95"/>
      <c r="P808" s="95"/>
      <c r="Q808" s="95"/>
      <c r="R808" s="95"/>
      <c r="S808" s="95"/>
      <c r="T808" s="95"/>
      <c r="U808" s="95"/>
    </row>
    <row r="809" spans="1:21" x14ac:dyDescent="0.25">
      <c r="A809" s="95"/>
      <c r="B809" s="95"/>
      <c r="C809" s="95"/>
      <c r="D809" s="95"/>
      <c r="E809" s="95"/>
      <c r="F809" s="95"/>
      <c r="G809" s="95"/>
      <c r="H809" s="95"/>
      <c r="I809" s="95"/>
      <c r="J809" s="95"/>
      <c r="K809" s="95"/>
      <c r="L809" s="95"/>
      <c r="M809" s="95"/>
      <c r="N809" s="95"/>
      <c r="O809" s="95"/>
      <c r="P809" s="95"/>
      <c r="Q809" s="95"/>
      <c r="R809" s="95"/>
      <c r="S809" s="95"/>
      <c r="T809" s="95"/>
      <c r="U809" s="95"/>
    </row>
    <row r="810" spans="1:21" x14ac:dyDescent="0.25">
      <c r="A810" s="95"/>
      <c r="B810" s="95"/>
      <c r="C810" s="95"/>
      <c r="D810" s="95"/>
      <c r="E810" s="95"/>
      <c r="F810" s="95"/>
      <c r="G810" s="95"/>
      <c r="H810" s="95"/>
      <c r="I810" s="95"/>
      <c r="J810" s="95"/>
      <c r="K810" s="95"/>
      <c r="L810" s="95"/>
      <c r="M810" s="95"/>
      <c r="N810" s="95"/>
      <c r="O810" s="95"/>
      <c r="P810" s="95"/>
      <c r="Q810" s="95"/>
      <c r="R810" s="95"/>
      <c r="S810" s="95"/>
      <c r="T810" s="95"/>
      <c r="U810" s="95"/>
    </row>
    <row r="811" spans="1:21" x14ac:dyDescent="0.25">
      <c r="A811" s="95"/>
      <c r="B811" s="95"/>
      <c r="C811" s="95"/>
      <c r="D811" s="95"/>
      <c r="E811" s="95"/>
      <c r="F811" s="95"/>
      <c r="G811" s="95"/>
      <c r="H811" s="95"/>
      <c r="I811" s="95"/>
      <c r="J811" s="95"/>
      <c r="K811" s="95"/>
      <c r="L811" s="95"/>
      <c r="M811" s="95"/>
      <c r="N811" s="95"/>
      <c r="O811" s="95"/>
      <c r="P811" s="95"/>
      <c r="Q811" s="95"/>
      <c r="R811" s="95"/>
      <c r="S811" s="95"/>
      <c r="T811" s="95"/>
      <c r="U811" s="95"/>
    </row>
    <row r="812" spans="1:21" x14ac:dyDescent="0.25">
      <c r="A812" s="95"/>
      <c r="B812" s="95"/>
      <c r="C812" s="95"/>
      <c r="D812" s="95"/>
      <c r="E812" s="95"/>
      <c r="F812" s="95"/>
      <c r="G812" s="95"/>
      <c r="H812" s="95"/>
      <c r="I812" s="95"/>
      <c r="J812" s="95"/>
      <c r="K812" s="95"/>
      <c r="L812" s="95"/>
      <c r="M812" s="95"/>
      <c r="N812" s="95"/>
      <c r="O812" s="95"/>
      <c r="P812" s="95"/>
      <c r="Q812" s="95"/>
      <c r="R812" s="95"/>
      <c r="S812" s="95"/>
      <c r="T812" s="95"/>
      <c r="U812" s="95"/>
    </row>
    <row r="813" spans="1:21" x14ac:dyDescent="0.25">
      <c r="A813" s="95"/>
      <c r="B813" s="95"/>
      <c r="C813" s="95"/>
      <c r="D813" s="95"/>
      <c r="E813" s="95"/>
      <c r="F813" s="95"/>
      <c r="G813" s="95"/>
      <c r="H813" s="95"/>
      <c r="I813" s="95"/>
      <c r="J813" s="95"/>
      <c r="K813" s="95"/>
      <c r="L813" s="95"/>
      <c r="M813" s="95"/>
      <c r="N813" s="95"/>
      <c r="O813" s="95"/>
      <c r="P813" s="95"/>
      <c r="Q813" s="95"/>
      <c r="R813" s="95"/>
      <c r="S813" s="95"/>
      <c r="T813" s="95"/>
      <c r="U813" s="95"/>
    </row>
    <row r="814" spans="1:21" x14ac:dyDescent="0.25">
      <c r="A814" s="95"/>
      <c r="B814" s="95"/>
      <c r="C814" s="95"/>
      <c r="D814" s="95"/>
      <c r="E814" s="95"/>
      <c r="F814" s="95"/>
      <c r="G814" s="95"/>
      <c r="H814" s="95"/>
      <c r="I814" s="95"/>
      <c r="J814" s="95"/>
      <c r="K814" s="95"/>
      <c r="L814" s="95"/>
      <c r="M814" s="95"/>
      <c r="N814" s="95"/>
      <c r="O814" s="95"/>
      <c r="P814" s="95"/>
      <c r="Q814" s="95"/>
      <c r="R814" s="95"/>
      <c r="S814" s="95"/>
      <c r="T814" s="95"/>
      <c r="U814" s="95"/>
    </row>
    <row r="815" spans="1:21" x14ac:dyDescent="0.25">
      <c r="A815" s="95"/>
      <c r="B815" s="95"/>
      <c r="C815" s="95"/>
      <c r="D815" s="95"/>
      <c r="E815" s="95"/>
      <c r="F815" s="95"/>
      <c r="G815" s="95"/>
      <c r="H815" s="95"/>
      <c r="I815" s="95"/>
      <c r="J815" s="95"/>
      <c r="K815" s="95"/>
      <c r="L815" s="95"/>
      <c r="M815" s="95"/>
      <c r="N815" s="95"/>
      <c r="O815" s="95"/>
      <c r="P815" s="95"/>
      <c r="Q815" s="95"/>
      <c r="R815" s="95"/>
      <c r="S815" s="95"/>
      <c r="T815" s="95"/>
      <c r="U815" s="95"/>
    </row>
    <row r="816" spans="1:21" x14ac:dyDescent="0.25">
      <c r="A816" s="95"/>
      <c r="B816" s="95"/>
      <c r="C816" s="95"/>
      <c r="D816" s="95"/>
      <c r="E816" s="95"/>
      <c r="F816" s="95"/>
      <c r="G816" s="95"/>
      <c r="H816" s="95"/>
      <c r="I816" s="95"/>
      <c r="J816" s="95"/>
      <c r="K816" s="95"/>
      <c r="L816" s="95"/>
      <c r="M816" s="95"/>
      <c r="N816" s="95"/>
      <c r="O816" s="95"/>
      <c r="P816" s="95"/>
      <c r="Q816" s="95"/>
      <c r="R816" s="95"/>
      <c r="S816" s="95"/>
      <c r="T816" s="95"/>
      <c r="U816" s="95"/>
    </row>
    <row r="817" spans="1:21" x14ac:dyDescent="0.25">
      <c r="A817" s="95"/>
      <c r="B817" s="95"/>
      <c r="C817" s="95"/>
      <c r="D817" s="95"/>
      <c r="E817" s="95"/>
      <c r="F817" s="95"/>
      <c r="G817" s="95"/>
      <c r="H817" s="95"/>
      <c r="I817" s="95"/>
      <c r="J817" s="95"/>
      <c r="K817" s="95"/>
      <c r="L817" s="95"/>
      <c r="M817" s="95"/>
      <c r="N817" s="95"/>
      <c r="O817" s="95"/>
      <c r="P817" s="95"/>
      <c r="Q817" s="95"/>
      <c r="R817" s="95"/>
      <c r="S817" s="95"/>
      <c r="T817" s="95"/>
      <c r="U817" s="95"/>
    </row>
    <row r="818" spans="1:21" x14ac:dyDescent="0.25">
      <c r="A818" s="95"/>
      <c r="B818" s="95"/>
      <c r="C818" s="95"/>
      <c r="D818" s="95"/>
      <c r="E818" s="95"/>
      <c r="F818" s="95"/>
      <c r="G818" s="95"/>
      <c r="H818" s="95"/>
      <c r="I818" s="95"/>
      <c r="J818" s="95"/>
      <c r="K818" s="95"/>
      <c r="L818" s="95"/>
      <c r="M818" s="95"/>
      <c r="N818" s="95"/>
      <c r="O818" s="95"/>
      <c r="P818" s="95"/>
      <c r="Q818" s="95"/>
      <c r="R818" s="95"/>
      <c r="S818" s="95"/>
      <c r="T818" s="95"/>
      <c r="U818" s="95"/>
    </row>
    <row r="819" spans="1:21" x14ac:dyDescent="0.25">
      <c r="A819" s="95"/>
      <c r="B819" s="95"/>
      <c r="C819" s="95"/>
      <c r="D819" s="95"/>
      <c r="E819" s="95"/>
      <c r="F819" s="95"/>
      <c r="G819" s="95"/>
      <c r="H819" s="95"/>
      <c r="I819" s="95"/>
      <c r="J819" s="95"/>
      <c r="K819" s="95"/>
      <c r="L819" s="95"/>
      <c r="M819" s="95"/>
      <c r="N819" s="95"/>
      <c r="O819" s="95"/>
      <c r="P819" s="95"/>
      <c r="Q819" s="95"/>
      <c r="R819" s="95"/>
      <c r="S819" s="95"/>
      <c r="T819" s="95"/>
      <c r="U819" s="95"/>
    </row>
    <row r="820" spans="1:21" x14ac:dyDescent="0.25">
      <c r="A820" s="95"/>
      <c r="B820" s="95"/>
      <c r="C820" s="95"/>
      <c r="D820" s="95"/>
      <c r="E820" s="95"/>
      <c r="F820" s="95"/>
      <c r="G820" s="95"/>
      <c r="H820" s="95"/>
      <c r="I820" s="95"/>
      <c r="J820" s="95"/>
      <c r="K820" s="95"/>
      <c r="L820" s="95"/>
      <c r="M820" s="95"/>
      <c r="N820" s="95"/>
      <c r="O820" s="95"/>
      <c r="P820" s="95"/>
      <c r="Q820" s="95"/>
      <c r="R820" s="95"/>
      <c r="S820" s="95"/>
      <c r="T820" s="95"/>
      <c r="U820" s="95"/>
    </row>
    <row r="821" spans="1:21" x14ac:dyDescent="0.25">
      <c r="A821" s="95"/>
      <c r="B821" s="95"/>
      <c r="C821" s="95"/>
      <c r="D821" s="95"/>
      <c r="E821" s="95"/>
      <c r="F821" s="95"/>
      <c r="G821" s="95"/>
      <c r="H821" s="95"/>
      <c r="I821" s="95"/>
      <c r="J821" s="95"/>
      <c r="K821" s="95"/>
      <c r="L821" s="95"/>
      <c r="M821" s="95"/>
      <c r="N821" s="95"/>
      <c r="O821" s="95"/>
      <c r="P821" s="95"/>
      <c r="Q821" s="95"/>
      <c r="R821" s="95"/>
      <c r="S821" s="95"/>
      <c r="T821" s="95"/>
      <c r="U821" s="95"/>
    </row>
    <row r="822" spans="1:21" x14ac:dyDescent="0.25">
      <c r="A822" s="95"/>
      <c r="B822" s="95"/>
      <c r="C822" s="95"/>
      <c r="D822" s="95"/>
      <c r="E822" s="95"/>
      <c r="F822" s="95"/>
      <c r="G822" s="95"/>
      <c r="H822" s="95"/>
      <c r="I822" s="95"/>
      <c r="J822" s="95"/>
      <c r="K822" s="95"/>
      <c r="L822" s="95"/>
      <c r="M822" s="95"/>
      <c r="N822" s="95"/>
      <c r="O822" s="95"/>
      <c r="P822" s="95"/>
      <c r="Q822" s="95"/>
      <c r="R822" s="95"/>
      <c r="S822" s="95"/>
      <c r="T822" s="95"/>
      <c r="U822" s="95"/>
    </row>
    <row r="823" spans="1:21" x14ac:dyDescent="0.25">
      <c r="A823" s="95"/>
      <c r="B823" s="95"/>
      <c r="C823" s="95"/>
      <c r="D823" s="95"/>
      <c r="E823" s="95"/>
      <c r="F823" s="95"/>
      <c r="G823" s="95"/>
      <c r="H823" s="95"/>
      <c r="I823" s="95"/>
      <c r="J823" s="95"/>
      <c r="K823" s="95"/>
      <c r="L823" s="95"/>
      <c r="M823" s="95"/>
      <c r="N823" s="95"/>
      <c r="O823" s="95"/>
      <c r="P823" s="95"/>
      <c r="Q823" s="95"/>
      <c r="R823" s="95"/>
      <c r="S823" s="95"/>
      <c r="T823" s="95"/>
      <c r="U823" s="95"/>
    </row>
    <row r="824" spans="1:21" x14ac:dyDescent="0.25">
      <c r="A824" s="95"/>
      <c r="B824" s="95"/>
      <c r="C824" s="95"/>
      <c r="D824" s="95"/>
      <c r="E824" s="95"/>
      <c r="F824" s="95"/>
      <c r="G824" s="95"/>
      <c r="H824" s="95"/>
      <c r="I824" s="95"/>
      <c r="J824" s="95"/>
      <c r="K824" s="95"/>
      <c r="L824" s="95"/>
      <c r="M824" s="95"/>
      <c r="N824" s="95"/>
      <c r="O824" s="95"/>
      <c r="P824" s="95"/>
      <c r="Q824" s="95"/>
      <c r="R824" s="95"/>
      <c r="S824" s="95"/>
      <c r="T824" s="95"/>
      <c r="U824" s="95"/>
    </row>
    <row r="825" spans="1:21" x14ac:dyDescent="0.25">
      <c r="A825" s="95"/>
      <c r="B825" s="95"/>
      <c r="C825" s="95"/>
      <c r="D825" s="95"/>
      <c r="E825" s="95"/>
      <c r="F825" s="95"/>
      <c r="G825" s="95"/>
      <c r="H825" s="95"/>
      <c r="I825" s="95"/>
      <c r="J825" s="95"/>
      <c r="K825" s="95"/>
      <c r="L825" s="95"/>
      <c r="M825" s="95"/>
      <c r="N825" s="95"/>
      <c r="O825" s="95"/>
      <c r="P825" s="95"/>
      <c r="Q825" s="95"/>
      <c r="R825" s="95"/>
      <c r="S825" s="95"/>
      <c r="T825" s="95"/>
      <c r="U825" s="95"/>
    </row>
    <row r="826" spans="1:21" x14ac:dyDescent="0.25">
      <c r="A826" s="95"/>
      <c r="B826" s="95"/>
      <c r="C826" s="95"/>
      <c r="D826" s="95"/>
      <c r="E826" s="95"/>
      <c r="F826" s="95"/>
      <c r="G826" s="95"/>
      <c r="H826" s="95"/>
      <c r="I826" s="95"/>
      <c r="J826" s="95"/>
      <c r="K826" s="95"/>
      <c r="L826" s="95"/>
      <c r="M826" s="95"/>
      <c r="N826" s="95"/>
      <c r="O826" s="95"/>
      <c r="P826" s="95"/>
      <c r="Q826" s="95"/>
      <c r="R826" s="95"/>
      <c r="S826" s="95"/>
      <c r="T826" s="95"/>
      <c r="U826" s="95"/>
    </row>
    <row r="827" spans="1:21" x14ac:dyDescent="0.25">
      <c r="A827" s="95"/>
      <c r="B827" s="95"/>
      <c r="C827" s="95"/>
      <c r="D827" s="95"/>
      <c r="E827" s="95"/>
      <c r="F827" s="95"/>
      <c r="G827" s="95"/>
      <c r="H827" s="95"/>
      <c r="I827" s="95"/>
      <c r="J827" s="95"/>
      <c r="K827" s="95"/>
      <c r="L827" s="95"/>
      <c r="M827" s="95"/>
      <c r="N827" s="95"/>
      <c r="O827" s="95"/>
      <c r="P827" s="95"/>
      <c r="Q827" s="95"/>
      <c r="R827" s="95"/>
      <c r="S827" s="95"/>
      <c r="T827" s="95"/>
      <c r="U827" s="95"/>
    </row>
    <row r="828" spans="1:21" x14ac:dyDescent="0.25">
      <c r="A828" s="95"/>
      <c r="B828" s="95"/>
      <c r="C828" s="95"/>
      <c r="D828" s="95"/>
      <c r="E828" s="95"/>
      <c r="F828" s="95"/>
      <c r="G828" s="95"/>
      <c r="H828" s="95"/>
      <c r="I828" s="95"/>
      <c r="J828" s="95"/>
      <c r="K828" s="95"/>
      <c r="L828" s="95"/>
      <c r="M828" s="95"/>
      <c r="N828" s="95"/>
      <c r="O828" s="95"/>
      <c r="P828" s="95"/>
      <c r="Q828" s="95"/>
      <c r="R828" s="95"/>
      <c r="S828" s="95"/>
      <c r="T828" s="95"/>
      <c r="U828" s="95"/>
    </row>
    <row r="829" spans="1:21" x14ac:dyDescent="0.25">
      <c r="A829" s="95"/>
      <c r="B829" s="95"/>
      <c r="C829" s="95"/>
      <c r="D829" s="95"/>
      <c r="E829" s="95"/>
      <c r="F829" s="95"/>
      <c r="G829" s="95"/>
      <c r="H829" s="95"/>
      <c r="I829" s="95"/>
      <c r="J829" s="95"/>
      <c r="K829" s="95"/>
      <c r="L829" s="95"/>
      <c r="M829" s="95"/>
      <c r="N829" s="95"/>
      <c r="O829" s="95"/>
      <c r="P829" s="95"/>
      <c r="Q829" s="95"/>
      <c r="R829" s="95"/>
      <c r="S829" s="95"/>
      <c r="T829" s="95"/>
      <c r="U829" s="95"/>
    </row>
    <row r="830" spans="1:21" x14ac:dyDescent="0.25">
      <c r="A830" s="95"/>
      <c r="B830" s="95"/>
      <c r="C830" s="95"/>
      <c r="D830" s="95"/>
      <c r="E830" s="95"/>
      <c r="F830" s="95"/>
      <c r="G830" s="95"/>
      <c r="H830" s="95"/>
      <c r="I830" s="95"/>
      <c r="J830" s="95"/>
      <c r="K830" s="95"/>
      <c r="L830" s="95"/>
      <c r="M830" s="95"/>
      <c r="N830" s="95"/>
      <c r="O830" s="95"/>
      <c r="P830" s="95"/>
      <c r="Q830" s="95"/>
      <c r="R830" s="95"/>
      <c r="S830" s="95"/>
      <c r="T830" s="95"/>
      <c r="U830" s="95"/>
    </row>
    <row r="831" spans="1:21" x14ac:dyDescent="0.25">
      <c r="A831" s="95"/>
      <c r="B831" s="95"/>
      <c r="C831" s="95"/>
      <c r="D831" s="95"/>
      <c r="E831" s="95"/>
      <c r="F831" s="95"/>
      <c r="G831" s="95"/>
      <c r="H831" s="95"/>
      <c r="I831" s="95"/>
      <c r="J831" s="95"/>
      <c r="K831" s="95"/>
      <c r="L831" s="95"/>
      <c r="M831" s="95"/>
      <c r="N831" s="95"/>
      <c r="O831" s="95"/>
      <c r="P831" s="95"/>
      <c r="Q831" s="95"/>
      <c r="R831" s="95"/>
      <c r="S831" s="95"/>
      <c r="T831" s="95"/>
      <c r="U831" s="95"/>
    </row>
    <row r="832" spans="1:21" x14ac:dyDescent="0.25">
      <c r="A832" s="95"/>
      <c r="B832" s="95"/>
      <c r="C832" s="95"/>
      <c r="D832" s="95"/>
      <c r="E832" s="95"/>
      <c r="F832" s="95"/>
      <c r="G832" s="95"/>
      <c r="H832" s="95"/>
      <c r="I832" s="95"/>
      <c r="J832" s="95"/>
      <c r="K832" s="95"/>
      <c r="L832" s="95"/>
      <c r="M832" s="95"/>
      <c r="N832" s="95"/>
      <c r="O832" s="95"/>
      <c r="P832" s="95"/>
      <c r="Q832" s="95"/>
      <c r="R832" s="95"/>
      <c r="S832" s="95"/>
      <c r="T832" s="95"/>
      <c r="U832" s="95"/>
    </row>
    <row r="833" spans="1:21" x14ac:dyDescent="0.25">
      <c r="A833" s="95"/>
      <c r="B833" s="95"/>
      <c r="C833" s="95"/>
      <c r="D833" s="95"/>
      <c r="E833" s="95"/>
      <c r="F833" s="95"/>
      <c r="G833" s="95"/>
      <c r="H833" s="95"/>
      <c r="I833" s="95"/>
      <c r="J833" s="95"/>
      <c r="K833" s="95"/>
      <c r="L833" s="95"/>
      <c r="M833" s="95"/>
      <c r="N833" s="95"/>
      <c r="O833" s="95"/>
      <c r="P833" s="95"/>
      <c r="Q833" s="95"/>
      <c r="R833" s="95"/>
      <c r="S833" s="95"/>
      <c r="T833" s="95"/>
      <c r="U833" s="95"/>
    </row>
    <row r="834" spans="1:21" x14ac:dyDescent="0.25">
      <c r="A834" s="95"/>
      <c r="B834" s="95"/>
      <c r="C834" s="95"/>
      <c r="D834" s="95"/>
      <c r="E834" s="95"/>
      <c r="F834" s="95"/>
      <c r="G834" s="95"/>
      <c r="H834" s="95"/>
      <c r="I834" s="95"/>
      <c r="J834" s="95"/>
      <c r="K834" s="95"/>
      <c r="L834" s="95"/>
      <c r="M834" s="95"/>
      <c r="N834" s="95"/>
      <c r="O834" s="95"/>
      <c r="P834" s="95"/>
      <c r="Q834" s="95"/>
      <c r="R834" s="95"/>
      <c r="S834" s="95"/>
      <c r="T834" s="95"/>
      <c r="U834" s="95"/>
    </row>
    <row r="835" spans="1:21" x14ac:dyDescent="0.25">
      <c r="A835" s="95"/>
      <c r="B835" s="95"/>
      <c r="C835" s="95"/>
      <c r="D835" s="95"/>
      <c r="E835" s="95"/>
      <c r="F835" s="95"/>
      <c r="G835" s="95"/>
      <c r="H835" s="95"/>
      <c r="I835" s="95"/>
      <c r="J835" s="95"/>
      <c r="K835" s="95"/>
      <c r="L835" s="95"/>
      <c r="M835" s="95"/>
      <c r="N835" s="95"/>
      <c r="O835" s="95"/>
      <c r="P835" s="95"/>
      <c r="Q835" s="95"/>
      <c r="R835" s="95"/>
      <c r="S835" s="95"/>
      <c r="T835" s="95"/>
      <c r="U835" s="95"/>
    </row>
    <row r="836" spans="1:21" x14ac:dyDescent="0.25">
      <c r="A836" s="95"/>
      <c r="B836" s="95"/>
      <c r="C836" s="95"/>
      <c r="D836" s="95"/>
      <c r="E836" s="95"/>
      <c r="F836" s="95"/>
      <c r="G836" s="95"/>
      <c r="H836" s="95"/>
      <c r="I836" s="95"/>
      <c r="J836" s="95"/>
      <c r="K836" s="95"/>
      <c r="L836" s="95"/>
      <c r="M836" s="95"/>
      <c r="N836" s="95"/>
      <c r="O836" s="95"/>
      <c r="P836" s="95"/>
      <c r="Q836" s="95"/>
      <c r="R836" s="95"/>
      <c r="S836" s="95"/>
      <c r="T836" s="95"/>
      <c r="U836" s="95"/>
    </row>
    <row r="837" spans="1:21" x14ac:dyDescent="0.25">
      <c r="A837" s="95"/>
      <c r="B837" s="95"/>
      <c r="C837" s="95"/>
      <c r="D837" s="95"/>
      <c r="E837" s="95"/>
      <c r="F837" s="95"/>
      <c r="G837" s="95"/>
      <c r="H837" s="95"/>
      <c r="I837" s="95"/>
      <c r="J837" s="95"/>
      <c r="K837" s="95"/>
      <c r="L837" s="95"/>
      <c r="M837" s="95"/>
      <c r="N837" s="95"/>
      <c r="O837" s="95"/>
      <c r="P837" s="95"/>
      <c r="Q837" s="95"/>
      <c r="R837" s="95"/>
      <c r="S837" s="95"/>
      <c r="T837" s="95"/>
      <c r="U837" s="95"/>
    </row>
    <row r="838" spans="1:21" x14ac:dyDescent="0.25">
      <c r="A838" s="95"/>
      <c r="B838" s="95"/>
      <c r="C838" s="95"/>
      <c r="D838" s="95"/>
      <c r="E838" s="95"/>
      <c r="F838" s="95"/>
      <c r="G838" s="95"/>
      <c r="H838" s="95"/>
      <c r="I838" s="95"/>
      <c r="J838" s="95"/>
      <c r="K838" s="95"/>
      <c r="L838" s="95"/>
      <c r="M838" s="95"/>
      <c r="N838" s="95"/>
      <c r="O838" s="95"/>
      <c r="P838" s="95"/>
      <c r="Q838" s="95"/>
      <c r="R838" s="95"/>
      <c r="S838" s="95"/>
      <c r="T838" s="95"/>
      <c r="U838" s="95"/>
    </row>
    <row r="839" spans="1:21" x14ac:dyDescent="0.25">
      <c r="A839" s="95"/>
      <c r="B839" s="95"/>
      <c r="C839" s="95"/>
      <c r="D839" s="95"/>
      <c r="E839" s="95"/>
      <c r="F839" s="95"/>
      <c r="G839" s="95"/>
      <c r="H839" s="95"/>
      <c r="I839" s="95"/>
      <c r="J839" s="95"/>
      <c r="K839" s="95"/>
      <c r="L839" s="95"/>
      <c r="M839" s="95"/>
      <c r="N839" s="95"/>
      <c r="O839" s="95"/>
      <c r="P839" s="95"/>
      <c r="Q839" s="95"/>
      <c r="R839" s="95"/>
      <c r="S839" s="95"/>
      <c r="T839" s="95"/>
      <c r="U839" s="95"/>
    </row>
    <row r="840" spans="1:21" x14ac:dyDescent="0.25">
      <c r="A840" s="95"/>
      <c r="B840" s="95"/>
      <c r="C840" s="95"/>
      <c r="D840" s="95"/>
      <c r="E840" s="95"/>
      <c r="F840" s="95"/>
      <c r="G840" s="95"/>
      <c r="H840" s="95"/>
      <c r="I840" s="95"/>
      <c r="J840" s="95"/>
      <c r="K840" s="95"/>
      <c r="L840" s="95"/>
      <c r="M840" s="95"/>
      <c r="N840" s="95"/>
      <c r="O840" s="95"/>
      <c r="P840" s="95"/>
      <c r="Q840" s="95"/>
      <c r="R840" s="95"/>
      <c r="S840" s="95"/>
      <c r="T840" s="95"/>
      <c r="U840" s="95"/>
    </row>
    <row r="841" spans="1:21" x14ac:dyDescent="0.25">
      <c r="A841" s="95"/>
      <c r="B841" s="95"/>
      <c r="C841" s="95"/>
      <c r="D841" s="95"/>
      <c r="E841" s="95"/>
      <c r="F841" s="95"/>
      <c r="G841" s="95"/>
      <c r="H841" s="95"/>
      <c r="I841" s="95"/>
      <c r="J841" s="95"/>
      <c r="K841" s="95"/>
      <c r="L841" s="95"/>
      <c r="M841" s="95"/>
      <c r="N841" s="95"/>
      <c r="O841" s="95"/>
      <c r="P841" s="95"/>
      <c r="Q841" s="95"/>
      <c r="R841" s="95"/>
      <c r="S841" s="95"/>
      <c r="T841" s="95"/>
      <c r="U841" s="95"/>
    </row>
    <row r="842" spans="1:21" x14ac:dyDescent="0.25">
      <c r="A842" s="95"/>
      <c r="B842" s="95"/>
      <c r="C842" s="95"/>
      <c r="D842" s="95"/>
      <c r="E842" s="95"/>
      <c r="F842" s="95"/>
      <c r="G842" s="95"/>
      <c r="H842" s="95"/>
      <c r="I842" s="95"/>
      <c r="J842" s="95"/>
      <c r="K842" s="95"/>
      <c r="L842" s="95"/>
      <c r="M842" s="95"/>
      <c r="N842" s="95"/>
      <c r="O842" s="95"/>
      <c r="P842" s="95"/>
      <c r="Q842" s="95"/>
      <c r="R842" s="95"/>
      <c r="S842" s="95"/>
      <c r="T842" s="95"/>
      <c r="U842" s="95"/>
    </row>
    <row r="843" spans="1:21" x14ac:dyDescent="0.25">
      <c r="A843" s="95"/>
      <c r="B843" s="95"/>
      <c r="C843" s="95"/>
      <c r="D843" s="95"/>
      <c r="E843" s="95"/>
      <c r="F843" s="95"/>
      <c r="G843" s="95"/>
      <c r="H843" s="95"/>
      <c r="I843" s="95"/>
      <c r="J843" s="95"/>
      <c r="K843" s="95"/>
      <c r="L843" s="95"/>
      <c r="M843" s="95"/>
      <c r="N843" s="95"/>
      <c r="O843" s="95"/>
      <c r="P843" s="95"/>
      <c r="Q843" s="95"/>
      <c r="R843" s="95"/>
      <c r="S843" s="95"/>
      <c r="T843" s="95"/>
      <c r="U843" s="95"/>
    </row>
    <row r="844" spans="1:21" x14ac:dyDescent="0.25">
      <c r="A844" s="95"/>
      <c r="B844" s="95"/>
      <c r="C844" s="95"/>
      <c r="D844" s="95"/>
      <c r="E844" s="95"/>
      <c r="F844" s="95"/>
      <c r="G844" s="95"/>
      <c r="H844" s="95"/>
      <c r="I844" s="95"/>
      <c r="J844" s="95"/>
      <c r="K844" s="95"/>
      <c r="L844" s="95"/>
      <c r="M844" s="95"/>
      <c r="N844" s="95"/>
      <c r="O844" s="95"/>
      <c r="P844" s="95"/>
      <c r="Q844" s="95"/>
      <c r="R844" s="95"/>
      <c r="S844" s="95"/>
      <c r="T844" s="95"/>
      <c r="U844" s="95"/>
    </row>
    <row r="845" spans="1:21" x14ac:dyDescent="0.25">
      <c r="A845" s="95"/>
      <c r="B845" s="95"/>
      <c r="C845" s="95"/>
      <c r="D845" s="95"/>
      <c r="E845" s="95"/>
      <c r="F845" s="95"/>
      <c r="G845" s="95"/>
      <c r="H845" s="95"/>
      <c r="I845" s="95"/>
      <c r="J845" s="95"/>
      <c r="K845" s="95"/>
      <c r="L845" s="95"/>
      <c r="M845" s="95"/>
      <c r="N845" s="95"/>
      <c r="O845" s="95"/>
      <c r="P845" s="95"/>
      <c r="Q845" s="95"/>
      <c r="R845" s="95"/>
      <c r="S845" s="95"/>
      <c r="T845" s="95"/>
      <c r="U845" s="95"/>
    </row>
    <row r="846" spans="1:21" x14ac:dyDescent="0.25">
      <c r="A846" s="95"/>
      <c r="B846" s="95"/>
      <c r="C846" s="95"/>
      <c r="D846" s="95"/>
      <c r="E846" s="95"/>
      <c r="F846" s="95"/>
      <c r="G846" s="95"/>
      <c r="H846" s="95"/>
      <c r="I846" s="95"/>
      <c r="J846" s="95"/>
      <c r="K846" s="95"/>
      <c r="L846" s="95"/>
      <c r="M846" s="95"/>
      <c r="N846" s="95"/>
      <c r="O846" s="95"/>
      <c r="P846" s="95"/>
      <c r="Q846" s="95"/>
      <c r="R846" s="95"/>
      <c r="S846" s="95"/>
      <c r="T846" s="95"/>
      <c r="U846" s="95"/>
    </row>
    <row r="847" spans="1:21" x14ac:dyDescent="0.25">
      <c r="A847" s="95"/>
      <c r="B847" s="95"/>
      <c r="C847" s="95"/>
      <c r="D847" s="95"/>
      <c r="E847" s="95"/>
      <c r="F847" s="95"/>
      <c r="G847" s="95"/>
      <c r="H847" s="95"/>
      <c r="I847" s="95"/>
      <c r="J847" s="95"/>
      <c r="K847" s="95"/>
      <c r="L847" s="95"/>
      <c r="M847" s="95"/>
      <c r="N847" s="95"/>
      <c r="O847" s="95"/>
      <c r="P847" s="95"/>
      <c r="Q847" s="95"/>
      <c r="R847" s="95"/>
      <c r="S847" s="95"/>
      <c r="T847" s="95"/>
      <c r="U847" s="95"/>
    </row>
    <row r="848" spans="1:21" x14ac:dyDescent="0.25">
      <c r="A848" s="95"/>
      <c r="B848" s="95"/>
      <c r="C848" s="95"/>
      <c r="D848" s="95"/>
      <c r="E848" s="95"/>
      <c r="F848" s="95"/>
      <c r="G848" s="95"/>
      <c r="H848" s="95"/>
      <c r="I848" s="95"/>
      <c r="J848" s="95"/>
      <c r="K848" s="95"/>
      <c r="L848" s="95"/>
      <c r="M848" s="95"/>
      <c r="N848" s="95"/>
      <c r="O848" s="95"/>
      <c r="P848" s="95"/>
      <c r="Q848" s="95"/>
      <c r="R848" s="95"/>
      <c r="S848" s="95"/>
      <c r="T848" s="95"/>
      <c r="U848" s="95"/>
    </row>
    <row r="849" spans="1:21" x14ac:dyDescent="0.25">
      <c r="A849" s="95"/>
      <c r="B849" s="95"/>
      <c r="C849" s="95"/>
      <c r="D849" s="95"/>
      <c r="E849" s="95"/>
      <c r="F849" s="95"/>
      <c r="G849" s="95"/>
      <c r="H849" s="95"/>
      <c r="I849" s="95"/>
      <c r="J849" s="95"/>
      <c r="K849" s="95"/>
      <c r="L849" s="95"/>
      <c r="M849" s="95"/>
      <c r="N849" s="95"/>
      <c r="O849" s="95"/>
      <c r="P849" s="95"/>
      <c r="Q849" s="95"/>
      <c r="R849" s="95"/>
      <c r="S849" s="95"/>
      <c r="T849" s="95"/>
      <c r="U849" s="95"/>
    </row>
    <row r="850" spans="1:21" x14ac:dyDescent="0.25">
      <c r="A850" s="95"/>
      <c r="B850" s="95"/>
      <c r="C850" s="95"/>
      <c r="D850" s="95"/>
      <c r="E850" s="95"/>
      <c r="F850" s="95"/>
      <c r="G850" s="95"/>
      <c r="H850" s="95"/>
      <c r="I850" s="95"/>
      <c r="J850" s="95"/>
      <c r="K850" s="95"/>
      <c r="L850" s="95"/>
      <c r="M850" s="95"/>
      <c r="N850" s="95"/>
      <c r="O850" s="95"/>
      <c r="P850" s="95"/>
      <c r="Q850" s="95"/>
      <c r="R850" s="95"/>
      <c r="S850" s="95"/>
      <c r="T850" s="95"/>
      <c r="U850" s="95"/>
    </row>
    <row r="851" spans="1:21" x14ac:dyDescent="0.25">
      <c r="A851" s="95"/>
      <c r="B851" s="95"/>
      <c r="C851" s="95"/>
      <c r="D851" s="95"/>
      <c r="E851" s="95"/>
      <c r="F851" s="95"/>
      <c r="G851" s="95"/>
      <c r="H851" s="95"/>
      <c r="I851" s="95"/>
      <c r="J851" s="95"/>
      <c r="K851" s="95"/>
      <c r="L851" s="95"/>
      <c r="M851" s="95"/>
      <c r="N851" s="95"/>
      <c r="O851" s="95"/>
      <c r="P851" s="95"/>
      <c r="Q851" s="95"/>
      <c r="R851" s="95"/>
      <c r="S851" s="95"/>
      <c r="T851" s="95"/>
      <c r="U851" s="95"/>
    </row>
    <row r="852" spans="1:21" x14ac:dyDescent="0.25">
      <c r="A852" s="95"/>
      <c r="B852" s="95"/>
      <c r="C852" s="95"/>
      <c r="D852" s="95"/>
      <c r="E852" s="95"/>
      <c r="F852" s="95"/>
      <c r="G852" s="95"/>
      <c r="H852" s="95"/>
      <c r="I852" s="95"/>
      <c r="J852" s="95"/>
      <c r="K852" s="95"/>
      <c r="L852" s="95"/>
      <c r="M852" s="95"/>
      <c r="N852" s="95"/>
      <c r="O852" s="95"/>
      <c r="P852" s="95"/>
      <c r="Q852" s="95"/>
      <c r="R852" s="95"/>
      <c r="S852" s="95"/>
      <c r="T852" s="95"/>
      <c r="U852" s="95"/>
    </row>
    <row r="853" spans="1:21" x14ac:dyDescent="0.25">
      <c r="A853" s="95"/>
      <c r="B853" s="95"/>
      <c r="C853" s="95"/>
      <c r="D853" s="95"/>
      <c r="E853" s="95"/>
      <c r="F853" s="95"/>
      <c r="G853" s="95"/>
      <c r="H853" s="95"/>
      <c r="I853" s="95"/>
      <c r="J853" s="95"/>
      <c r="K853" s="95"/>
      <c r="L853" s="95"/>
      <c r="M853" s="95"/>
      <c r="N853" s="95"/>
      <c r="O853" s="95"/>
      <c r="P853" s="95"/>
      <c r="Q853" s="95"/>
      <c r="R853" s="95"/>
      <c r="S853" s="95"/>
      <c r="T853" s="95"/>
      <c r="U853" s="95"/>
    </row>
    <row r="854" spans="1:21" x14ac:dyDescent="0.25">
      <c r="A854" s="95"/>
      <c r="B854" s="95"/>
      <c r="C854" s="95"/>
      <c r="D854" s="95"/>
      <c r="E854" s="95"/>
      <c r="F854" s="95"/>
      <c r="G854" s="95"/>
      <c r="H854" s="95"/>
      <c r="I854" s="95"/>
      <c r="J854" s="95"/>
      <c r="K854" s="95"/>
      <c r="L854" s="95"/>
      <c r="M854" s="95"/>
      <c r="N854" s="95"/>
      <c r="O854" s="95"/>
      <c r="P854" s="95"/>
      <c r="Q854" s="95"/>
      <c r="R854" s="95"/>
      <c r="S854" s="95"/>
      <c r="T854" s="95"/>
      <c r="U854" s="95"/>
    </row>
    <row r="855" spans="1:21" x14ac:dyDescent="0.25">
      <c r="A855" s="95"/>
      <c r="B855" s="95"/>
      <c r="C855" s="95"/>
      <c r="D855" s="95"/>
      <c r="E855" s="95"/>
      <c r="F855" s="95"/>
      <c r="G855" s="95"/>
      <c r="H855" s="95"/>
      <c r="I855" s="95"/>
      <c r="J855" s="95"/>
      <c r="K855" s="95"/>
      <c r="L855" s="95"/>
      <c r="M855" s="95"/>
      <c r="N855" s="95"/>
      <c r="O855" s="95"/>
      <c r="P855" s="95"/>
      <c r="Q855" s="95"/>
      <c r="R855" s="95"/>
      <c r="S855" s="95"/>
      <c r="T855" s="95"/>
      <c r="U855" s="95"/>
    </row>
    <row r="856" spans="1:21" x14ac:dyDescent="0.25">
      <c r="A856" s="95"/>
      <c r="B856" s="95"/>
      <c r="C856" s="95"/>
      <c r="D856" s="95"/>
      <c r="E856" s="95"/>
      <c r="F856" s="95"/>
      <c r="G856" s="95"/>
      <c r="H856" s="95"/>
      <c r="I856" s="95"/>
      <c r="J856" s="95"/>
      <c r="K856" s="95"/>
      <c r="L856" s="95"/>
      <c r="M856" s="95"/>
      <c r="N856" s="95"/>
      <c r="O856" s="95"/>
      <c r="P856" s="95"/>
      <c r="Q856" s="95"/>
      <c r="R856" s="95"/>
      <c r="S856" s="95"/>
      <c r="T856" s="95"/>
      <c r="U856" s="95"/>
    </row>
    <row r="857" spans="1:21" x14ac:dyDescent="0.25">
      <c r="A857" s="95"/>
      <c r="B857" s="95"/>
      <c r="C857" s="95"/>
      <c r="D857" s="95"/>
      <c r="E857" s="95"/>
      <c r="F857" s="95"/>
      <c r="G857" s="95"/>
      <c r="H857" s="95"/>
      <c r="I857" s="95"/>
      <c r="J857" s="95"/>
      <c r="K857" s="95"/>
      <c r="L857" s="95"/>
      <c r="M857" s="95"/>
      <c r="N857" s="95"/>
      <c r="O857" s="95"/>
      <c r="P857" s="95"/>
      <c r="Q857" s="95"/>
      <c r="R857" s="95"/>
      <c r="S857" s="95"/>
      <c r="T857" s="95"/>
      <c r="U857" s="95"/>
    </row>
    <row r="858" spans="1:21" x14ac:dyDescent="0.25">
      <c r="A858" s="95"/>
      <c r="B858" s="95"/>
      <c r="C858" s="95"/>
      <c r="D858" s="95"/>
      <c r="E858" s="95"/>
      <c r="F858" s="95"/>
      <c r="G858" s="95"/>
      <c r="H858" s="95"/>
      <c r="I858" s="95"/>
      <c r="J858" s="95"/>
      <c r="K858" s="95"/>
      <c r="L858" s="95"/>
      <c r="M858" s="95"/>
      <c r="N858" s="95"/>
      <c r="O858" s="95"/>
      <c r="P858" s="95"/>
      <c r="Q858" s="95"/>
      <c r="R858" s="95"/>
      <c r="S858" s="95"/>
      <c r="T858" s="95"/>
      <c r="U858" s="95"/>
    </row>
    <row r="859" spans="1:21" x14ac:dyDescent="0.25">
      <c r="A859" s="95"/>
      <c r="B859" s="95"/>
      <c r="C859" s="95"/>
      <c r="D859" s="95"/>
      <c r="E859" s="95"/>
      <c r="F859" s="95"/>
      <c r="G859" s="95"/>
      <c r="H859" s="95"/>
      <c r="I859" s="95"/>
      <c r="J859" s="95"/>
      <c r="K859" s="95"/>
      <c r="L859" s="95"/>
      <c r="M859" s="95"/>
      <c r="N859" s="95"/>
      <c r="O859" s="95"/>
      <c r="P859" s="95"/>
      <c r="Q859" s="95"/>
      <c r="R859" s="95"/>
      <c r="S859" s="95"/>
      <c r="T859" s="95"/>
      <c r="U859" s="95"/>
    </row>
    <row r="860" spans="1:21" x14ac:dyDescent="0.25">
      <c r="A860" s="95"/>
      <c r="B860" s="95"/>
      <c r="C860" s="95"/>
      <c r="D860" s="95"/>
      <c r="E860" s="95"/>
      <c r="F860" s="95"/>
      <c r="G860" s="95"/>
      <c r="H860" s="95"/>
      <c r="I860" s="95"/>
      <c r="J860" s="95"/>
      <c r="K860" s="95"/>
      <c r="L860" s="95"/>
      <c r="M860" s="95"/>
      <c r="N860" s="95"/>
      <c r="O860" s="95"/>
      <c r="P860" s="95"/>
      <c r="Q860" s="95"/>
      <c r="R860" s="95"/>
      <c r="S860" s="95"/>
      <c r="T860" s="95"/>
      <c r="U860" s="95"/>
    </row>
    <row r="861" spans="1:21" x14ac:dyDescent="0.25">
      <c r="A861" s="95"/>
      <c r="B861" s="95"/>
      <c r="C861" s="95"/>
      <c r="D861" s="95"/>
      <c r="E861" s="95"/>
      <c r="F861" s="95"/>
      <c r="G861" s="95"/>
      <c r="H861" s="95"/>
      <c r="I861" s="95"/>
      <c r="J861" s="95"/>
      <c r="K861" s="95"/>
      <c r="L861" s="95"/>
      <c r="M861" s="95"/>
      <c r="N861" s="95"/>
      <c r="O861" s="95"/>
      <c r="P861" s="95"/>
      <c r="Q861" s="95"/>
      <c r="R861" s="95"/>
      <c r="S861" s="95"/>
      <c r="T861" s="95"/>
      <c r="U861" s="95"/>
    </row>
    <row r="862" spans="1:21" x14ac:dyDescent="0.25">
      <c r="A862" s="95"/>
      <c r="B862" s="95"/>
      <c r="C862" s="95"/>
      <c r="D862" s="95"/>
      <c r="E862" s="95"/>
      <c r="F862" s="95"/>
      <c r="G862" s="95"/>
      <c r="H862" s="95"/>
      <c r="I862" s="95"/>
      <c r="J862" s="95"/>
      <c r="K862" s="95"/>
      <c r="L862" s="95"/>
      <c r="M862" s="95"/>
      <c r="N862" s="95"/>
      <c r="O862" s="95"/>
      <c r="P862" s="95"/>
      <c r="Q862" s="95"/>
      <c r="R862" s="95"/>
      <c r="S862" s="95"/>
      <c r="T862" s="95"/>
      <c r="U862" s="95"/>
    </row>
    <row r="863" spans="1:21" x14ac:dyDescent="0.25">
      <c r="A863" s="95"/>
      <c r="B863" s="95"/>
      <c r="C863" s="95"/>
      <c r="D863" s="95"/>
      <c r="E863" s="95"/>
      <c r="F863" s="95"/>
      <c r="G863" s="95"/>
      <c r="H863" s="95"/>
      <c r="I863" s="95"/>
      <c r="J863" s="95"/>
      <c r="K863" s="95"/>
      <c r="L863" s="95"/>
      <c r="M863" s="95"/>
      <c r="N863" s="95"/>
      <c r="O863" s="95"/>
      <c r="P863" s="95"/>
      <c r="Q863" s="95"/>
      <c r="R863" s="95"/>
      <c r="S863" s="95"/>
      <c r="T863" s="95"/>
      <c r="U863" s="95"/>
    </row>
    <row r="864" spans="1:21" x14ac:dyDescent="0.25">
      <c r="A864" s="95"/>
      <c r="B864" s="95"/>
      <c r="C864" s="95"/>
      <c r="D864" s="95"/>
      <c r="E864" s="95"/>
      <c r="F864" s="95"/>
      <c r="G864" s="95"/>
      <c r="H864" s="95"/>
      <c r="I864" s="95"/>
      <c r="J864" s="95"/>
      <c r="K864" s="95"/>
      <c r="L864" s="95"/>
      <c r="M864" s="95"/>
      <c r="N864" s="95"/>
      <c r="O864" s="95"/>
      <c r="P864" s="95"/>
      <c r="Q864" s="95"/>
      <c r="R864" s="95"/>
      <c r="S864" s="95"/>
      <c r="T864" s="95"/>
      <c r="U864" s="95"/>
    </row>
    <row r="865" spans="1:21" x14ac:dyDescent="0.25">
      <c r="A865" s="95"/>
      <c r="B865" s="95"/>
      <c r="C865" s="95"/>
      <c r="D865" s="95"/>
      <c r="E865" s="95"/>
      <c r="F865" s="95"/>
      <c r="G865" s="95"/>
      <c r="H865" s="95"/>
      <c r="I865" s="95"/>
      <c r="J865" s="95"/>
      <c r="K865" s="95"/>
      <c r="L865" s="95"/>
      <c r="M865" s="95"/>
      <c r="N865" s="95"/>
      <c r="O865" s="95"/>
      <c r="P865" s="95"/>
      <c r="Q865" s="95"/>
      <c r="R865" s="95"/>
      <c r="S865" s="95"/>
      <c r="T865" s="95"/>
      <c r="U865" s="95"/>
    </row>
    <row r="866" spans="1:21" x14ac:dyDescent="0.25">
      <c r="A866" s="95"/>
      <c r="B866" s="95"/>
      <c r="C866" s="95"/>
      <c r="D866" s="95"/>
      <c r="E866" s="95"/>
      <c r="F866" s="95"/>
      <c r="G866" s="95"/>
      <c r="H866" s="95"/>
      <c r="I866" s="95"/>
      <c r="J866" s="95"/>
      <c r="K866" s="95"/>
      <c r="L866" s="95"/>
      <c r="M866" s="95"/>
      <c r="N866" s="95"/>
      <c r="O866" s="95"/>
      <c r="P866" s="95"/>
      <c r="Q866" s="95"/>
      <c r="R866" s="95"/>
      <c r="S866" s="95"/>
      <c r="T866" s="95"/>
      <c r="U866" s="95"/>
    </row>
    <row r="867" spans="1:21" x14ac:dyDescent="0.25">
      <c r="A867" s="95"/>
      <c r="B867" s="95"/>
      <c r="C867" s="95"/>
      <c r="D867" s="95"/>
      <c r="E867" s="95"/>
      <c r="F867" s="95"/>
      <c r="G867" s="95"/>
      <c r="H867" s="95"/>
      <c r="I867" s="95"/>
      <c r="J867" s="95"/>
      <c r="K867" s="95"/>
      <c r="L867" s="95"/>
      <c r="M867" s="95"/>
      <c r="N867" s="95"/>
      <c r="O867" s="95"/>
      <c r="P867" s="95"/>
      <c r="Q867" s="95"/>
      <c r="R867" s="95"/>
      <c r="S867" s="95"/>
      <c r="T867" s="95"/>
      <c r="U867" s="95"/>
    </row>
    <row r="868" spans="1:21" x14ac:dyDescent="0.25">
      <c r="A868" s="95"/>
      <c r="B868" s="95"/>
      <c r="C868" s="95"/>
      <c r="D868" s="95"/>
      <c r="E868" s="95"/>
      <c r="F868" s="95"/>
      <c r="G868" s="95"/>
      <c r="H868" s="95"/>
      <c r="I868" s="95"/>
      <c r="J868" s="95"/>
      <c r="K868" s="95"/>
      <c r="L868" s="95"/>
      <c r="M868" s="95"/>
      <c r="N868" s="95"/>
      <c r="O868" s="95"/>
      <c r="P868" s="95"/>
      <c r="Q868" s="95"/>
      <c r="R868" s="95"/>
      <c r="S868" s="95"/>
      <c r="T868" s="95"/>
      <c r="U868" s="95"/>
    </row>
    <row r="869" spans="1:21" x14ac:dyDescent="0.25">
      <c r="A869" s="95"/>
      <c r="B869" s="95"/>
      <c r="C869" s="95"/>
      <c r="D869" s="95"/>
      <c r="E869" s="95"/>
      <c r="F869" s="95"/>
      <c r="G869" s="95"/>
      <c r="H869" s="95"/>
      <c r="I869" s="95"/>
      <c r="J869" s="95"/>
      <c r="K869" s="95"/>
      <c r="L869" s="95"/>
      <c r="M869" s="95"/>
      <c r="N869" s="95"/>
      <c r="O869" s="95"/>
      <c r="P869" s="95"/>
      <c r="Q869" s="95"/>
      <c r="R869" s="95"/>
      <c r="S869" s="95"/>
      <c r="T869" s="95"/>
      <c r="U869" s="95"/>
    </row>
    <row r="870" spans="1:21" x14ac:dyDescent="0.25">
      <c r="A870" s="95"/>
      <c r="B870" s="95"/>
      <c r="C870" s="95"/>
      <c r="D870" s="95"/>
      <c r="E870" s="95"/>
      <c r="F870" s="95"/>
      <c r="G870" s="95"/>
      <c r="H870" s="95"/>
      <c r="I870" s="95"/>
      <c r="J870" s="95"/>
      <c r="K870" s="95"/>
      <c r="L870" s="95"/>
      <c r="M870" s="95"/>
      <c r="N870" s="95"/>
      <c r="O870" s="95"/>
      <c r="P870" s="95"/>
      <c r="Q870" s="95"/>
      <c r="R870" s="95"/>
      <c r="S870" s="95"/>
      <c r="T870" s="95"/>
      <c r="U870" s="95"/>
    </row>
    <row r="871" spans="1:21" x14ac:dyDescent="0.25">
      <c r="A871" s="95"/>
      <c r="B871" s="95"/>
      <c r="C871" s="95"/>
      <c r="D871" s="95"/>
      <c r="E871" s="95"/>
      <c r="F871" s="95"/>
      <c r="G871" s="95"/>
      <c r="H871" s="95"/>
      <c r="I871" s="95"/>
      <c r="J871" s="95"/>
      <c r="K871" s="95"/>
      <c r="L871" s="95"/>
      <c r="M871" s="95"/>
      <c r="N871" s="95"/>
      <c r="O871" s="95"/>
      <c r="P871" s="95"/>
      <c r="Q871" s="95"/>
      <c r="R871" s="95"/>
      <c r="S871" s="95"/>
      <c r="T871" s="95"/>
      <c r="U871" s="95"/>
    </row>
    <row r="872" spans="1:21" x14ac:dyDescent="0.25">
      <c r="A872" s="95"/>
      <c r="B872" s="95"/>
      <c r="C872" s="95"/>
      <c r="D872" s="95"/>
      <c r="E872" s="95"/>
      <c r="F872" s="95"/>
      <c r="G872" s="95"/>
      <c r="H872" s="95"/>
      <c r="I872" s="95"/>
      <c r="J872" s="95"/>
      <c r="K872" s="95"/>
      <c r="L872" s="95"/>
      <c r="M872" s="95"/>
      <c r="N872" s="95"/>
      <c r="O872" s="95"/>
      <c r="P872" s="95"/>
      <c r="Q872" s="95"/>
      <c r="R872" s="95"/>
      <c r="S872" s="95"/>
      <c r="T872" s="95"/>
      <c r="U872" s="95"/>
    </row>
    <row r="873" spans="1:21" x14ac:dyDescent="0.25">
      <c r="A873" s="95"/>
      <c r="B873" s="95"/>
      <c r="C873" s="95"/>
      <c r="D873" s="95"/>
      <c r="E873" s="95"/>
      <c r="F873" s="95"/>
      <c r="G873" s="95"/>
      <c r="H873" s="95"/>
      <c r="I873" s="95"/>
      <c r="J873" s="95"/>
      <c r="K873" s="95"/>
      <c r="L873" s="95"/>
      <c r="M873" s="95"/>
      <c r="N873" s="95"/>
      <c r="O873" s="95"/>
      <c r="P873" s="95"/>
      <c r="Q873" s="95"/>
      <c r="R873" s="95"/>
      <c r="S873" s="95"/>
      <c r="T873" s="95"/>
      <c r="U873" s="95"/>
    </row>
    <row r="874" spans="1:21" x14ac:dyDescent="0.25">
      <c r="A874" s="95"/>
      <c r="B874" s="95"/>
      <c r="C874" s="95"/>
      <c r="D874" s="95"/>
      <c r="E874" s="95"/>
      <c r="F874" s="95"/>
      <c r="G874" s="95"/>
      <c r="H874" s="95"/>
      <c r="I874" s="95"/>
      <c r="J874" s="95"/>
      <c r="K874" s="95"/>
      <c r="L874" s="95"/>
      <c r="M874" s="95"/>
      <c r="N874" s="95"/>
      <c r="O874" s="95"/>
      <c r="P874" s="95"/>
      <c r="Q874" s="95"/>
      <c r="R874" s="95"/>
      <c r="S874" s="95"/>
      <c r="T874" s="95"/>
      <c r="U874" s="95"/>
    </row>
  </sheetData>
  <mergeCells count="400">
    <mergeCell ref="F352:G352"/>
    <mergeCell ref="F353:G353"/>
    <mergeCell ref="F354:G354"/>
    <mergeCell ref="F355:G355"/>
    <mergeCell ref="B439:G453"/>
    <mergeCell ref="F343:G343"/>
    <mergeCell ref="F344:G344"/>
    <mergeCell ref="F345:G345"/>
    <mergeCell ref="F346:G346"/>
    <mergeCell ref="F347:G347"/>
    <mergeCell ref="F348:G348"/>
    <mergeCell ref="F349:G349"/>
    <mergeCell ref="F350:G350"/>
    <mergeCell ref="F351:G351"/>
    <mergeCell ref="A343:B343"/>
    <mergeCell ref="A344:B344"/>
    <mergeCell ref="A345:B345"/>
    <mergeCell ref="A346:B346"/>
    <mergeCell ref="A347:B347"/>
    <mergeCell ref="A348:B348"/>
    <mergeCell ref="A349:B349"/>
    <mergeCell ref="A350:B350"/>
    <mergeCell ref="A351:B351"/>
    <mergeCell ref="A352:B352"/>
    <mergeCell ref="F334:G334"/>
    <mergeCell ref="F335:G335"/>
    <mergeCell ref="F336:G336"/>
    <mergeCell ref="F337:G337"/>
    <mergeCell ref="F338:G338"/>
    <mergeCell ref="F339:G339"/>
    <mergeCell ref="F340:G340"/>
    <mergeCell ref="F341:G341"/>
    <mergeCell ref="F342:G342"/>
    <mergeCell ref="A334:B334"/>
    <mergeCell ref="A335:B335"/>
    <mergeCell ref="A336:B336"/>
    <mergeCell ref="A337:B337"/>
    <mergeCell ref="A338:B338"/>
    <mergeCell ref="A339:B339"/>
    <mergeCell ref="A340:B340"/>
    <mergeCell ref="A341:B341"/>
    <mergeCell ref="A342:B342"/>
    <mergeCell ref="A353:B353"/>
    <mergeCell ref="A354:B354"/>
    <mergeCell ref="A355:B355"/>
    <mergeCell ref="F325:G325"/>
    <mergeCell ref="F326:G326"/>
    <mergeCell ref="F327:G327"/>
    <mergeCell ref="F328:G328"/>
    <mergeCell ref="F329:G329"/>
    <mergeCell ref="F311:G311"/>
    <mergeCell ref="F316:G316"/>
    <mergeCell ref="F317:G317"/>
    <mergeCell ref="F318:G318"/>
    <mergeCell ref="F319:G319"/>
    <mergeCell ref="F320:G320"/>
    <mergeCell ref="F321:G321"/>
    <mergeCell ref="F322:G322"/>
    <mergeCell ref="F323:G323"/>
    <mergeCell ref="F324:G324"/>
    <mergeCell ref="C327:E327"/>
    <mergeCell ref="C328:E328"/>
    <mergeCell ref="C329:E329"/>
    <mergeCell ref="C318:E318"/>
    <mergeCell ref="C319:E319"/>
    <mergeCell ref="C320:E320"/>
    <mergeCell ref="F304:G304"/>
    <mergeCell ref="F305:G305"/>
    <mergeCell ref="F306:G306"/>
    <mergeCell ref="F307:G307"/>
    <mergeCell ref="F308:G308"/>
    <mergeCell ref="F312:G312"/>
    <mergeCell ref="F313:G313"/>
    <mergeCell ref="F314:G314"/>
    <mergeCell ref="F315:G315"/>
    <mergeCell ref="A287:B287"/>
    <mergeCell ref="C287:E287"/>
    <mergeCell ref="A311:B311"/>
    <mergeCell ref="C311:E311"/>
    <mergeCell ref="F287:G287"/>
    <mergeCell ref="F288:G288"/>
    <mergeCell ref="F289:G289"/>
    <mergeCell ref="F290:G290"/>
    <mergeCell ref="F291:G291"/>
    <mergeCell ref="F292:G292"/>
    <mergeCell ref="F293:G293"/>
    <mergeCell ref="F294:G294"/>
    <mergeCell ref="F295:G295"/>
    <mergeCell ref="F296:G296"/>
    <mergeCell ref="F297:G297"/>
    <mergeCell ref="F298:G298"/>
    <mergeCell ref="F299:G299"/>
    <mergeCell ref="F300:G300"/>
    <mergeCell ref="F301:G301"/>
    <mergeCell ref="F302:G302"/>
    <mergeCell ref="F303:G303"/>
    <mergeCell ref="C297:E297"/>
    <mergeCell ref="C298:E298"/>
    <mergeCell ref="C299:E299"/>
    <mergeCell ref="C325:E325"/>
    <mergeCell ref="C326:E326"/>
    <mergeCell ref="C306:E306"/>
    <mergeCell ref="C307:E307"/>
    <mergeCell ref="C308:E308"/>
    <mergeCell ref="C312:E312"/>
    <mergeCell ref="C313:E313"/>
    <mergeCell ref="C314:E314"/>
    <mergeCell ref="C315:E315"/>
    <mergeCell ref="C316:E316"/>
    <mergeCell ref="C317:E317"/>
    <mergeCell ref="C292:E292"/>
    <mergeCell ref="C293:E293"/>
    <mergeCell ref="C294:E294"/>
    <mergeCell ref="C295:E295"/>
    <mergeCell ref="C296:E296"/>
    <mergeCell ref="C321:E321"/>
    <mergeCell ref="C322:E322"/>
    <mergeCell ref="C323:E323"/>
    <mergeCell ref="C324:E324"/>
    <mergeCell ref="H288:H292"/>
    <mergeCell ref="H293:H294"/>
    <mergeCell ref="H295:H303"/>
    <mergeCell ref="H304:H308"/>
    <mergeCell ref="H312:H318"/>
    <mergeCell ref="H319:H322"/>
    <mergeCell ref="H323:H329"/>
    <mergeCell ref="A288:B292"/>
    <mergeCell ref="A293:B294"/>
    <mergeCell ref="A295:B303"/>
    <mergeCell ref="A304:B308"/>
    <mergeCell ref="A312:B318"/>
    <mergeCell ref="A319:B322"/>
    <mergeCell ref="A323:B329"/>
    <mergeCell ref="C300:E300"/>
    <mergeCell ref="C301:E301"/>
    <mergeCell ref="C302:E302"/>
    <mergeCell ref="C303:E303"/>
    <mergeCell ref="C304:E304"/>
    <mergeCell ref="C305:E305"/>
    <mergeCell ref="C288:E288"/>
    <mergeCell ref="C289:E289"/>
    <mergeCell ref="C290:E290"/>
    <mergeCell ref="C291:E291"/>
    <mergeCell ref="E255:H255"/>
    <mergeCell ref="E256:H256"/>
    <mergeCell ref="E257:H257"/>
    <mergeCell ref="E258:H258"/>
    <mergeCell ref="E259:H259"/>
    <mergeCell ref="E260:H260"/>
    <mergeCell ref="E261:H261"/>
    <mergeCell ref="E262:H262"/>
    <mergeCell ref="E263:H263"/>
    <mergeCell ref="C261:D261"/>
    <mergeCell ref="C262:D262"/>
    <mergeCell ref="C263:D263"/>
    <mergeCell ref="E234:H234"/>
    <mergeCell ref="E235:H235"/>
    <mergeCell ref="E236:H236"/>
    <mergeCell ref="E237:H237"/>
    <mergeCell ref="E238:H238"/>
    <mergeCell ref="E239:H239"/>
    <mergeCell ref="E240:H240"/>
    <mergeCell ref="E241:H241"/>
    <mergeCell ref="E242:H242"/>
    <mergeCell ref="E243:H243"/>
    <mergeCell ref="E244:H244"/>
    <mergeCell ref="E245:H245"/>
    <mergeCell ref="E246:H246"/>
    <mergeCell ref="E247:H247"/>
    <mergeCell ref="E248:H248"/>
    <mergeCell ref="E249:H249"/>
    <mergeCell ref="E250:H250"/>
    <mergeCell ref="E251:H251"/>
    <mergeCell ref="E252:H252"/>
    <mergeCell ref="E253:H253"/>
    <mergeCell ref="E254:H254"/>
    <mergeCell ref="C252:D252"/>
    <mergeCell ref="C253:D253"/>
    <mergeCell ref="C254:D254"/>
    <mergeCell ref="C255:D255"/>
    <mergeCell ref="C256:D256"/>
    <mergeCell ref="C257:D257"/>
    <mergeCell ref="C258:D258"/>
    <mergeCell ref="C259:D259"/>
    <mergeCell ref="C260:D260"/>
    <mergeCell ref="C243:D243"/>
    <mergeCell ref="C244:D244"/>
    <mergeCell ref="C245:D245"/>
    <mergeCell ref="C246:D246"/>
    <mergeCell ref="C247:D247"/>
    <mergeCell ref="C248:D248"/>
    <mergeCell ref="C249:D249"/>
    <mergeCell ref="C250:D250"/>
    <mergeCell ref="C251:D251"/>
    <mergeCell ref="C234:D234"/>
    <mergeCell ref="C235:D235"/>
    <mergeCell ref="C236:D236"/>
    <mergeCell ref="C237:D237"/>
    <mergeCell ref="C238:D238"/>
    <mergeCell ref="C239:D239"/>
    <mergeCell ref="C240:D240"/>
    <mergeCell ref="C241:D241"/>
    <mergeCell ref="C242:D242"/>
    <mergeCell ref="A234:B235"/>
    <mergeCell ref="A236:B237"/>
    <mergeCell ref="A238:B239"/>
    <mergeCell ref="A240:B241"/>
    <mergeCell ref="A242:B243"/>
    <mergeCell ref="A244:B245"/>
    <mergeCell ref="A246:B247"/>
    <mergeCell ref="A248:B249"/>
    <mergeCell ref="A250:B251"/>
    <mergeCell ref="A252:B253"/>
    <mergeCell ref="A254:B255"/>
    <mergeCell ref="A256:B257"/>
    <mergeCell ref="A258:B259"/>
    <mergeCell ref="A260:B261"/>
    <mergeCell ref="A262:B263"/>
    <mergeCell ref="A13:B13"/>
    <mergeCell ref="E13:F13"/>
    <mergeCell ref="E14:F14"/>
    <mergeCell ref="B105:F105"/>
    <mergeCell ref="B106:F106"/>
    <mergeCell ref="B107:F107"/>
    <mergeCell ref="B108:F108"/>
    <mergeCell ref="B109:F109"/>
    <mergeCell ref="B71:H71"/>
    <mergeCell ref="A72:H72"/>
    <mergeCell ref="B73:H73"/>
    <mergeCell ref="B75:H75"/>
    <mergeCell ref="A74:H74"/>
    <mergeCell ref="A76:H76"/>
    <mergeCell ref="B93:H93"/>
    <mergeCell ref="B110:H110"/>
    <mergeCell ref="A94:H94"/>
    <mergeCell ref="B220:H220"/>
    <mergeCell ref="B221:H221"/>
    <mergeCell ref="B214:H214"/>
    <mergeCell ref="B215:H215"/>
    <mergeCell ref="B217:H217"/>
    <mergeCell ref="B218:H218"/>
    <mergeCell ref="B219:H219"/>
    <mergeCell ref="B216:H216"/>
    <mergeCell ref="B208:H208"/>
    <mergeCell ref="B209:H209"/>
    <mergeCell ref="B211:H211"/>
    <mergeCell ref="B212:H212"/>
    <mergeCell ref="B213:H213"/>
    <mergeCell ref="B202:H202"/>
    <mergeCell ref="B203:H203"/>
    <mergeCell ref="B205:H205"/>
    <mergeCell ref="B206:H206"/>
    <mergeCell ref="B207:H207"/>
    <mergeCell ref="B204:H204"/>
    <mergeCell ref="B210:H210"/>
    <mergeCell ref="B196:H196"/>
    <mergeCell ref="B197:H197"/>
    <mergeCell ref="B199:H199"/>
    <mergeCell ref="B200:H200"/>
    <mergeCell ref="B201:H201"/>
    <mergeCell ref="B191:H191"/>
    <mergeCell ref="B193:H193"/>
    <mergeCell ref="B194:H194"/>
    <mergeCell ref="B195:H195"/>
    <mergeCell ref="B192:H192"/>
    <mergeCell ref="B198:H198"/>
    <mergeCell ref="B189:H189"/>
    <mergeCell ref="B164:H164"/>
    <mergeCell ref="B190:H190"/>
    <mergeCell ref="B179:H179"/>
    <mergeCell ref="B181:H181"/>
    <mergeCell ref="B182:H182"/>
    <mergeCell ref="B183:H183"/>
    <mergeCell ref="B184:H184"/>
    <mergeCell ref="B180:H180"/>
    <mergeCell ref="B186:H186"/>
    <mergeCell ref="B185:H185"/>
    <mergeCell ref="B187:H187"/>
    <mergeCell ref="B188:H188"/>
    <mergeCell ref="A111:H111"/>
    <mergeCell ref="A114:H114"/>
    <mergeCell ref="A118:H118"/>
    <mergeCell ref="A120:H120"/>
    <mergeCell ref="B88:F88"/>
    <mergeCell ref="B89:F89"/>
    <mergeCell ref="B90:F90"/>
    <mergeCell ref="B91:F91"/>
    <mergeCell ref="B92:F92"/>
    <mergeCell ref="B112:F112"/>
    <mergeCell ref="B115:F115"/>
    <mergeCell ref="B116:F116"/>
    <mergeCell ref="B113:H113"/>
    <mergeCell ref="B117:H117"/>
    <mergeCell ref="B119:H119"/>
    <mergeCell ref="B104:F104"/>
    <mergeCell ref="B99:F99"/>
    <mergeCell ref="B100:F100"/>
    <mergeCell ref="B101:F101"/>
    <mergeCell ref="B102:F102"/>
    <mergeCell ref="B103:F103"/>
    <mergeCell ref="B157:H157"/>
    <mergeCell ref="B148:H148"/>
    <mergeCell ref="B149:H149"/>
    <mergeCell ref="B151:H151"/>
    <mergeCell ref="B152:H152"/>
    <mergeCell ref="B144:H144"/>
    <mergeCell ref="B150:H150"/>
    <mergeCell ref="B156:H156"/>
    <mergeCell ref="B145:H145"/>
    <mergeCell ref="B146:H146"/>
    <mergeCell ref="A1:F1"/>
    <mergeCell ref="A7:C7"/>
    <mergeCell ref="D7:H7"/>
    <mergeCell ref="B37:C38"/>
    <mergeCell ref="D37:E37"/>
    <mergeCell ref="F37:G37"/>
    <mergeCell ref="B39:C39"/>
    <mergeCell ref="B40:C40"/>
    <mergeCell ref="B44:B45"/>
    <mergeCell ref="A25:C25"/>
    <mergeCell ref="D25:H25"/>
    <mergeCell ref="A26:C26"/>
    <mergeCell ref="D26:H26"/>
    <mergeCell ref="A27:C27"/>
    <mergeCell ref="D27:H27"/>
    <mergeCell ref="D42:E42"/>
    <mergeCell ref="F42:G42"/>
    <mergeCell ref="B42:C43"/>
    <mergeCell ref="D24:H24"/>
    <mergeCell ref="A20:C20"/>
    <mergeCell ref="F20:G20"/>
    <mergeCell ref="A21:C21"/>
    <mergeCell ref="D21:H21"/>
    <mergeCell ref="A4:C4"/>
    <mergeCell ref="A5:C5"/>
    <mergeCell ref="A6:C6"/>
    <mergeCell ref="D4:H4"/>
    <mergeCell ref="D6:H6"/>
    <mergeCell ref="F5:G5"/>
    <mergeCell ref="B78:F78"/>
    <mergeCell ref="A11:C11"/>
    <mergeCell ref="D11:H11"/>
    <mergeCell ref="A18:C18"/>
    <mergeCell ref="D18:H18"/>
    <mergeCell ref="A19:C19"/>
    <mergeCell ref="D19:H19"/>
    <mergeCell ref="A8:C8"/>
    <mergeCell ref="D8:H8"/>
    <mergeCell ref="A9:C9"/>
    <mergeCell ref="D9:H9"/>
    <mergeCell ref="A10:C10"/>
    <mergeCell ref="D10:H10"/>
    <mergeCell ref="A22:C22"/>
    <mergeCell ref="B70:F70"/>
    <mergeCell ref="A69:F69"/>
    <mergeCell ref="B77:F77"/>
    <mergeCell ref="A28:C28"/>
    <mergeCell ref="D28:H28"/>
    <mergeCell ref="A29:C29"/>
    <mergeCell ref="D29:H29"/>
    <mergeCell ref="B46:B47"/>
    <mergeCell ref="D22:H22"/>
    <mergeCell ref="A24:C24"/>
    <mergeCell ref="B95:F95"/>
    <mergeCell ref="B96:F96"/>
    <mergeCell ref="B97:F97"/>
    <mergeCell ref="B98:F98"/>
    <mergeCell ref="B79:F79"/>
    <mergeCell ref="B80:F80"/>
    <mergeCell ref="B81:F81"/>
    <mergeCell ref="B82:F82"/>
    <mergeCell ref="B83:F83"/>
    <mergeCell ref="B84:F84"/>
    <mergeCell ref="B85:F85"/>
    <mergeCell ref="B86:F86"/>
    <mergeCell ref="B87:F87"/>
    <mergeCell ref="B147:H147"/>
    <mergeCell ref="B173:H173"/>
    <mergeCell ref="B175:H175"/>
    <mergeCell ref="B176:H176"/>
    <mergeCell ref="B177:H177"/>
    <mergeCell ref="B178:H178"/>
    <mergeCell ref="B162:H162"/>
    <mergeCell ref="B168:H168"/>
    <mergeCell ref="B174:H174"/>
    <mergeCell ref="B169:H169"/>
    <mergeCell ref="B170:H170"/>
    <mergeCell ref="B171:H171"/>
    <mergeCell ref="B172:H172"/>
    <mergeCell ref="B163:H163"/>
    <mergeCell ref="B165:H165"/>
    <mergeCell ref="B166:H166"/>
    <mergeCell ref="B167:H167"/>
    <mergeCell ref="B158:H158"/>
    <mergeCell ref="B159:H159"/>
    <mergeCell ref="B160:H160"/>
    <mergeCell ref="B161:H161"/>
    <mergeCell ref="B153:H153"/>
    <mergeCell ref="B154:H154"/>
    <mergeCell ref="B155:H155"/>
  </mergeCells>
  <pageMargins left="0.7" right="0.7" top="0.75" bottom="0.75" header="0.3" footer="0.3"/>
  <pageSetup paperSize="9" fitToHeight="0"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7</vt:i4>
      </vt:variant>
      <vt:variant>
        <vt:lpstr>Rangos con nombre</vt:lpstr>
      </vt:variant>
      <vt:variant>
        <vt:i4>1</vt:i4>
      </vt:variant>
    </vt:vector>
  </HeadingPairs>
  <TitlesOfParts>
    <vt:vector size="8" baseType="lpstr">
      <vt:lpstr>Informe Previo</vt:lpstr>
      <vt:lpstr>Resultados Examen</vt:lpstr>
      <vt:lpstr>Resultados Encuestas</vt:lpstr>
      <vt:lpstr>Resultados Informe Final</vt:lpstr>
      <vt:lpstr>Panel de expertos</vt:lpstr>
      <vt:lpstr>Cálculos</vt:lpstr>
      <vt:lpstr>Informe final</vt:lpstr>
      <vt:lpstr>'Informe final'!Área_de_impresión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 Manuel Candilejo Egea</dc:creator>
  <cp:lastModifiedBy>JOSE MANUEL CANDILEJO EGEA</cp:lastModifiedBy>
  <cp:lastPrinted>2024-01-02T10:02:20Z</cp:lastPrinted>
  <dcterms:created xsi:type="dcterms:W3CDTF">2015-06-05T18:19:34Z</dcterms:created>
  <dcterms:modified xsi:type="dcterms:W3CDTF">2024-01-02T10:02:44Z</dcterms:modified>
</cp:coreProperties>
</file>