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Overall Evaluation\"/>
    </mc:Choice>
  </mc:AlternateContent>
  <xr:revisionPtr revIDLastSave="0" documentId="13_ncr:1_{12A94D66-6F1D-4EA7-A649-1CF240049C3F}" xr6:coauthVersionLast="47" xr6:coauthVersionMax="47" xr10:uidLastSave="{00000000-0000-0000-0000-000000000000}"/>
  <bookViews>
    <workbookView xWindow="5775" yWindow="0" windowWidth="27090" windowHeight="20880" firstSheet="1"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5" l="1"/>
  <c r="D10" i="5"/>
  <c r="D6" i="5"/>
  <c r="H287" i="5"/>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8" i="5"/>
  <c r="D7"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<sst xmlns="http://schemas.openxmlformats.org/spreadsheetml/2006/main" count="1885" uniqueCount="699">
  <si>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</si>
  <si>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</si>
  <si>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</si>
  <si>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</si>
  <si>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</si>
  <si>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</si>
  <si>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</si>
  <si>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</si>
  <si>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</si>
  <si>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</si>
  <si>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</si>
  <si>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</si>
  <si>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</si>
  <si>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</si>
  <si>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</si>
  <si>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</si>
  <si>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</si>
  <si>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</si>
  <si>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</si>
  <si>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</si>
  <si>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</si>
  <si>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</si>
  <si>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</si>
  <si>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</si>
  <si>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</si>
  <si>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</si>
  <si>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</si>
  <si>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</si>
  <si>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</si>
  <si>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</si>
  <si>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</si>
  <si>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</si>
  <si>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</si>
  <si>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</si>
  <si>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</si>
  <si>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</si>
  <si>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</si>
  <si>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</si>
  <si>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</si>
  <si>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</si>
  <si>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</si>
  <si>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</si>
  <si>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</si>
  <si>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</si>
  <si>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</si>
  <si>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</si>
  <si>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</si>
  <si>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</si>
  <si>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</si>
  <si>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</si>
  <si>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</si>
  <si>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</si>
  <si>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</si>
  <si>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</si>
  <si>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</si>
  <si>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</si>
  <si>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</si>
  <si>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</si>
  <si>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</si>
  <si>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</si>
  <si>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</si>
  <si>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</si>
  <si>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</si>
  <si>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</si>
  <si>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</si>
  <si>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</si>
  <si>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</si>
  <si>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</si>
  <si>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</si>
  <si>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</si>
  <si>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</si>
  <si>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</si>
  <si>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</si>
  <si>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</si>
  <si>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</si>
  <si>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</si>
  <si>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</si>
  <si>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</si>
  <si>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</si>
  <si>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</si>
  <si>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</si>
  <si>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</si>
  <si>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</si>
  <si>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</si>
  <si>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</si>
  <si>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</si>
  <si>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</si>
  <si>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</si>
  <si>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</si>
  <si>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</si>
  <si>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</si>
  <si>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</si>
  <si>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</si>
  <si>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</si>
  <si>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</si>
  <si>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</si>
  <si>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</si>
  <si>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</si>
  <si>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</si>
  <si>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</si>
  <si>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</si>
  <si>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</si>
  <si>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</si>
  <si>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</si>
  <si>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</si>
  <si>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</si>
  <si>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</si>
  <si>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</si>
  <si>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</si>
  <si>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</si>
  <si>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</si>
  <si>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</si>
  <si>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</si>
  <si>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</si>
  <si>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</si>
  <si>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</si>
  <si>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</si>
  <si>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</si>
  <si>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</si>
  <si>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</si>
  <si>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</si>
  <si>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</si>
  <si>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</si>
  <si>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</si>
  <si>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</si>
  <si>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</si>
  <si>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</si>
  <si>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</si>
  <si>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</si>
  <si>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</si>
  <si>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</si>
  <si>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</si>
  <si>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</si>
  <si>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</si>
  <si>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</si>
  <si>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</si>
  <si>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</si>
  <si>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</si>
  <si>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</si>
  <si>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</si>
  <si>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</si>
  <si>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</si>
  <si>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</si>
  <si>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</si>
  <si>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</si>
  <si>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</si>
  <si>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</si>
  <si>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</si>
  <si>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</si>
  <si>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</si>
  <si>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</si>
  <si>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</si>
  <si>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</si>
  <si>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</si>
  <si>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</si>
  <si>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</si>
  <si>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</si>
  <si>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</si>
  <si>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</si>
  <si>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</si>
  <si>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</si>
  <si>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</si>
  <si>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</si>
  <si>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</si>
  <si>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</si>
  <si>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</si>
  <si>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</si>
  <si>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</si>
  <si>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</si>
  <si>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</si>
  <si>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</si>
  <si>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</si>
  <si>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</si>
  <si>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</si>
  <si>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</si>
  <si>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</si>
  <si>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</si>
  <si>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</si>
  <si>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</si>
  <si>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</si>
  <si>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</si>
  <si>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</si>
  <si>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</si>
  <si>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</si>
  <si>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</si>
  <si>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</si>
  <si>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</si>
  <si>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</si>
  <si>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</si>
  <si>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</si>
  <si>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</si>
  <si>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</si>
  <si>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</si>
  <si>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</si>
  <si>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</si>
  <si>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</si>
  <si>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</si>
  <si>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</si>
  <si>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</si>
  <si>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</si>
  <si>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</si>
  <si>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</si>
  <si>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</si>
  <si>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</si>
  <si>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</si>
  <si>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</si>
  <si>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</si>
  <si>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</si>
  <si>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</si>
  <si>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</si>
  <si>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</si>
  <si>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</si>
  <si>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</si>
  <si>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</si>
  <si>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</si>
  <si>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</si>
  <si>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</si>
  <si>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</si>
  <si>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</si>
  <si>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</si>
  <si>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</si>
  <si>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</si>
  <si>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</si>
  <si>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</si>
  <si>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</si>
  <si>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</si>
  <si>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</si>
  <si>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</si>
  <si>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</si>
  <si>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</si>
  <si>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</si>
  <si>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</si>
  <si>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</si>
  <si>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</si>
  <si>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</si>
  <si>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</si>
  <si>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</si>
  <si>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</si>
  <si>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</si>
  <si>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</si>
  <si>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</si>
  <si>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</si>
  <si>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</si>
  <si>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</si>
  <si>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</si>
  <si>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</si>
  <si>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</si>
  <si>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</si>
  <si>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</si>
  <si>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</si>
  <si>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</si>
  <si>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</si>
  <si>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</si>
  <si>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</si>
  <si>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</si>
  <si>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</si>
  <si>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</si>
  <si>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</si>
  <si>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</si>
  <si>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</si>
  <si>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</si>
  <si>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</si>
  <si>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</si>
  <si>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</si>
  <si>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</si>
  <si>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</si>
  <si>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</si>
  <si>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</si>
  <si>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</si>
  <si>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</si>
  <si>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</si>
  <si>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</si>
  <si>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</si>
  <si>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</si>
  <si>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</si>
  <si>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</si>
  <si>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</si>
  <si>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</si>
  <si>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</si>
  <si>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</si>
  <si>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</si>
  <si>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</si>
  <si>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</si>
  <si>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</si>
  <si>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</si>
  <si>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</si>
  <si>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</si>
  <si>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</si>
  <si>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</si>
  <si>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</si>
  <si>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</si>
  <si>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</si>
  <si>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</si>
  <si>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</si>
  <si>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</si>
  <si>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</si>
  <si>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</si>
  <si>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</si>
  <si>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</si>
  <si>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</si>
  <si>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</si>
  <si>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</si>
  <si>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</si>
  <si>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</si>
  <si>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</si>
  <si>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</si>
  <si>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</si>
  <si>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</si>
  <si>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</si>
  <si>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</si>
  <si>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</si>
  <si>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</si>
  <si>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</si>
  <si>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</si>
  <si>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</si>
  <si>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</si>
  <si>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</si>
  <si>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</si>
  <si>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</si>
  <si>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</si>
  <si>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</si>
  <si>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</si>
  <si>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</si>
  <si>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</si>
  <si>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</si>
  <si>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</si>
  <si>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</si>
  <si>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</si>
  <si>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</si>
  <si>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</si>
  <si>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</si>
  <si>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</si>
  <si>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</si>
  <si>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</si>
  <si>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</si>
  <si>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</si>
  <si>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</si>
  <si>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</si>
  <si>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</si>
  <si>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</si>
  <si>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</si>
  <si>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</si>
  <si>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</si>
  <si>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</si>
  <si>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</si>
  <si>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</si>
  <si>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</si>
  <si>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</si>
  <si>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</si>
  <si>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</si>
  <si>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</si>
  <si>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</si>
  <si>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</si>
  <si>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</si>
  <si>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</si>
  <si>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</si>
  <si>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</si>
  <si>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</si>
  <si>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</si>
  <si>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</si>
  <si>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</si>
  <si>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</si>
  <si>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</si>
  <si>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</si>
  <si>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</si>
  <si>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</si>
  <si>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</si>
  <si>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</si>
  <si>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</si>
  <si>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</si>
  <si>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</si>
  <si>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</si>
  <si>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</si>
  <si>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</si>
  <si>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</si>
  <si>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</si>
  <si>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</si>
  <si>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</si>
  <si>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</si>
  <si>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</si>
  <si>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</si>
  <si>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</si>
  <si>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</si>
  <si>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</si>
  <si>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</si>
  <si>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</si>
  <si>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</si>
  <si>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</si>
  <si>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</si>
  <si>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</si>
  <si>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</si>
  <si>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</si>
  <si>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</si>
  <si>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</si>
  <si>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</si>
  <si>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</si>
  <si>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</si>
  <si>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</si>
  <si>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</si>
  <si>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</si>
  <si>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</si>
  <si>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</si>
  <si>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</si>
  <si>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</si>
  <si>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</si>
  <si>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</si>
  <si>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</si>
  <si>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</si>
  <si>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</si>
  <si>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</si>
  <si>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</si>
  <si>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</si>
  <si>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</si>
  <si>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</si>
  <si>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</si>
  <si>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</si>
  <si>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</si>
  <si>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</si>
  <si>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</si>
  <si>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</si>
  <si>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</si>
  <si>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</si>
  <si>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</si>
  <si>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</si>
  <si>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</si>
  <si>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</si>
  <si>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</si>
  <si>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</si>
  <si>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</si>
  <si>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</si>
  <si>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</si>
  <si>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</si>
  <si>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</si>
  <si>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</si>
  <si>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</si>
  <si>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</si>
  <si>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</si>
  <si>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</si>
  <si>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</si>
  <si>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</si>
  <si>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</si>
  <si>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</si>
  <si>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</si>
  <si>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</si>
  <si>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</si>
  <si>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</si>
  <si>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</si>
  <si>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</si>
  <si>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</si>
  <si>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</si>
  <si>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</si>
  <si>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</si>
  <si>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</si>
  <si>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</si>
  <si>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</si>
  <si>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</si>
  <si>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</si>
  <si>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</si>
  <si>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</si>
  <si>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</si>
  <si>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</si>
  <si>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</si>
  <si>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</si>
  <si>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</si>
  <si>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</si>
  <si>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</si>
  <si>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</si>
  <si>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</si>
  <si>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</si>
  <si>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</si>
  <si>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</si>
  <si>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</si>
  <si>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</si>
  <si>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</si>
  <si>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</si>
  <si>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</si>
  <si>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</si>
  <si>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</si>
  <si>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</si>
  <si>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</si>
  <si>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</si>
  <si>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</si>
  <si>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</si>
  <si>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</si>
  <si>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</si>
  <si>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</si>
  <si>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</si>
  <si>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</si>
  <si>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</si>
  <si>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</si>
  <si>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</si>
  <si>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</si>
  <si>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</si>
  <si>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</si>
  <si>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</si>
  <si>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</si>
  <si>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</si>
  <si>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</si>
  <si>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</si>
  <si>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</si>
  <si>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</si>
  <si>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</si>
  <si>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</si>
  <si>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</si>
  <si>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</si>
  <si>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</si>
  <si>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</si>
  <si>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</si>
  <si>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</si>
  <si>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</si>
  <si>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</si>
  <si>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</si>
  <si>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</si>
  <si>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</si>
  <si>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</si>
  <si>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</si>
  <si>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</si>
  <si>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</si>
  <si>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</si>
  <si>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</si>
  <si>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</si>
  <si>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</si>
  <si>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</si>
  <si>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</si>
  <si>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</si>
  <si>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</si>
  <si>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</si>
  <si>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1º GITT</t>
  </si>
  <si>
    <t>Fundamentos de Programación I</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</si>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</sst>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7">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2" fontId="22" fillId="7" borderId="1" xfId="6" applyNumberFormat="1" applyBorder="1" applyAlignment="1">
      <alignment horizontal="center" vertical="center" wrapText="1"/>
    </xf>
    <xf numFmtId="2" fontId="10" fillId="9" borderId="1" xfId="8" applyNumberFormat="1" applyBorder="1" applyAlignment="1">
      <alignment horizontal="center" vertical="center" wrapText="1"/>
    </xf>
    <xf numFmtId="2" fontId="10" fillId="9" borderId="1" xfId="8" applyNumberFormat="1" applyBorder="1" applyAlignment="1">
      <alignment vertical="center" wrapText="1"/>
    </xf>
    <xf numFmtId="2" fontId="10" fillId="9" borderId="1" xfId="8" applyNumberForma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9" workbookViewId="0">
      <selection activeCell="D15" sqref="D15"/>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535</v>
      </c>
      <c r="D4" s="164" t="s">
        <v>524</v>
      </c>
      <c r="E4" s="137"/>
      <c r="F4" s="133"/>
      <c r="G4" s="133"/>
      <c r="H4" s="133"/>
      <c r="I4" s="133"/>
    </row>
    <row r="5" spans="1:9" ht="30" customHeight="1" x14ac:dyDescent="0.25">
      <c r="A5" s="41">
        <v>2</v>
      </c>
      <c r="B5" s="139" t="s">
        <v>18</v>
      </c>
      <c r="C5" s="48" t="s">
        <v>375</v>
      </c>
      <c r="D5" s="164" t="s">
        <v>525</v>
      </c>
      <c r="E5" s="137"/>
      <c r="F5" s="133"/>
      <c r="G5" s="133"/>
      <c r="H5" s="133"/>
      <c r="I5" s="133"/>
    </row>
    <row r="6" spans="1:9" ht="30" customHeight="1" x14ac:dyDescent="0.25">
      <c r="A6" s="41">
        <v>3</v>
      </c>
      <c r="B6" s="139" t="s">
        <v>19</v>
      </c>
      <c r="C6" s="48" t="s">
        <v>536</v>
      </c>
      <c r="D6" s="164" t="s">
        <v>526</v>
      </c>
      <c r="E6" s="137"/>
      <c r="F6" s="133"/>
      <c r="G6" s="133"/>
      <c r="H6" s="133"/>
      <c r="I6" s="133"/>
    </row>
    <row r="7" spans="1:9" ht="30" customHeight="1" x14ac:dyDescent="0.25">
      <c r="A7" s="41">
        <v>4</v>
      </c>
      <c r="B7" s="140" t="s">
        <v>20</v>
      </c>
      <c r="C7" s="48" t="s">
        <v>537</v>
      </c>
      <c r="D7" s="165">
        <v>2</v>
      </c>
      <c r="E7" s="137"/>
      <c r="F7" s="133"/>
      <c r="G7" s="133"/>
      <c r="H7" s="133"/>
      <c r="I7" s="133"/>
    </row>
    <row r="8" spans="1:9" ht="30" customHeight="1" x14ac:dyDescent="0.25">
      <c r="A8" s="41">
        <v>5</v>
      </c>
      <c r="B8" s="140" t="s">
        <v>21</v>
      </c>
      <c r="C8" s="48" t="s">
        <v>538</v>
      </c>
      <c r="D8" s="165"/>
      <c r="E8" s="137"/>
      <c r="F8" s="133"/>
      <c r="G8" s="133"/>
      <c r="H8" s="133"/>
      <c r="I8" s="133"/>
    </row>
    <row r="9" spans="1:9" ht="30" customHeight="1" x14ac:dyDescent="0.25">
      <c r="A9" s="41">
        <v>6</v>
      </c>
      <c r="B9" s="140" t="s">
        <v>22</v>
      </c>
      <c r="C9" s="48" t="s">
        <v>539</v>
      </c>
      <c r="D9" s="164" t="s">
        <v>523</v>
      </c>
      <c r="E9" s="137"/>
      <c r="F9" s="133"/>
      <c r="G9" s="133"/>
      <c r="H9" s="133"/>
      <c r="I9" s="133"/>
    </row>
    <row r="10" spans="1:9" ht="30" customHeight="1" x14ac:dyDescent="0.25">
      <c r="A10" s="41">
        <v>7</v>
      </c>
      <c r="B10" s="140" t="s">
        <v>23</v>
      </c>
      <c r="C10" s="48" t="s">
        <v>376</v>
      </c>
      <c r="D10" s="164"/>
      <c r="E10" s="137"/>
      <c r="F10" s="133"/>
      <c r="G10" s="133"/>
      <c r="H10" s="133"/>
      <c r="I10" s="133"/>
    </row>
    <row r="11" spans="1:9" ht="30" customHeight="1" x14ac:dyDescent="0.25">
      <c r="A11" s="41">
        <v>8</v>
      </c>
      <c r="B11" s="140" t="s">
        <v>24</v>
      </c>
      <c r="C11" s="48" t="s">
        <v>377</v>
      </c>
      <c r="D11" s="164" t="s">
        <v>553</v>
      </c>
      <c r="E11" s="137"/>
      <c r="F11" s="133"/>
      <c r="G11" s="133"/>
      <c r="H11" s="133"/>
      <c r="I11" s="133"/>
    </row>
    <row r="12" spans="1:9" ht="30" customHeight="1" x14ac:dyDescent="0.25">
      <c r="A12" s="41">
        <v>9</v>
      </c>
      <c r="B12" s="140" t="s">
        <v>25</v>
      </c>
      <c r="C12" s="48" t="s">
        <v>540</v>
      </c>
      <c r="D12" s="164"/>
      <c r="E12" s="137"/>
      <c r="F12" s="133"/>
      <c r="G12" s="133"/>
      <c r="H12" s="133"/>
      <c r="I12" s="133"/>
    </row>
    <row r="13" spans="1:9" ht="30" customHeight="1" x14ac:dyDescent="0.25">
      <c r="A13" s="41">
        <v>10</v>
      </c>
      <c r="B13" s="140" t="s">
        <v>26</v>
      </c>
      <c r="C13" s="48" t="s">
        <v>378</v>
      </c>
      <c r="D13" s="164" t="s">
        <v>528</v>
      </c>
      <c r="E13" s="137"/>
      <c r="F13" s="133"/>
      <c r="G13" s="133"/>
      <c r="H13" s="133"/>
      <c r="I13" s="133"/>
    </row>
    <row r="14" spans="1:9" ht="30" customHeight="1" x14ac:dyDescent="0.25">
      <c r="A14" s="41">
        <v>11</v>
      </c>
      <c r="B14" s="140" t="s">
        <v>27</v>
      </c>
      <c r="C14" s="48" t="s">
        <v>541</v>
      </c>
      <c r="D14" s="164"/>
      <c r="E14" s="137"/>
      <c r="F14" s="133"/>
      <c r="G14" s="133"/>
      <c r="H14" s="133"/>
      <c r="I14" s="133"/>
    </row>
    <row r="15" spans="1:9" ht="30" customHeight="1" x14ac:dyDescent="0.25">
      <c r="A15" s="41">
        <v>12</v>
      </c>
      <c r="B15" s="140" t="s">
        <v>28</v>
      </c>
      <c r="C15" s="48" t="s">
        <v>542</v>
      </c>
      <c r="D15" s="164"/>
      <c r="E15" s="137"/>
      <c r="F15" s="133"/>
      <c r="G15" s="133"/>
      <c r="H15" s="133"/>
      <c r="I15" s="133"/>
    </row>
    <row r="16" spans="1:9" ht="30" customHeight="1" x14ac:dyDescent="0.25">
      <c r="A16" s="41">
        <v>13</v>
      </c>
      <c r="B16" s="140" t="s">
        <v>29</v>
      </c>
      <c r="C16" s="48" t="s">
        <v>543</v>
      </c>
      <c r="D16" s="164" t="s">
        <v>529</v>
      </c>
      <c r="E16" s="137"/>
      <c r="F16" s="133"/>
      <c r="G16" s="133"/>
      <c r="H16" s="133"/>
      <c r="I16" s="133"/>
    </row>
    <row r="17" spans="1:9" ht="30" customHeight="1" x14ac:dyDescent="0.25">
      <c r="A17" s="41">
        <v>14</v>
      </c>
      <c r="B17" s="140" t="s">
        <v>30</v>
      </c>
      <c r="C17" s="48" t="s">
        <v>379</v>
      </c>
      <c r="D17" s="165">
        <v>0</v>
      </c>
      <c r="E17" s="137"/>
      <c r="F17" s="133"/>
      <c r="G17" s="133"/>
      <c r="H17" s="133"/>
      <c r="I17" s="133"/>
    </row>
    <row r="18" spans="1:9" ht="30" customHeight="1" x14ac:dyDescent="0.25">
      <c r="A18" s="41">
        <v>15</v>
      </c>
      <c r="B18" s="140" t="s">
        <v>31</v>
      </c>
      <c r="C18" s="48" t="s">
        <v>380</v>
      </c>
      <c r="D18" s="164" t="s">
        <v>531</v>
      </c>
      <c r="E18" s="137"/>
      <c r="F18" s="133"/>
      <c r="G18" s="133"/>
      <c r="H18" s="133"/>
      <c r="I18" s="133"/>
    </row>
    <row r="19" spans="1:9" ht="30" customHeight="1" x14ac:dyDescent="0.25">
      <c r="A19" s="41">
        <v>16</v>
      </c>
      <c r="B19" s="140" t="s">
        <v>32</v>
      </c>
      <c r="C19" s="48" t="s">
        <v>544</v>
      </c>
      <c r="D19" s="164" t="s">
        <v>530</v>
      </c>
      <c r="E19" s="137"/>
      <c r="F19" s="133"/>
      <c r="G19" s="133"/>
      <c r="H19" s="133"/>
      <c r="I19" s="133"/>
    </row>
    <row r="20" spans="1:9" ht="30" customHeight="1" x14ac:dyDescent="0.25">
      <c r="A20" s="41">
        <v>17</v>
      </c>
      <c r="B20" s="141" t="s">
        <v>33</v>
      </c>
      <c r="C20" s="48" t="s">
        <v>545</v>
      </c>
      <c r="D20" s="164" t="s">
        <v>284</v>
      </c>
      <c r="E20" s="137"/>
      <c r="F20" s="133"/>
      <c r="G20" s="133"/>
      <c r="H20" s="133"/>
      <c r="I20" s="133"/>
    </row>
    <row r="21" spans="1:9" ht="30" customHeight="1" x14ac:dyDescent="0.25">
      <c r="A21" s="41">
        <v>18</v>
      </c>
      <c r="B21" s="139" t="s">
        <v>34</v>
      </c>
      <c r="C21" s="48" t="s">
        <v>546</v>
      </c>
      <c r="D21" s="164" t="s">
        <v>532</v>
      </c>
      <c r="E21" s="137"/>
      <c r="F21" s="133"/>
      <c r="G21" s="133"/>
      <c r="H21" s="133"/>
      <c r="I21" s="133"/>
    </row>
    <row r="22" spans="1:9" ht="30" customHeight="1" x14ac:dyDescent="0.25">
      <c r="A22" s="41">
        <v>19</v>
      </c>
      <c r="B22" s="139" t="s">
        <v>35</v>
      </c>
      <c r="C22" s="48" t="s">
        <v>547</v>
      </c>
      <c r="D22" s="164" t="s">
        <v>523</v>
      </c>
      <c r="E22" s="137"/>
      <c r="F22" s="133"/>
      <c r="G22" s="133"/>
      <c r="H22" s="133"/>
      <c r="I22" s="133"/>
    </row>
    <row r="23" spans="1:9" ht="30" customHeight="1" x14ac:dyDescent="0.25">
      <c r="A23" s="41">
        <v>20</v>
      </c>
      <c r="B23" s="140" t="s">
        <v>36</v>
      </c>
      <c r="C23" s="48" t="s">
        <v>548</v>
      </c>
      <c r="D23" s="164" t="s">
        <v>287</v>
      </c>
      <c r="E23" s="137"/>
      <c r="F23" s="133"/>
      <c r="G23" s="133"/>
      <c r="H23" s="133"/>
      <c r="I23" s="133"/>
    </row>
    <row r="24" spans="1:9" ht="30" customHeight="1" x14ac:dyDescent="0.25">
      <c r="A24" s="41">
        <v>21</v>
      </c>
      <c r="B24" s="140" t="s">
        <v>37</v>
      </c>
      <c r="C24" s="48" t="s">
        <v>549</v>
      </c>
      <c r="D24" s="165"/>
      <c r="E24" s="137"/>
      <c r="F24" s="133"/>
      <c r="G24" s="133"/>
      <c r="H24" s="133"/>
      <c r="I24" s="133"/>
    </row>
    <row r="25" spans="1:9" ht="30" customHeight="1" x14ac:dyDescent="0.25">
      <c r="A25" s="41">
        <v>22</v>
      </c>
      <c r="B25" s="140" t="s">
        <v>38</v>
      </c>
      <c r="C25" s="48" t="s">
        <v>381</v>
      </c>
      <c r="D25" s="164" t="s">
        <v>531</v>
      </c>
      <c r="E25" s="137"/>
      <c r="F25" s="133"/>
      <c r="G25" s="133"/>
      <c r="H25" s="133"/>
      <c r="I25" s="133"/>
    </row>
    <row r="26" spans="1:9" ht="30" customHeight="1" x14ac:dyDescent="0.25">
      <c r="A26" s="41">
        <v>23</v>
      </c>
      <c r="B26" s="140" t="s">
        <v>39</v>
      </c>
      <c r="C26" s="48" t="s">
        <v>382</v>
      </c>
      <c r="D26" s="164" t="s">
        <v>533</v>
      </c>
      <c r="E26" s="137"/>
      <c r="F26" s="133"/>
      <c r="G26" s="133"/>
      <c r="H26" s="133"/>
      <c r="I26" s="133"/>
    </row>
    <row r="27" spans="1:9" ht="30" customHeight="1" x14ac:dyDescent="0.25">
      <c r="A27" s="41">
        <v>24</v>
      </c>
      <c r="B27" s="140" t="s">
        <v>40</v>
      </c>
      <c r="C27" s="48" t="s">
        <v>550</v>
      </c>
      <c r="D27" s="165"/>
      <c r="E27" s="137"/>
      <c r="F27" s="133"/>
      <c r="G27" s="133"/>
      <c r="H27" s="133"/>
      <c r="I27" s="133"/>
    </row>
    <row r="28" spans="1:9" ht="30" customHeight="1" x14ac:dyDescent="0.25">
      <c r="A28" s="41">
        <v>25</v>
      </c>
      <c r="B28" s="140" t="s">
        <v>41</v>
      </c>
      <c r="C28" s="48" t="s">
        <v>551</v>
      </c>
      <c r="D28" s="165"/>
      <c r="E28" s="137"/>
      <c r="F28" s="133"/>
      <c r="G28" s="133"/>
      <c r="H28" s="133"/>
      <c r="I28" s="133"/>
    </row>
    <row r="29" spans="1:9" ht="30" customHeight="1" x14ac:dyDescent="0.25">
      <c r="A29" s="41">
        <v>26</v>
      </c>
      <c r="B29" s="140" t="s">
        <v>42</v>
      </c>
      <c r="C29" s="48" t="s">
        <v>552</v>
      </c>
      <c r="D29" s="165">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674</v>
      </c>
      <c r="G2" s="173" t="s">
        <v>523</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6">
        <v>18</v>
      </c>
      <c r="E5" s="166">
        <v>18</v>
      </c>
      <c r="F5" s="166">
        <v>19</v>
      </c>
      <c r="G5" s="166">
        <v>21</v>
      </c>
      <c r="H5" s="166">
        <v>18</v>
      </c>
      <c r="I5" s="166">
        <v>18</v>
      </c>
      <c r="J5" s="166">
        <v>21</v>
      </c>
      <c r="K5" s="166"/>
      <c r="L5" s="166"/>
      <c r="M5" s="166"/>
    </row>
    <row r="6" spans="1:103" x14ac:dyDescent="0.25">
      <c r="A6" s="41">
        <v>28</v>
      </c>
      <c r="B6" s="4" t="s">
        <v>18</v>
      </c>
      <c r="C6" t="s">
        <v>490</v>
      </c>
      <c r="D6" s="166" t="s">
        <v>574</v>
      </c>
      <c r="E6" s="166" t="s">
        <v>574</v>
      </c>
      <c r="F6" s="166" t="s">
        <v>574</v>
      </c>
      <c r="G6" s="166" t="s">
        <v>574</v>
      </c>
      <c r="H6" s="166" t="s">
        <v>574</v>
      </c>
      <c r="I6" s="166" t="s">
        <v>574</v>
      </c>
      <c r="J6" s="166" t="s">
        <v>575</v>
      </c>
      <c r="K6" s="166"/>
      <c r="L6" s="166"/>
      <c r="M6" s="166"/>
    </row>
    <row r="7" spans="1:103" x14ac:dyDescent="0.25">
      <c r="A7" s="41">
        <v>29</v>
      </c>
      <c r="B7" s="4" t="s">
        <v>19</v>
      </c>
      <c r="C7" t="s">
        <v>491</v>
      </c>
      <c r="D7" s="166" t="s">
        <v>554</v>
      </c>
      <c r="E7" s="166" t="s">
        <v>555</v>
      </c>
      <c r="F7" s="166" t="s">
        <v>555</v>
      </c>
      <c r="G7" s="166" t="s">
        <v>555</v>
      </c>
      <c r="H7" s="166" t="s">
        <v>556</v>
      </c>
      <c r="I7" s="166" t="s">
        <v>556</v>
      </c>
      <c r="J7" s="166" t="s">
        <v>557</v>
      </c>
      <c r="K7" s="166"/>
      <c r="L7" s="166"/>
      <c r="M7" s="166"/>
    </row>
    <row r="8" spans="1:103" x14ac:dyDescent="0.25">
      <c r="A8" s="41">
        <v>30</v>
      </c>
      <c r="B8" s="4" t="s">
        <v>20</v>
      </c>
      <c r="C8" t="s">
        <v>377</v>
      </c>
      <c r="D8" s="166" t="s">
        <v>553</v>
      </c>
      <c r="E8" s="166">
        <v>934884</v>
      </c>
      <c r="F8" s="166" t="s">
        <v>558</v>
      </c>
      <c r="G8" s="166" t="s">
        <v>527</v>
      </c>
      <c r="H8" s="166" t="s">
        <v>576</v>
      </c>
      <c r="I8" s="166" t="s">
        <v>553</v>
      </c>
      <c r="J8" s="166" t="s">
        <v>577</v>
      </c>
      <c r="K8" s="166"/>
      <c r="L8" s="166"/>
      <c r="M8" s="166"/>
    </row>
    <row r="9" spans="1:103" x14ac:dyDescent="0.25">
      <c r="A9" s="41">
        <v>31</v>
      </c>
      <c r="B9" s="4" t="s">
        <v>21</v>
      </c>
      <c r="C9" t="s">
        <v>492</v>
      </c>
      <c r="D9" s="166">
        <v>3</v>
      </c>
      <c r="E9" s="166">
        <v>4</v>
      </c>
      <c r="F9" s="166">
        <v>3</v>
      </c>
      <c r="G9" s="166">
        <v>4</v>
      </c>
      <c r="H9" s="166">
        <v>2</v>
      </c>
      <c r="I9" s="166">
        <v>3</v>
      </c>
      <c r="J9" s="166">
        <v>3</v>
      </c>
      <c r="K9" s="166"/>
      <c r="L9" s="166"/>
      <c r="M9" s="166"/>
    </row>
    <row r="10" spans="1:103" x14ac:dyDescent="0.25">
      <c r="A10" s="41">
        <v>32</v>
      </c>
      <c r="B10" s="4" t="s">
        <v>22</v>
      </c>
      <c r="C10" t="s">
        <v>322</v>
      </c>
      <c r="D10" s="166">
        <v>4</v>
      </c>
      <c r="E10" s="166">
        <v>4</v>
      </c>
      <c r="F10" s="166">
        <v>4</v>
      </c>
      <c r="G10" s="166">
        <v>3</v>
      </c>
      <c r="H10" s="166">
        <v>3</v>
      </c>
      <c r="I10" s="166">
        <v>4</v>
      </c>
      <c r="J10" s="166">
        <v>3</v>
      </c>
      <c r="K10" s="166"/>
      <c r="L10" s="166"/>
      <c r="M10" s="166"/>
    </row>
    <row r="11" spans="1:103" x14ac:dyDescent="0.25">
      <c r="A11" s="41">
        <v>33</v>
      </c>
      <c r="B11" s="4" t="s">
        <v>23</v>
      </c>
      <c r="C11" t="s">
        <v>323</v>
      </c>
      <c r="D11" s="166">
        <v>4</v>
      </c>
      <c r="E11" s="166">
        <v>5</v>
      </c>
      <c r="F11" s="166">
        <v>4</v>
      </c>
      <c r="G11" s="166">
        <v>3</v>
      </c>
      <c r="H11" s="166">
        <v>1</v>
      </c>
      <c r="I11" s="166" t="s">
        <v>559</v>
      </c>
      <c r="J11" s="166">
        <v>4</v>
      </c>
      <c r="K11" s="166"/>
      <c r="L11" s="166"/>
      <c r="M11" s="166"/>
    </row>
    <row r="12" spans="1:103" x14ac:dyDescent="0.25">
      <c r="A12" s="41">
        <v>34</v>
      </c>
      <c r="B12" s="4" t="s">
        <v>24</v>
      </c>
      <c r="C12" t="s">
        <v>566</v>
      </c>
      <c r="D12" s="166">
        <v>4</v>
      </c>
      <c r="E12" s="166">
        <v>4</v>
      </c>
      <c r="F12" s="166">
        <v>4</v>
      </c>
      <c r="G12" s="166">
        <v>3</v>
      </c>
      <c r="H12" s="166">
        <v>2</v>
      </c>
      <c r="I12" s="166">
        <v>2</v>
      </c>
      <c r="J12" s="166">
        <v>4</v>
      </c>
      <c r="K12" s="166"/>
      <c r="L12" s="166"/>
      <c r="M12" s="166"/>
    </row>
    <row r="13" spans="1:103" x14ac:dyDescent="0.25">
      <c r="A13" s="41">
        <v>35</v>
      </c>
      <c r="B13" s="4" t="s">
        <v>25</v>
      </c>
      <c r="C13" t="s">
        <v>567</v>
      </c>
      <c r="D13" s="166">
        <v>4</v>
      </c>
      <c r="E13" s="166">
        <v>4</v>
      </c>
      <c r="F13" s="166">
        <v>4</v>
      </c>
      <c r="G13" s="166">
        <v>5</v>
      </c>
      <c r="H13" s="166">
        <v>1</v>
      </c>
      <c r="I13" s="166">
        <v>2</v>
      </c>
      <c r="J13" s="166">
        <v>4</v>
      </c>
      <c r="K13" s="166"/>
      <c r="L13" s="166"/>
      <c r="M13" s="166"/>
    </row>
    <row r="14" spans="1:103" x14ac:dyDescent="0.25">
      <c r="A14" s="41">
        <v>36</v>
      </c>
      <c r="B14" s="4" t="s">
        <v>26</v>
      </c>
      <c r="C14" t="s">
        <v>324</v>
      </c>
      <c r="D14" s="166">
        <v>3</v>
      </c>
      <c r="E14" s="166">
        <v>4</v>
      </c>
      <c r="F14" s="166">
        <v>5</v>
      </c>
      <c r="G14" s="166">
        <v>5</v>
      </c>
      <c r="H14" s="166">
        <v>2</v>
      </c>
      <c r="I14" s="166">
        <v>4</v>
      </c>
      <c r="J14" s="166">
        <v>4</v>
      </c>
      <c r="K14" s="166"/>
      <c r="L14" s="166"/>
      <c r="M14" s="166"/>
    </row>
    <row r="15" spans="1:103" x14ac:dyDescent="0.25">
      <c r="A15" s="41">
        <v>37</v>
      </c>
      <c r="B15" s="4" t="s">
        <v>27</v>
      </c>
      <c r="C15" t="s">
        <v>325</v>
      </c>
      <c r="D15" s="166">
        <v>5</v>
      </c>
      <c r="E15" s="166">
        <v>5</v>
      </c>
      <c r="F15" s="166">
        <v>3</v>
      </c>
      <c r="G15" s="166">
        <v>5</v>
      </c>
      <c r="H15" s="166">
        <v>3</v>
      </c>
      <c r="I15" s="166">
        <v>4</v>
      </c>
      <c r="J15" s="166">
        <v>4</v>
      </c>
      <c r="K15" s="166"/>
      <c r="L15" s="166"/>
      <c r="M15" s="166"/>
    </row>
    <row r="16" spans="1:103" x14ac:dyDescent="0.25">
      <c r="A16" s="41">
        <v>38</v>
      </c>
      <c r="B16" s="4" t="s">
        <v>28</v>
      </c>
      <c r="C16" t="s">
        <v>568</v>
      </c>
      <c r="D16" s="166">
        <v>5</v>
      </c>
      <c r="E16" s="166">
        <v>5</v>
      </c>
      <c r="F16" s="166">
        <v>4</v>
      </c>
      <c r="G16" s="166">
        <v>4</v>
      </c>
      <c r="H16" s="166">
        <v>2</v>
      </c>
      <c r="I16" s="166">
        <v>4</v>
      </c>
      <c r="J16" s="166">
        <v>4</v>
      </c>
      <c r="K16" s="166"/>
      <c r="L16" s="166"/>
      <c r="M16" s="166"/>
    </row>
    <row r="17" spans="1:13" x14ac:dyDescent="0.25">
      <c r="A17" s="41">
        <v>39</v>
      </c>
      <c r="B17" s="4" t="s">
        <v>29</v>
      </c>
      <c r="C17" t="s">
        <v>326</v>
      </c>
      <c r="D17" s="166">
        <v>5</v>
      </c>
      <c r="E17" s="166">
        <v>5</v>
      </c>
      <c r="F17" s="166">
        <v>4</v>
      </c>
      <c r="G17" s="166">
        <v>4</v>
      </c>
      <c r="H17" s="166">
        <v>3</v>
      </c>
      <c r="I17" s="166">
        <v>4</v>
      </c>
      <c r="J17" s="166">
        <v>4</v>
      </c>
      <c r="K17" s="166"/>
      <c r="L17" s="166"/>
      <c r="M17" s="166"/>
    </row>
    <row r="18" spans="1:13" x14ac:dyDescent="0.25">
      <c r="A18" s="41">
        <v>40</v>
      </c>
      <c r="B18" s="4" t="s">
        <v>30</v>
      </c>
      <c r="C18" t="s">
        <v>327</v>
      </c>
      <c r="D18" s="166">
        <v>5</v>
      </c>
      <c r="E18" s="166">
        <v>5</v>
      </c>
      <c r="F18" s="166">
        <v>4</v>
      </c>
      <c r="G18" s="166">
        <v>4</v>
      </c>
      <c r="H18" s="166">
        <v>1</v>
      </c>
      <c r="I18" s="166">
        <v>3</v>
      </c>
      <c r="J18" s="166">
        <v>4</v>
      </c>
      <c r="K18" s="166"/>
      <c r="L18" s="166"/>
      <c r="M18" s="166"/>
    </row>
    <row r="19" spans="1:13" x14ac:dyDescent="0.25">
      <c r="A19" s="41">
        <v>41</v>
      </c>
      <c r="B19" s="4" t="s">
        <v>31</v>
      </c>
      <c r="C19" t="s">
        <v>328</v>
      </c>
      <c r="D19" s="166">
        <v>3</v>
      </c>
      <c r="E19" s="166">
        <v>4</v>
      </c>
      <c r="F19" s="166">
        <v>3</v>
      </c>
      <c r="G19" s="166">
        <v>3</v>
      </c>
      <c r="H19" s="166">
        <v>2</v>
      </c>
      <c r="I19" s="166">
        <v>4</v>
      </c>
      <c r="J19" s="166">
        <v>4</v>
      </c>
      <c r="K19" s="166"/>
      <c r="L19" s="166"/>
      <c r="M19" s="166"/>
    </row>
    <row r="20" spans="1:13" x14ac:dyDescent="0.25">
      <c r="A20" s="41">
        <v>42</v>
      </c>
      <c r="B20" s="4" t="s">
        <v>32</v>
      </c>
      <c r="C20" t="s">
        <v>329</v>
      </c>
      <c r="D20" s="166">
        <v>4</v>
      </c>
      <c r="E20" s="166">
        <v>5</v>
      </c>
      <c r="F20" s="166">
        <v>5</v>
      </c>
      <c r="G20" s="166">
        <v>3</v>
      </c>
      <c r="H20" s="166">
        <v>3</v>
      </c>
      <c r="I20" s="166">
        <v>3</v>
      </c>
      <c r="J20" s="166">
        <v>4</v>
      </c>
      <c r="K20" s="166"/>
      <c r="L20" s="166"/>
      <c r="M20" s="166"/>
    </row>
    <row r="21" spans="1:13" x14ac:dyDescent="0.25">
      <c r="A21" s="41">
        <v>43</v>
      </c>
      <c r="B21" s="4" t="s">
        <v>33</v>
      </c>
      <c r="C21" t="s">
        <v>330</v>
      </c>
      <c r="D21" s="166">
        <v>4</v>
      </c>
      <c r="E21" s="166">
        <v>4</v>
      </c>
      <c r="F21" s="166">
        <v>4</v>
      </c>
      <c r="G21" s="166">
        <v>4</v>
      </c>
      <c r="H21" s="166">
        <v>4</v>
      </c>
      <c r="I21" s="166">
        <v>3</v>
      </c>
      <c r="J21" s="166">
        <v>3</v>
      </c>
      <c r="K21" s="166"/>
      <c r="L21" s="166"/>
      <c r="M21" s="166"/>
    </row>
    <row r="22" spans="1:13" x14ac:dyDescent="0.25">
      <c r="A22" s="41">
        <v>44</v>
      </c>
      <c r="B22" s="4" t="s">
        <v>34</v>
      </c>
      <c r="C22" t="s">
        <v>331</v>
      </c>
      <c r="D22" s="166">
        <v>2</v>
      </c>
      <c r="E22" s="166">
        <v>3</v>
      </c>
      <c r="F22" s="166">
        <v>2</v>
      </c>
      <c r="G22" s="166">
        <v>4</v>
      </c>
      <c r="H22" s="166">
        <v>2</v>
      </c>
      <c r="I22" s="166">
        <v>3</v>
      </c>
      <c r="J22" s="166">
        <v>4</v>
      </c>
      <c r="K22" s="166"/>
      <c r="L22" s="166"/>
      <c r="M22" s="166"/>
    </row>
    <row r="23" spans="1:13" x14ac:dyDescent="0.25">
      <c r="A23" s="41">
        <v>45</v>
      </c>
      <c r="B23" s="4" t="s">
        <v>35</v>
      </c>
      <c r="C23" t="s">
        <v>332</v>
      </c>
      <c r="D23" s="166">
        <v>3</v>
      </c>
      <c r="E23" s="166">
        <v>4</v>
      </c>
      <c r="F23" s="166">
        <v>3</v>
      </c>
      <c r="G23" s="166">
        <v>3</v>
      </c>
      <c r="H23" s="166">
        <v>3</v>
      </c>
      <c r="I23" s="166">
        <v>2</v>
      </c>
      <c r="J23" s="166">
        <v>3</v>
      </c>
      <c r="K23" s="166"/>
      <c r="L23" s="166"/>
      <c r="M23" s="166"/>
    </row>
    <row r="24" spans="1:13" x14ac:dyDescent="0.25">
      <c r="A24" s="41">
        <v>46</v>
      </c>
      <c r="B24" s="4" t="s">
        <v>36</v>
      </c>
      <c r="C24" t="s">
        <v>333</v>
      </c>
      <c r="D24" s="166">
        <v>4</v>
      </c>
      <c r="E24" s="166">
        <v>4</v>
      </c>
      <c r="F24" s="166">
        <v>3</v>
      </c>
      <c r="G24" s="166">
        <v>4</v>
      </c>
      <c r="H24" s="166">
        <v>4</v>
      </c>
      <c r="I24" s="166">
        <v>3</v>
      </c>
      <c r="J24" s="166">
        <v>4</v>
      </c>
      <c r="K24" s="166"/>
      <c r="L24" s="166"/>
      <c r="M24" s="166"/>
    </row>
    <row r="25" spans="1:13" x14ac:dyDescent="0.25">
      <c r="A25" s="41">
        <v>47</v>
      </c>
      <c r="B25" s="4" t="s">
        <v>37</v>
      </c>
      <c r="C25" t="s">
        <v>569</v>
      </c>
      <c r="D25" s="166" t="s">
        <v>578</v>
      </c>
      <c r="E25" s="166" t="s">
        <v>534</v>
      </c>
      <c r="F25" s="166" t="s">
        <v>523</v>
      </c>
      <c r="G25" s="166" t="s">
        <v>579</v>
      </c>
      <c r="H25" s="166" t="s">
        <v>534</v>
      </c>
      <c r="I25" s="166" t="s">
        <v>534</v>
      </c>
      <c r="J25" s="166" t="s">
        <v>534</v>
      </c>
      <c r="K25" s="166"/>
      <c r="L25" s="166"/>
      <c r="M25" s="166"/>
    </row>
    <row r="26" spans="1:13" x14ac:dyDescent="0.25">
      <c r="A26" s="41">
        <v>48</v>
      </c>
      <c r="B26" s="4" t="s">
        <v>38</v>
      </c>
      <c r="C26" t="s">
        <v>334</v>
      </c>
      <c r="D26" s="166">
        <v>5</v>
      </c>
      <c r="E26" s="166">
        <v>4</v>
      </c>
      <c r="F26" s="166">
        <v>4</v>
      </c>
      <c r="G26" s="166">
        <v>4</v>
      </c>
      <c r="H26" s="166">
        <v>2</v>
      </c>
      <c r="I26" s="166">
        <v>4</v>
      </c>
      <c r="J26" s="166">
        <v>4</v>
      </c>
      <c r="K26" s="166"/>
      <c r="L26" s="166"/>
      <c r="M26" s="166"/>
    </row>
    <row r="27" spans="1:13" x14ac:dyDescent="0.25">
      <c r="A27" s="41">
        <v>49</v>
      </c>
      <c r="B27" s="4" t="s">
        <v>39</v>
      </c>
      <c r="C27" t="s">
        <v>335</v>
      </c>
      <c r="D27" s="166">
        <v>5</v>
      </c>
      <c r="E27" s="166">
        <v>4</v>
      </c>
      <c r="F27" s="166">
        <v>3</v>
      </c>
      <c r="G27" s="166">
        <v>3</v>
      </c>
      <c r="H27" s="166">
        <v>1</v>
      </c>
      <c r="I27" s="166">
        <v>4</v>
      </c>
      <c r="J27" s="166">
        <v>4</v>
      </c>
      <c r="K27" s="166"/>
      <c r="L27" s="166"/>
      <c r="M27" s="166"/>
    </row>
    <row r="28" spans="1:13" x14ac:dyDescent="0.25">
      <c r="A28" s="41">
        <v>50</v>
      </c>
      <c r="B28" s="4" t="s">
        <v>40</v>
      </c>
      <c r="C28" t="s">
        <v>336</v>
      </c>
      <c r="D28" s="166">
        <v>5</v>
      </c>
      <c r="E28" s="166">
        <v>4</v>
      </c>
      <c r="F28" s="166">
        <v>3</v>
      </c>
      <c r="G28" s="166">
        <v>5</v>
      </c>
      <c r="H28" s="166">
        <v>2</v>
      </c>
      <c r="I28" s="166">
        <v>4</v>
      </c>
      <c r="J28" s="166">
        <v>4</v>
      </c>
      <c r="K28" s="166"/>
      <c r="L28" s="166"/>
      <c r="M28" s="166"/>
    </row>
    <row r="29" spans="1:13" x14ac:dyDescent="0.25">
      <c r="A29" s="41">
        <v>51</v>
      </c>
      <c r="B29" s="4" t="s">
        <v>41</v>
      </c>
      <c r="C29" t="s">
        <v>337</v>
      </c>
      <c r="D29" s="166">
        <v>5</v>
      </c>
      <c r="E29" s="166">
        <v>3</v>
      </c>
      <c r="F29" s="166">
        <v>5</v>
      </c>
      <c r="G29" s="166">
        <v>5</v>
      </c>
      <c r="H29" s="166">
        <v>2</v>
      </c>
      <c r="I29" s="166">
        <v>2</v>
      </c>
      <c r="J29" s="166">
        <v>4</v>
      </c>
      <c r="K29" s="166"/>
      <c r="L29" s="166"/>
      <c r="M29" s="166"/>
    </row>
    <row r="30" spans="1:13" x14ac:dyDescent="0.25">
      <c r="A30" s="41">
        <v>52</v>
      </c>
      <c r="B30" s="4" t="s">
        <v>42</v>
      </c>
      <c r="C30" t="s">
        <v>338</v>
      </c>
      <c r="D30" s="166">
        <v>4</v>
      </c>
      <c r="E30" s="166">
        <v>4</v>
      </c>
      <c r="F30" s="166">
        <v>3</v>
      </c>
      <c r="G30" s="166">
        <v>4</v>
      </c>
      <c r="H30" s="166">
        <v>1</v>
      </c>
      <c r="I30" s="166">
        <v>3</v>
      </c>
      <c r="J30" s="166">
        <v>3</v>
      </c>
      <c r="K30" s="166"/>
      <c r="L30" s="166"/>
      <c r="M30" s="166"/>
    </row>
    <row r="31" spans="1:13" x14ac:dyDescent="0.25">
      <c r="A31" s="41">
        <v>53</v>
      </c>
      <c r="B31" s="4" t="s">
        <v>43</v>
      </c>
      <c r="C31" t="s">
        <v>339</v>
      </c>
      <c r="D31" s="166">
        <v>4</v>
      </c>
      <c r="E31" s="166">
        <v>4</v>
      </c>
      <c r="F31" s="166">
        <v>3</v>
      </c>
      <c r="G31" s="166">
        <v>3</v>
      </c>
      <c r="H31" s="166">
        <v>2</v>
      </c>
      <c r="I31" s="166">
        <v>4</v>
      </c>
      <c r="J31" s="166">
        <v>4</v>
      </c>
      <c r="K31" s="166"/>
      <c r="L31" s="166"/>
      <c r="M31" s="166"/>
    </row>
    <row r="32" spans="1:13" x14ac:dyDescent="0.25">
      <c r="A32" s="41">
        <v>54</v>
      </c>
      <c r="B32" s="4" t="s">
        <v>44</v>
      </c>
      <c r="C32" t="s">
        <v>340</v>
      </c>
      <c r="D32" s="166">
        <v>4</v>
      </c>
      <c r="E32" s="166">
        <v>4</v>
      </c>
      <c r="F32" s="166">
        <v>3</v>
      </c>
      <c r="G32" s="166">
        <v>3</v>
      </c>
      <c r="H32" s="166">
        <v>2</v>
      </c>
      <c r="I32" s="166">
        <v>3</v>
      </c>
      <c r="J32" s="166">
        <v>4</v>
      </c>
      <c r="K32" s="166"/>
      <c r="L32" s="166"/>
      <c r="M32" s="166"/>
    </row>
    <row r="33" spans="1:13" x14ac:dyDescent="0.25">
      <c r="A33" s="41">
        <v>55</v>
      </c>
      <c r="B33" s="4" t="s">
        <v>45</v>
      </c>
      <c r="C33" t="s">
        <v>341</v>
      </c>
      <c r="D33" s="166">
        <v>4</v>
      </c>
      <c r="E33" s="166">
        <v>3</v>
      </c>
      <c r="F33" s="166">
        <v>4</v>
      </c>
      <c r="G33" s="166">
        <v>3</v>
      </c>
      <c r="H33" s="166">
        <v>2</v>
      </c>
      <c r="I33" s="166">
        <v>3</v>
      </c>
      <c r="J33" s="166">
        <v>3</v>
      </c>
      <c r="K33" s="166"/>
      <c r="L33" s="166"/>
      <c r="M33" s="166"/>
    </row>
    <row r="34" spans="1:13" x14ac:dyDescent="0.25">
      <c r="A34" s="41">
        <v>56</v>
      </c>
      <c r="B34" s="4" t="s">
        <v>46</v>
      </c>
      <c r="C34" t="s">
        <v>342</v>
      </c>
      <c r="D34" s="166">
        <v>4</v>
      </c>
      <c r="E34" s="166">
        <v>4</v>
      </c>
      <c r="F34" s="166">
        <v>5</v>
      </c>
      <c r="G34" s="166">
        <v>3</v>
      </c>
      <c r="H34" s="166">
        <v>2</v>
      </c>
      <c r="I34" s="166" t="s">
        <v>559</v>
      </c>
      <c r="J34" s="166">
        <v>4</v>
      </c>
      <c r="K34" s="166"/>
      <c r="L34" s="166"/>
      <c r="M34" s="166"/>
    </row>
    <row r="35" spans="1:13" x14ac:dyDescent="0.25">
      <c r="A35" s="41">
        <v>57</v>
      </c>
      <c r="B35" s="4" t="s">
        <v>366</v>
      </c>
      <c r="C35" t="s">
        <v>343</v>
      </c>
      <c r="D35" s="166">
        <v>4</v>
      </c>
      <c r="E35" s="166">
        <v>2</v>
      </c>
      <c r="F35" s="166">
        <v>5</v>
      </c>
      <c r="G35" s="166">
        <v>5</v>
      </c>
      <c r="H35" s="166">
        <v>1</v>
      </c>
      <c r="I35" s="166">
        <v>3</v>
      </c>
      <c r="J35" s="166">
        <v>4</v>
      </c>
      <c r="K35" s="166"/>
      <c r="L35" s="166"/>
      <c r="M35" s="166"/>
    </row>
    <row r="36" spans="1:13" x14ac:dyDescent="0.25">
      <c r="A36" s="41">
        <v>58</v>
      </c>
      <c r="B36" s="4" t="s">
        <v>386</v>
      </c>
      <c r="C36" t="s">
        <v>344</v>
      </c>
      <c r="D36" s="166">
        <v>3</v>
      </c>
      <c r="E36" s="166">
        <v>2</v>
      </c>
      <c r="F36" s="166">
        <v>5</v>
      </c>
      <c r="G36" s="166">
        <v>4</v>
      </c>
      <c r="H36" s="166">
        <v>1</v>
      </c>
      <c r="I36" s="166">
        <v>3</v>
      </c>
      <c r="J36" s="166">
        <v>4</v>
      </c>
      <c r="K36" s="166"/>
      <c r="L36" s="166"/>
      <c r="M36" s="166"/>
    </row>
    <row r="37" spans="1:13" x14ac:dyDescent="0.25">
      <c r="A37" s="41">
        <v>59</v>
      </c>
      <c r="B37" s="4" t="s">
        <v>387</v>
      </c>
      <c r="C37" t="s">
        <v>345</v>
      </c>
      <c r="D37" s="166">
        <v>4</v>
      </c>
      <c r="E37" s="166">
        <v>3</v>
      </c>
      <c r="F37" s="166">
        <v>3</v>
      </c>
      <c r="G37" s="166">
        <v>3</v>
      </c>
      <c r="H37" s="166">
        <v>1</v>
      </c>
      <c r="I37" s="166">
        <v>3</v>
      </c>
      <c r="J37" s="166">
        <v>3</v>
      </c>
      <c r="K37" s="166"/>
      <c r="L37" s="166"/>
      <c r="M37" s="166"/>
    </row>
    <row r="38" spans="1:13" x14ac:dyDescent="0.25">
      <c r="A38" s="41">
        <v>60</v>
      </c>
      <c r="B38" s="4" t="s">
        <v>499</v>
      </c>
      <c r="C38" t="s">
        <v>346</v>
      </c>
      <c r="D38" s="166">
        <v>4</v>
      </c>
      <c r="E38" s="166">
        <v>4</v>
      </c>
      <c r="F38" s="166">
        <v>3</v>
      </c>
      <c r="G38" s="166">
        <v>1</v>
      </c>
      <c r="H38" s="166">
        <v>1</v>
      </c>
      <c r="I38" s="166">
        <v>2</v>
      </c>
      <c r="J38" s="166">
        <v>3</v>
      </c>
      <c r="K38" s="166"/>
      <c r="L38" s="166"/>
      <c r="M38" s="166"/>
    </row>
    <row r="39" spans="1:13" x14ac:dyDescent="0.25">
      <c r="A39" s="41">
        <v>61</v>
      </c>
      <c r="B39" s="4" t="s">
        <v>500</v>
      </c>
      <c r="C39" t="s">
        <v>347</v>
      </c>
      <c r="D39" s="166">
        <v>5</v>
      </c>
      <c r="E39" s="166">
        <v>3</v>
      </c>
      <c r="F39" s="166">
        <v>4</v>
      </c>
      <c r="G39" s="166">
        <v>2</v>
      </c>
      <c r="H39" s="166">
        <v>3</v>
      </c>
      <c r="I39" s="166">
        <v>4</v>
      </c>
      <c r="J39" s="166">
        <v>4</v>
      </c>
      <c r="K39" s="166"/>
      <c r="L39" s="166"/>
      <c r="M39" s="166"/>
    </row>
    <row r="40" spans="1:13" x14ac:dyDescent="0.25">
      <c r="A40" s="41">
        <v>62</v>
      </c>
      <c r="B40" s="4" t="s">
        <v>501</v>
      </c>
      <c r="C40" t="s">
        <v>493</v>
      </c>
      <c r="D40" s="166">
        <v>2</v>
      </c>
      <c r="E40" s="166">
        <v>3</v>
      </c>
      <c r="F40" s="166">
        <v>3</v>
      </c>
      <c r="G40" s="166">
        <v>3</v>
      </c>
      <c r="H40" s="166">
        <v>3</v>
      </c>
      <c r="I40" s="166">
        <v>4</v>
      </c>
      <c r="J40" s="166">
        <v>4</v>
      </c>
      <c r="K40" s="166"/>
      <c r="L40" s="166"/>
      <c r="M40" s="166"/>
    </row>
    <row r="41" spans="1:13" x14ac:dyDescent="0.25">
      <c r="A41" s="41">
        <v>63</v>
      </c>
      <c r="B41" s="4" t="s">
        <v>502</v>
      </c>
      <c r="C41" t="s">
        <v>570</v>
      </c>
      <c r="D41" s="166" t="s">
        <v>534</v>
      </c>
      <c r="E41" s="166" t="s">
        <v>534</v>
      </c>
      <c r="F41" s="166" t="s">
        <v>580</v>
      </c>
      <c r="G41" s="166" t="s">
        <v>581</v>
      </c>
      <c r="H41" s="166" t="s">
        <v>534</v>
      </c>
      <c r="I41" s="166" t="s">
        <v>534</v>
      </c>
      <c r="J41" s="166" t="s">
        <v>534</v>
      </c>
      <c r="K41" s="166"/>
      <c r="L41" s="166"/>
      <c r="M41" s="166"/>
    </row>
    <row r="42" spans="1:13" x14ac:dyDescent="0.25">
      <c r="A42" s="41">
        <v>64</v>
      </c>
      <c r="B42" s="4" t="s">
        <v>503</v>
      </c>
      <c r="C42" t="s">
        <v>494</v>
      </c>
      <c r="D42" s="166">
        <v>4</v>
      </c>
      <c r="E42" s="166">
        <v>3</v>
      </c>
      <c r="F42" s="166">
        <v>2</v>
      </c>
      <c r="G42" s="166">
        <v>3</v>
      </c>
      <c r="H42" s="166">
        <v>4</v>
      </c>
      <c r="I42" s="166">
        <v>5</v>
      </c>
      <c r="J42" s="166">
        <v>3</v>
      </c>
      <c r="K42" s="166"/>
      <c r="L42" s="166"/>
      <c r="M42" s="166"/>
    </row>
    <row r="43" spans="1:13" x14ac:dyDescent="0.25">
      <c r="A43" s="41">
        <v>65</v>
      </c>
      <c r="B43" s="4" t="s">
        <v>504</v>
      </c>
      <c r="C43" t="s">
        <v>685</v>
      </c>
      <c r="D43" s="166" t="s">
        <v>534</v>
      </c>
      <c r="E43" s="166" t="s">
        <v>534</v>
      </c>
      <c r="F43" s="166" t="s">
        <v>582</v>
      </c>
      <c r="G43" s="166" t="s">
        <v>560</v>
      </c>
      <c r="H43" s="166" t="s">
        <v>534</v>
      </c>
      <c r="I43" s="166" t="s">
        <v>534</v>
      </c>
      <c r="J43" s="166" t="s">
        <v>534</v>
      </c>
      <c r="K43" s="166"/>
      <c r="L43" s="166"/>
      <c r="M43" s="166"/>
    </row>
    <row r="44" spans="1:13" x14ac:dyDescent="0.25">
      <c r="A44" s="41">
        <v>66</v>
      </c>
      <c r="B44" s="4" t="s">
        <v>505</v>
      </c>
      <c r="C44" t="s">
        <v>495</v>
      </c>
      <c r="D44" s="166">
        <v>4</v>
      </c>
      <c r="E44" s="166">
        <v>4</v>
      </c>
      <c r="F44" s="166">
        <v>5</v>
      </c>
      <c r="G44" s="166">
        <v>4</v>
      </c>
      <c r="H44" s="166">
        <v>4</v>
      </c>
      <c r="I44" s="166">
        <v>3</v>
      </c>
      <c r="J44" s="166">
        <v>3</v>
      </c>
      <c r="K44" s="166"/>
      <c r="L44" s="166"/>
      <c r="M44" s="166"/>
    </row>
    <row r="45" spans="1:13" x14ac:dyDescent="0.25">
      <c r="A45" s="41">
        <v>67</v>
      </c>
      <c r="B45" s="4" t="s">
        <v>572</v>
      </c>
      <c r="C45" t="s">
        <v>496</v>
      </c>
      <c r="D45" s="166">
        <v>8</v>
      </c>
      <c r="E45" s="166" t="s">
        <v>561</v>
      </c>
      <c r="F45" s="166">
        <v>7</v>
      </c>
      <c r="G45" s="166">
        <v>8</v>
      </c>
      <c r="H45" s="166">
        <v>3</v>
      </c>
      <c r="I45" s="166">
        <v>7</v>
      </c>
      <c r="J45" s="166">
        <v>7</v>
      </c>
      <c r="K45" s="166"/>
      <c r="L45" s="166"/>
      <c r="M45" s="166"/>
    </row>
    <row r="46" spans="1:13" x14ac:dyDescent="0.25">
      <c r="A46" s="41">
        <v>68</v>
      </c>
      <c r="B46" s="4" t="s">
        <v>573</v>
      </c>
      <c r="C46" t="s">
        <v>497</v>
      </c>
      <c r="D46" s="166" t="s">
        <v>583</v>
      </c>
      <c r="E46" s="166" t="s">
        <v>584</v>
      </c>
      <c r="F46" s="166" t="s">
        <v>585</v>
      </c>
      <c r="G46" s="166" t="s">
        <v>562</v>
      </c>
      <c r="H46" s="166" t="s">
        <v>563</v>
      </c>
      <c r="I46" s="166" t="s">
        <v>586</v>
      </c>
      <c r="J46" s="166" t="s">
        <v>587</v>
      </c>
      <c r="K46" s="166"/>
      <c r="L46" s="166"/>
      <c r="M46" s="166"/>
    </row>
    <row r="47" spans="1:13" x14ac:dyDescent="0.25">
      <c r="A47" s="41">
        <v>69</v>
      </c>
      <c r="B47" s="4" t="s">
        <v>511</v>
      </c>
      <c r="C47" t="s">
        <v>498</v>
      </c>
      <c r="D47" s="166" t="s">
        <v>588</v>
      </c>
      <c r="E47" s="166" t="s">
        <v>589</v>
      </c>
      <c r="F47" s="166" t="s">
        <v>590</v>
      </c>
      <c r="G47" s="166" t="s">
        <v>564</v>
      </c>
      <c r="H47" s="166" t="s">
        <v>565</v>
      </c>
      <c r="I47" s="166" t="s">
        <v>591</v>
      </c>
      <c r="J47" s="166" t="s">
        <v>592</v>
      </c>
      <c r="K47" s="166"/>
      <c r="L47" s="166"/>
      <c r="M47" s="166"/>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649</v>
      </c>
      <c r="C2" s="18" t="s">
        <v>650</v>
      </c>
      <c r="D2" s="18" t="s">
        <v>651</v>
      </c>
      <c r="E2" s="167"/>
    </row>
    <row r="3" spans="1:6" ht="30" customHeight="1" x14ac:dyDescent="0.25">
      <c r="A3">
        <v>70</v>
      </c>
      <c r="B3" s="206" t="s">
        <v>607</v>
      </c>
      <c r="C3" s="143" t="s">
        <v>608</v>
      </c>
      <c r="D3" s="143">
        <v>6</v>
      </c>
      <c r="E3" s="163"/>
      <c r="F3" s="168"/>
    </row>
    <row r="4" spans="1:6" ht="60.75" customHeight="1" x14ac:dyDescent="0.25">
      <c r="B4" s="206"/>
      <c r="C4" s="143" t="s">
        <v>609</v>
      </c>
      <c r="D4" s="143" t="s">
        <v>593</v>
      </c>
      <c r="E4" s="163"/>
      <c r="F4" s="168"/>
    </row>
    <row r="5" spans="1:6" ht="30" customHeight="1" x14ac:dyDescent="0.25">
      <c r="A5">
        <v>71</v>
      </c>
      <c r="B5" s="206" t="s">
        <v>610</v>
      </c>
      <c r="C5" s="143" t="s">
        <v>611</v>
      </c>
      <c r="D5" s="143">
        <v>7</v>
      </c>
      <c r="E5" s="121"/>
      <c r="F5" s="168"/>
    </row>
    <row r="6" spans="1:6" ht="60" customHeight="1" x14ac:dyDescent="0.25">
      <c r="B6" s="206"/>
      <c r="C6" s="143" t="s">
        <v>612</v>
      </c>
      <c r="D6" s="169" t="s">
        <v>594</v>
      </c>
      <c r="E6" s="163"/>
      <c r="F6" s="168"/>
    </row>
    <row r="7" spans="1:6" ht="30" customHeight="1" x14ac:dyDescent="0.25">
      <c r="A7">
        <v>72</v>
      </c>
      <c r="B7" s="206" t="s">
        <v>613</v>
      </c>
      <c r="C7" s="143" t="s">
        <v>614</v>
      </c>
      <c r="D7" s="143">
        <v>8</v>
      </c>
      <c r="E7" s="163"/>
      <c r="F7" s="168"/>
    </row>
    <row r="8" spans="1:6" ht="30" customHeight="1" x14ac:dyDescent="0.25">
      <c r="B8" s="206"/>
      <c r="C8" s="143" t="s">
        <v>615</v>
      </c>
      <c r="D8" s="169" t="s">
        <v>595</v>
      </c>
      <c r="E8" s="163"/>
      <c r="F8" s="168"/>
    </row>
    <row r="9" spans="1:6" ht="30" customHeight="1" x14ac:dyDescent="0.25">
      <c r="A9">
        <v>73</v>
      </c>
      <c r="B9" s="206" t="s">
        <v>616</v>
      </c>
      <c r="C9" s="143" t="s">
        <v>671</v>
      </c>
      <c r="D9" s="143">
        <v>7</v>
      </c>
      <c r="E9" s="163"/>
      <c r="F9" s="168"/>
    </row>
    <row r="10" spans="1:6" ht="58.5" customHeight="1" x14ac:dyDescent="0.25">
      <c r="B10" s="206"/>
      <c r="C10" s="143" t="s">
        <v>617</v>
      </c>
      <c r="D10" s="169" t="s">
        <v>596</v>
      </c>
      <c r="E10" s="163"/>
      <c r="F10" s="168"/>
    </row>
    <row r="11" spans="1:6" ht="30" customHeight="1" x14ac:dyDescent="0.25">
      <c r="A11">
        <v>74</v>
      </c>
      <c r="B11" s="206" t="s">
        <v>618</v>
      </c>
      <c r="C11" s="143" t="s">
        <v>672</v>
      </c>
      <c r="D11" s="143">
        <v>9</v>
      </c>
      <c r="E11" s="163"/>
      <c r="F11" s="168"/>
    </row>
    <row r="12" spans="1:6" ht="30" customHeight="1" x14ac:dyDescent="0.25">
      <c r="B12" s="206"/>
      <c r="C12" s="143" t="s">
        <v>619</v>
      </c>
      <c r="D12" s="169" t="s">
        <v>597</v>
      </c>
      <c r="E12" s="163"/>
      <c r="F12" s="168"/>
    </row>
    <row r="13" spans="1:6" ht="30" customHeight="1" x14ac:dyDescent="0.25">
      <c r="A13">
        <v>75</v>
      </c>
      <c r="B13" s="206" t="s">
        <v>620</v>
      </c>
      <c r="C13" s="143" t="s">
        <v>621</v>
      </c>
      <c r="D13" s="143">
        <v>8</v>
      </c>
      <c r="E13" s="163"/>
      <c r="F13" s="168"/>
    </row>
    <row r="14" spans="1:6" ht="50.25" customHeight="1" x14ac:dyDescent="0.25">
      <c r="B14" s="206"/>
      <c r="C14" s="143" t="s">
        <v>622</v>
      </c>
      <c r="D14" s="169" t="s">
        <v>598</v>
      </c>
      <c r="E14" s="163"/>
      <c r="F14" s="168"/>
    </row>
    <row r="15" spans="1:6" ht="45" customHeight="1" x14ac:dyDescent="0.25">
      <c r="A15">
        <v>76</v>
      </c>
      <c r="B15" s="206" t="s">
        <v>623</v>
      </c>
      <c r="C15" s="143" t="s">
        <v>624</v>
      </c>
      <c r="D15" s="143">
        <v>6</v>
      </c>
    </row>
    <row r="16" spans="1:6" ht="30" x14ac:dyDescent="0.25">
      <c r="B16" s="206"/>
      <c r="C16" s="143" t="s">
        <v>625</v>
      </c>
      <c r="D16" s="169" t="s">
        <v>599</v>
      </c>
    </row>
    <row r="17" spans="1:4" ht="45" customHeight="1" x14ac:dyDescent="0.25">
      <c r="A17">
        <v>77</v>
      </c>
      <c r="B17" s="206" t="s">
        <v>626</v>
      </c>
      <c r="C17" s="143" t="s">
        <v>627</v>
      </c>
      <c r="D17" s="143">
        <v>7</v>
      </c>
    </row>
    <row r="18" spans="1:4" ht="30" x14ac:dyDescent="0.25">
      <c r="B18" s="206"/>
      <c r="C18" s="143" t="s">
        <v>628</v>
      </c>
      <c r="D18" s="169" t="s">
        <v>600</v>
      </c>
    </row>
    <row r="19" spans="1:4" ht="75" customHeight="1" x14ac:dyDescent="0.25">
      <c r="A19">
        <v>78</v>
      </c>
      <c r="B19" s="206" t="s">
        <v>629</v>
      </c>
      <c r="C19" s="143" t="s">
        <v>630</v>
      </c>
      <c r="D19" s="143">
        <v>8</v>
      </c>
    </row>
    <row r="20" spans="1:4" ht="30" x14ac:dyDescent="0.25">
      <c r="B20" s="206"/>
      <c r="C20" s="143" t="s">
        <v>631</v>
      </c>
      <c r="D20" s="169" t="s">
        <v>601</v>
      </c>
    </row>
    <row r="21" spans="1:4" ht="45" customHeight="1" x14ac:dyDescent="0.25">
      <c r="A21">
        <v>79</v>
      </c>
      <c r="B21" s="206" t="s">
        <v>632</v>
      </c>
      <c r="C21" s="143" t="s">
        <v>633</v>
      </c>
      <c r="D21" s="143">
        <v>5</v>
      </c>
    </row>
    <row r="22" spans="1:4" ht="45" x14ac:dyDescent="0.25">
      <c r="B22" s="206"/>
      <c r="C22" s="143" t="s">
        <v>634</v>
      </c>
      <c r="D22" s="169" t="s">
        <v>602</v>
      </c>
    </row>
    <row r="23" spans="1:4" ht="90" customHeight="1" x14ac:dyDescent="0.25">
      <c r="A23">
        <v>80</v>
      </c>
      <c r="B23" s="206" t="s">
        <v>635</v>
      </c>
      <c r="C23" s="143" t="s">
        <v>636</v>
      </c>
      <c r="D23" s="143" t="s">
        <v>673</v>
      </c>
    </row>
    <row r="24" spans="1:4" ht="30" x14ac:dyDescent="0.25">
      <c r="B24" s="206"/>
      <c r="C24" s="143" t="s">
        <v>637</v>
      </c>
      <c r="D24" s="169" t="s">
        <v>603</v>
      </c>
    </row>
    <row r="25" spans="1:4" ht="30" customHeight="1" x14ac:dyDescent="0.25">
      <c r="A25">
        <v>81</v>
      </c>
      <c r="B25" s="206" t="s">
        <v>638</v>
      </c>
      <c r="C25" s="143" t="s">
        <v>639</v>
      </c>
      <c r="D25" s="169">
        <v>9</v>
      </c>
    </row>
    <row r="26" spans="1:4" ht="135" x14ac:dyDescent="0.25">
      <c r="B26" s="206"/>
      <c r="C26" s="143" t="s">
        <v>640</v>
      </c>
      <c r="D26" s="169" t="s">
        <v>648</v>
      </c>
    </row>
    <row r="27" spans="1:4" ht="45" customHeight="1" x14ac:dyDescent="0.25">
      <c r="A27">
        <v>82</v>
      </c>
      <c r="B27" s="206" t="s">
        <v>641</v>
      </c>
      <c r="C27" s="143" t="s">
        <v>642</v>
      </c>
      <c r="D27" s="143">
        <v>8</v>
      </c>
    </row>
    <row r="28" spans="1:4" ht="30" x14ac:dyDescent="0.25">
      <c r="B28" s="206"/>
      <c r="C28" s="143" t="s">
        <v>643</v>
      </c>
      <c r="D28" s="169" t="s">
        <v>604</v>
      </c>
    </row>
    <row r="29" spans="1:4" ht="30" customHeight="1" x14ac:dyDescent="0.25">
      <c r="A29">
        <v>83</v>
      </c>
      <c r="B29" s="206" t="s">
        <v>644</v>
      </c>
      <c r="C29" s="143" t="s">
        <v>642</v>
      </c>
      <c r="D29" s="143">
        <v>7</v>
      </c>
    </row>
    <row r="30" spans="1:4" ht="60" x14ac:dyDescent="0.25">
      <c r="B30" s="206"/>
      <c r="C30" s="143" t="s">
        <v>645</v>
      </c>
      <c r="D30" s="169" t="s">
        <v>605</v>
      </c>
    </row>
    <row r="31" spans="1:4" ht="45" customHeight="1" x14ac:dyDescent="0.25">
      <c r="A31">
        <v>84</v>
      </c>
      <c r="B31" s="206" t="s">
        <v>646</v>
      </c>
      <c r="C31" s="143" t="s">
        <v>647</v>
      </c>
      <c r="D31" s="143">
        <v>7</v>
      </c>
    </row>
    <row r="32" spans="1:4" x14ac:dyDescent="0.25">
      <c r="B32" s="206"/>
      <c r="C32" s="143" t="s">
        <v>615</v>
      </c>
      <c r="D32" s="169" t="s">
        <v>606</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G72" workbookViewId="0">
      <selection activeCell="L104" sqref="L104"/>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election activeCell="B356" sqref="B356:G361"/>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06" t="s">
        <v>54</v>
      </c>
      <c r="D7" s="17" t="s">
        <v>47</v>
      </c>
      <c r="E7" s="16">
        <f>AVERAGE('Resultados Examen'!C$7:C$106)</f>
        <v>8.8000000000000007</v>
      </c>
      <c r="N7" t="s">
        <v>301</v>
      </c>
    </row>
    <row r="8" spans="1:14" x14ac:dyDescent="0.25">
      <c r="B8" s="226"/>
      <c r="C8" s="206"/>
      <c r="D8" s="17" t="s">
        <v>48</v>
      </c>
      <c r="E8" s="1">
        <f>_xlfn.VAR.S('Resultados Examen'!C$7:C$106)</f>
        <v>0.19999999999999998</v>
      </c>
      <c r="N8" t="s">
        <v>302</v>
      </c>
    </row>
    <row r="9" spans="1:14" x14ac:dyDescent="0.25">
      <c r="B9" s="226"/>
      <c r="C9" s="206"/>
      <c r="D9" s="17" t="s">
        <v>55</v>
      </c>
      <c r="E9" s="1">
        <f>COUNT('Resultados Examen'!C$7:C$106)</f>
        <v>5</v>
      </c>
    </row>
    <row r="11" spans="1:14" ht="15" customHeight="1" x14ac:dyDescent="0.25">
      <c r="B11" s="226" t="s">
        <v>73</v>
      </c>
      <c r="C11" s="206" t="s">
        <v>53</v>
      </c>
      <c r="D11" s="17" t="s">
        <v>47</v>
      </c>
      <c r="E11" s="16" t="str">
        <f>IF('Resultados Examen'!$F$6="Sí",AVERAGE('Resultados Examen'!G$7:G$106),"N/A")</f>
        <v>N/A</v>
      </c>
    </row>
    <row r="12" spans="1:14" x14ac:dyDescent="0.25">
      <c r="B12" s="226"/>
      <c r="C12" s="206"/>
      <c r="D12" s="17" t="s">
        <v>48</v>
      </c>
      <c r="E12" s="1" t="str">
        <f>IF('Resultados Examen'!$F$6="Sí",_xlfn.VAR.S('Resultados Examen'!G$7:G$106),"N/A")</f>
        <v>N/A</v>
      </c>
    </row>
    <row r="13" spans="1:14" x14ac:dyDescent="0.25">
      <c r="B13" s="226"/>
      <c r="C13" s="206"/>
      <c r="D13" s="17" t="s">
        <v>55</v>
      </c>
      <c r="E13" s="1" t="str">
        <f>IF('Resultados Examen'!$F$6="Sí",COUNT('Resultados Examen'!G$7:G$106),"N/A")</f>
        <v>N/A</v>
      </c>
    </row>
    <row r="14" spans="1:14" x14ac:dyDescent="0.25">
      <c r="B14" s="226"/>
      <c r="C14" s="206" t="s">
        <v>54</v>
      </c>
      <c r="D14" s="17" t="s">
        <v>47</v>
      </c>
      <c r="E14" s="16" t="str">
        <f>IF('Resultados Examen'!$F$6="Sí",AVERAGE('Resultados Examen'!H$7:H$106),"N/A")</f>
        <v>N/A</v>
      </c>
    </row>
    <row r="15" spans="1:14" x14ac:dyDescent="0.25">
      <c r="B15" s="226"/>
      <c r="C15" s="206"/>
      <c r="D15" s="17" t="s">
        <v>48</v>
      </c>
      <c r="E15" s="1" t="str">
        <f>IF('Resultados Examen'!$F$6="Sí",_xlfn.VAR.S('Resultados Examen'!H$7:H$106),"N/A")</f>
        <v>N/A</v>
      </c>
    </row>
    <row r="16" spans="1:14" x14ac:dyDescent="0.25">
      <c r="B16" s="226"/>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4" t="e">
        <f>"t "&amp;IF(H35&gt;I41,"&gt;","&lt;")&amp;" valor crítico, por lo tanto se acepta la " &amp; IF(I35&gt;J41,LOWER(I29),LOWER(I28))</f>
        <v>#VALUE!</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4" t="e">
        <f>"t "&amp;IF(H75&gt;I81,"&gt;","&lt;")&amp;" valor crítico, por lo tanto se acepta la " &amp; IF(I75&gt;J81,LOWER(I69),LOWER(I68))</f>
        <v>#VALUE!</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652</v>
      </c>
      <c r="H112" s="1" t="s">
        <v>508</v>
      </c>
      <c r="I112" s="1" t="s">
        <v>508</v>
      </c>
      <c r="J112" t="s">
        <v>94</v>
      </c>
    </row>
    <row r="113" spans="1:10" x14ac:dyDescent="0.25">
      <c r="A113">
        <v>28</v>
      </c>
      <c r="B113" s="36" t="s">
        <v>18</v>
      </c>
      <c r="C113" s="37" t="s">
        <v>673</v>
      </c>
      <c r="D113" s="37" t="s">
        <v>673</v>
      </c>
      <c r="F113" s="2" t="s">
        <v>102</v>
      </c>
      <c r="G113" s="143" t="s">
        <v>653</v>
      </c>
      <c r="H113" s="37">
        <f>AVERAGE(C116:C117)</f>
        <v>3.3571428571428572</v>
      </c>
      <c r="I113" s="16">
        <f>5*((H113-1)/4)</f>
        <v>2.9464285714285716</v>
      </c>
      <c r="J113" t="s">
        <v>94</v>
      </c>
    </row>
    <row r="114" spans="1:10" x14ac:dyDescent="0.25">
      <c r="A114">
        <v>29</v>
      </c>
      <c r="B114" s="36" t="s">
        <v>19</v>
      </c>
      <c r="C114" s="37" t="s">
        <v>673</v>
      </c>
      <c r="D114" s="37" t="s">
        <v>673</v>
      </c>
      <c r="F114" s="2" t="s">
        <v>103</v>
      </c>
      <c r="G114" s="143" t="s">
        <v>654</v>
      </c>
      <c r="H114" s="37">
        <f>AVERAGE(C118:C119)</f>
        <v>3.3928571428571428</v>
      </c>
      <c r="I114" s="16">
        <f t="shared" ref="I114:I133" si="0">5*((H114-1)/4)</f>
        <v>2.9910714285714284</v>
      </c>
      <c r="J114" t="s">
        <v>94</v>
      </c>
    </row>
    <row r="115" spans="1:10" x14ac:dyDescent="0.25">
      <c r="A115">
        <v>30</v>
      </c>
      <c r="B115" s="36" t="s">
        <v>20</v>
      </c>
      <c r="C115" s="37" t="s">
        <v>673</v>
      </c>
      <c r="D115" s="37" t="s">
        <v>673</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655</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656</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657</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658</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659</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660</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661</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662</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663</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664</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665</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666</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667</v>
      </c>
      <c r="H131" s="37">
        <f>AVERAGE(C147)</f>
        <v>3.1428571428571428</v>
      </c>
      <c r="I131" s="16">
        <f t="shared" si="0"/>
        <v>2.6785714285714284</v>
      </c>
      <c r="J131" t="s">
        <v>94</v>
      </c>
    </row>
    <row r="132" spans="1:10" x14ac:dyDescent="0.25">
      <c r="A132">
        <v>47</v>
      </c>
      <c r="B132" s="36" t="s">
        <v>37</v>
      </c>
      <c r="C132" s="37" t="s">
        <v>673</v>
      </c>
      <c r="D132" s="37" t="s">
        <v>673</v>
      </c>
      <c r="F132" s="2" t="s">
        <v>514</v>
      </c>
      <c r="G132" s="143" t="s">
        <v>668</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669</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670</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673</v>
      </c>
      <c r="D148" s="37" t="s">
        <v>673</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673</v>
      </c>
      <c r="D150" s="37" t="s">
        <v>673</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572</v>
      </c>
      <c r="C152" s="37">
        <f>IF('Resultados Encuestas'!D45&lt;&gt;"",AVERAGE('Resultados Encuestas'!D45:CY45),"N/A")</f>
        <v>6.666666666666667</v>
      </c>
      <c r="D152" s="37">
        <f>_xlfn.VAR.S('Resultados Encuestas'!D45:CY45)</f>
        <v>3.4666666666666628</v>
      </c>
    </row>
    <row r="153" spans="1:6" x14ac:dyDescent="0.25">
      <c r="A153">
        <v>68</v>
      </c>
      <c r="B153" s="36" t="s">
        <v>573</v>
      </c>
      <c r="C153" s="37" t="s">
        <v>673</v>
      </c>
      <c r="D153" s="37" t="s">
        <v>673</v>
      </c>
    </row>
    <row r="154" spans="1:6" x14ac:dyDescent="0.25">
      <c r="A154">
        <v>69</v>
      </c>
      <c r="B154" s="36" t="s">
        <v>511</v>
      </c>
      <c r="C154" s="37" t="s">
        <v>673</v>
      </c>
      <c r="D154" s="37" t="s">
        <v>673</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7" t="s">
        <v>521</v>
      </c>
      <c r="B179" s="217" t="s">
        <v>250</v>
      </c>
      <c r="C179" s="219">
        <f>IF($C$184="N/A",M230/(1-M231),M230)</f>
        <v>0.17152621686969177</v>
      </c>
      <c r="D179" s="1" t="s">
        <v>135</v>
      </c>
      <c r="E179" s="90">
        <f>E164</f>
        <v>4</v>
      </c>
      <c r="F179" s="91">
        <f>IF($E$183="N/A",O257/(1-O$261),O257)</f>
        <v>0.29774948284737884</v>
      </c>
      <c r="G179" s="91">
        <f>F179*C$179</f>
        <v>5.1071842367718071E-2</v>
      </c>
      <c r="H179" s="37">
        <f>G179*E179</f>
        <v>0.20428736947087228</v>
      </c>
      <c r="I179" s="222" cm="1">
        <f t="array" ref="I179">IF(E183="N/A",SUM(E179:E182*F179:F182),SUM(E179:E183*F179:F183))</f>
        <v>3.6964992528360292</v>
      </c>
      <c r="K179" s="51" t="str">
        <f>B179</f>
        <v>Resultados de comportamiento</v>
      </c>
      <c r="L179" s="8">
        <f>I179</f>
        <v>3.6964992528360292</v>
      </c>
    </row>
    <row r="180" spans="1:12" x14ac:dyDescent="0.25">
      <c r="A180" s="207"/>
      <c r="B180" s="217"/>
      <c r="C180" s="220"/>
      <c r="D180" s="1" t="s">
        <v>136</v>
      </c>
      <c r="E180" s="90">
        <f>E165</f>
        <v>3</v>
      </c>
      <c r="F180" s="91">
        <f t="shared" ref="F180:F182" si="2">IF($E$183="N/A",O258/(1-O$261),O258)</f>
        <v>0.16543857058774739</v>
      </c>
      <c r="G180" s="91">
        <f>F180*C$179</f>
        <v>2.837705213724577E-2</v>
      </c>
      <c r="H180" s="37">
        <f t="shared" ref="H180:H215" si="3">G180*E180</f>
        <v>8.513115641173731E-2</v>
      </c>
      <c r="I180" s="222"/>
      <c r="K180" s="51" t="str">
        <f>B184</f>
        <v>Resultados académicos</v>
      </c>
      <c r="L180" s="8" t="str">
        <f>I184</f>
        <v>N/A</v>
      </c>
    </row>
    <row r="181" spans="1:12" x14ac:dyDescent="0.25">
      <c r="A181" s="207"/>
      <c r="B181" s="217"/>
      <c r="C181" s="220"/>
      <c r="D181" s="1" t="s">
        <v>137</v>
      </c>
      <c r="E181" s="90">
        <f>E166</f>
        <v>3.5</v>
      </c>
      <c r="F181" s="91">
        <f t="shared" si="2"/>
        <v>0.27612435315244682</v>
      </c>
      <c r="G181" s="91">
        <f>F181*C$179</f>
        <v>4.7362565681829956E-2</v>
      </c>
      <c r="H181" s="37">
        <f t="shared" si="3"/>
        <v>0.16576897988640485</v>
      </c>
      <c r="I181" s="222"/>
      <c r="K181" s="51" t="str">
        <f>B186</f>
        <v>Resultados motivacionales</v>
      </c>
      <c r="L181" s="8">
        <f>I186</f>
        <v>3.040093309686144</v>
      </c>
    </row>
    <row r="182" spans="1:12" x14ac:dyDescent="0.25">
      <c r="A182" s="207"/>
      <c r="B182" s="217"/>
      <c r="C182" s="220"/>
      <c r="D182" s="1" t="s">
        <v>138</v>
      </c>
      <c r="E182" s="90">
        <f>E167</f>
        <v>4</v>
      </c>
      <c r="F182" s="91">
        <f t="shared" si="2"/>
        <v>0.26068759341242698</v>
      </c>
      <c r="G182" s="91">
        <f>F182*C$179</f>
        <v>4.4714756682897983E-2</v>
      </c>
      <c r="H182" s="37">
        <f t="shared" si="3"/>
        <v>0.17885902673159193</v>
      </c>
      <c r="I182" s="222"/>
      <c r="K182" s="51" t="s">
        <v>367</v>
      </c>
      <c r="L182" s="90">
        <f>I195</f>
        <v>3.8121911681450822</v>
      </c>
    </row>
    <row r="183" spans="1:12" x14ac:dyDescent="0.25">
      <c r="A183" s="207"/>
      <c r="B183" s="217"/>
      <c r="C183" s="220"/>
      <c r="D183" s="1" t="s">
        <v>251</v>
      </c>
      <c r="E183" s="90" t="str">
        <f>E169</f>
        <v>N/A</v>
      </c>
      <c r="F183" s="91">
        <f>IF(E183="N/A",0,O261)</f>
        <v>0</v>
      </c>
      <c r="G183" s="91">
        <f>F183*C$179</f>
        <v>0</v>
      </c>
      <c r="H183" s="37" t="str">
        <f>IF(E183="N/A","N/A",G183*E183)</f>
        <v>N/A</v>
      </c>
      <c r="I183" s="222"/>
      <c r="K183" s="51" t="str">
        <f>B209</f>
        <v>Diseño del contenido</v>
      </c>
      <c r="L183" s="8">
        <f>I209</f>
        <v>3.4312733056643854</v>
      </c>
    </row>
    <row r="184" spans="1:12" x14ac:dyDescent="0.25">
      <c r="A184" s="207"/>
      <c r="B184" s="217" t="s">
        <v>252</v>
      </c>
      <c r="C184" s="219" t="str">
        <f>IF(E184="N/A","N/A",M231)</f>
        <v>N/A</v>
      </c>
      <c r="D184" s="1" t="s">
        <v>91</v>
      </c>
      <c r="E184" s="90" t="str">
        <f>K5</f>
        <v>N/A</v>
      </c>
      <c r="F184" s="91">
        <f>IF('Resultados Examen'!F6="Sí",I273,1)</f>
        <v>1</v>
      </c>
      <c r="G184" s="91" t="str">
        <f>IF(C$184="N/A","N/A",F184*C$184)</f>
        <v>N/A</v>
      </c>
      <c r="H184" s="37" t="str">
        <f>IF(G184="N/A","N/A",G184*E184)</f>
        <v>N/A</v>
      </c>
      <c r="I184" s="222" t="str" cm="1">
        <f t="array" ref="I184">IF(H184="N/A","N/A",SUM(E184:E185*F184:F185))</f>
        <v>N/A</v>
      </c>
      <c r="K184" s="51" t="str">
        <f>B213</f>
        <v>Diseño metodológico</v>
      </c>
      <c r="L184" s="90">
        <f>I213</f>
        <v>3.6027499231261979</v>
      </c>
    </row>
    <row r="185" spans="1:12" x14ac:dyDescent="0.25">
      <c r="A185" s="207"/>
      <c r="B185" s="217"/>
      <c r="C185" s="220"/>
      <c r="D185" s="1" t="s">
        <v>95</v>
      </c>
      <c r="E185" s="90" t="str">
        <f>IF(E184="N/A","N/A",IF('Resultados Examen'!F6="Sí",K6,0))</f>
        <v>N/A</v>
      </c>
      <c r="F185" s="91">
        <f>IF('Resultados Examen'!F6="Sí",I274,0)</f>
        <v>0</v>
      </c>
      <c r="G185" s="91" t="str">
        <f>IF(C$184="N/A","N/A",F185*C$184)</f>
        <v>N/A</v>
      </c>
      <c r="H185" s="37" t="str">
        <f>IF(G185="N/A","N/A",G185*E185)</f>
        <v>N/A</v>
      </c>
      <c r="I185" s="222"/>
      <c r="K185" s="51" t="str">
        <f>B202</f>
        <v>Diseño técnico</v>
      </c>
      <c r="L185" s="8">
        <f>I202</f>
        <v>3.1923265960316396</v>
      </c>
    </row>
    <row r="186" spans="1:12" x14ac:dyDescent="0.25">
      <c r="A186" s="207"/>
      <c r="B186" s="217" t="s">
        <v>253</v>
      </c>
      <c r="C186" s="219">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22" cm="1">
        <f t="array" ref="I186">SUM(E186:E194*F186:F194)</f>
        <v>3.040093309686144</v>
      </c>
    </row>
    <row r="187" spans="1:12" x14ac:dyDescent="0.25">
      <c r="A187" s="207"/>
      <c r="B187" s="217"/>
      <c r="C187" s="220"/>
      <c r="D187" s="1" t="s">
        <v>107</v>
      </c>
      <c r="E187" s="90">
        <f t="shared" si="4"/>
        <v>3.5714285714285716</v>
      </c>
      <c r="F187" s="91">
        <f t="shared" ref="F187:F194" si="5">W287</f>
        <v>8.1916554977374795E-2</v>
      </c>
      <c r="G187" s="91">
        <f t="shared" ref="G187:G194" si="6">F187*C$186</f>
        <v>4.6922541345851422E-2</v>
      </c>
      <c r="H187" s="37">
        <f t="shared" si="3"/>
        <v>0.16758050480661224</v>
      </c>
      <c r="I187" s="222"/>
      <c r="K187" s="11"/>
    </row>
    <row r="188" spans="1:12" x14ac:dyDescent="0.25">
      <c r="A188" s="207"/>
      <c r="B188" s="217"/>
      <c r="C188" s="220"/>
      <c r="D188" s="1" t="s">
        <v>108</v>
      </c>
      <c r="E188" s="90">
        <f t="shared" si="4"/>
        <v>3.035714285714286</v>
      </c>
      <c r="F188" s="91">
        <f t="shared" si="5"/>
        <v>8.9047444986360094E-2</v>
      </c>
      <c r="G188" s="91">
        <f t="shared" si="6"/>
        <v>5.1007179443385522E-2</v>
      </c>
      <c r="H188" s="37">
        <f t="shared" si="3"/>
        <v>0.1548432233102775</v>
      </c>
      <c r="I188" s="222"/>
      <c r="K188" s="11"/>
    </row>
    <row r="189" spans="1:12" x14ac:dyDescent="0.25">
      <c r="A189" s="207"/>
      <c r="B189" s="217"/>
      <c r="C189" s="220"/>
      <c r="D189" s="1" t="s">
        <v>109</v>
      </c>
      <c r="E189" s="90">
        <f t="shared" si="4"/>
        <v>2.9464285714285712</v>
      </c>
      <c r="F189" s="91">
        <f t="shared" si="5"/>
        <v>0.11640772803584731</v>
      </c>
      <c r="G189" s="91">
        <f t="shared" si="6"/>
        <v>6.6679396286224546E-2</v>
      </c>
      <c r="H189" s="37">
        <f t="shared" si="3"/>
        <v>0.19646607834334015</v>
      </c>
      <c r="I189" s="222"/>
      <c r="K189" s="11"/>
    </row>
    <row r="190" spans="1:12" x14ac:dyDescent="0.25">
      <c r="A190" s="207"/>
      <c r="B190" s="217"/>
      <c r="C190" s="220"/>
      <c r="D190" s="1" t="s">
        <v>110</v>
      </c>
      <c r="E190" s="90">
        <f t="shared" si="4"/>
        <v>2.6785714285714284</v>
      </c>
      <c r="F190" s="91">
        <f t="shared" si="5"/>
        <v>0.24184798830640858</v>
      </c>
      <c r="G190" s="91">
        <f t="shared" si="6"/>
        <v>0.13853270848429575</v>
      </c>
      <c r="H190" s="37">
        <f t="shared" si="3"/>
        <v>0.37106975486864929</v>
      </c>
      <c r="I190" s="222"/>
      <c r="K190" s="11"/>
    </row>
    <row r="191" spans="1:12" x14ac:dyDescent="0.25">
      <c r="A191" s="207"/>
      <c r="B191" s="217"/>
      <c r="C191" s="220"/>
      <c r="D191" s="1" t="s">
        <v>111</v>
      </c>
      <c r="E191" s="90">
        <f t="shared" si="4"/>
        <v>3.333333333333333</v>
      </c>
      <c r="F191" s="91">
        <f t="shared" si="5"/>
        <v>0.19446073955161847</v>
      </c>
      <c r="G191" s="91">
        <f t="shared" si="6"/>
        <v>0.11138886509907378</v>
      </c>
      <c r="H191" s="37">
        <f t="shared" si="3"/>
        <v>0.37129621699691256</v>
      </c>
      <c r="I191" s="222"/>
      <c r="K191" s="11"/>
    </row>
    <row r="192" spans="1:12" x14ac:dyDescent="0.25">
      <c r="A192" s="207"/>
      <c r="B192" s="217"/>
      <c r="C192" s="220"/>
      <c r="D192" s="1" t="s">
        <v>112</v>
      </c>
      <c r="E192" s="90">
        <f t="shared" si="4"/>
        <v>2.8571428571428568</v>
      </c>
      <c r="F192" s="91">
        <f t="shared" si="5"/>
        <v>4.2376223145669273E-2</v>
      </c>
      <c r="G192" s="91">
        <f t="shared" si="6"/>
        <v>2.427348273109001E-2</v>
      </c>
      <c r="H192" s="37">
        <f t="shared" si="3"/>
        <v>6.93528078031143E-2</v>
      </c>
      <c r="I192" s="222"/>
      <c r="K192" s="11"/>
    </row>
    <row r="193" spans="1:11" x14ac:dyDescent="0.25">
      <c r="A193" s="207"/>
      <c r="B193" s="217"/>
      <c r="C193" s="220"/>
      <c r="D193" s="1" t="s">
        <v>113</v>
      </c>
      <c r="E193" s="90">
        <f t="shared" si="4"/>
        <v>2.1428571428571432</v>
      </c>
      <c r="F193" s="91">
        <f t="shared" si="5"/>
        <v>4.4080206535819101E-2</v>
      </c>
      <c r="G193" s="91">
        <f t="shared" si="6"/>
        <v>2.5249539782061365E-2</v>
      </c>
      <c r="H193" s="37">
        <f t="shared" si="3"/>
        <v>5.4106156675845792E-2</v>
      </c>
      <c r="I193" s="222"/>
      <c r="K193" s="11"/>
    </row>
    <row r="194" spans="1:11" x14ac:dyDescent="0.25">
      <c r="A194" s="207"/>
      <c r="B194" s="217"/>
      <c r="C194" s="220"/>
      <c r="D194" s="1" t="s">
        <v>114</v>
      </c>
      <c r="E194" s="90">
        <f t="shared" si="4"/>
        <v>3.2142857142857144</v>
      </c>
      <c r="F194" s="91">
        <f t="shared" si="5"/>
        <v>5.0891877023186267E-2</v>
      </c>
      <c r="G194" s="91">
        <f t="shared" si="6"/>
        <v>2.9151326059158596E-2</v>
      </c>
      <c r="H194" s="37">
        <f t="shared" si="3"/>
        <v>9.3700690904438347E-2</v>
      </c>
      <c r="I194" s="222"/>
      <c r="K194" s="11"/>
    </row>
    <row r="195" spans="1:11" x14ac:dyDescent="0.25">
      <c r="A195" s="207"/>
      <c r="B195" s="228" t="s">
        <v>367</v>
      </c>
      <c r="C195" s="230">
        <f>IF($C$184="N/A",M233/(1-M231),M233)</f>
        <v>0.25566476596874216</v>
      </c>
      <c r="D195" s="1" t="s">
        <v>372</v>
      </c>
      <c r="E195" s="90">
        <f>E170</f>
        <v>4.5</v>
      </c>
      <c r="F195" s="91">
        <f>N357</f>
        <v>0.29063619531673551</v>
      </c>
      <c r="G195" s="91">
        <f>F195*C$195</f>
        <v>7.4305434857698818E-2</v>
      </c>
      <c r="H195" s="37">
        <f>G195*E195</f>
        <v>0.33437445685964468</v>
      </c>
      <c r="I195" s="232" cm="1">
        <f t="array" ref="I195">SUM(E195:E199*F195:F199)</f>
        <v>3.8121911681450822</v>
      </c>
      <c r="K195" s="11"/>
    </row>
    <row r="196" spans="1:11" x14ac:dyDescent="0.25">
      <c r="A196" s="207"/>
      <c r="B196" s="229"/>
      <c r="C196" s="231"/>
      <c r="D196" s="1" t="s">
        <v>373</v>
      </c>
      <c r="E196" s="90">
        <f>I134</f>
        <v>3.3333333333333335</v>
      </c>
      <c r="F196" s="91">
        <f>N358</f>
        <v>0.21087609857772402</v>
      </c>
      <c r="G196" s="91">
        <f>F196*C$195</f>
        <v>5.3913588391275212E-2</v>
      </c>
      <c r="H196" s="37">
        <f>G196*E196</f>
        <v>0.17971196130425071</v>
      </c>
      <c r="I196" s="233"/>
      <c r="K196" s="11"/>
    </row>
    <row r="197" spans="1:11" x14ac:dyDescent="0.25">
      <c r="A197" s="207"/>
      <c r="B197" s="229"/>
      <c r="C197" s="231"/>
      <c r="D197" s="1" t="s">
        <v>368</v>
      </c>
      <c r="E197" s="90">
        <f>E171</f>
        <v>4</v>
      </c>
      <c r="F197" s="91">
        <f>N359</f>
        <v>0.11340197851593528</v>
      </c>
      <c r="G197" s="91">
        <f>F197*C$195</f>
        <v>2.8992890297668921E-2</v>
      </c>
      <c r="H197" s="37">
        <f t="shared" ref="H197:H199" si="7">G197*E197</f>
        <v>0.11597156119067568</v>
      </c>
      <c r="I197" s="233"/>
      <c r="K197" s="11"/>
    </row>
    <row r="198" spans="1:11" x14ac:dyDescent="0.25">
      <c r="A198" s="207"/>
      <c r="B198" s="229"/>
      <c r="C198" s="231"/>
      <c r="D198" s="1" t="s">
        <v>369</v>
      </c>
      <c r="E198" s="90">
        <f>E172</f>
        <v>3.5</v>
      </c>
      <c r="F198" s="91">
        <f>N360</f>
        <v>0.22198039519516272</v>
      </c>
      <c r="G198" s="91">
        <f>F198*C$195</f>
        <v>5.6752565787220169E-2</v>
      </c>
      <c r="H198" s="37">
        <f t="shared" si="7"/>
        <v>0.1986339802552706</v>
      </c>
      <c r="I198" s="233"/>
      <c r="K198" s="11"/>
    </row>
    <row r="199" spans="1:11" x14ac:dyDescent="0.25">
      <c r="A199" s="207"/>
      <c r="B199" s="229"/>
      <c r="C199" s="231"/>
      <c r="D199" s="144" t="s">
        <v>370</v>
      </c>
      <c r="E199" s="145">
        <f>E173</f>
        <v>3.5</v>
      </c>
      <c r="F199" s="146">
        <f>N361</f>
        <v>0.16310533239444244</v>
      </c>
      <c r="G199" s="146">
        <f>F199*C$195</f>
        <v>4.1700286634879027E-2</v>
      </c>
      <c r="H199" s="147">
        <f t="shared" si="7"/>
        <v>0.1459510032220766</v>
      </c>
      <c r="I199" s="233"/>
      <c r="K199" s="11"/>
    </row>
    <row r="200" spans="1:11" ht="18.75" x14ac:dyDescent="0.3">
      <c r="B200" s="103"/>
      <c r="C200" s="103"/>
      <c r="D200" s="103"/>
      <c r="E200" s="103"/>
      <c r="F200" s="161" t="s">
        <v>299</v>
      </c>
      <c r="G200" s="153">
        <f>SUM(G179:G199)</f>
        <v>0.99999999999999956</v>
      </c>
      <c r="H200" s="162">
        <f>SUM(H179:H199)</f>
        <v>3.3500823561332962</v>
      </c>
      <c r="I200" s="103"/>
    </row>
    <row r="201" spans="1:11" ht="35.25" customHeight="1" x14ac:dyDescent="0.25">
      <c r="B201" s="154"/>
      <c r="C201" s="155"/>
      <c r="D201" s="156"/>
      <c r="E201" s="157"/>
      <c r="F201" s="158"/>
      <c r="G201" s="158"/>
      <c r="H201" s="159"/>
      <c r="I201" s="160"/>
      <c r="K201" s="11"/>
    </row>
    <row r="202" spans="1:11" x14ac:dyDescent="0.25">
      <c r="A202" s="207" t="s">
        <v>522</v>
      </c>
      <c r="B202" s="218" t="s">
        <v>254</v>
      </c>
      <c r="C202" s="221">
        <f>K244</f>
        <v>0.26855961518439536</v>
      </c>
      <c r="D202" s="148" t="s">
        <v>102</v>
      </c>
      <c r="E202" s="149">
        <f>I113</f>
        <v>2.9464285714285716</v>
      </c>
      <c r="F202" s="150">
        <f t="shared" ref="F202:F208" si="8">S306</f>
        <v>0.14908907285090578</v>
      </c>
      <c r="G202" s="150">
        <f>F202*C$202</f>
        <v>4.0039304033037543E-2</v>
      </c>
      <c r="H202" s="151">
        <f t="shared" si="3"/>
        <v>0.11797294938305705</v>
      </c>
      <c r="I202" s="223" cm="1">
        <f t="array" ref="I202">SUM(E202:E208*F202:F208)</f>
        <v>3.1923265960316396</v>
      </c>
      <c r="K202" s="11"/>
    </row>
    <row r="203" spans="1:11" x14ac:dyDescent="0.25">
      <c r="A203" s="207"/>
      <c r="B203" s="217"/>
      <c r="C203" s="220"/>
      <c r="D203" s="1" t="s">
        <v>103</v>
      </c>
      <c r="E203" s="90">
        <f>I114</f>
        <v>2.9910714285714284</v>
      </c>
      <c r="F203" s="91">
        <f t="shared" si="8"/>
        <v>0.1927724645557021</v>
      </c>
      <c r="G203" s="91">
        <f t="shared" ref="G203:G208" si="9">F203*C$202</f>
        <v>5.1770898899226848E-2</v>
      </c>
      <c r="H203" s="37">
        <f t="shared" si="3"/>
        <v>0.15485045652893745</v>
      </c>
      <c r="I203" s="222"/>
      <c r="K203" s="11"/>
    </row>
    <row r="204" spans="1:11" x14ac:dyDescent="0.25">
      <c r="A204" s="207"/>
      <c r="B204" s="217"/>
      <c r="C204" s="220"/>
      <c r="D204" s="1" t="s">
        <v>104</v>
      </c>
      <c r="E204" s="90">
        <f>I115</f>
        <v>3.3035714285714284</v>
      </c>
      <c r="F204" s="91">
        <f t="shared" si="8"/>
        <v>0.23839599736594494</v>
      </c>
      <c r="G204" s="91">
        <f t="shared" si="9"/>
        <v>6.4023537314098308E-2</v>
      </c>
      <c r="H204" s="37">
        <f t="shared" si="3"/>
        <v>0.21150632862693189</v>
      </c>
      <c r="I204" s="222"/>
      <c r="K204" s="11"/>
    </row>
    <row r="205" spans="1:11" x14ac:dyDescent="0.25">
      <c r="A205" s="207"/>
      <c r="B205" s="217"/>
      <c r="C205" s="220"/>
      <c r="D205" s="1" t="s">
        <v>139</v>
      </c>
      <c r="E205" s="90">
        <f>E159</f>
        <v>3</v>
      </c>
      <c r="F205" s="91">
        <f t="shared" si="8"/>
        <v>0.13279047718970158</v>
      </c>
      <c r="G205" s="91">
        <f t="shared" si="9"/>
        <v>3.5662159454218488E-2</v>
      </c>
      <c r="H205" s="37">
        <f t="shared" si="3"/>
        <v>0.10698647836265546</v>
      </c>
      <c r="I205" s="222"/>
      <c r="K205" s="11"/>
    </row>
    <row r="206" spans="1:11" x14ac:dyDescent="0.25">
      <c r="A206" s="207"/>
      <c r="B206" s="217"/>
      <c r="C206" s="220"/>
      <c r="D206" s="1" t="s">
        <v>141</v>
      </c>
      <c r="E206" s="90">
        <f>E168</f>
        <v>2.5</v>
      </c>
      <c r="F206" s="91">
        <f t="shared" si="8"/>
        <v>7.4184950807925878E-2</v>
      </c>
      <c r="G206" s="91">
        <f t="shared" si="9"/>
        <v>1.9923081841449874E-2</v>
      </c>
      <c r="H206" s="37">
        <f t="shared" si="3"/>
        <v>4.9807704603624686E-2</v>
      </c>
      <c r="I206" s="222"/>
      <c r="K206" s="11"/>
    </row>
    <row r="207" spans="1:11" x14ac:dyDescent="0.25">
      <c r="A207" s="207"/>
      <c r="B207" s="217"/>
      <c r="C207" s="220"/>
      <c r="D207" s="1" t="s">
        <v>142</v>
      </c>
      <c r="E207" s="90">
        <f>E161</f>
        <v>4</v>
      </c>
      <c r="F207" s="91">
        <f t="shared" si="8"/>
        <v>0.12074687334172451</v>
      </c>
      <c r="G207" s="91">
        <f t="shared" si="9"/>
        <v>3.2427733839372461E-2</v>
      </c>
      <c r="H207" s="37">
        <f t="shared" si="3"/>
        <v>0.12971093535748984</v>
      </c>
      <c r="I207" s="222"/>
      <c r="K207" s="11"/>
    </row>
    <row r="208" spans="1:11" x14ac:dyDescent="0.25">
      <c r="A208" s="207"/>
      <c r="B208" s="217"/>
      <c r="C208" s="220"/>
      <c r="D208" s="1" t="s">
        <v>143</v>
      </c>
      <c r="E208" s="90">
        <f>E162</f>
        <v>3.5</v>
      </c>
      <c r="F208" s="91">
        <f t="shared" si="8"/>
        <v>9.202016388809528E-2</v>
      </c>
      <c r="G208" s="91">
        <f t="shared" si="9"/>
        <v>2.4712899802991864E-2</v>
      </c>
      <c r="H208" s="37">
        <f t="shared" si="3"/>
        <v>8.6495149310471531E-2</v>
      </c>
      <c r="I208" s="222"/>
      <c r="K208" s="11"/>
    </row>
    <row r="209" spans="1:11" x14ac:dyDescent="0.25">
      <c r="A209" s="207"/>
      <c r="B209" s="217" t="s">
        <v>255</v>
      </c>
      <c r="C209" s="219">
        <f>K245</f>
        <v>0.38331856056126207</v>
      </c>
      <c r="D209" s="1" t="s">
        <v>115</v>
      </c>
      <c r="E209" s="90">
        <f>I117</f>
        <v>3.839285714285714</v>
      </c>
      <c r="F209" s="91">
        <f>M324</f>
        <v>0.37329460383886287</v>
      </c>
      <c r="G209" s="91">
        <f>F209*C$209</f>
        <v>0.14309075020879949</v>
      </c>
      <c r="H209" s="37">
        <f t="shared" si="3"/>
        <v>0.5493662731230694</v>
      </c>
      <c r="I209" s="222" cm="1">
        <f t="array" ref="I209">SUM(E209:E212*F209:F212)</f>
        <v>3.4312733056643854</v>
      </c>
      <c r="K209" s="11"/>
    </row>
    <row r="210" spans="1:11" x14ac:dyDescent="0.25">
      <c r="A210" s="207"/>
      <c r="B210" s="217"/>
      <c r="C210" s="220"/>
      <c r="D210" s="1" t="s">
        <v>116</v>
      </c>
      <c r="E210" s="90">
        <f>I118</f>
        <v>3.125</v>
      </c>
      <c r="F210" s="91">
        <f>M325</f>
        <v>0.25437079251768263</v>
      </c>
      <c r="G210" s="91">
        <f>F210*C$209</f>
        <v>9.7505046036705553E-2</v>
      </c>
      <c r="H210" s="37">
        <f t="shared" si="3"/>
        <v>0.30470326886470483</v>
      </c>
      <c r="I210" s="222"/>
      <c r="K210" s="11"/>
    </row>
    <row r="211" spans="1:11" x14ac:dyDescent="0.25">
      <c r="A211" s="207"/>
      <c r="B211" s="217"/>
      <c r="C211" s="220"/>
      <c r="D211" s="1" t="s">
        <v>117</v>
      </c>
      <c r="E211" s="90">
        <f>I119</f>
        <v>3.4821428571428568</v>
      </c>
      <c r="F211" s="91">
        <f>M326</f>
        <v>0.28521508515648786</v>
      </c>
      <c r="G211" s="91">
        <f>F211*C$209</f>
        <v>0.1093282358925427</v>
      </c>
      <c r="H211" s="37">
        <f t="shared" si="3"/>
        <v>0.38069653569724687</v>
      </c>
      <c r="I211" s="222"/>
      <c r="K211" s="11"/>
    </row>
    <row r="212" spans="1:11" x14ac:dyDescent="0.25">
      <c r="A212" s="207"/>
      <c r="B212" s="217"/>
      <c r="C212" s="220"/>
      <c r="D212" s="1" t="s">
        <v>118</v>
      </c>
      <c r="E212" s="90">
        <f>I120</f>
        <v>2.410714285714286</v>
      </c>
      <c r="F212" s="91">
        <f>M327</f>
        <v>8.7119518486966585E-2</v>
      </c>
      <c r="G212" s="91">
        <f>F212*C$209</f>
        <v>3.339452842321429E-2</v>
      </c>
      <c r="H212" s="37">
        <f t="shared" si="3"/>
        <v>8.0504666734534464E-2</v>
      </c>
      <c r="I212" s="222"/>
      <c r="K212" s="11"/>
    </row>
    <row r="213" spans="1:11" x14ac:dyDescent="0.25">
      <c r="A213" s="207"/>
      <c r="B213" s="217" t="s">
        <v>256</v>
      </c>
      <c r="C213" s="219">
        <f>K246</f>
        <v>0.34812182425434263</v>
      </c>
      <c r="D213" s="1" t="s">
        <v>106</v>
      </c>
      <c r="E213" s="90">
        <f>I116</f>
        <v>3.9285714285714288</v>
      </c>
      <c r="F213" s="91">
        <f>S339</f>
        <v>0.27645113888246936</v>
      </c>
      <c r="G213" s="91">
        <f>F213*C$213</f>
        <v>9.623867478495586E-2</v>
      </c>
      <c r="H213" s="37">
        <f t="shared" si="3"/>
        <v>0.37808050808375521</v>
      </c>
      <c r="I213" s="232" cm="1">
        <f t="array" ref="I213">SUM(E213:E219*F213:F219)</f>
        <v>3.6027499231261979</v>
      </c>
      <c r="K213" s="11"/>
    </row>
    <row r="214" spans="1:11" x14ac:dyDescent="0.25">
      <c r="A214" s="207"/>
      <c r="B214" s="217"/>
      <c r="C214" s="219"/>
      <c r="D214" s="1" t="s">
        <v>140</v>
      </c>
      <c r="E214" s="90">
        <f>E160</f>
        <v>3.5</v>
      </c>
      <c r="F214" s="91">
        <f>S341</f>
        <v>0.18982903893726835</v>
      </c>
      <c r="G214" s="91">
        <f t="shared" ref="G214:G219" si="10">F214*C$213</f>
        <v>6.6083631331290499E-2</v>
      </c>
      <c r="H214" s="37">
        <f t="shared" si="3"/>
        <v>0.23129270965951676</v>
      </c>
      <c r="I214" s="233"/>
      <c r="K214" s="11"/>
    </row>
    <row r="215" spans="1:11" x14ac:dyDescent="0.25">
      <c r="A215" s="207"/>
      <c r="B215" s="217"/>
      <c r="C215" s="219"/>
      <c r="D215" s="1" t="s">
        <v>144</v>
      </c>
      <c r="E215" s="90">
        <f>E163</f>
        <v>4.5</v>
      </c>
      <c r="F215" s="91">
        <f>S340</f>
        <v>0.13856790219581624</v>
      </c>
      <c r="G215" s="91">
        <f>F215*C$213</f>
        <v>4.8238510895504884E-2</v>
      </c>
      <c r="H215" s="37">
        <f t="shared" si="3"/>
        <v>0.21707329902977199</v>
      </c>
      <c r="I215" s="233"/>
      <c r="K215" s="11"/>
    </row>
    <row r="216" spans="1:11" x14ac:dyDescent="0.25">
      <c r="A216" s="207"/>
      <c r="B216" s="217"/>
      <c r="C216" s="219"/>
      <c r="D216" s="1" t="s">
        <v>119</v>
      </c>
      <c r="E216" s="90">
        <f>I121</f>
        <v>3.3928571428571432</v>
      </c>
      <c r="F216" s="91">
        <f t="shared" ref="F216:F219" si="11">S342</f>
        <v>0.15275836931497649</v>
      </c>
      <c r="G216" s="91">
        <f t="shared" si="10"/>
        <v>5.3178522196048211E-2</v>
      </c>
      <c r="H216" s="37">
        <f>G216*E216</f>
        <v>0.18042712887944931</v>
      </c>
      <c r="I216" s="233"/>
      <c r="K216" s="11"/>
    </row>
    <row r="217" spans="1:11" x14ac:dyDescent="0.25">
      <c r="A217" s="207"/>
      <c r="B217" s="217"/>
      <c r="C217" s="219"/>
      <c r="D217" s="1" t="s">
        <v>513</v>
      </c>
      <c r="E217" s="90">
        <f>I131</f>
        <v>2.6785714285714284</v>
      </c>
      <c r="F217" s="91">
        <f t="shared" si="11"/>
        <v>0.14061472208730796</v>
      </c>
      <c r="G217" s="91">
        <f t="shared" si="10"/>
        <v>4.8951053570051056E-2</v>
      </c>
      <c r="H217" s="37">
        <f t="shared" ref="H217:H219" si="12">G217*E217</f>
        <v>0.13111889349120817</v>
      </c>
      <c r="I217" s="233"/>
      <c r="K217" s="11"/>
    </row>
    <row r="218" spans="1:11" x14ac:dyDescent="0.25">
      <c r="A218" s="207"/>
      <c r="B218" s="217"/>
      <c r="C218" s="219"/>
      <c r="D218" s="1" t="s">
        <v>514</v>
      </c>
      <c r="E218" s="90">
        <f>I132</f>
        <v>3.0357142857142856</v>
      </c>
      <c r="F218" s="91">
        <f t="shared" si="11"/>
        <v>5.5430734783349575E-2</v>
      </c>
      <c r="G218" s="91">
        <f t="shared" si="10"/>
        <v>1.9296648512538296E-2</v>
      </c>
      <c r="H218" s="37">
        <f t="shared" si="12"/>
        <v>5.8579111555919827E-2</v>
      </c>
      <c r="I218" s="233"/>
      <c r="K218" s="11"/>
    </row>
    <row r="219" spans="1:11" x14ac:dyDescent="0.25">
      <c r="A219" s="207"/>
      <c r="B219" s="217"/>
      <c r="C219" s="219"/>
      <c r="D219" s="1" t="s">
        <v>515</v>
      </c>
      <c r="E219" s="90">
        <f>I133</f>
        <v>3.5714285714285716</v>
      </c>
      <c r="F219" s="91">
        <f t="shared" si="11"/>
        <v>4.6348093798812058E-2</v>
      </c>
      <c r="G219" s="91">
        <f t="shared" si="10"/>
        <v>1.6134782963953837E-2</v>
      </c>
      <c r="H219" s="37">
        <f t="shared" si="12"/>
        <v>5.7624224871263709E-2</v>
      </c>
      <c r="I219" s="223"/>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7" t="s">
        <v>276</v>
      </c>
      <c r="H229" s="227"/>
      <c r="I229" s="227"/>
      <c r="J229" s="22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7" t="s">
        <v>276</v>
      </c>
      <c r="G243" s="227"/>
      <c r="H243" s="22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4" t="s">
        <v>276</v>
      </c>
      <c r="I256" s="235"/>
      <c r="J256" s="235"/>
      <c r="K256" s="235"/>
      <c r="L256" s="23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4" t="s">
        <v>276</v>
      </c>
      <c r="F272" s="23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201" t="s">
        <v>111</v>
      </c>
      <c r="I285" s="201" t="s">
        <v>112</v>
      </c>
      <c r="J285" s="72" t="s">
        <v>113</v>
      </c>
      <c r="K285" s="72" t="s">
        <v>114</v>
      </c>
      <c r="L285" s="227" t="s">
        <v>276</v>
      </c>
      <c r="M285" s="227"/>
      <c r="N285" s="227"/>
      <c r="O285" s="227"/>
      <c r="P285" s="227"/>
      <c r="Q285" s="227"/>
      <c r="R285" s="227"/>
      <c r="S285" s="227"/>
      <c r="T285" s="22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83">
        <f>'Panel de expertos'!$L38</f>
        <v>0.52888888888888885</v>
      </c>
      <c r="I286" s="83">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83">
        <f>'Panel de expertos'!$L45</f>
        <v>0.36888888888888893</v>
      </c>
      <c r="I287" s="83">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83">
        <f>'Panel de expertos'!$L51</f>
        <v>0.51746031746031751</v>
      </c>
      <c r="I288" s="83">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83">
        <f>'Panel de expertos'!$L56</f>
        <v>0.69523809523809521</v>
      </c>
      <c r="I289" s="83">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83">
        <f>'Panel de expertos'!$L60</f>
        <v>2.44</v>
      </c>
      <c r="I290" s="83">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83">
        <v>1</v>
      </c>
      <c r="I291" s="83">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83">
        <f>IF(I$291&lt;&gt;"N/A",1/I$291,"N/A")</f>
        <v>0.16129032258064516</v>
      </c>
      <c r="I292" s="83">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83">
        <f>IF(J$291&lt;&gt;"N/A",1/J$291,"N/A")</f>
        <v>0.2</v>
      </c>
      <c r="I293" s="83">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83">
        <f>IF(K$291&lt;&gt;"N/A",1/K$291,"N/A")</f>
        <v>0.2</v>
      </c>
      <c r="I294" s="83">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276</v>
      </c>
      <c r="K305" s="235"/>
      <c r="L305" s="235"/>
      <c r="M305" s="235"/>
      <c r="N305" s="235"/>
      <c r="O305" s="235"/>
      <c r="P305" s="236"/>
      <c r="Q305" s="75" t="s">
        <v>277</v>
      </c>
      <c r="R305" s="76" t="s">
        <v>296</v>
      </c>
      <c r="S305" s="77" t="s">
        <v>278</v>
      </c>
    </row>
    <row r="306" spans="2:21" ht="30" customHeight="1" x14ac:dyDescent="0.25">
      <c r="B306" s="73" t="s">
        <v>102</v>
      </c>
      <c r="C306" s="83">
        <v>1</v>
      </c>
      <c r="D306" s="83">
        <f>'Panel de expertos'!$L97</f>
        <v>1.6222222222222222</v>
      </c>
      <c r="E306" s="83">
        <f>'Panel de expertos'!$L98</f>
        <v>1.0888888888888888</v>
      </c>
      <c r="F306" s="83">
        <f>'Panel de expertos'!$L99</f>
        <v>0.86666666666666659</v>
      </c>
      <c r="G306" s="83">
        <f>'Panel de expertos'!$L100</f>
        <v>1.4</v>
      </c>
      <c r="H306" s="83">
        <f>'Panel de expertos'!$L101</f>
        <v>0.70666666666666667</v>
      </c>
      <c r="I306" s="83">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83">
        <f>IF(D306&lt;&gt;"N/A",1/D306,"N/A")</f>
        <v>0.61643835616438358</v>
      </c>
      <c r="D307" s="83">
        <v>1</v>
      </c>
      <c r="E307" s="83">
        <f>'Panel de expertos'!$L103</f>
        <v>0.73333333333333328</v>
      </c>
      <c r="F307" s="83">
        <f>'Panel de expertos'!$L104</f>
        <v>2.3066666666666666</v>
      </c>
      <c r="G307" s="83">
        <f>'Panel de expertos'!$L105</f>
        <v>2.44</v>
      </c>
      <c r="H307" s="83">
        <f>'Panel de expertos'!$L106</f>
        <v>2.3066666666666666</v>
      </c>
      <c r="I307" s="83">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83">
        <f>IF(E306&lt;&gt;"N/A",1/E306,"N/A")</f>
        <v>0.91836734693877564</v>
      </c>
      <c r="D308" s="83">
        <f>IF(E307&lt;&gt;"N/A",1/E307,"N/A")</f>
        <v>1.3636363636363638</v>
      </c>
      <c r="E308" s="83">
        <v>1</v>
      </c>
      <c r="F308" s="83">
        <f>'Panel de expertos'!$L108</f>
        <v>2.7066666666666666</v>
      </c>
      <c r="G308" s="83">
        <f>'Panel de expertos'!$L109</f>
        <v>3.4</v>
      </c>
      <c r="H308" s="83">
        <f>'Panel de expertos'!$L110</f>
        <v>2.4666666666666663</v>
      </c>
      <c r="I308" s="83">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83">
        <f>IF(F306&lt;&gt;"N/A",1/F306,"N/A")</f>
        <v>1.153846153846154</v>
      </c>
      <c r="D309" s="83">
        <f>IF(F307&lt;&gt;"N/A",1/F307,"N/A")</f>
        <v>0.43352601156069365</v>
      </c>
      <c r="E309" s="83">
        <f>IF(F308&lt;&gt;"N/A",1/F308,"N/A")</f>
        <v>0.36945812807881773</v>
      </c>
      <c r="F309" s="83">
        <v>1</v>
      </c>
      <c r="G309" s="83">
        <f>'Panel de expertos'!$L112</f>
        <v>2.6</v>
      </c>
      <c r="H309" s="83">
        <f>'Panel de expertos'!$L113</f>
        <v>1.2666666666666668</v>
      </c>
      <c r="I309" s="83">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83">
        <f>IF(G306&lt;&gt;"N/A",1/G306,"N/A")</f>
        <v>0.7142857142857143</v>
      </c>
      <c r="D310" s="83">
        <f>IF(G307&lt;&gt;"N/A",1/G307,"N/A")</f>
        <v>0.4098360655737705</v>
      </c>
      <c r="E310" s="83">
        <f>IF(G308&lt;&gt;"N/A",1/G308,"N/A")</f>
        <v>0.29411764705882354</v>
      </c>
      <c r="F310" s="83">
        <f>IF(G309&lt;&gt;"N/A",1/G309,"N/A")</f>
        <v>0.38461538461538458</v>
      </c>
      <c r="G310" s="83">
        <v>1</v>
      </c>
      <c r="H310" s="83">
        <f>'Panel de expertos'!$L115</f>
        <v>0.70666666666666667</v>
      </c>
      <c r="I310" s="83">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83">
        <f>IF(H306&lt;&gt;"N/A",1/H306,"N/A")</f>
        <v>1.4150943396226414</v>
      </c>
      <c r="D311" s="83">
        <f>IF(H307&lt;&gt;"N/A",1/H307,"N/A")</f>
        <v>0.43352601156069365</v>
      </c>
      <c r="E311" s="83">
        <f>IF(H308&lt;&gt;"N/A",1/H308,"N/A")</f>
        <v>0.40540540540540548</v>
      </c>
      <c r="F311" s="83">
        <f>IF(H309&lt;&gt;"N/A",1/H309,"N/A")</f>
        <v>0.78947368421052622</v>
      </c>
      <c r="G311" s="83">
        <f>IF(H310&lt;&gt;"N/A",1/H310,"N/A")</f>
        <v>1.4150943396226414</v>
      </c>
      <c r="H311" s="83">
        <v>1</v>
      </c>
      <c r="I311" s="83">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83">
        <f>IF(I306&lt;&gt;"N/A",1/I306,"N/A")</f>
        <v>1.1538461538461537</v>
      </c>
      <c r="D312" s="83">
        <f>IF(I307&lt;&gt;"N/A",1/I307,"N/A")</f>
        <v>0.43352601156069365</v>
      </c>
      <c r="E312" s="83">
        <f>IF(I308&lt;&gt;"N/A",1/I308,"N/A")</f>
        <v>0.40540540540540548</v>
      </c>
      <c r="F312" s="83">
        <f>IF(I309&lt;&gt;"N/A",1/I309,"N/A")</f>
        <v>0.60000000000000009</v>
      </c>
      <c r="G312" s="83">
        <f>IF(I310&lt;&gt;"N/A",1/I310,"N/A")</f>
        <v>1.1538461538461537</v>
      </c>
      <c r="H312" s="83">
        <f>IF(I311&lt;&gt;"N/A",1/I311,"N/A")</f>
        <v>0.55555555555555558</v>
      </c>
      <c r="I312" s="83">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200" t="s">
        <v>271</v>
      </c>
      <c r="C323" s="201" t="s">
        <v>115</v>
      </c>
      <c r="D323" s="201" t="s">
        <v>116</v>
      </c>
      <c r="E323" s="201" t="s">
        <v>117</v>
      </c>
      <c r="F323" s="201" t="s">
        <v>118</v>
      </c>
      <c r="G323" s="170" t="s">
        <v>276</v>
      </c>
      <c r="H323" s="171"/>
      <c r="I323" s="171"/>
      <c r="J323" s="171"/>
      <c r="K323" s="75" t="s">
        <v>277</v>
      </c>
      <c r="L323" s="76" t="s">
        <v>296</v>
      </c>
      <c r="M323" s="77" t="s">
        <v>278</v>
      </c>
    </row>
    <row r="324" spans="2:19" ht="30" customHeight="1" x14ac:dyDescent="0.25">
      <c r="B324" s="202" t="s">
        <v>115</v>
      </c>
      <c r="C324" s="83">
        <v>1</v>
      </c>
      <c r="D324" s="83">
        <f>'Panel de expertos'!$L121</f>
        <v>1.4</v>
      </c>
      <c r="E324" s="83">
        <f>'Panel de expertos'!$L122</f>
        <v>1.4</v>
      </c>
      <c r="F324" s="83">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202" t="s">
        <v>116</v>
      </c>
      <c r="C325" s="83">
        <f>IF(D324&lt;&gt;"N/A",1/D324,"N/A")</f>
        <v>0.7142857142857143</v>
      </c>
      <c r="D325" s="83">
        <v>1</v>
      </c>
      <c r="E325" s="83">
        <f>'Panel de expertos'!$L124</f>
        <v>0.86666666666666659</v>
      </c>
      <c r="F325" s="83">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202" t="s">
        <v>117</v>
      </c>
      <c r="C326" s="83">
        <f>IF(E324&lt;&gt;"N/A",1/E324,"N/A")</f>
        <v>0.7142857142857143</v>
      </c>
      <c r="D326" s="83">
        <f>IF(E325&lt;&gt;"N/A",1/E325,"N/A")</f>
        <v>1.153846153846154</v>
      </c>
      <c r="E326" s="83">
        <v>1</v>
      </c>
      <c r="F326" s="83">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202" t="s">
        <v>118</v>
      </c>
      <c r="C327" s="83">
        <f>IF(F324&lt;&gt;"N/A",1/F324,"N/A")</f>
        <v>0.23809523809523808</v>
      </c>
      <c r="D327" s="83">
        <f>IF(F325&lt;&gt;"N/A",1/F325,"N/A")</f>
        <v>0.34883720930232565</v>
      </c>
      <c r="E327" s="83">
        <f>IF(F326&lt;&gt;"N/A",1/F326,"N/A")</f>
        <v>0.29411764705882354</v>
      </c>
      <c r="F327" s="83">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200" t="s">
        <v>271</v>
      </c>
      <c r="C338" s="201" t="s">
        <v>106</v>
      </c>
      <c r="D338" s="201" t="s">
        <v>144</v>
      </c>
      <c r="E338" s="201" t="s">
        <v>140</v>
      </c>
      <c r="F338" s="201" t="s">
        <v>119</v>
      </c>
      <c r="G338" s="201" t="s">
        <v>513</v>
      </c>
      <c r="H338" s="201" t="s">
        <v>514</v>
      </c>
      <c r="I338" s="201" t="s">
        <v>515</v>
      </c>
      <c r="J338" s="234" t="s">
        <v>276</v>
      </c>
      <c r="K338" s="235"/>
      <c r="L338" s="235"/>
      <c r="M338" s="235"/>
      <c r="N338" s="235"/>
      <c r="O338" s="235"/>
      <c r="P338" s="236"/>
      <c r="Q338" s="75" t="s">
        <v>277</v>
      </c>
      <c r="R338" s="76" t="s">
        <v>296</v>
      </c>
      <c r="S338" s="77" t="s">
        <v>278</v>
      </c>
    </row>
    <row r="339" spans="2:23" ht="30" customHeight="1" x14ac:dyDescent="0.25">
      <c r="B339" s="203" t="s">
        <v>106</v>
      </c>
      <c r="C339" s="83">
        <v>1</v>
      </c>
      <c r="D339" s="83">
        <f>'Panel de expertos'!L130</f>
        <v>2.2000000000000002</v>
      </c>
      <c r="E339" s="83">
        <f>'Panel de expertos'!$L131</f>
        <v>1.6666666666666665</v>
      </c>
      <c r="F339" s="83">
        <f>'Panel de expertos'!$L132</f>
        <v>2.0666666666666669</v>
      </c>
      <c r="G339" s="83">
        <f>'Panel de expertos'!$L133</f>
        <v>2.4666666666666668</v>
      </c>
      <c r="H339" s="83">
        <f>'Panel de expertos'!$L134</f>
        <v>4.2</v>
      </c>
      <c r="I339" s="83">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203" t="s">
        <v>144</v>
      </c>
      <c r="C340" s="83">
        <f>IF(D$339&lt;&gt;"N/A",1/D$339,"N/A")</f>
        <v>0.45454545454545453</v>
      </c>
      <c r="D340" s="83">
        <v>1</v>
      </c>
      <c r="E340" s="83">
        <f>'Panel de expertos'!$L136</f>
        <v>0.70666666666666678</v>
      </c>
      <c r="F340" s="83">
        <f>'Panel de expertos'!$L137</f>
        <v>1.4</v>
      </c>
      <c r="G340" s="83">
        <f>'Panel de expertos'!$L138</f>
        <v>0.73333333333333339</v>
      </c>
      <c r="H340" s="83">
        <f>'Panel de expertos'!$L139</f>
        <v>2.6</v>
      </c>
      <c r="I340" s="83">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203" t="s">
        <v>140</v>
      </c>
      <c r="C341" s="83">
        <f>IF($E$339&lt;&gt;"N/A",1/$E$339,"N/A")</f>
        <v>0.60000000000000009</v>
      </c>
      <c r="D341" s="83">
        <f>IF($E$340&lt;&gt;"N/A",1/$E$340,"N/A")</f>
        <v>1.4150943396226412</v>
      </c>
      <c r="E341" s="83">
        <v>1</v>
      </c>
      <c r="F341" s="83">
        <f>'Panel de expertos'!$L141</f>
        <v>1.2666666666666666</v>
      </c>
      <c r="G341" s="83">
        <f>'Panel de expertos'!$L142</f>
        <v>1.6666666666666667</v>
      </c>
      <c r="H341" s="83">
        <f>'Panel de expertos'!$L143</f>
        <v>3.4</v>
      </c>
      <c r="I341" s="83">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203" t="s">
        <v>119</v>
      </c>
      <c r="C342" s="83">
        <f>IF($F$339&lt;&gt;"N/A",1/$F$339,"N/A")</f>
        <v>0.48387096774193544</v>
      </c>
      <c r="D342" s="83">
        <f>IF($F$340&lt;&gt;"N/A",1/$F$340,"N/A")</f>
        <v>0.7142857142857143</v>
      </c>
      <c r="E342" s="83">
        <f>IF($F$341&lt;&gt;"N/A",1/$F$341,"N/A")</f>
        <v>0.78947368421052633</v>
      </c>
      <c r="F342" s="83">
        <v>1</v>
      </c>
      <c r="G342" s="83">
        <f>'Panel de expertos'!$L145</f>
        <v>1.4</v>
      </c>
      <c r="H342" s="83">
        <f>'Panel de expertos'!$L146</f>
        <v>3.4</v>
      </c>
      <c r="I342" s="83">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203" t="s">
        <v>513</v>
      </c>
      <c r="C343" s="83">
        <f>IF($G$339&lt;&gt;"N/A",1/$G$339,"N/A")</f>
        <v>0.40540540540540537</v>
      </c>
      <c r="D343" s="83">
        <f>IF($G$340&lt;&gt;"N/A",1/$G$340,"N/A")</f>
        <v>1.3636363636363635</v>
      </c>
      <c r="E343" s="83">
        <f>IF($G$341&lt;&gt;"N/A",1/$G$341,"N/A")</f>
        <v>0.6</v>
      </c>
      <c r="F343" s="83">
        <f>IF($G$342&lt;&gt;"N/A",1/$G$342,"N/A")</f>
        <v>0.7142857142857143</v>
      </c>
      <c r="G343" s="83">
        <v>1</v>
      </c>
      <c r="H343" s="83">
        <f>'Panel de expertos'!$L148</f>
        <v>3</v>
      </c>
      <c r="I343" s="83">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203" t="s">
        <v>514</v>
      </c>
      <c r="C344" s="83">
        <f>IF($H$339&lt;&gt;"N/A",1/$H$339,"N/A")</f>
        <v>0.23809523809523808</v>
      </c>
      <c r="D344" s="83">
        <f>IF($H$340&lt;&gt;"N/A",1/$H$340,"N/A")</f>
        <v>0.38461538461538458</v>
      </c>
      <c r="E344" s="83">
        <f>IF($H$341&lt;&gt;"N/A",1/$H$341,"N/A")</f>
        <v>0.29411764705882354</v>
      </c>
      <c r="F344" s="83">
        <f>IF($H$342&lt;&gt;"N/A",1/$H$342,"N/A")</f>
        <v>0.29411764705882354</v>
      </c>
      <c r="G344" s="83">
        <f>IF($H$343&lt;&gt;"N/A",1/$H$343,"N/A")</f>
        <v>0.33333333333333331</v>
      </c>
      <c r="H344" s="83">
        <v>1</v>
      </c>
      <c r="I344" s="83">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203" t="s">
        <v>515</v>
      </c>
      <c r="C345" s="83">
        <f>IF($I$339&lt;&gt;"N/A",1/$I$339,"N/A")</f>
        <v>0.26315789473684209</v>
      </c>
      <c r="D345" s="83">
        <f>IF($I$340&lt;&gt;"N/A",1/$I$340,"N/A")</f>
        <v>0.38461538461538458</v>
      </c>
      <c r="E345" s="83">
        <f>IF($I$341&lt;&gt;"N/A",1/$I$341,"N/A")</f>
        <v>0.26315789473684209</v>
      </c>
      <c r="F345" s="83">
        <f>IF($I$342&lt;&gt;"N/A",1/$I$342,"N/A")</f>
        <v>0.29411764705882354</v>
      </c>
      <c r="G345" s="83">
        <f>IF($I$343&lt;&gt;"N/A",1/$I$343,"N/A")</f>
        <v>0.29411764705882354</v>
      </c>
      <c r="H345" s="83">
        <f>IF($I$344&lt;&gt;"N/A",1/$I$343,"N/A")</f>
        <v>0.29411764705882354</v>
      </c>
      <c r="I345" s="83">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200" t="s">
        <v>271</v>
      </c>
      <c r="C356" s="201" t="s">
        <v>372</v>
      </c>
      <c r="D356" s="201" t="s">
        <v>373</v>
      </c>
      <c r="E356" s="201" t="s">
        <v>368</v>
      </c>
      <c r="F356" s="201" t="s">
        <v>369</v>
      </c>
      <c r="G356" s="201" t="s">
        <v>370</v>
      </c>
      <c r="H356" s="227" t="s">
        <v>276</v>
      </c>
      <c r="I356" s="227"/>
      <c r="J356" s="227"/>
      <c r="K356" s="227"/>
      <c r="L356" s="227"/>
      <c r="M356" s="75" t="s">
        <v>277</v>
      </c>
      <c r="N356" s="76" t="s">
        <v>296</v>
      </c>
      <c r="O356" s="77" t="s">
        <v>278</v>
      </c>
    </row>
    <row r="357" spans="2:15" ht="30" x14ac:dyDescent="0.25">
      <c r="B357" s="202" t="s">
        <v>372</v>
      </c>
      <c r="C357" s="83">
        <v>1</v>
      </c>
      <c r="D357" s="83">
        <f>'Panel de expertos'!$L74</f>
        <v>1.8</v>
      </c>
      <c r="E357" s="83">
        <f>'Panel de expertos'!$L75</f>
        <v>2.2000000000000002</v>
      </c>
      <c r="F357" s="83">
        <f>'Panel de expertos'!$L76</f>
        <v>1.2666666666666666</v>
      </c>
      <c r="G357" s="83">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202" t="s">
        <v>373</v>
      </c>
      <c r="C358" s="83">
        <f>IF(D357&lt;&gt;"N/A",1/D357,"N/A")</f>
        <v>0.55555555555555558</v>
      </c>
      <c r="D358" s="83">
        <v>1</v>
      </c>
      <c r="E358" s="83">
        <f>'Panel de expertos'!$L78</f>
        <v>2.6</v>
      </c>
      <c r="F358" s="83">
        <f>'Panel de expertos'!$L79</f>
        <v>0.86666666666666681</v>
      </c>
      <c r="G358" s="83">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202" t="s">
        <v>368</v>
      </c>
      <c r="C359" s="83">
        <f>IF(E357&lt;&gt;"N/A",1/E357,"N/A")</f>
        <v>0.45454545454545453</v>
      </c>
      <c r="D359" s="83">
        <f>IF(E358&lt;&gt;"N/A",1/E358,"N/A")</f>
        <v>0.38461538461538458</v>
      </c>
      <c r="E359" s="83">
        <v>1</v>
      </c>
      <c r="F359" s="83">
        <f>'Panel de expertos'!$L81</f>
        <v>0.57333333333333336</v>
      </c>
      <c r="G359" s="83">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202" t="s">
        <v>369</v>
      </c>
      <c r="C360" s="83">
        <f>IF(F357&lt;&gt;"N/A",1/F357,"N/A")</f>
        <v>0.78947368421052633</v>
      </c>
      <c r="D360" s="83">
        <f>IF(F358&lt;&gt;"N/A",1/F358,"N/A")</f>
        <v>1.1538461538461537</v>
      </c>
      <c r="E360" s="83">
        <f>IF(F359&lt;&gt;"N/A",1/F359,"N/A")</f>
        <v>1.7441860465116279</v>
      </c>
      <c r="F360" s="83">
        <v>1</v>
      </c>
      <c r="G360" s="83">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202" t="s">
        <v>370</v>
      </c>
      <c r="C361" s="83">
        <f>IF($G357&lt;&gt;"N/A",1/$G357,"N/A")</f>
        <v>0.60000000000000009</v>
      </c>
      <c r="D361" s="83">
        <f>IF($G358&lt;&gt;"N/A",1/$G358,"N/A")</f>
        <v>0.78947368421052633</v>
      </c>
      <c r="E361" s="83">
        <f>IF($G359&lt;&gt;"N/A",1/$G359,"N/A")</f>
        <v>1.4150943396226414</v>
      </c>
      <c r="F361" s="83">
        <f>IF($G360&lt;&gt;"N/A",1/$G360,"N/A")</f>
        <v>0.7142857142857143</v>
      </c>
      <c r="G361" s="90">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workbookViewId="0">
      <selection activeCell="D9" sqref="D9:H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304</v>
      </c>
      <c r="B1" s="289"/>
      <c r="C1" s="289"/>
      <c r="D1" s="289"/>
      <c r="E1" s="289"/>
      <c r="F1" s="290"/>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3" t="s">
        <v>307</v>
      </c>
      <c r="B4" s="300"/>
      <c r="C4" s="300"/>
      <c r="D4" s="300" t="str">
        <f>'Informe Previo'!D4</f>
        <v>Wooclap (https://app.wooclap.com)</v>
      </c>
      <c r="E4" s="300"/>
      <c r="F4" s="300"/>
      <c r="G4" s="300"/>
      <c r="H4" s="304"/>
      <c r="I4" s="95"/>
      <c r="J4" s="95"/>
      <c r="K4" s="95"/>
      <c r="L4" s="95"/>
      <c r="M4" s="95"/>
      <c r="N4" s="95"/>
      <c r="O4" s="95"/>
      <c r="P4" s="95"/>
      <c r="Q4" s="95"/>
      <c r="R4" s="95"/>
      <c r="S4" s="95"/>
      <c r="T4" s="95"/>
      <c r="U4" s="95"/>
    </row>
    <row r="5" spans="1:21" x14ac:dyDescent="0.25">
      <c r="A5" s="291" t="s">
        <v>0</v>
      </c>
      <c r="B5" s="292"/>
      <c r="C5" s="292"/>
      <c r="D5" s="105" t="str">
        <f>'Informe Previo'!D5</f>
        <v>2023-10-27</v>
      </c>
      <c r="F5" s="292"/>
      <c r="G5" s="292"/>
      <c r="H5" s="99"/>
      <c r="I5" s="95"/>
      <c r="J5" s="95"/>
      <c r="K5" s="95"/>
      <c r="L5" s="95"/>
      <c r="M5" s="95"/>
      <c r="N5" s="95"/>
      <c r="O5" s="95"/>
      <c r="P5" s="95"/>
      <c r="Q5" s="95"/>
      <c r="R5" s="95"/>
      <c r="S5" s="95"/>
      <c r="T5" s="95"/>
      <c r="U5" s="95"/>
    </row>
    <row r="6" spans="1:21" x14ac:dyDescent="0.25">
      <c r="A6" s="291" t="s">
        <v>1</v>
      </c>
      <c r="B6" s="292"/>
      <c r="C6" s="292"/>
      <c r="D6" s="292">
        <f>'Informe Previo'!D10</f>
        <v>0</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1º</v>
      </c>
      <c r="E7" s="292"/>
      <c r="F7" s="292"/>
      <c r="G7" s="292"/>
      <c r="H7" s="293"/>
      <c r="I7" s="95"/>
      <c r="J7" s="95"/>
      <c r="K7" s="95"/>
      <c r="L7" s="95"/>
      <c r="M7" s="95"/>
      <c r="N7" s="95"/>
      <c r="O7" s="95"/>
      <c r="P7" s="95"/>
      <c r="Q7" s="95"/>
      <c r="R7" s="95"/>
      <c r="S7" s="95"/>
      <c r="T7" s="95"/>
      <c r="U7" s="95"/>
    </row>
    <row r="8" spans="1:21" x14ac:dyDescent="0.25">
      <c r="A8" s="308" t="s">
        <v>3</v>
      </c>
      <c r="B8" s="301"/>
      <c r="C8" s="301"/>
      <c r="D8" s="301" t="str">
        <f>'Informe Previo'!D13</f>
        <v>Fundamentos de Programación I</v>
      </c>
      <c r="E8" s="301"/>
      <c r="F8" s="301"/>
      <c r="G8" s="301"/>
      <c r="H8" s="302"/>
      <c r="I8" s="95"/>
      <c r="J8" s="95"/>
      <c r="K8" s="95"/>
      <c r="L8" s="95"/>
      <c r="M8" s="95"/>
      <c r="N8" s="95"/>
      <c r="O8" s="95"/>
      <c r="P8" s="95"/>
      <c r="Q8" s="95"/>
      <c r="R8" s="95"/>
      <c r="S8" s="95"/>
      <c r="T8" s="95"/>
      <c r="U8" s="95"/>
    </row>
    <row r="9" spans="1:21" ht="47.25" customHeight="1" x14ac:dyDescent="0.25">
      <c r="A9" s="309" t="s">
        <v>4</v>
      </c>
      <c r="B9" s="310"/>
      <c r="C9" s="310"/>
      <c r="D9" s="311">
        <f>'Informe Previo'!D14</f>
        <v>0</v>
      </c>
      <c r="E9" s="311"/>
      <c r="F9" s="311"/>
      <c r="G9" s="311"/>
      <c r="H9" s="312"/>
      <c r="I9" s="95"/>
      <c r="J9" s="95"/>
      <c r="K9" s="95"/>
      <c r="L9" s="95"/>
      <c r="M9" s="95"/>
      <c r="N9" s="95"/>
      <c r="O9" s="95"/>
      <c r="P9" s="95"/>
      <c r="Q9" s="95"/>
      <c r="R9" s="95"/>
      <c r="S9" s="95"/>
      <c r="T9" s="95"/>
      <c r="U9" s="95"/>
    </row>
    <row r="10" spans="1:21" ht="44.25" customHeight="1" x14ac:dyDescent="0.25">
      <c r="A10" s="313" t="s">
        <v>5</v>
      </c>
      <c r="B10" s="314"/>
      <c r="C10" s="314"/>
      <c r="D10" s="248">
        <f>'Informe Previo'!D15</f>
        <v>0</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675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679</v>
      </c>
      <c r="B13" s="274"/>
      <c r="C13" s="101" t="str">
        <f>'Informe Previo'!D6</f>
        <v>2 semanas</v>
      </c>
      <c r="D13" s="101"/>
      <c r="E13" s="273" t="s">
        <v>677</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678</v>
      </c>
      <c r="B14" s="178"/>
      <c r="C14" s="178" t="str">
        <f>'Informe Previo'!D9</f>
        <v>No</v>
      </c>
      <c r="D14" s="178"/>
      <c r="E14" s="275" t="s">
        <v>676</v>
      </c>
      <c r="F14" s="276"/>
      <c r="G14" s="178" t="str">
        <f>IF('Informe Previo'!D8&lt;&gt;"",'Informe Previo'!D8,"Sin especificar")</f>
        <v>Sin especificar</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3" t="s">
        <v>6</v>
      </c>
      <c r="B18" s="300"/>
      <c r="C18" s="300"/>
      <c r="D18" s="300" t="str">
        <f>'Informe Previo'!D16</f>
        <v>30</v>
      </c>
      <c r="E18" s="300"/>
      <c r="F18" s="300"/>
      <c r="G18" s="300"/>
      <c r="H18" s="304"/>
      <c r="I18" s="95"/>
      <c r="J18" s="95"/>
      <c r="K18" s="95"/>
      <c r="L18" s="95"/>
      <c r="M18" s="95"/>
      <c r="N18" s="95"/>
      <c r="O18" s="95"/>
      <c r="P18" s="95"/>
      <c r="Q18" s="95"/>
      <c r="R18" s="95"/>
      <c r="S18" s="95"/>
      <c r="T18" s="95"/>
      <c r="U18" s="95"/>
    </row>
    <row r="19" spans="1:21" ht="43.5" customHeight="1" x14ac:dyDescent="0.25">
      <c r="A19" s="305" t="s">
        <v>7</v>
      </c>
      <c r="B19" s="306"/>
      <c r="C19" s="306"/>
      <c r="D19" s="299" t="str">
        <f>'Informe Previo'!D19</f>
        <v>En realidad son 79 alumnos, pero entorno a la mitad asisten habitualmente a clases. De ellos, no todos han participado según los datos obtenidos por la herramienta.</v>
      </c>
      <c r="E19" s="299"/>
      <c r="F19" s="299"/>
      <c r="G19" s="299"/>
      <c r="H19" s="307"/>
      <c r="I19" s="95"/>
      <c r="J19" s="95"/>
      <c r="K19" s="95"/>
      <c r="L19" s="95"/>
      <c r="M19" s="95"/>
      <c r="N19" s="95"/>
      <c r="O19" s="95"/>
      <c r="P19" s="95"/>
      <c r="Q19" s="95"/>
      <c r="R19" s="95"/>
      <c r="S19" s="95"/>
      <c r="T19" s="95"/>
      <c r="U19" s="95"/>
    </row>
    <row r="20" spans="1:21" ht="31.5" customHeight="1" x14ac:dyDescent="0.25">
      <c r="A20" s="273" t="s">
        <v>309</v>
      </c>
      <c r="B20" s="274" t="s">
        <v>8</v>
      </c>
      <c r="C20" s="274" t="s">
        <v>8</v>
      </c>
      <c r="D20" s="101">
        <f>'Informe Previo'!D17</f>
        <v>0</v>
      </c>
      <c r="E20" s="103"/>
      <c r="F20" s="300"/>
      <c r="G20" s="300"/>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301" t="str">
        <f>'Informe Previo'!D18</f>
        <v>0</v>
      </c>
      <c r="E21" s="301"/>
      <c r="F21" s="301"/>
      <c r="G21" s="301"/>
      <c r="H21" s="302"/>
      <c r="I21" s="95"/>
      <c r="J21" s="95"/>
      <c r="K21" s="95"/>
      <c r="L21" s="95"/>
      <c r="M21" s="95"/>
      <c r="N21" s="95"/>
      <c r="O21" s="95"/>
      <c r="P21" s="95"/>
      <c r="Q21" s="95"/>
      <c r="R21" s="95"/>
      <c r="S21" s="95"/>
      <c r="T21" s="95"/>
      <c r="U21" s="95"/>
    </row>
    <row r="22" spans="1:21" ht="15.75" customHeight="1" x14ac:dyDescent="0.25">
      <c r="A22" s="273" t="s">
        <v>311</v>
      </c>
      <c r="B22" s="274" t="s">
        <v>10</v>
      </c>
      <c r="C22" s="274" t="s">
        <v>10</v>
      </c>
      <c r="D22" s="242" t="str">
        <f>'Informe Previo'!D20</f>
        <v>5</v>
      </c>
      <c r="E22" s="242"/>
      <c r="F22" s="242"/>
      <c r="G22" s="242"/>
      <c r="H22" s="243"/>
      <c r="I22" s="95"/>
      <c r="J22" s="95"/>
      <c r="K22" s="95"/>
      <c r="L22" s="95"/>
      <c r="M22" s="95"/>
      <c r="N22" s="95"/>
      <c r="O22" s="95"/>
      <c r="P22" s="95"/>
      <c r="Q22" s="95"/>
      <c r="R22" s="95"/>
      <c r="S22" s="95"/>
      <c r="T22" s="95"/>
      <c r="U22" s="95"/>
    </row>
    <row r="23" spans="1:21" ht="15.75" customHeight="1" x14ac:dyDescent="0.25">
      <c r="A23" s="176" t="s">
        <v>680</v>
      </c>
      <c r="B23" s="182"/>
      <c r="C23" s="182"/>
      <c r="D23" s="181" t="str">
        <f>'Informe Previo'!D21</f>
        <v>Prueba escrita</v>
      </c>
      <c r="E23" s="183"/>
      <c r="F23" s="183"/>
      <c r="G23" s="183"/>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Previo'!D24&lt;&gt;"",'Informe Previo'!D24&amp;"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Previo'!D37</f>
        <v>0</v>
      </c>
      <c r="E25" s="245"/>
      <c r="F25" s="245"/>
      <c r="G25" s="245"/>
      <c r="H25" s="246"/>
      <c r="I25" s="95"/>
      <c r="J25" s="95"/>
      <c r="K25" s="95"/>
      <c r="L25" s="95"/>
      <c r="M25" s="95"/>
      <c r="N25" s="95"/>
      <c r="O25" s="95"/>
      <c r="P25" s="95"/>
      <c r="Q25" s="95"/>
      <c r="R25" s="95"/>
      <c r="S25" s="95"/>
      <c r="T25" s="95"/>
      <c r="U25" s="95"/>
    </row>
    <row r="26" spans="1:21" x14ac:dyDescent="0.25">
      <c r="A26" s="291" t="s">
        <v>681</v>
      </c>
      <c r="B26" s="292"/>
      <c r="C26" s="292"/>
      <c r="D26" s="292" t="str">
        <f>'Informe Previo'!D26</f>
        <v>50%</v>
      </c>
      <c r="E26" s="292"/>
      <c r="F26" s="292"/>
      <c r="G26" s="292"/>
      <c r="H26" s="293"/>
      <c r="I26" s="95"/>
      <c r="J26" s="95"/>
      <c r="K26" s="95"/>
      <c r="L26" s="95"/>
      <c r="M26" s="95"/>
      <c r="N26" s="95"/>
      <c r="O26" s="95"/>
      <c r="P26" s="95"/>
      <c r="Q26" s="95"/>
      <c r="R26" s="95"/>
      <c r="S26" s="95"/>
      <c r="T26" s="95"/>
      <c r="U26" s="95"/>
    </row>
    <row r="27" spans="1:21" x14ac:dyDescent="0.25">
      <c r="A27" s="291" t="s">
        <v>682</v>
      </c>
      <c r="B27" s="292"/>
      <c r="C27" s="292"/>
      <c r="D27" s="292" t="str">
        <f>IF('Informe Previo'!D27&lt;&gt;"",'Informe Previo'!D27,"Sin especificar")</f>
        <v>Sin especificar</v>
      </c>
      <c r="E27" s="292"/>
      <c r="F27" s="292"/>
      <c r="G27" s="292"/>
      <c r="H27" s="293"/>
      <c r="I27" s="95"/>
      <c r="J27" s="95"/>
      <c r="K27" s="95"/>
      <c r="L27" s="95"/>
      <c r="M27" s="95"/>
      <c r="N27" s="95"/>
      <c r="O27" s="95"/>
      <c r="P27" s="95"/>
      <c r="Q27" s="95"/>
      <c r="R27" s="95"/>
      <c r="S27" s="95"/>
      <c r="T27" s="95"/>
      <c r="U27" s="95"/>
    </row>
    <row r="28" spans="1:21" x14ac:dyDescent="0.25">
      <c r="A28" s="308" t="s">
        <v>683</v>
      </c>
      <c r="B28" s="301"/>
      <c r="C28" s="301"/>
      <c r="D28" s="301">
        <f>'Informe Previo'!D29</f>
        <v>7</v>
      </c>
      <c r="E28" s="301"/>
      <c r="F28" s="301"/>
      <c r="G28" s="301"/>
      <c r="H28" s="302"/>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684</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318</v>
      </c>
      <c r="C37" s="294"/>
      <c r="D37" s="295" t="s">
        <v>316</v>
      </c>
      <c r="E37" s="295"/>
      <c r="F37" s="295" t="s">
        <v>315</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6" t="s">
        <v>54</v>
      </c>
      <c r="C40" s="29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319</v>
      </c>
      <c r="C42" s="294"/>
      <c r="D42" s="295" t="s">
        <v>316</v>
      </c>
      <c r="E42" s="295"/>
      <c r="F42" s="295" t="s">
        <v>315</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97"/>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6"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6"/>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4"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5" t="str">
        <f>Cálculos!B111</f>
        <v>Pregunta</v>
      </c>
      <c r="B69" s="315"/>
      <c r="C69" s="315"/>
      <c r="D69" s="315"/>
      <c r="E69" s="315"/>
      <c r="F69" s="315"/>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5" t="s">
        <v>17</v>
      </c>
      <c r="B70" s="277" t="s">
        <v>489</v>
      </c>
      <c r="C70" s="277"/>
      <c r="D70" s="277"/>
      <c r="E70" s="277"/>
      <c r="F70" s="277"/>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5"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5"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33.75" customHeight="1" x14ac:dyDescent="0.25">
      <c r="A74" s="281" t="str">
        <f>_xlfn.TEXTJOIN("   //   ",TRUE,'Resultados Encuestas'!D7:CY7)</f>
        <v>Mujer   //   Masculino   //   Masculino   //   Masculino   //   Hombre   //   Hombre   //   Massculino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5"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1º   //   934884   //   Entre primero y segundo de carrera   //   1º GITT   //   1ºCarrera   //   1º   //   1º de telecomunicaciones</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5" t="s">
        <v>21</v>
      </c>
      <c r="B77" s="277" t="s">
        <v>492</v>
      </c>
      <c r="C77" s="277"/>
      <c r="D77" s="277"/>
      <c r="E77" s="277"/>
      <c r="F77" s="277"/>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5" t="s">
        <v>22</v>
      </c>
      <c r="B78" s="277" t="s">
        <v>322</v>
      </c>
      <c r="C78" s="277"/>
      <c r="D78" s="277"/>
      <c r="E78" s="277"/>
      <c r="F78" s="277"/>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5" t="s">
        <v>23</v>
      </c>
      <c r="B79" s="277" t="s">
        <v>323</v>
      </c>
      <c r="C79" s="277"/>
      <c r="D79" s="277"/>
      <c r="E79" s="277"/>
      <c r="F79" s="277"/>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5" t="s">
        <v>24</v>
      </c>
      <c r="B80" s="277" t="s">
        <v>566</v>
      </c>
      <c r="C80" s="277"/>
      <c r="D80" s="277"/>
      <c r="E80" s="277"/>
      <c r="F80" s="277"/>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5" t="s">
        <v>25</v>
      </c>
      <c r="B81" s="277" t="s">
        <v>567</v>
      </c>
      <c r="C81" s="277"/>
      <c r="D81" s="277"/>
      <c r="E81" s="277"/>
      <c r="F81" s="277"/>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5" t="s">
        <v>26</v>
      </c>
      <c r="B82" s="277" t="s">
        <v>324</v>
      </c>
      <c r="C82" s="277"/>
      <c r="D82" s="277"/>
      <c r="E82" s="277"/>
      <c r="F82" s="277"/>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5" t="s">
        <v>27</v>
      </c>
      <c r="B83" s="277" t="s">
        <v>325</v>
      </c>
      <c r="C83" s="277"/>
      <c r="D83" s="277"/>
      <c r="E83" s="277"/>
      <c r="F83" s="277"/>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5" t="s">
        <v>28</v>
      </c>
      <c r="B84" s="277" t="s">
        <v>568</v>
      </c>
      <c r="C84" s="277"/>
      <c r="D84" s="277"/>
      <c r="E84" s="277"/>
      <c r="F84" s="277"/>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5" t="s">
        <v>29</v>
      </c>
      <c r="B85" s="277" t="s">
        <v>326</v>
      </c>
      <c r="C85" s="277"/>
      <c r="D85" s="277"/>
      <c r="E85" s="277"/>
      <c r="F85" s="277"/>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5" t="s">
        <v>30</v>
      </c>
      <c r="B86" s="277" t="s">
        <v>327</v>
      </c>
      <c r="C86" s="277"/>
      <c r="D86" s="277"/>
      <c r="E86" s="277"/>
      <c r="F86" s="277"/>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5" t="s">
        <v>31</v>
      </c>
      <c r="B87" s="277" t="s">
        <v>328</v>
      </c>
      <c r="C87" s="277"/>
      <c r="D87" s="277"/>
      <c r="E87" s="277"/>
      <c r="F87" s="277"/>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5" t="s">
        <v>32</v>
      </c>
      <c r="B88" s="277" t="s">
        <v>329</v>
      </c>
      <c r="C88" s="277"/>
      <c r="D88" s="277"/>
      <c r="E88" s="277"/>
      <c r="F88" s="277"/>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5" t="s">
        <v>33</v>
      </c>
      <c r="B89" s="277" t="s">
        <v>330</v>
      </c>
      <c r="C89" s="277"/>
      <c r="D89" s="277"/>
      <c r="E89" s="277"/>
      <c r="F89" s="277"/>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5" t="s">
        <v>34</v>
      </c>
      <c r="B90" s="277" t="s">
        <v>331</v>
      </c>
      <c r="C90" s="277"/>
      <c r="D90" s="277"/>
      <c r="E90" s="277"/>
      <c r="F90" s="277"/>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5" t="s">
        <v>35</v>
      </c>
      <c r="B91" s="277" t="s">
        <v>332</v>
      </c>
      <c r="C91" s="277"/>
      <c r="D91" s="277"/>
      <c r="E91" s="277"/>
      <c r="F91" s="277"/>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5" t="s">
        <v>36</v>
      </c>
      <c r="B92" s="277" t="s">
        <v>333</v>
      </c>
      <c r="C92" s="277"/>
      <c r="D92" s="277"/>
      <c r="E92" s="277"/>
      <c r="F92" s="277"/>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5" t="s">
        <v>37</v>
      </c>
      <c r="B93" s="278" t="s">
        <v>569</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5" t="s">
        <v>38</v>
      </c>
      <c r="B95" s="277" t="s">
        <v>334</v>
      </c>
      <c r="C95" s="277"/>
      <c r="D95" s="277"/>
      <c r="E95" s="277"/>
      <c r="F95" s="277"/>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5" t="s">
        <v>39</v>
      </c>
      <c r="B96" s="277" t="s">
        <v>335</v>
      </c>
      <c r="C96" s="277"/>
      <c r="D96" s="277"/>
      <c r="E96" s="277"/>
      <c r="F96" s="277"/>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5" t="s">
        <v>40</v>
      </c>
      <c r="B97" s="277" t="s">
        <v>336</v>
      </c>
      <c r="C97" s="277"/>
      <c r="D97" s="277"/>
      <c r="E97" s="277"/>
      <c r="F97" s="277"/>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5" t="s">
        <v>41</v>
      </c>
      <c r="B98" s="277" t="s">
        <v>337</v>
      </c>
      <c r="C98" s="277"/>
      <c r="D98" s="277"/>
      <c r="E98" s="277"/>
      <c r="F98" s="277"/>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5" t="s">
        <v>42</v>
      </c>
      <c r="B99" s="277" t="s">
        <v>338</v>
      </c>
      <c r="C99" s="277"/>
      <c r="D99" s="277"/>
      <c r="E99" s="277"/>
      <c r="F99" s="277"/>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5" t="s">
        <v>43</v>
      </c>
      <c r="B100" s="277" t="s">
        <v>339</v>
      </c>
      <c r="C100" s="277"/>
      <c r="D100" s="277"/>
      <c r="E100" s="277"/>
      <c r="F100" s="277"/>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5" t="s">
        <v>44</v>
      </c>
      <c r="B101" s="277" t="s">
        <v>340</v>
      </c>
      <c r="C101" s="277"/>
      <c r="D101" s="277"/>
      <c r="E101" s="277"/>
      <c r="F101" s="277"/>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5" t="s">
        <v>45</v>
      </c>
      <c r="B102" s="277" t="s">
        <v>341</v>
      </c>
      <c r="C102" s="277"/>
      <c r="D102" s="277"/>
      <c r="E102" s="277"/>
      <c r="F102" s="277"/>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5" t="s">
        <v>46</v>
      </c>
      <c r="B103" s="277" t="s">
        <v>342</v>
      </c>
      <c r="C103" s="277"/>
      <c r="D103" s="277"/>
      <c r="E103" s="277"/>
      <c r="F103" s="277"/>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5" t="s">
        <v>366</v>
      </c>
      <c r="B104" s="277" t="s">
        <v>343</v>
      </c>
      <c r="C104" s="277"/>
      <c r="D104" s="277"/>
      <c r="E104" s="277"/>
      <c r="F104" s="277"/>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5" t="s">
        <v>386</v>
      </c>
      <c r="B105" s="277" t="s">
        <v>344</v>
      </c>
      <c r="C105" s="277"/>
      <c r="D105" s="277"/>
      <c r="E105" s="277"/>
      <c r="F105" s="277"/>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5" t="s">
        <v>387</v>
      </c>
      <c r="B106" s="277" t="s">
        <v>345</v>
      </c>
      <c r="C106" s="277"/>
      <c r="D106" s="277"/>
      <c r="E106" s="277"/>
      <c r="F106" s="277"/>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5" t="s">
        <v>499</v>
      </c>
      <c r="B107" s="277" t="s">
        <v>346</v>
      </c>
      <c r="C107" s="277"/>
      <c r="D107" s="277"/>
      <c r="E107" s="277"/>
      <c r="F107" s="277"/>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5" t="s">
        <v>500</v>
      </c>
      <c r="B108" s="277" t="s">
        <v>347</v>
      </c>
      <c r="C108" s="277"/>
      <c r="D108" s="277"/>
      <c r="E108" s="277"/>
      <c r="F108" s="277"/>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5" t="s">
        <v>501</v>
      </c>
      <c r="B109" s="277" t="s">
        <v>493</v>
      </c>
      <c r="C109" s="277"/>
      <c r="D109" s="277"/>
      <c r="E109" s="277"/>
      <c r="F109" s="277"/>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5" t="s">
        <v>502</v>
      </c>
      <c r="B110" s="278" t="s">
        <v>570</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 xml:space="preserve">Sesiones más separada, en época de exámenes es muy difícil compaginar los estudios para las prácticas con el tiempo de estudio para los examenes.   //   Sí. Más juntas. </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5" t="s">
        <v>503</v>
      </c>
      <c r="B112" s="277" t="s">
        <v>494</v>
      </c>
      <c r="C112" s="277"/>
      <c r="D112" s="277"/>
      <c r="E112" s="277"/>
      <c r="F112" s="277"/>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5" t="s">
        <v>504</v>
      </c>
      <c r="B113" s="278" t="s">
        <v>571</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Me gustaría trabajar más en grupos   //   NSNC</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5" t="s">
        <v>505</v>
      </c>
      <c r="B115" s="277" t="s">
        <v>495</v>
      </c>
      <c r="C115" s="277"/>
      <c r="D115" s="277"/>
      <c r="E115" s="277"/>
      <c r="F115" s="277"/>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5" t="s">
        <v>572</v>
      </c>
      <c r="B116" s="277" t="s">
        <v>496</v>
      </c>
      <c r="C116" s="277"/>
      <c r="D116" s="277"/>
      <c r="E116" s="277"/>
      <c r="F116" s="277"/>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5" t="s">
        <v>573</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112.5" customHeight="1" x14ac:dyDescent="0.25">
      <c r="A118" s="281"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5"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95.25" customHeight="1" x14ac:dyDescent="0.25">
      <c r="A120" s="281"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363</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6</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350</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363</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7</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351</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363</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8</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352</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363</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7</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353</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364</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354</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363</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355</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363</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9</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356</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363</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8</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357</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363</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6</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358</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363</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7</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359</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363</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8</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360</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363</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361</v>
      </c>
      <c r="B216" s="285" t="s">
        <v>362</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363</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t="str">
        <f>Cálculos!D169</f>
        <v>N/A</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649</v>
      </c>
      <c r="C233" s="18" t="s">
        <v>650</v>
      </c>
      <c r="D233" s="121"/>
      <c r="E233" s="18" t="s">
        <v>651</v>
      </c>
      <c r="F233" s="121"/>
      <c r="G233" s="123"/>
      <c r="H233" s="123"/>
      <c r="I233" s="95"/>
      <c r="J233" s="95"/>
      <c r="K233" s="95"/>
      <c r="L233" s="95"/>
      <c r="M233" s="95"/>
      <c r="N233" s="95"/>
      <c r="O233" s="95"/>
      <c r="P233" s="95"/>
      <c r="Q233" s="95"/>
      <c r="R233" s="95"/>
      <c r="S233" s="95"/>
      <c r="T233" s="95"/>
      <c r="U233" s="95"/>
    </row>
    <row r="234" spans="1:21" ht="45" customHeight="1" x14ac:dyDescent="0.25">
      <c r="A234" s="206" t="s">
        <v>607</v>
      </c>
      <c r="B234" s="206"/>
      <c r="C234" s="271" t="s">
        <v>608</v>
      </c>
      <c r="D234" s="271"/>
      <c r="E234" s="271">
        <f>'Resultados Informe Final'!D3</f>
        <v>6</v>
      </c>
      <c r="F234" s="271"/>
      <c r="G234" s="271"/>
      <c r="H234" s="271"/>
      <c r="I234" s="95"/>
      <c r="J234" s="95"/>
      <c r="K234" s="95"/>
      <c r="L234" s="95"/>
      <c r="M234" s="95"/>
      <c r="N234" s="95"/>
      <c r="O234" s="95"/>
      <c r="P234" s="95"/>
      <c r="Q234" s="95"/>
      <c r="R234" s="95"/>
      <c r="S234" s="95"/>
      <c r="T234" s="95"/>
      <c r="U234" s="95"/>
    </row>
    <row r="235" spans="1:21" ht="69.75" customHeight="1" x14ac:dyDescent="0.25">
      <c r="A235" s="206"/>
      <c r="B235" s="206"/>
      <c r="C235" s="271" t="s">
        <v>609</v>
      </c>
      <c r="D235" s="271"/>
      <c r="E235" s="271"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71"/>
      <c r="G235" s="271"/>
      <c r="H235" s="271"/>
      <c r="I235" s="95"/>
      <c r="J235" s="95"/>
      <c r="K235" s="95"/>
      <c r="L235" s="95"/>
      <c r="M235" s="95"/>
      <c r="N235" s="95"/>
      <c r="O235" s="95"/>
      <c r="P235" s="95"/>
      <c r="Q235" s="95"/>
      <c r="R235" s="95"/>
      <c r="S235" s="95"/>
      <c r="T235" s="95"/>
      <c r="U235" s="95"/>
    </row>
    <row r="236" spans="1:21" ht="45" customHeight="1" x14ac:dyDescent="0.25">
      <c r="A236" s="206" t="s">
        <v>610</v>
      </c>
      <c r="B236" s="206"/>
      <c r="C236" s="271" t="s">
        <v>611</v>
      </c>
      <c r="D236" s="271"/>
      <c r="E236" s="271">
        <f>'Resultados Informe Final'!D5</f>
        <v>7</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612</v>
      </c>
      <c r="D237" s="271"/>
      <c r="E237" s="271" t="str">
        <f>'Resultados Informe Final'!D6</f>
        <v>Sí, es fácil de usar aunque para determinados tipos de preguntas no valdría (preguntas de desarrollo o codificación). Requiere unos minutos para que los alumnos se inscriban y a veces los alumnos gritan más de la cuenta.</v>
      </c>
      <c r="F237" s="271"/>
      <c r="G237" s="271"/>
      <c r="H237" s="271"/>
      <c r="I237" s="95"/>
      <c r="J237" s="95"/>
      <c r="K237" s="95"/>
      <c r="L237" s="95"/>
      <c r="M237" s="95"/>
      <c r="N237" s="95"/>
      <c r="O237" s="95"/>
      <c r="P237" s="95"/>
      <c r="Q237" s="95"/>
      <c r="R237" s="95"/>
      <c r="S237" s="95"/>
      <c r="T237" s="95"/>
      <c r="U237" s="95"/>
    </row>
    <row r="238" spans="1:21" ht="45" customHeight="1" x14ac:dyDescent="0.25">
      <c r="A238" s="206" t="s">
        <v>613</v>
      </c>
      <c r="B238" s="206"/>
      <c r="C238" s="271" t="s">
        <v>614</v>
      </c>
      <c r="D238" s="271"/>
      <c r="E238" s="271">
        <f>'Resultados Informe Final'!D7</f>
        <v>8</v>
      </c>
      <c r="F238" s="271"/>
      <c r="G238" s="271"/>
      <c r="H238" s="271"/>
      <c r="I238" s="95"/>
      <c r="J238" s="95"/>
      <c r="K238" s="95"/>
      <c r="L238" s="95"/>
      <c r="M238" s="95"/>
      <c r="N238" s="95"/>
      <c r="O238" s="95"/>
      <c r="P238" s="95"/>
      <c r="Q238" s="95"/>
      <c r="R238" s="95"/>
      <c r="S238" s="95"/>
      <c r="T238" s="95"/>
      <c r="U238" s="95"/>
    </row>
    <row r="239" spans="1:21" ht="89.25" customHeight="1" x14ac:dyDescent="0.25">
      <c r="A239" s="206"/>
      <c r="B239" s="206"/>
      <c r="C239" s="271" t="s">
        <v>615</v>
      </c>
      <c r="D239" s="271"/>
      <c r="E239" s="271"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71"/>
      <c r="G239" s="271"/>
      <c r="H239" s="271"/>
      <c r="I239" s="95"/>
      <c r="J239" s="95"/>
      <c r="K239" s="95"/>
      <c r="L239" s="95"/>
      <c r="M239" s="95"/>
      <c r="N239" s="95"/>
      <c r="O239" s="95"/>
      <c r="P239" s="95"/>
      <c r="Q239" s="95"/>
      <c r="R239" s="95"/>
      <c r="S239" s="95"/>
      <c r="T239" s="95"/>
      <c r="U239" s="95"/>
    </row>
    <row r="240" spans="1:21" ht="48.75" customHeight="1" x14ac:dyDescent="0.25">
      <c r="A240" s="272" t="s">
        <v>616</v>
      </c>
      <c r="B240" s="272"/>
      <c r="C240" s="271" t="s">
        <v>671</v>
      </c>
      <c r="D240" s="271"/>
      <c r="E240" s="271">
        <f>'Resultados Informe Final'!D9</f>
        <v>7</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617</v>
      </c>
      <c r="D241" s="271"/>
      <c r="E241" s="271" t="str">
        <f>'Resultados Informe Final'!D10</f>
        <v>Sí, aunque he necesitado calmar y hacer que se concentrasen en la actividad en vez de hablar entre ellos.</v>
      </c>
      <c r="F241" s="271"/>
      <c r="G241" s="271"/>
      <c r="H241" s="271"/>
      <c r="I241" s="95"/>
      <c r="J241" s="95"/>
      <c r="K241" s="95"/>
      <c r="L241" s="95"/>
      <c r="M241" s="95"/>
      <c r="N241" s="95"/>
      <c r="O241" s="95"/>
      <c r="P241" s="95"/>
      <c r="Q241" s="95"/>
      <c r="R241" s="95"/>
      <c r="S241" s="95"/>
      <c r="T241" s="95"/>
      <c r="U241" s="95"/>
    </row>
    <row r="242" spans="1:21" ht="45" customHeight="1" x14ac:dyDescent="0.25">
      <c r="A242" s="206" t="s">
        <v>618</v>
      </c>
      <c r="B242" s="206"/>
      <c r="C242" s="271" t="s">
        <v>672</v>
      </c>
      <c r="D242" s="271"/>
      <c r="E242" s="271">
        <f>'Resultados Informe Final'!D11</f>
        <v>9</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619</v>
      </c>
      <c r="D243" s="271"/>
      <c r="E243" s="271" t="str">
        <f>'Resultados Informe Final'!D12</f>
        <v>Sí, los alumnos no han tenido ningún problema técnico.</v>
      </c>
      <c r="F243" s="271"/>
      <c r="G243" s="271"/>
      <c r="H243" s="271"/>
      <c r="I243" s="95"/>
      <c r="J243" s="95"/>
      <c r="K243" s="95"/>
      <c r="L243" s="95"/>
      <c r="M243" s="95"/>
      <c r="N243" s="95"/>
      <c r="O243" s="95"/>
      <c r="P243" s="95"/>
      <c r="Q243" s="95"/>
      <c r="R243" s="95"/>
      <c r="S243" s="95"/>
      <c r="T243" s="95"/>
      <c r="U243" s="95"/>
    </row>
    <row r="244" spans="1:21" ht="45" customHeight="1" x14ac:dyDescent="0.25">
      <c r="A244" s="206" t="s">
        <v>620</v>
      </c>
      <c r="B244" s="206"/>
      <c r="C244" s="271" t="s">
        <v>621</v>
      </c>
      <c r="D244" s="271"/>
      <c r="E244" s="271">
        <f>'Resultados Informe Final'!D13</f>
        <v>8</v>
      </c>
      <c r="F244" s="271"/>
      <c r="G244" s="271"/>
      <c r="H244" s="271"/>
      <c r="I244" s="95"/>
      <c r="J244" s="95"/>
      <c r="K244" s="95"/>
      <c r="L244" s="95"/>
      <c r="M244" s="95"/>
      <c r="N244" s="95"/>
      <c r="O244" s="95"/>
      <c r="P244" s="95"/>
      <c r="Q244" s="95"/>
      <c r="R244" s="95"/>
      <c r="S244" s="95"/>
      <c r="T244" s="95"/>
      <c r="U244" s="95"/>
    </row>
    <row r="245" spans="1:21" ht="45" customHeight="1" x14ac:dyDescent="0.25">
      <c r="A245" s="206"/>
      <c r="B245" s="206"/>
      <c r="C245" s="271" t="s">
        <v>622</v>
      </c>
      <c r="D245" s="271"/>
      <c r="E245" s="271" t="str">
        <f>'Resultados Informe Final'!D14</f>
        <v>Estaban más animados que habitualmente y competían entre sí.</v>
      </c>
      <c r="F245" s="271"/>
      <c r="G245" s="271"/>
      <c r="H245" s="271"/>
      <c r="I245" s="95"/>
      <c r="J245" s="95"/>
      <c r="K245" s="95"/>
      <c r="L245" s="95"/>
      <c r="M245" s="95"/>
      <c r="N245" s="95"/>
      <c r="O245" s="95"/>
      <c r="P245" s="95"/>
      <c r="Q245" s="95"/>
      <c r="R245" s="95"/>
      <c r="S245" s="95"/>
      <c r="T245" s="95"/>
      <c r="U245" s="95"/>
    </row>
    <row r="246" spans="1:21" ht="45" customHeight="1" x14ac:dyDescent="0.25">
      <c r="A246" s="206" t="s">
        <v>623</v>
      </c>
      <c r="B246" s="206"/>
      <c r="C246" s="271" t="s">
        <v>624</v>
      </c>
      <c r="D246" s="271"/>
      <c r="E246" s="271">
        <f>'Resultados Informe Final'!D15</f>
        <v>6</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625</v>
      </c>
      <c r="D247" s="271"/>
      <c r="E247" s="271" t="str">
        <f>'Resultados Informe Final'!D16</f>
        <v>Sí, en determinados momentos. Sobre todo comentando fallos y aciertos propios y de los demás, y mostrando alegría si respondían correctamente.</v>
      </c>
      <c r="F247" s="271"/>
      <c r="G247" s="271"/>
      <c r="H247" s="271"/>
      <c r="I247" s="95"/>
      <c r="J247" s="95"/>
      <c r="K247" s="95"/>
      <c r="L247" s="95"/>
      <c r="M247" s="95"/>
      <c r="N247" s="95"/>
      <c r="O247" s="95"/>
      <c r="P247" s="95"/>
      <c r="Q247" s="95"/>
      <c r="R247" s="95"/>
      <c r="S247" s="95"/>
      <c r="T247" s="95"/>
      <c r="U247" s="95"/>
    </row>
    <row r="248" spans="1:21" ht="45" customHeight="1" x14ac:dyDescent="0.25">
      <c r="A248" s="206" t="s">
        <v>626</v>
      </c>
      <c r="B248" s="206"/>
      <c r="C248" s="271" t="s">
        <v>627</v>
      </c>
      <c r="D248" s="271"/>
      <c r="E248" s="271">
        <f>'Resultados Informe Final'!D17</f>
        <v>7</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628</v>
      </c>
      <c r="D249" s="271"/>
      <c r="E249" s="271" t="str">
        <f>'Resultados Informe Final'!D18</f>
        <v>Sí, los alumnos más tímidos participaron.</v>
      </c>
      <c r="F249" s="271"/>
      <c r="G249" s="271"/>
      <c r="H249" s="271"/>
      <c r="I249" s="95"/>
      <c r="J249" s="95"/>
      <c r="K249" s="95"/>
      <c r="L249" s="95"/>
      <c r="M249" s="95"/>
      <c r="N249" s="95"/>
      <c r="O249" s="95"/>
      <c r="P249" s="95"/>
      <c r="Q249" s="95"/>
      <c r="R249" s="95"/>
      <c r="S249" s="95"/>
      <c r="T249" s="95"/>
      <c r="U249" s="95"/>
    </row>
    <row r="250" spans="1:21" ht="45" customHeight="1" x14ac:dyDescent="0.25">
      <c r="A250" s="206" t="s">
        <v>629</v>
      </c>
      <c r="B250" s="206"/>
      <c r="C250" s="271" t="s">
        <v>630</v>
      </c>
      <c r="D250" s="271"/>
      <c r="E250" s="271">
        <f>'Resultados Informe Final'!D19</f>
        <v>8</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631</v>
      </c>
      <c r="D251" s="271"/>
      <c r="E251" s="271" t="str">
        <f>'Resultados Informe Final'!D20</f>
        <v>Sí, sobre todo competitividad por un lado y colaboración por otro (algunos alumnos participaron en grupo).</v>
      </c>
      <c r="F251" s="271"/>
      <c r="G251" s="271"/>
      <c r="H251" s="271"/>
      <c r="I251" s="95"/>
      <c r="J251" s="95"/>
      <c r="K251" s="95"/>
      <c r="L251" s="95"/>
      <c r="M251" s="95"/>
      <c r="N251" s="95"/>
      <c r="O251" s="95"/>
      <c r="P251" s="95"/>
      <c r="Q251" s="95"/>
      <c r="R251" s="95"/>
      <c r="S251" s="95"/>
      <c r="T251" s="95"/>
      <c r="U251" s="95"/>
    </row>
    <row r="252" spans="1:21" ht="45" customHeight="1" x14ac:dyDescent="0.25">
      <c r="A252" s="206" t="s">
        <v>632</v>
      </c>
      <c r="B252" s="206"/>
      <c r="C252" s="271" t="s">
        <v>633</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634</v>
      </c>
      <c r="D253" s="271"/>
      <c r="E253" s="271" t="str">
        <f>'Resultados Informe Final'!D22</f>
        <v>Esta herramienta no puede reemplazar otros tipos de enseñanza, solo es un complemento para determinadas actividades. Creo que estas actividades ya están incorporadas, por lo que a largo plazo deberían continuar.</v>
      </c>
      <c r="F253" s="271"/>
      <c r="G253" s="271"/>
      <c r="H253" s="271"/>
      <c r="I253" s="95"/>
      <c r="J253" s="95"/>
      <c r="K253" s="95"/>
      <c r="L253" s="95"/>
      <c r="M253" s="95"/>
      <c r="N253" s="95"/>
      <c r="O253" s="95"/>
      <c r="P253" s="95"/>
      <c r="Q253" s="95"/>
      <c r="R253" s="95"/>
      <c r="S253" s="95"/>
      <c r="T253" s="95"/>
      <c r="U253" s="95"/>
    </row>
    <row r="254" spans="1:21" ht="45" customHeight="1" x14ac:dyDescent="0.25">
      <c r="A254" s="272" t="s">
        <v>635</v>
      </c>
      <c r="B254" s="272"/>
      <c r="C254" s="271" t="s">
        <v>636</v>
      </c>
      <c r="D254" s="271"/>
      <c r="E254" s="271" t="str">
        <f>'Resultados Informe Final'!D23</f>
        <v>N/A</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637</v>
      </c>
      <c r="D255" s="271"/>
      <c r="E255" s="271" t="str">
        <f>'Resultados Informe Final'!D24</f>
        <v>No se realizan partes de comportamiento.</v>
      </c>
      <c r="F255" s="271"/>
      <c r="G255" s="271"/>
      <c r="H255" s="271"/>
      <c r="I255" s="95"/>
      <c r="J255" s="95"/>
      <c r="K255" s="95"/>
      <c r="L255" s="95"/>
      <c r="M255" s="95"/>
      <c r="N255" s="95"/>
      <c r="O255" s="95"/>
      <c r="P255" s="95"/>
      <c r="Q255" s="95"/>
      <c r="R255" s="95"/>
      <c r="S255" s="95"/>
      <c r="T255" s="95"/>
      <c r="U255" s="95"/>
    </row>
    <row r="256" spans="1:21" ht="45" customHeight="1" x14ac:dyDescent="0.25">
      <c r="A256" s="206" t="s">
        <v>638</v>
      </c>
      <c r="B256" s="206"/>
      <c r="C256" s="271" t="s">
        <v>639</v>
      </c>
      <c r="D256" s="271"/>
      <c r="E256" s="271">
        <f>'Resultados Informe Final'!D25</f>
        <v>9</v>
      </c>
      <c r="F256" s="271"/>
      <c r="G256" s="271"/>
      <c r="H256" s="271"/>
      <c r="I256" s="95"/>
      <c r="J256" s="95"/>
      <c r="K256" s="95"/>
      <c r="L256" s="95"/>
      <c r="M256" s="95"/>
      <c r="N256" s="95"/>
      <c r="O256" s="95"/>
      <c r="P256" s="95"/>
      <c r="Q256" s="95"/>
      <c r="R256" s="95"/>
      <c r="S256" s="95"/>
      <c r="T256" s="95"/>
      <c r="U256" s="95"/>
    </row>
    <row r="257" spans="1:21" ht="201" customHeight="1" x14ac:dyDescent="0.25">
      <c r="A257" s="206"/>
      <c r="B257" s="206"/>
      <c r="C257" s="271" t="s">
        <v>640</v>
      </c>
      <c r="D257" s="271"/>
      <c r="E257" s="271"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71"/>
      <c r="G257" s="271"/>
      <c r="H257" s="271"/>
      <c r="I257" s="95"/>
      <c r="J257" s="95"/>
      <c r="K257" s="95"/>
      <c r="L257" s="95"/>
      <c r="M257" s="95"/>
      <c r="N257" s="95"/>
      <c r="O257" s="95"/>
      <c r="P257" s="95"/>
      <c r="Q257" s="95"/>
      <c r="R257" s="95"/>
      <c r="S257" s="95"/>
      <c r="T257" s="95"/>
      <c r="U257" s="95"/>
    </row>
    <row r="258" spans="1:21" ht="45" customHeight="1" x14ac:dyDescent="0.25">
      <c r="A258" s="206" t="s">
        <v>641</v>
      </c>
      <c r="B258" s="206"/>
      <c r="C258" s="271" t="s">
        <v>642</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643</v>
      </c>
      <c r="D259" s="271"/>
      <c r="E259" s="271" t="str">
        <f>'Resultados Informe Final'!D28</f>
        <v>Creo que sí, aunque los resultados aún no se han visto.</v>
      </c>
      <c r="F259" s="271"/>
      <c r="G259" s="271"/>
      <c r="H259" s="271"/>
      <c r="I259" s="95"/>
      <c r="J259" s="95"/>
      <c r="K259" s="95"/>
      <c r="L259" s="95"/>
      <c r="M259" s="95"/>
      <c r="N259" s="95"/>
      <c r="O259" s="95"/>
      <c r="P259" s="95"/>
      <c r="Q259" s="95"/>
      <c r="R259" s="95"/>
      <c r="S259" s="95"/>
      <c r="T259" s="95"/>
      <c r="U259" s="95"/>
    </row>
    <row r="260" spans="1:21" ht="45" customHeight="1" x14ac:dyDescent="0.25">
      <c r="A260" s="206" t="s">
        <v>644</v>
      </c>
      <c r="B260" s="206"/>
      <c r="C260" s="271" t="s">
        <v>642</v>
      </c>
      <c r="D260" s="271"/>
      <c r="E260" s="271">
        <f>'Resultados Informe Final'!D29</f>
        <v>7</v>
      </c>
      <c r="F260" s="271"/>
      <c r="G260" s="271"/>
      <c r="H260" s="271"/>
      <c r="I260" s="95"/>
      <c r="J260" s="95"/>
      <c r="K260" s="95"/>
      <c r="L260" s="95"/>
      <c r="M260" s="95"/>
      <c r="N260" s="95"/>
      <c r="O260" s="95"/>
      <c r="P260" s="95"/>
      <c r="Q260" s="95"/>
      <c r="R260" s="95"/>
      <c r="S260" s="95"/>
      <c r="T260" s="95"/>
      <c r="U260" s="95"/>
    </row>
    <row r="261" spans="1:21" ht="93.75" customHeight="1" x14ac:dyDescent="0.25">
      <c r="A261" s="206"/>
      <c r="B261" s="206"/>
      <c r="C261" s="271" t="s">
        <v>645</v>
      </c>
      <c r="D261" s="271"/>
      <c r="E261" s="271"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71"/>
      <c r="G261" s="271"/>
      <c r="H261" s="271"/>
      <c r="I261" s="95"/>
      <c r="J261" s="95"/>
      <c r="K261" s="95"/>
      <c r="L261" s="95"/>
      <c r="M261" s="95"/>
      <c r="N261" s="95"/>
      <c r="O261" s="95"/>
      <c r="P261" s="95"/>
      <c r="Q261" s="95"/>
      <c r="R261" s="95"/>
      <c r="S261" s="95"/>
      <c r="T261" s="95"/>
      <c r="U261" s="95"/>
    </row>
    <row r="262" spans="1:21" ht="45" customHeight="1" x14ac:dyDescent="0.25">
      <c r="A262" s="206" t="s">
        <v>646</v>
      </c>
      <c r="B262" s="206"/>
      <c r="C262" s="271" t="s">
        <v>647</v>
      </c>
      <c r="D262" s="271"/>
      <c r="E262" s="271">
        <f>'Resultados Informe Final'!D31</f>
        <v>7</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615</v>
      </c>
      <c r="D263" s="271"/>
      <c r="E263" s="271" t="str">
        <f>'Resultados Informe Final'!D32</f>
        <v>Espero que sí.</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686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89" t="s">
        <v>687</v>
      </c>
      <c r="B286" s="95"/>
      <c r="C286" s="95"/>
      <c r="D286" s="130"/>
      <c r="E286" s="95"/>
      <c r="F286" s="95"/>
      <c r="G286" s="130" t="s">
        <v>689</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363</v>
      </c>
      <c r="G287" s="263"/>
      <c r="H287" s="188"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v>
      </c>
      <c r="G288" s="256"/>
      <c r="H288" s="264">
        <f>Cálculos!I179</f>
        <v>3.6964992528360292</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3</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3.5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4</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t="str">
        <f>Cálculos!E183</f>
        <v>N/A</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t="str">
        <f>Cálculos!E184</f>
        <v>N/A</v>
      </c>
      <c r="G293" s="257"/>
      <c r="H293" s="265" t="str">
        <f>Cálculos!I184</f>
        <v>N/A</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t="str">
        <f>Cálculos!E185</f>
        <v>N/A</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3.3035714285714284</v>
      </c>
      <c r="G295" s="257"/>
      <c r="H295" s="266">
        <f>Cálculos!I186</f>
        <v>3.040093309686144</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3.5714285714285716</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3.035714285714286</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2.9464285714285712</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2.6785714285714284</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3.333333333333333</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2.8571428571428568</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2.1428571428571432</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3.2142857142857144</v>
      </c>
      <c r="G303" s="257"/>
      <c r="H303" s="266"/>
      <c r="I303" s="95"/>
      <c r="J303" s="95"/>
      <c r="K303" s="95"/>
      <c r="L303" s="95"/>
      <c r="M303" s="95"/>
      <c r="N303" s="95"/>
      <c r="O303" s="95"/>
      <c r="P303" s="95"/>
      <c r="Q303" s="95"/>
      <c r="R303" s="95"/>
      <c r="S303" s="95"/>
      <c r="T303" s="95"/>
      <c r="U303" s="95"/>
    </row>
    <row r="304" spans="1:21" x14ac:dyDescent="0.25">
      <c r="A304" s="206" t="s">
        <v>367</v>
      </c>
      <c r="B304" s="206"/>
      <c r="C304" s="260" t="s">
        <v>372</v>
      </c>
      <c r="D304" s="260"/>
      <c r="E304" s="260"/>
      <c r="F304" s="256">
        <f>Cálculos!E195</f>
        <v>4.5</v>
      </c>
      <c r="G304" s="256"/>
      <c r="H304" s="265">
        <f>Cálculos!I195</f>
        <v>3.8121911681450822</v>
      </c>
      <c r="I304" s="95"/>
      <c r="J304" s="95"/>
      <c r="K304" s="95"/>
      <c r="L304" s="95"/>
      <c r="M304" s="95"/>
      <c r="N304" s="95"/>
      <c r="O304" s="95"/>
      <c r="P304" s="95"/>
      <c r="Q304" s="95"/>
      <c r="R304" s="95"/>
      <c r="S304" s="95"/>
      <c r="T304" s="95"/>
      <c r="U304" s="95"/>
    </row>
    <row r="305" spans="1:21" x14ac:dyDescent="0.25">
      <c r="A305" s="206"/>
      <c r="B305" s="206"/>
      <c r="C305" s="261" t="s">
        <v>373</v>
      </c>
      <c r="D305" s="261"/>
      <c r="E305" s="261"/>
      <c r="F305" s="257">
        <f>Cálculos!E196</f>
        <v>3.3333333333333335</v>
      </c>
      <c r="G305" s="257"/>
      <c r="H305" s="265"/>
      <c r="I305" s="95"/>
      <c r="J305" s="95"/>
      <c r="K305" s="95"/>
      <c r="L305" s="95"/>
      <c r="M305" s="95"/>
      <c r="N305" s="95"/>
      <c r="O305" s="95"/>
      <c r="P305" s="95"/>
      <c r="Q305" s="95"/>
      <c r="R305" s="95"/>
      <c r="S305" s="95"/>
      <c r="T305" s="95"/>
      <c r="U305" s="95"/>
    </row>
    <row r="306" spans="1:21" x14ac:dyDescent="0.25">
      <c r="A306" s="206"/>
      <c r="B306" s="206"/>
      <c r="C306" s="260" t="s">
        <v>368</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369</v>
      </c>
      <c r="D307" s="261"/>
      <c r="E307" s="261"/>
      <c r="F307" s="257">
        <f>Cálculos!E198</f>
        <v>3.5</v>
      </c>
      <c r="G307" s="257"/>
      <c r="H307" s="265"/>
      <c r="I307" s="95"/>
      <c r="J307" s="95"/>
      <c r="K307" s="95"/>
      <c r="L307" s="95"/>
      <c r="M307" s="95"/>
      <c r="N307" s="95"/>
      <c r="O307" s="95"/>
      <c r="P307" s="95"/>
      <c r="Q307" s="95"/>
      <c r="R307" s="95"/>
      <c r="S307" s="95"/>
      <c r="T307" s="95"/>
      <c r="U307" s="95"/>
    </row>
    <row r="308" spans="1:21" x14ac:dyDescent="0.25">
      <c r="A308" s="206"/>
      <c r="B308" s="206"/>
      <c r="C308" s="260" t="s">
        <v>370</v>
      </c>
      <c r="D308" s="260"/>
      <c r="E308" s="260"/>
      <c r="F308" s="256">
        <f>Cálculos!E199</f>
        <v>3.5</v>
      </c>
      <c r="G308" s="256"/>
      <c r="H308" s="265"/>
      <c r="I308" s="95"/>
      <c r="J308" s="95"/>
      <c r="K308" s="95"/>
      <c r="L308" s="95"/>
      <c r="M308" s="95"/>
      <c r="N308" s="95"/>
      <c r="O308" s="95"/>
      <c r="P308" s="95"/>
      <c r="Q308" s="95"/>
      <c r="R308" s="95"/>
      <c r="S308" s="95"/>
      <c r="T308" s="95"/>
      <c r="U308" s="95"/>
    </row>
    <row r="309" spans="1:21" ht="18.75" x14ac:dyDescent="0.3">
      <c r="B309" s="95"/>
      <c r="D309" s="95"/>
      <c r="E309" s="95"/>
      <c r="F309" s="186"/>
      <c r="G309" s="192" t="s">
        <v>299</v>
      </c>
      <c r="H309" s="191">
        <f>Cálculos!H200</f>
        <v>3.3500823561332962</v>
      </c>
      <c r="I309" s="95"/>
      <c r="J309" s="95"/>
      <c r="K309" s="95"/>
      <c r="L309" s="95"/>
      <c r="M309" s="95"/>
      <c r="N309" s="95"/>
      <c r="O309" s="95"/>
      <c r="P309" s="95"/>
      <c r="Q309" s="95"/>
      <c r="R309" s="95"/>
      <c r="S309" s="95"/>
      <c r="T309" s="95"/>
      <c r="U309" s="95"/>
    </row>
    <row r="310" spans="1:21" x14ac:dyDescent="0.25">
      <c r="A310" s="190" t="s">
        <v>688</v>
      </c>
      <c r="B310" s="113"/>
      <c r="C310" s="156"/>
      <c r="D310" s="113"/>
      <c r="E310" s="113"/>
      <c r="F310" s="187"/>
      <c r="G310" s="130" t="s">
        <v>689</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363</v>
      </c>
      <c r="G311" s="259"/>
      <c r="H311" s="188" t="s">
        <v>365</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2.9464285714285716</v>
      </c>
      <c r="G312" s="257"/>
      <c r="H312" s="267">
        <f>Cálculos!I202</f>
        <v>3.1923265960316396</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2.9910714285714284</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3.3035714285714284</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4</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3.5</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3.839285714285714</v>
      </c>
      <c r="G319" s="256"/>
      <c r="H319" s="265">
        <f>Cálculos!I209</f>
        <v>3.4312733056643854</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3.125</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3.4821428571428568</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2.410714285714286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3.9285714285714288</v>
      </c>
      <c r="G323" s="256"/>
      <c r="H323" s="266">
        <f>Cálculos!I213</f>
        <v>3.6027499231261979</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3.5</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4.5</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3.3928571428571432</v>
      </c>
      <c r="G326" s="257"/>
      <c r="H326" s="266"/>
      <c r="I326" s="95"/>
      <c r="J326" s="95"/>
      <c r="K326" s="95"/>
      <c r="L326" s="95"/>
      <c r="M326" s="95"/>
      <c r="N326" s="95"/>
      <c r="O326" s="95"/>
      <c r="P326" s="95"/>
      <c r="Q326" s="95"/>
      <c r="R326" s="95"/>
      <c r="S326" s="95"/>
      <c r="T326" s="95"/>
      <c r="U326" s="95"/>
    </row>
    <row r="327" spans="1:21" x14ac:dyDescent="0.25">
      <c r="A327" s="270"/>
      <c r="B327" s="270"/>
      <c r="C327" s="260" t="s">
        <v>513</v>
      </c>
      <c r="D327" s="260"/>
      <c r="E327" s="260"/>
      <c r="F327" s="256">
        <f>Cálculos!E217</f>
        <v>2.6785714285714284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514</v>
      </c>
      <c r="D328" s="261"/>
      <c r="E328" s="261"/>
      <c r="F328" s="257">
        <f>Cálculos!E218</f>
        <v>3.0357142857142856</v>
      </c>
      <c r="G328" s="257"/>
      <c r="H328" s="266"/>
      <c r="I328" s="95"/>
      <c r="J328" s="95"/>
      <c r="K328" s="95"/>
      <c r="L328" s="95"/>
      <c r="M328" s="95"/>
      <c r="N328" s="95"/>
      <c r="O328" s="95"/>
      <c r="P328" s="95"/>
      <c r="Q328" s="95"/>
      <c r="R328" s="95"/>
      <c r="S328" s="95"/>
      <c r="T328" s="95"/>
      <c r="U328" s="95"/>
    </row>
    <row r="329" spans="1:21" x14ac:dyDescent="0.25">
      <c r="A329" s="270"/>
      <c r="B329" s="270"/>
      <c r="C329" s="260" t="s">
        <v>515</v>
      </c>
      <c r="D329" s="260"/>
      <c r="E329" s="260"/>
      <c r="F329" s="256">
        <f>Cálculos!E219</f>
        <v>3.5714285714285716</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3" t="s">
        <v>299</v>
      </c>
      <c r="H330" s="191">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691</v>
      </c>
      <c r="B333" s="95"/>
      <c r="C333" s="95"/>
      <c r="D333" s="95"/>
      <c r="E333" s="95"/>
      <c r="F333" s="131" t="s">
        <v>692</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5" t="s">
        <v>247</v>
      </c>
      <c r="E334" s="194"/>
      <c r="F334" s="254" t="s">
        <v>248</v>
      </c>
      <c r="G334" s="255"/>
      <c r="H334" s="195" t="s">
        <v>247</v>
      </c>
      <c r="I334" s="95"/>
      <c r="J334" s="95"/>
      <c r="K334" s="95"/>
      <c r="L334" s="95"/>
      <c r="M334" s="95"/>
      <c r="N334" s="95"/>
      <c r="O334" s="95"/>
      <c r="P334" s="95"/>
      <c r="Q334" s="95"/>
      <c r="R334" s="95"/>
      <c r="S334" s="95"/>
      <c r="T334" s="95"/>
      <c r="U334" s="95"/>
    </row>
    <row r="335" spans="1:21" ht="24.95" customHeight="1" x14ac:dyDescent="0.25">
      <c r="A335" s="252" t="s">
        <v>135</v>
      </c>
      <c r="B335" s="253"/>
      <c r="C335" s="196">
        <f>Cálculos!G179</f>
        <v>5.1071842367718071E-2</v>
      </c>
      <c r="E335" s="95"/>
      <c r="F335" s="250" t="s">
        <v>102</v>
      </c>
      <c r="G335" s="251"/>
      <c r="H335" s="196">
        <f>Cálculos!G202</f>
        <v>4.0039304033037543E-2</v>
      </c>
      <c r="I335" s="95"/>
      <c r="J335" s="95"/>
      <c r="K335" s="95"/>
      <c r="L335" s="95"/>
      <c r="M335" s="95"/>
      <c r="N335" s="95"/>
      <c r="O335" s="95"/>
      <c r="P335" s="95"/>
      <c r="Q335" s="95"/>
      <c r="R335" s="95"/>
      <c r="S335" s="95"/>
      <c r="T335" s="95"/>
      <c r="U335" s="95"/>
    </row>
    <row r="336" spans="1:21" ht="24.95" customHeight="1" x14ac:dyDescent="0.25">
      <c r="A336" s="252" t="s">
        <v>136</v>
      </c>
      <c r="B336" s="253"/>
      <c r="C336" s="196">
        <f>Cálculos!G180</f>
        <v>2.837705213724577E-2</v>
      </c>
      <c r="E336" s="95"/>
      <c r="F336" s="250" t="s">
        <v>103</v>
      </c>
      <c r="G336" s="251"/>
      <c r="H336" s="196">
        <f>Cálculos!G203</f>
        <v>5.1770898899226848E-2</v>
      </c>
      <c r="I336" s="95"/>
      <c r="J336" s="95"/>
      <c r="K336" s="95"/>
      <c r="L336" s="95"/>
      <c r="M336" s="95"/>
      <c r="N336" s="95"/>
      <c r="O336" s="95"/>
      <c r="P336" s="95"/>
      <c r="Q336" s="95"/>
      <c r="R336" s="95"/>
      <c r="S336" s="95"/>
      <c r="T336" s="95"/>
      <c r="U336" s="95"/>
    </row>
    <row r="337" spans="1:21" ht="24.95" customHeight="1" x14ac:dyDescent="0.25">
      <c r="A337" s="252" t="s">
        <v>137</v>
      </c>
      <c r="B337" s="253"/>
      <c r="C337" s="196">
        <f>Cálculos!G181</f>
        <v>4.7362565681829956E-2</v>
      </c>
      <c r="E337" s="95"/>
      <c r="F337" s="250" t="s">
        <v>104</v>
      </c>
      <c r="G337" s="251"/>
      <c r="H337" s="196">
        <f>Cálculos!G204</f>
        <v>6.4023537314098308E-2</v>
      </c>
      <c r="I337" s="95"/>
      <c r="J337" s="95"/>
      <c r="K337" s="95"/>
      <c r="L337" s="95"/>
      <c r="M337" s="95"/>
      <c r="N337" s="95"/>
      <c r="O337" s="95"/>
      <c r="P337" s="95"/>
      <c r="Q337" s="95"/>
      <c r="R337" s="95"/>
      <c r="S337" s="95"/>
      <c r="T337" s="95"/>
      <c r="U337" s="95"/>
    </row>
    <row r="338" spans="1:21" ht="24.95" customHeight="1" x14ac:dyDescent="0.25">
      <c r="A338" s="252" t="s">
        <v>138</v>
      </c>
      <c r="B338" s="253"/>
      <c r="C338" s="196">
        <f>Cálculos!G182</f>
        <v>4.4714756682897983E-2</v>
      </c>
      <c r="E338" s="95"/>
      <c r="F338" s="250" t="s">
        <v>139</v>
      </c>
      <c r="G338" s="251"/>
      <c r="H338" s="196">
        <f>Cálculos!G205</f>
        <v>3.5662159454218488E-2</v>
      </c>
      <c r="I338" s="95"/>
      <c r="J338" s="95"/>
      <c r="K338" s="95"/>
      <c r="L338" s="95"/>
      <c r="M338" s="95"/>
      <c r="N338" s="95"/>
      <c r="O338" s="95"/>
      <c r="P338" s="95"/>
      <c r="Q338" s="95"/>
      <c r="R338" s="95"/>
      <c r="S338" s="95"/>
      <c r="T338" s="95"/>
      <c r="U338" s="95"/>
    </row>
    <row r="339" spans="1:21" ht="24.95" customHeight="1" x14ac:dyDescent="0.25">
      <c r="A339" s="252" t="s">
        <v>251</v>
      </c>
      <c r="B339" s="253"/>
      <c r="C339" s="196">
        <f>Cálculos!G183</f>
        <v>0</v>
      </c>
      <c r="E339" s="95"/>
      <c r="F339" s="250" t="s">
        <v>141</v>
      </c>
      <c r="G339" s="251"/>
      <c r="H339" s="196">
        <f>Cálculos!G206</f>
        <v>1.9923081841449874E-2</v>
      </c>
      <c r="I339" s="95"/>
      <c r="J339" s="95"/>
      <c r="K339" s="95"/>
      <c r="L339" s="95"/>
      <c r="M339" s="95"/>
      <c r="N339" s="95"/>
      <c r="O339" s="95"/>
      <c r="P339" s="95"/>
      <c r="Q339" s="95"/>
      <c r="R339" s="95"/>
      <c r="S339" s="95"/>
      <c r="T339" s="95"/>
      <c r="U339" s="95"/>
    </row>
    <row r="340" spans="1:21" ht="24.95" customHeight="1" x14ac:dyDescent="0.25">
      <c r="A340" s="252" t="s">
        <v>91</v>
      </c>
      <c r="B340" s="253"/>
      <c r="C340" s="196" t="str">
        <f>Cálculos!G184</f>
        <v>N/A</v>
      </c>
      <c r="E340" s="95"/>
      <c r="F340" s="250" t="s">
        <v>142</v>
      </c>
      <c r="G340" s="251"/>
      <c r="H340" s="196">
        <f>Cálculos!G207</f>
        <v>3.2427733839372461E-2</v>
      </c>
      <c r="I340" s="95"/>
      <c r="J340" s="95"/>
      <c r="K340" s="95"/>
      <c r="L340" s="95"/>
      <c r="M340" s="95"/>
      <c r="N340" s="95"/>
      <c r="O340" s="95"/>
      <c r="P340" s="95"/>
      <c r="Q340" s="95"/>
      <c r="R340" s="95"/>
      <c r="S340" s="95"/>
      <c r="T340" s="95"/>
      <c r="U340" s="95"/>
    </row>
    <row r="341" spans="1:21" ht="24.95" customHeight="1" x14ac:dyDescent="0.25">
      <c r="A341" s="252" t="s">
        <v>95</v>
      </c>
      <c r="B341" s="253"/>
      <c r="C341" s="196" t="str">
        <f>Cálculos!G185</f>
        <v>N/A</v>
      </c>
      <c r="E341" s="95"/>
      <c r="F341" s="250" t="s">
        <v>143</v>
      </c>
      <c r="G341" s="251"/>
      <c r="H341" s="196">
        <f>Cálculos!G208</f>
        <v>2.4712899802991864E-2</v>
      </c>
      <c r="I341" s="95"/>
      <c r="J341" s="95"/>
      <c r="K341" s="95"/>
      <c r="L341" s="95"/>
      <c r="M341" s="95"/>
      <c r="N341" s="95"/>
      <c r="O341" s="95"/>
      <c r="P341" s="95"/>
      <c r="Q341" s="95"/>
      <c r="R341" s="95"/>
      <c r="S341" s="95"/>
      <c r="T341" s="95"/>
      <c r="U341" s="95"/>
    </row>
    <row r="342" spans="1:21" ht="24.95" customHeight="1" x14ac:dyDescent="0.25">
      <c r="A342" s="252" t="s">
        <v>105</v>
      </c>
      <c r="B342" s="253"/>
      <c r="C342" s="196">
        <f>Cálculos!G186</f>
        <v>7.9603977930424646E-2</v>
      </c>
      <c r="E342" s="95"/>
      <c r="F342" s="250" t="s">
        <v>115</v>
      </c>
      <c r="G342" s="251"/>
      <c r="H342" s="196">
        <f>Cálculos!G209</f>
        <v>0.14309075020879949</v>
      </c>
      <c r="I342" s="95"/>
      <c r="J342" s="95"/>
      <c r="K342" s="95"/>
      <c r="L342" s="95"/>
      <c r="M342" s="95"/>
      <c r="N342" s="95"/>
      <c r="O342" s="95"/>
      <c r="P342" s="95"/>
      <c r="Q342" s="95"/>
      <c r="R342" s="95"/>
      <c r="S342" s="95"/>
      <c r="T342" s="95"/>
      <c r="U342" s="95"/>
    </row>
    <row r="343" spans="1:21" ht="24.95" customHeight="1" x14ac:dyDescent="0.25">
      <c r="A343" s="252" t="s">
        <v>107</v>
      </c>
      <c r="B343" s="253"/>
      <c r="C343" s="196">
        <f>Cálculos!G187</f>
        <v>4.6922541345851422E-2</v>
      </c>
      <c r="E343" s="95"/>
      <c r="F343" s="250" t="s">
        <v>116</v>
      </c>
      <c r="G343" s="251"/>
      <c r="H343" s="196">
        <f>Cálculos!G210</f>
        <v>9.7505046036705553E-2</v>
      </c>
      <c r="I343" s="95"/>
      <c r="J343" s="95"/>
      <c r="K343" s="95"/>
      <c r="L343" s="95"/>
      <c r="M343" s="95"/>
      <c r="N343" s="95"/>
      <c r="O343" s="95"/>
      <c r="P343" s="95"/>
      <c r="Q343" s="95"/>
      <c r="R343" s="95"/>
      <c r="S343" s="95"/>
      <c r="T343" s="95"/>
      <c r="U343" s="95"/>
    </row>
    <row r="344" spans="1:21" ht="24.95" customHeight="1" x14ac:dyDescent="0.25">
      <c r="A344" s="252" t="s">
        <v>108</v>
      </c>
      <c r="B344" s="253"/>
      <c r="C344" s="196">
        <f>Cálculos!G188</f>
        <v>5.1007179443385522E-2</v>
      </c>
      <c r="E344" s="95"/>
      <c r="F344" s="250" t="s">
        <v>117</v>
      </c>
      <c r="G344" s="251"/>
      <c r="H344" s="196">
        <f>Cálculos!G211</f>
        <v>0.1093282358925427</v>
      </c>
      <c r="I344" s="95"/>
      <c r="J344" s="95"/>
      <c r="K344" s="95"/>
      <c r="L344" s="95"/>
      <c r="M344" s="95"/>
      <c r="N344" s="95"/>
      <c r="O344" s="95"/>
      <c r="P344" s="95"/>
      <c r="Q344" s="95"/>
      <c r="R344" s="95"/>
      <c r="S344" s="95"/>
      <c r="T344" s="95"/>
      <c r="U344" s="95"/>
    </row>
    <row r="345" spans="1:21" ht="24.95" customHeight="1" x14ac:dyDescent="0.25">
      <c r="A345" s="252" t="s">
        <v>109</v>
      </c>
      <c r="B345" s="253"/>
      <c r="C345" s="196">
        <f>Cálculos!G189</f>
        <v>6.6679396286224546E-2</v>
      </c>
      <c r="E345" s="95"/>
      <c r="F345" s="250" t="s">
        <v>118</v>
      </c>
      <c r="G345" s="251"/>
      <c r="H345" s="196">
        <f>Cálculos!G212</f>
        <v>3.339452842321429E-2</v>
      </c>
      <c r="I345" s="95"/>
      <c r="J345" s="95"/>
      <c r="K345" s="95"/>
      <c r="L345" s="95"/>
      <c r="M345" s="95"/>
      <c r="N345" s="95"/>
      <c r="O345" s="95"/>
      <c r="P345" s="95"/>
      <c r="Q345" s="95"/>
      <c r="R345" s="95"/>
      <c r="S345" s="95"/>
      <c r="T345" s="95"/>
      <c r="U345" s="95"/>
    </row>
    <row r="346" spans="1:21" ht="24.95" customHeight="1" x14ac:dyDescent="0.25">
      <c r="A346" s="252" t="s">
        <v>110</v>
      </c>
      <c r="B346" s="253"/>
      <c r="C346" s="196">
        <f>Cálculos!G190</f>
        <v>0.13853270848429575</v>
      </c>
      <c r="E346" s="95"/>
      <c r="F346" s="250" t="s">
        <v>106</v>
      </c>
      <c r="G346" s="251"/>
      <c r="H346" s="196">
        <f>Cálculos!G213</f>
        <v>9.623867478495586E-2</v>
      </c>
      <c r="I346" s="95"/>
      <c r="J346" s="95"/>
      <c r="K346" s="95"/>
      <c r="L346" s="95"/>
      <c r="M346" s="95"/>
      <c r="N346" s="95"/>
      <c r="O346" s="95"/>
      <c r="P346" s="95"/>
      <c r="Q346" s="95"/>
      <c r="R346" s="95"/>
      <c r="S346" s="95"/>
      <c r="T346" s="95"/>
      <c r="U346" s="95"/>
    </row>
    <row r="347" spans="1:21" ht="24.95" customHeight="1" x14ac:dyDescent="0.25">
      <c r="A347" s="252" t="s">
        <v>111</v>
      </c>
      <c r="B347" s="253"/>
      <c r="C347" s="196">
        <f>Cálculos!G191</f>
        <v>0.11138886509907378</v>
      </c>
      <c r="E347" s="95"/>
      <c r="F347" s="250" t="s">
        <v>140</v>
      </c>
      <c r="G347" s="251"/>
      <c r="H347" s="196">
        <f>Cálculos!G214</f>
        <v>6.6083631331290499E-2</v>
      </c>
      <c r="I347" s="95"/>
      <c r="J347" s="95"/>
      <c r="K347" s="95"/>
      <c r="L347" s="95"/>
      <c r="M347" s="95"/>
      <c r="N347" s="95"/>
      <c r="O347" s="95"/>
      <c r="P347" s="95"/>
      <c r="Q347" s="95"/>
      <c r="R347" s="95"/>
      <c r="S347" s="95"/>
      <c r="T347" s="95"/>
      <c r="U347" s="95"/>
    </row>
    <row r="348" spans="1:21" ht="24.95" customHeight="1" x14ac:dyDescent="0.25">
      <c r="A348" s="252" t="s">
        <v>112</v>
      </c>
      <c r="B348" s="253"/>
      <c r="C348" s="196">
        <f>Cálculos!G192</f>
        <v>2.427348273109001E-2</v>
      </c>
      <c r="E348" s="95"/>
      <c r="F348" s="250" t="s">
        <v>144</v>
      </c>
      <c r="G348" s="251"/>
      <c r="H348" s="196">
        <f>Cálculos!G215</f>
        <v>4.8238510895504884E-2</v>
      </c>
      <c r="I348" s="95"/>
      <c r="J348" s="95"/>
      <c r="K348" s="95"/>
      <c r="L348" s="95"/>
      <c r="M348" s="95"/>
      <c r="N348" s="95"/>
      <c r="O348" s="95"/>
      <c r="P348" s="95"/>
      <c r="Q348" s="95"/>
      <c r="R348" s="95"/>
      <c r="S348" s="95"/>
      <c r="T348" s="95"/>
      <c r="U348" s="95"/>
    </row>
    <row r="349" spans="1:21" ht="24.95" customHeight="1" x14ac:dyDescent="0.25">
      <c r="A349" s="252" t="s">
        <v>113</v>
      </c>
      <c r="B349" s="253"/>
      <c r="C349" s="196">
        <f>Cálculos!G193</f>
        <v>2.5249539782061365E-2</v>
      </c>
      <c r="E349" s="95"/>
      <c r="F349" s="250" t="s">
        <v>119</v>
      </c>
      <c r="G349" s="251"/>
      <c r="H349" s="196">
        <f>Cálculos!G216</f>
        <v>5.3178522196048211E-2</v>
      </c>
      <c r="I349" s="95"/>
      <c r="J349" s="95"/>
      <c r="K349" s="95"/>
      <c r="L349" s="95"/>
      <c r="M349" s="95"/>
      <c r="N349" s="95"/>
      <c r="O349" s="95"/>
      <c r="P349" s="95"/>
      <c r="Q349" s="95"/>
      <c r="R349" s="95"/>
      <c r="S349" s="95"/>
      <c r="T349" s="95"/>
      <c r="U349" s="95"/>
    </row>
    <row r="350" spans="1:21" ht="24.95" customHeight="1" x14ac:dyDescent="0.25">
      <c r="A350" s="252" t="s">
        <v>114</v>
      </c>
      <c r="B350" s="253"/>
      <c r="C350" s="196">
        <f>Cálculos!G194</f>
        <v>2.9151326059158596E-2</v>
      </c>
      <c r="E350" s="95"/>
      <c r="F350" s="250" t="s">
        <v>513</v>
      </c>
      <c r="G350" s="251"/>
      <c r="H350" s="196">
        <f>Cálculos!G217</f>
        <v>4.8951053570051056E-2</v>
      </c>
      <c r="I350" s="95"/>
      <c r="J350" s="95"/>
      <c r="K350" s="95"/>
      <c r="L350" s="95"/>
      <c r="M350" s="95"/>
      <c r="N350" s="95"/>
      <c r="O350" s="95"/>
      <c r="P350" s="95"/>
      <c r="Q350" s="95"/>
      <c r="R350" s="95"/>
      <c r="S350" s="95"/>
      <c r="T350" s="95"/>
      <c r="U350" s="95"/>
    </row>
    <row r="351" spans="1:21" ht="24.95" customHeight="1" x14ac:dyDescent="0.25">
      <c r="A351" s="252" t="s">
        <v>372</v>
      </c>
      <c r="B351" s="253"/>
      <c r="C351" s="196">
        <f>Cálculos!G195</f>
        <v>7.4305434857698818E-2</v>
      </c>
      <c r="E351" s="95"/>
      <c r="F351" s="250" t="s">
        <v>514</v>
      </c>
      <c r="G351" s="251"/>
      <c r="H351" s="196">
        <f>Cálculos!G218</f>
        <v>1.9296648512538296E-2</v>
      </c>
      <c r="I351" s="95"/>
      <c r="J351" s="95"/>
      <c r="K351" s="95"/>
      <c r="L351" s="95"/>
      <c r="M351" s="95"/>
      <c r="N351" s="95"/>
      <c r="O351" s="95"/>
      <c r="P351" s="95"/>
      <c r="Q351" s="95"/>
      <c r="R351" s="95"/>
      <c r="S351" s="95"/>
      <c r="T351" s="95"/>
      <c r="U351" s="95"/>
    </row>
    <row r="352" spans="1:21" ht="24.95" customHeight="1" x14ac:dyDescent="0.25">
      <c r="A352" s="252" t="s">
        <v>373</v>
      </c>
      <c r="B352" s="253"/>
      <c r="C352" s="196">
        <f>Cálculos!G196</f>
        <v>5.3913588391275212E-2</v>
      </c>
      <c r="E352" s="95"/>
      <c r="F352" s="237" t="s">
        <v>515</v>
      </c>
      <c r="G352" s="238"/>
      <c r="H352" s="197">
        <f>Cálculos!G219</f>
        <v>1.6134782963953837E-2</v>
      </c>
      <c r="I352" s="95"/>
      <c r="J352" s="95"/>
      <c r="K352" s="95"/>
      <c r="L352" s="95"/>
      <c r="M352" s="95"/>
      <c r="N352" s="95"/>
      <c r="O352" s="95"/>
      <c r="P352" s="95"/>
      <c r="Q352" s="95"/>
      <c r="R352" s="95"/>
      <c r="S352" s="95"/>
      <c r="T352" s="95"/>
      <c r="U352" s="95"/>
    </row>
    <row r="353" spans="1:21" ht="24.95" customHeight="1" x14ac:dyDescent="0.25">
      <c r="A353" s="252" t="s">
        <v>368</v>
      </c>
      <c r="B353" s="253"/>
      <c r="C353" s="196">
        <f>Cálculos!G197</f>
        <v>2.8992890297668921E-2</v>
      </c>
      <c r="E353" s="95"/>
      <c r="F353" s="239"/>
      <c r="G353" s="239"/>
      <c r="H353" s="199"/>
      <c r="I353" s="95"/>
      <c r="J353" s="95"/>
      <c r="K353" s="95"/>
      <c r="L353" s="95"/>
      <c r="M353" s="95"/>
      <c r="N353" s="95"/>
      <c r="O353" s="95"/>
      <c r="P353" s="95"/>
      <c r="Q353" s="95"/>
      <c r="R353" s="95"/>
      <c r="S353" s="95"/>
      <c r="T353" s="95"/>
      <c r="U353" s="95"/>
    </row>
    <row r="354" spans="1:21" ht="24.95" customHeight="1" x14ac:dyDescent="0.25">
      <c r="A354" s="252" t="s">
        <v>369</v>
      </c>
      <c r="B354" s="253"/>
      <c r="C354" s="196">
        <f>Cálculos!G198</f>
        <v>5.6752565787220169E-2</v>
      </c>
      <c r="E354" s="95"/>
      <c r="F354" s="240"/>
      <c r="G354" s="240"/>
      <c r="H354" s="198"/>
      <c r="I354" s="95"/>
      <c r="J354" s="95"/>
      <c r="K354" s="95"/>
      <c r="L354" s="95"/>
      <c r="M354" s="95"/>
      <c r="N354" s="95"/>
      <c r="O354" s="95"/>
      <c r="P354" s="95"/>
      <c r="Q354" s="95"/>
      <c r="R354" s="95"/>
      <c r="S354" s="95"/>
      <c r="T354" s="95"/>
      <c r="U354" s="95"/>
    </row>
    <row r="355" spans="1:21" ht="24.95" customHeight="1" x14ac:dyDescent="0.25">
      <c r="A355" s="252" t="s">
        <v>370</v>
      </c>
      <c r="B355" s="253"/>
      <c r="C355" s="196">
        <f>Cálculos!G199</f>
        <v>4.1700286634879027E-2</v>
      </c>
      <c r="E355" s="95"/>
      <c r="F355" s="240"/>
      <c r="G355" s="240"/>
      <c r="H355" s="198"/>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696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697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698</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57:H157"/>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2025-08-18T11:37:15Z</dcterms:modified>
</cp:coreProperties>
</file>