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1/"/>
    </mc:Choice>
  </mc:AlternateContent>
  <xr:revisionPtr revIDLastSave="1553" documentId="13_ncr:1_{7BF2AEEA-675E-4CE0-9215-137092C8576A}" xr6:coauthVersionLast="47" xr6:coauthVersionMax="47" xr10:uidLastSave="{862509C7-2D69-4D9D-85A7-6821F46C591B}"/>
  <bookViews>
    <workbookView xWindow="-19320" yWindow="6075" windowWidth="19440" windowHeight="15000" firstSheet="3"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4" i="4" l="1"/>
  <c r="F214" i="4"/>
  <c r="E215" i="4"/>
  <c r="E214" i="4"/>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F324" i="5"/>
  <c r="E208" i="4"/>
  <c r="F318" i="5" s="1"/>
  <c r="E195" i="4"/>
  <c r="F304" i="5" s="1"/>
  <c r="E197" i="4"/>
  <c r="F306" i="5" s="1"/>
  <c r="E198" i="4"/>
  <c r="F307" i="5" s="1"/>
  <c r="E186" i="4"/>
  <c r="F295" i="5" s="1"/>
  <c r="E199" i="4"/>
  <c r="F308" i="5" s="1"/>
  <c r="E212" i="4"/>
  <c r="F322" i="5" s="1"/>
  <c r="E205" i="4"/>
  <c r="F315" i="5" s="1"/>
  <c r="F325" i="5"/>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J6" i="4" l="1"/>
  <c r="H232"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H198" i="4"/>
  <c r="M234" i="4"/>
  <c r="H186" i="4"/>
  <c r="H189" i="4" l="1"/>
  <c r="H193" i="4"/>
  <c r="C353" i="5"/>
  <c r="H194" i="4"/>
  <c r="H192" i="4"/>
  <c r="H191" i="4"/>
  <c r="H199"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<sst xmlns="http://schemas.openxmlformats.org/spreadsheetml/2006/main" count="2025" uniqueCount="720">
  <si>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</si>
  <si>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</si>
  <si>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</si>
  <si>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</si>
  <si>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</si>
  <si>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</si>
  <si>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</si>
  <si>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</si>
  <si>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</si>
  <si>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</si>
  <si>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</si>
  <si>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</si>
  <si>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</si>
  <si>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</si>
  <si>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</si>
  <si>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</si>
  <si>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</si>
  <si>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</si>
  <si>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</si>
  <si>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</si>
  <si>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</si>
  <si>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</si>
  <si>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</si>
  <si>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</si>
  <si>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</si>
  <si>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</si>
  <si>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</si>
  <si>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</si>
  <si>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</si>
  <si>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</si>
  <si>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</si>
  <si>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</si>
  <si>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</si>
  <si>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</si>
  <si>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</si>
  <si>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</si>
  <si>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</si>
  <si>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</si>
  <si>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</si>
  <si>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</si>
  <si>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</si>
  <si>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</si>
  <si>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</si>
  <si>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</si>
  <si>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</si>
  <si>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</si>
  <si>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</si>
  <si>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</si>
  <si>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</si>
  <si>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</si>
  <si>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</si>
  <si>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</si>
  <si>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</si>
  <si>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</si>
  <si>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</si>
  <si>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</si>
  <si>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</si>
  <si>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</si>
  <si>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</si>
  <si>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</si>
  <si>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</si>
  <si>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</si>
  <si>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</si>
  <si>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</si>
  <si>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</si>
  <si>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</si>
  <si>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</si>
  <si>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</si>
  <si>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</si>
  <si>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</si>
  <si>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</si>
  <si>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</si>
  <si>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</si>
  <si>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</si>
  <si>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</si>
  <si>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</si>
  <si>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</si>
  <si>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</si>
  <si>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</si>
  <si>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</si>
  <si>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</si>
  <si>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</si>
  <si>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</si>
  <si>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</si>
  <si>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</si>
  <si>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</si>
  <si>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</si>
  <si>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</si>
  <si>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</si>
  <si>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</si>
  <si>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</si>
  <si>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</si>
  <si>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</si>
  <si>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</si>
  <si>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</si>
  <si>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</si>
  <si>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</si>
  <si>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</si>
  <si>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</si>
  <si>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</si>
  <si>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</si>
  <si>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</si>
  <si>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</si>
  <si>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</si>
  <si>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</si>
  <si>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</si>
  <si>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</si>
  <si>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</si>
  <si>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</si>
  <si>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</si>
  <si>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</si>
  <si>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</si>
  <si>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</si>
  <si>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</si>
  <si>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</si>
  <si>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</si>
  <si>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</si>
  <si>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</si>
  <si>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</si>
  <si>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</si>
  <si>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</si>
  <si>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</si>
  <si>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</si>
  <si>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</si>
  <si>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</si>
  <si>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</si>
  <si>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</si>
  <si>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</si>
  <si>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</si>
  <si>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</si>
  <si>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</si>
  <si>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</si>
  <si>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</si>
  <si>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</si>
  <si>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</si>
  <si>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</si>
  <si>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</si>
  <si>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</si>
  <si>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</si>
  <si>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</si>
  <si>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</si>
  <si>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</si>
  <si>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</si>
  <si>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</si>
  <si>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</si>
  <si>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</si>
  <si>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</si>
  <si>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</si>
  <si>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</si>
  <si>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</si>
  <si>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</si>
  <si>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</si>
  <si>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</si>
  <si>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</si>
  <si>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</si>
  <si>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</si>
  <si>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</si>
  <si>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</si>
  <si>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</si>
  <si>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</si>
  <si>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</si>
  <si>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</si>
  <si>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</si>
  <si>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</si>
  <si>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</si>
  <si>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</si>
  <si>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</si>
  <si>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</si>
  <si>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</si>
  <si>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</si>
  <si>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</si>
  <si>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</si>
  <si>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</si>
  <si>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</si>
  <si>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</si>
  <si>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</si>
  <si>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</si>
  <si>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</si>
  <si>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</si>
  <si>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</si>
  <si>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</si>
  <si>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</si>
  <si>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</si>
  <si>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</si>
  <si>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</si>
  <si>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</si>
  <si>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</si>
  <si>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</si>
  <si>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</si>
  <si>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</si>
  <si>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</si>
  <si>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</si>
  <si>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</si>
  <si>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</si>
  <si>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</si>
  <si>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</si>
  <si>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</si>
  <si>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</si>
  <si>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</si>
  <si>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</si>
  <si>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</si>
  <si>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</si>
  <si>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</si>
  <si>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</si>
  <si>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</si>
  <si>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</si>
  <si>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</si>
  <si>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</si>
  <si>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</si>
  <si>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</si>
  <si>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</si>
  <si>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</si>
  <si>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</si>
  <si>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</si>
  <si>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</si>
  <si>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</si>
  <si>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</si>
  <si>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</si>
  <si>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</si>
  <si>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</si>
  <si>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</si>
  <si>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</si>
  <si>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</si>
  <si>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</si>
  <si>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</si>
  <si>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</si>
  <si>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</si>
  <si>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</si>
  <si>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</si>
  <si>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</si>
  <si>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</si>
  <si>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</si>
  <si>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</si>
  <si>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</si>
  <si>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</si>
  <si>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</si>
  <si>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</si>
  <si>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</si>
  <si>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</si>
  <si>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</si>
  <si>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</si>
  <si>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</si>
  <si>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</si>
  <si>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</si>
  <si>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</si>
  <si>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</si>
  <si>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</si>
  <si>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</si>
  <si>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</si>
  <si>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</si>
  <si>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</si>
  <si>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</si>
  <si>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</si>
  <si>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</si>
  <si>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</si>
  <si>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</si>
  <si>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</si>
  <si>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</si>
  <si>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</si>
  <si>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</si>
  <si>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</si>
  <si>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</si>
  <si>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</si>
  <si>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</si>
  <si>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</si>
  <si>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</si>
  <si>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</si>
  <si>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</si>
  <si>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</si>
  <si>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</si>
  <si>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</si>
  <si>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</si>
  <si>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</si>
  <si>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</si>
  <si>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</si>
  <si>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</si>
  <si>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</si>
  <si>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</si>
  <si>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</si>
  <si>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</si>
  <si>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</si>
  <si>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</si>
  <si>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</si>
  <si>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</si>
  <si>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</si>
  <si>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</si>
  <si>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</si>
  <si>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</si>
  <si>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</si>
  <si>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</si>
  <si>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</si>
  <si>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</si>
  <si>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</si>
  <si>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</si>
  <si>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</si>
  <si>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</si>
  <si>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</si>
  <si>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</si>
  <si>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</si>
  <si>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</si>
  <si>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</si>
  <si>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</si>
  <si>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</si>
  <si>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</si>
  <si>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</si>
  <si>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</si>
  <si>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</si>
  <si>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</si>
  <si>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</si>
  <si>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</si>
  <si>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</si>
  <si>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</si>
  <si>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</si>
  <si>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</si>
  <si>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</si>
  <si>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</si>
  <si>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</si>
  <si>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</si>
  <si>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</si>
  <si>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</si>
  <si>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</si>
  <si>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</si>
  <si>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</si>
  <si>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</si>
  <si>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</si>
  <si>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</si>
  <si>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</si>
  <si>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</si>
  <si>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</si>
  <si>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</si>
  <si>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</si>
  <si>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</si>
  <si>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</si>
  <si>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</si>
  <si>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</si>
  <si>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</si>
  <si>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</si>
  <si>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</si>
  <si>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</si>
  <si>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</si>
  <si>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</si>
  <si>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</si>
  <si>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</si>
  <si>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</si>
  <si>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</si>
  <si>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</si>
  <si>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</si>
  <si>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</si>
  <si>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</si>
  <si>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</si>
  <si>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</si>
  <si>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</si>
  <si>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</si>
  <si>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</si>
  <si>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</si>
  <si>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</si>
  <si>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</si>
  <si>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</si>
  <si>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</si>
  <si>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</si>
  <si>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</si>
  <si>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</si>
  <si>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</si>
  <si>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</si>
  <si>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</si>
  <si>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</si>
  <si>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</si>
  <si>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</si>
  <si>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</si>
  <si>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</si>
  <si>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</si>
  <si>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</si>
  <si>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</si>
  <si>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</si>
  <si>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</si>
  <si>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</si>
  <si>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</si>
  <si>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</si>
  <si>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</si>
  <si>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</si>
  <si>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</si>
  <si>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</si>
  <si>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</si>
  <si>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</si>
  <si>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</si>
  <si>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</si>
  <si>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</si>
  <si>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</si>
  <si>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</si>
  <si>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</si>
  <si>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</si>
  <si>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</si>
  <si>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</si>
  <si>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</si>
  <si>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</si>
  <si>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</si>
  <si>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</si>
  <si>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</si>
  <si>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</si>
  <si>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</si>
  <si>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</si>
  <si>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</si>
  <si>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</si>
  <si>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</si>
  <si>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</si>
  <si>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</si>
  <si>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</si>
  <si>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</si>
  <si>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</si>
  <si>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</si>
  <si>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</si>
  <si>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</si>
  <si>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</si>
  <si>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</si>
  <si>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</si>
  <si>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</si>
  <si>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</si>
  <si>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</si>
  <si>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</si>
  <si>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</si>
  <si>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</si>
  <si>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</si>
  <si>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</si>
  <si>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</si>
  <si>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</si>
  <si>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</si>
  <si>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</si>
  <si>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</si>
  <si>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</si>
  <si>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</si>
  <si>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</si>
  <si>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</si>
  <si>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</si>
  <si>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</si>
  <si>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</si>
  <si>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</si>
  <si>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</si>
  <si>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</si>
  <si>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</si>
  <si>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</si>
  <si>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</si>
  <si>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</si>
  <si>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</si>
  <si>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</si>
  <si>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</si>
  <si>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</si>
  <si>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</si>
  <si>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</si>
  <si>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</si>
  <si>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</si>
  <si>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</si>
  <si>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</si>
  <si>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</si>
  <si>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</si>
  <si>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</si>
  <si>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</si>
  <si>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</si>
  <si>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</si>
  <si>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</si>
  <si>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</si>
  <si>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</si>
  <si>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</si>
  <si>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</si>
  <si>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</si>
  <si>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</si>
  <si>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</si>
  <si>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</si>
  <si>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</si>
  <si>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</si>
  <si>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</si>
  <si>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</si>
  <si>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</si>
  <si>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</si>
  <si>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</si>
  <si>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</si>
  <si>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</si>
  <si>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</si>
  <si>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</si>
  <si>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</si>
  <si>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</si>
  <si>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</si>
  <si>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</si>
  <si>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</si>
  <si>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</si>
  <si>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</si>
  <si>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</si>
  <si>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</si>
  <si>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</si>
  <si>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</si>
  <si>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</si>
  <si>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</si>
  <si>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</si>
  <si>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</si>
  <si>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</si>
  <si>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</si>
  <si>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</si>
  <si>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</si>
  <si>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</si>
  <si>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</si>
  <si>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</si>
  <si>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</si>
  <si>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</si>
  <si>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</si>
  <si>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</si>
  <si>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</si>
  <si>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</si>
  <si>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</si>
  <si>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</si>
  <si>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</si>
  <si>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</si>
  <si>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</si>
  <si>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</si>
  <si>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</si>
  <si>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</si>
  <si>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</si>
  <si>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</si>
  <si>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</si>
  <si>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</si>
  <si>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</si>
  <si>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</si>
  <si>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</si>
  <si>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</si>
  <si>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</si>
  <si>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</si>
  <si>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</si>
  <si>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</si>
  <si>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</si>
  <si>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</si>
  <si>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</si>
  <si>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</si>
  <si>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</si>
  <si>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</si>
  <si>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</si>
  <si>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</si>
  <si>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</si>
  <si>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</si>
  <si>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</si>
  <si>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</si>
  <si>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</si>
  <si>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</si>
  <si>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</si>
  <si>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</si>
  <si>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</si>
  <si>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</si>
  <si>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</si>
  <si>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</si>
  <si>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</si>
  <si>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</si>
  <si>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</si>
  <si>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</si>
  <si>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</si>
  <si>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</si>
  <si>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</si>
  <si>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</si>
  <si>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</si>
  <si>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</si>
  <si>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</si>
  <si>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</si>
  <si>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</si>
  <si>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</si>
  <si>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</si>
  <si>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</si>
  <si>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</si>
  <si>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</si>
  <si>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</si>
  <si>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</si>
  <si>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</si>
  <si>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</si>
  <si>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</si>
  <si>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</si>
  <si>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</si>
  <si>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</si>
  <si>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</si>
  <si>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</si>
  <si>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</si>
  <si>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</si>
  <si>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</si>
  <si>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</si>
  <si>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</si>
  <si>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</si>
  <si>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</si>
  <si>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</si>
  <si>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</si>
  <si>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</si>
  <si>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</si>
  <si>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</si>
  <si>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</si>
  <si>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</si>
  <si>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</si>
  <si>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</si>
  <si>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</si>
  <si>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</si>
  <si>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</si>
  <si>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</si>
  <si>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</si>
  <si>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</si>
  <si>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</si>
  <si>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</si>
  <si>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</si>
  <si>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</si>
  <si>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</si>
  <si>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</si>
  <si>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</si>
  <si>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</si>
  <si>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</si>
  <si>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</si>
  <si>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</si>
  <si>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</si>
  <si>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</si>
  <si>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</si>
  <si>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</si>
  <si>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</si>
  <si>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</si>
  <si>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</si>
  <si>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</si>
  <si>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</si>
  <si>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</si>
  <si>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</si>
  <si>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</si>
  <si>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</si>
  <si>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</si>
  <si>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</si>
  <si>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</si>
  <si>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</si>
  <si>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</si>
  <si>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</si>
  <si>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</si>
  <si>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</si>
  <si>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</si>
  <si>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</si>
  <si>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</si>
  <si>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</si>
  <si>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</si>
  <si>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</si>
  <si>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</si>
  <si>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</si>
  <si>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</si>
  <si>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</si>
  <si>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</si>
  <si>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</si>
  <si>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</si>
  <si>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</si>
  <si>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</si>
  <si>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</si>
  <si>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</si>
  <si>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</si>
  <si>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</si>
  <si>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</si>
  <si>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</si>
  <si>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</si>
  <si>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</si>
  <si>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</si>
  <si>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</si>
  <si>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</si>
  <si>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</si>
  <si>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</si>
  <si>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</si>
  <si>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</si>
  <si>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</si>
  <si>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</si>
  <si>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</si>
  <si>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</si>
  <si>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</si>
  <si>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</si>
  <si>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</si>
  <si>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</si>
  <si>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</si>
  <si>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</si>
  <si>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</si>
  <si>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</si>
  <si>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</si>
  <si>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</si>
  <si>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</si>
  <si>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</si>
  <si>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</si>
  <si>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</si>
  <si>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</si>
  <si>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</si>
  <si>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</si>
  <si>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</si>
  <si>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</si>
  <si>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</si>
  <si>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</si>
  <si>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</si>
  <si>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</si>
  <si>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</si>
  <si>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</si>
  <si>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</si>
  <si>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</si>
  <si>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</si>
  <si>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</si>
  <si>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</si>
  <si>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</si>
  <si>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</si>
  <si>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</si>
  <si>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</si>
  <si>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</si>
  <si>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</si>
  <si>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</si>
  <si>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</si>
  <si>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</si>
  <si>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</si>
  <si>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</si>
  <si>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</si>
  <si>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</si>
  <si>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</si>
  <si>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</si>
  <si>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</si>
  <si>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</si>
  <si>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</si>
  <si>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</si>
  <si>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</si>
  <si>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</si>
  <si>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</si>
  <si>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</si>
  <si>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</si>
  <si>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</si>
  <si>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CRITERIO A</t>
  </si>
  <si>
    <t>CRITERIO B</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</si>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</sst>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val>
            <c:numRef>
              <c:f>Cálculos!$C$112:$C$154</c:f>
              <c:numCache>
                <c:formatCode>0.000</c:formatCode>
                <c:ptCount val="43"/>
                <c:pt idx="0">
                  <c:v>22.142857142857142</c:v>
                </c:pt>
                <c:pt idx="1">
                  <c:v>0</c:v>
                </c:pt>
                <c:pt idx="2">
                  <c:v>0</c:v>
                </c:pt>
                <c:pt idx="3">
                  <c:v>0</c:v>
                </c:pt>
                <c:pt idx="4">
                  <c:v>4.0357142857142856</c:v>
                </c:pt>
                <c:pt idx="5">
                  <c:v>3.8214285714285716</c:v>
                </c:pt>
                <c:pt idx="6">
                  <c:v>3.9285714285714284</c:v>
                </c:pt>
                <c:pt idx="7">
                  <c:v>4.0740740740740744</c:v>
                </c:pt>
                <c:pt idx="8">
                  <c:v>4.2142857142857144</c:v>
                </c:pt>
                <c:pt idx="9">
                  <c:v>3.9629629629629628</c:v>
                </c:pt>
                <c:pt idx="10">
                  <c:v>4.3703703703703702</c:v>
                </c:pt>
                <c:pt idx="11">
                  <c:v>3.75</c:v>
                </c:pt>
                <c:pt idx="12">
                  <c:v>4.1428571428571432</c:v>
                </c:pt>
                <c:pt idx="13">
                  <c:v>4.0714285714285712</c:v>
                </c:pt>
                <c:pt idx="14">
                  <c:v>3.7037037037037037</c:v>
                </c:pt>
                <c:pt idx="15">
                  <c:v>4.2857142857142856</c:v>
                </c:pt>
                <c:pt idx="16">
                  <c:v>4.333333333333333</c:v>
                </c:pt>
                <c:pt idx="17">
                  <c:v>3.4642857142857144</c:v>
                </c:pt>
                <c:pt idx="18">
                  <c:v>3.6428571428571428</c:v>
                </c:pt>
                <c:pt idx="19">
                  <c:v>3.8928571428571428</c:v>
                </c:pt>
                <c:pt idx="20">
                  <c:v>0</c:v>
                </c:pt>
                <c:pt idx="21">
                  <c:v>4.1071428571428568</c:v>
                </c:pt>
                <c:pt idx="22">
                  <c:v>3.8214285714285716</c:v>
                </c:pt>
                <c:pt idx="23">
                  <c:v>4.3214285714285712</c:v>
                </c:pt>
                <c:pt idx="24">
                  <c:v>3.9285714285714284</c:v>
                </c:pt>
                <c:pt idx="25">
                  <c:v>4.0714285714285712</c:v>
                </c:pt>
                <c:pt idx="26">
                  <c:v>4.1071428571428568</c:v>
                </c:pt>
                <c:pt idx="27">
                  <c:v>4.0714285714285712</c:v>
                </c:pt>
                <c:pt idx="28">
                  <c:v>4</c:v>
                </c:pt>
                <c:pt idx="29">
                  <c:v>3.6428571428571428</c:v>
                </c:pt>
                <c:pt idx="30">
                  <c:v>2.9285714285714284</c:v>
                </c:pt>
                <c:pt idx="31">
                  <c:v>3.3214285714285716</c:v>
                </c:pt>
                <c:pt idx="32">
                  <c:v>4.1851851851851851</c:v>
                </c:pt>
                <c:pt idx="33">
                  <c:v>4.1428571428571432</c:v>
                </c:pt>
                <c:pt idx="34">
                  <c:v>3.4642857142857144</c:v>
                </c:pt>
                <c:pt idx="35">
                  <c:v>3.8928571428571428</c:v>
                </c:pt>
                <c:pt idx="36">
                  <c:v>0</c:v>
                </c:pt>
                <c:pt idx="37">
                  <c:v>3.7857142857142856</c:v>
                </c:pt>
                <c:pt idx="38">
                  <c:v>0</c:v>
                </c:pt>
                <c:pt idx="39">
                  <c:v>4.2857142857142856</c:v>
                </c:pt>
                <c:pt idx="40">
                  <c:v>8.1538461538461533</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val>
            <c:numRef>
              <c:f>Cálculos!$D$112:$D$154</c:f>
              <c:numCache>
                <c:formatCode>0.000</c:formatCode>
                <c:ptCount val="43"/>
                <c:pt idx="0">
                  <c:v>3.6084656084656075</c:v>
                </c:pt>
                <c:pt idx="1">
                  <c:v>0</c:v>
                </c:pt>
                <c:pt idx="2">
                  <c:v>0</c:v>
                </c:pt>
                <c:pt idx="3">
                  <c:v>0</c:v>
                </c:pt>
                <c:pt idx="4">
                  <c:v>0.70238095238095266</c:v>
                </c:pt>
                <c:pt idx="5">
                  <c:v>1.1150793650793642</c:v>
                </c:pt>
                <c:pt idx="6">
                  <c:v>0.95767195767195679</c:v>
                </c:pt>
                <c:pt idx="7">
                  <c:v>0.84045584045584032</c:v>
                </c:pt>
                <c:pt idx="8">
                  <c:v>0.98941798941798975</c:v>
                </c:pt>
                <c:pt idx="9">
                  <c:v>0.88319088319088423</c:v>
                </c:pt>
                <c:pt idx="10">
                  <c:v>0.70370370370370405</c:v>
                </c:pt>
                <c:pt idx="11">
                  <c:v>0.93518518518518523</c:v>
                </c:pt>
                <c:pt idx="12">
                  <c:v>1.3121693121693128</c:v>
                </c:pt>
                <c:pt idx="13">
                  <c:v>0.88359788359788272</c:v>
                </c:pt>
                <c:pt idx="14">
                  <c:v>0.98575498575498532</c:v>
                </c:pt>
                <c:pt idx="15">
                  <c:v>0.65608465608465427</c:v>
                </c:pt>
                <c:pt idx="16">
                  <c:v>0.38461538461538464</c:v>
                </c:pt>
                <c:pt idx="17">
                  <c:v>1.072751322751323</c:v>
                </c:pt>
                <c:pt idx="18">
                  <c:v>0.97883597883597939</c:v>
                </c:pt>
                <c:pt idx="19">
                  <c:v>0.54365079365079427</c:v>
                </c:pt>
                <c:pt idx="20">
                  <c:v>0</c:v>
                </c:pt>
                <c:pt idx="21">
                  <c:v>0.61772486772486834</c:v>
                </c:pt>
                <c:pt idx="22">
                  <c:v>0.89285714285714191</c:v>
                </c:pt>
                <c:pt idx="23">
                  <c:v>0.52248677248677367</c:v>
                </c:pt>
                <c:pt idx="24">
                  <c:v>1.6984126984126975</c:v>
                </c:pt>
                <c:pt idx="25">
                  <c:v>0.73544973544973458</c:v>
                </c:pt>
                <c:pt idx="26">
                  <c:v>0.69179894179894241</c:v>
                </c:pt>
                <c:pt idx="27">
                  <c:v>0.58730158730158644</c:v>
                </c:pt>
                <c:pt idx="28">
                  <c:v>0.7407407407407407</c:v>
                </c:pt>
                <c:pt idx="29">
                  <c:v>0.83068783068783125</c:v>
                </c:pt>
                <c:pt idx="30">
                  <c:v>1.7724867724867726</c:v>
                </c:pt>
                <c:pt idx="31">
                  <c:v>1.3373015873015863</c:v>
                </c:pt>
                <c:pt idx="32">
                  <c:v>0.6951566951566952</c:v>
                </c:pt>
                <c:pt idx="33">
                  <c:v>0.94179894179894241</c:v>
                </c:pt>
                <c:pt idx="34">
                  <c:v>1.6653439153439156</c:v>
                </c:pt>
                <c:pt idx="35">
                  <c:v>0.61772486772486834</c:v>
                </c:pt>
                <c:pt idx="36">
                  <c:v>0</c:v>
                </c:pt>
                <c:pt idx="37">
                  <c:v>0.69312169312169347</c:v>
                </c:pt>
                <c:pt idx="38">
                  <c:v>0</c:v>
                </c:pt>
                <c:pt idx="39">
                  <c:v>0.43386243386243206</c:v>
                </c:pt>
                <c:pt idx="40">
                  <c:v>1.4153846153846188</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2</c:v>
                </c:pt>
                <c:pt idx="11">
                  <c:v>7</c:v>
                </c:pt>
                <c:pt idx="12">
                  <c:v>8</c:v>
                </c:pt>
                <c:pt idx="13">
                  <c:v>6</c:v>
                </c:pt>
                <c:pt idx="14">
                  <c:v>8</c:v>
                </c:pt>
              </c:numCache>
            </c:numRef>
          </c:val>
          <c:extLs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0-5BDA-42AA-9570-0D654DF48677}"/>
            </c:ext>
          </c:extLst>
        </c:ser>
        <c:ser>
          <c:idx val="1"/>
          <c:order val="1"/>
          <c:spPr>
            <a:solidFill>
              <a:schemeClr val="accent2"/>
            </a:solidFill>
            <a:ln>
              <a:noFill/>
            </a:ln>
            <a:effectLst/>
          </c:spPr>
          <c:invertIfNegative val="0"/>
          <c:val>
            <c:numRef>
              <c:f>Cálculos!$E$159:$E$173</c:f>
              <c:numCache>
                <c:formatCode>General</c:formatCode>
                <c:ptCount val="15"/>
                <c:pt idx="0">
                  <c:v>3.5</c:v>
                </c:pt>
                <c:pt idx="1">
                  <c:v>3</c:v>
                </c:pt>
                <c:pt idx="2">
                  <c:v>3.5</c:v>
                </c:pt>
                <c:pt idx="3">
                  <c:v>4</c:v>
                </c:pt>
                <c:pt idx="4">
                  <c:v>4</c:v>
                </c:pt>
                <c:pt idx="5">
                  <c:v>4.5</c:v>
                </c:pt>
                <c:pt idx="6">
                  <c:v>0</c:v>
                </c:pt>
                <c:pt idx="7">
                  <c:v>2.5</c:v>
                </c:pt>
                <c:pt idx="8">
                  <c:v>3.5</c:v>
                </c:pt>
                <c:pt idx="9">
                  <c:v>2.5</c:v>
                </c:pt>
                <c:pt idx="10">
                  <c:v>1</c:v>
                </c:pt>
                <c:pt idx="11">
                  <c:v>3.5</c:v>
                </c:pt>
                <c:pt idx="12">
                  <c:v>4</c:v>
                </c:pt>
                <c:pt idx="13">
                  <c:v>3</c:v>
                </c:pt>
                <c:pt idx="14">
                  <c:v>4</c:v>
                </c:pt>
              </c:numCache>
              <c:extLst xmlns:c15="http://schemas.microsoft.com/office/drawing/2012/chart"/>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1-5BDA-42AA-9570-0D654DF48677}"/>
            </c:ext>
          </c:extLst>
        </c:ser>
        <c:dLbls>
          <c:showLegendKey val="0"/>
          <c:showVal val="0"/>
          <c:showCatName val="0"/>
          <c:showSerName val="0"/>
          <c:showPercent val="0"/>
          <c:showBubbleSize val="0"/>
        </c:dLbls>
        <c:gapWidth val="182"/>
        <c:axId val="889412815"/>
        <c:axId val="892022143"/>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3.7509880020135418</c:v>
                </c:pt>
                <c:pt idx="1">
                  <c:v>3.7326711680873177</c:v>
                </c:pt>
                <c:pt idx="2">
                  <c:v>3.6303063375047318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Cálculos!$D$179:$D$183</c:f>
              <c:strCache>
                <c:ptCount val="5"/>
                <c:pt idx="0">
                  <c:v>Comportamiento en el recinto</c:v>
                </c:pt>
                <c:pt idx="1">
                  <c:v>Ruido en el recinto</c:v>
                </c:pt>
                <c:pt idx="2">
                  <c:v>Integración percibida</c:v>
                </c:pt>
                <c:pt idx="3">
                  <c:v>Socialización percibida</c:v>
                </c:pt>
                <c:pt idx="4">
                  <c:v>Cambios en los partes</c:v>
                </c:pt>
              </c:strCache>
            </c:strRef>
          </c:cat>
          <c:val>
            <c:numRef>
              <c:f>Cálculos!$E$179:$E$183</c:f>
              <c:numCache>
                <c:formatCode>0.00</c:formatCode>
                <c:ptCount val="5"/>
                <c:pt idx="0">
                  <c:v>4.5</c:v>
                </c:pt>
                <c:pt idx="1">
                  <c:v>0</c:v>
                </c:pt>
                <c:pt idx="2">
                  <c:v>2.5</c:v>
                </c:pt>
                <c:pt idx="3">
                  <c:v>3.5</c:v>
                </c:pt>
                <c:pt idx="4">
                  <c:v>1</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3.453608247422681</c:v>
                </c:pt>
                <c:pt idx="1">
                  <c:v>3.9285714285714293</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8" workbookViewId="0">
      <selection activeCell="D4" sqref="D4:D2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527</v>
      </c>
      <c r="D4" s="202" t="s">
        <v>707</v>
      </c>
      <c r="E4" s="137"/>
      <c r="F4" s="133"/>
      <c r="G4" s="133"/>
      <c r="H4" s="133"/>
      <c r="I4" s="133"/>
    </row>
    <row r="5" spans="1:9" ht="30" customHeight="1" x14ac:dyDescent="0.25">
      <c r="A5" s="41">
        <v>2</v>
      </c>
      <c r="B5" s="139" t="s">
        <v>18</v>
      </c>
      <c r="C5" s="48" t="s">
        <v>375</v>
      </c>
      <c r="D5" s="202" t="s">
        <v>708</v>
      </c>
      <c r="E5" s="137"/>
      <c r="F5" s="133"/>
      <c r="G5" s="133"/>
      <c r="H5" s="133"/>
      <c r="I5" s="133"/>
    </row>
    <row r="6" spans="1:9" ht="30" customHeight="1" x14ac:dyDescent="0.25">
      <c r="A6" s="41">
        <v>3</v>
      </c>
      <c r="B6" s="139" t="s">
        <v>19</v>
      </c>
      <c r="C6" s="48" t="s">
        <v>528</v>
      </c>
      <c r="D6" s="202" t="s">
        <v>524</v>
      </c>
      <c r="E6" s="137"/>
      <c r="F6" s="133"/>
      <c r="G6" s="133"/>
      <c r="H6" s="133"/>
      <c r="I6" s="133"/>
    </row>
    <row r="7" spans="1:9" ht="30" customHeight="1" x14ac:dyDescent="0.25">
      <c r="A7" s="41">
        <v>4</v>
      </c>
      <c r="B7" s="140" t="s">
        <v>20</v>
      </c>
      <c r="C7" s="48" t="s">
        <v>529</v>
      </c>
      <c r="D7" s="202">
        <v>2</v>
      </c>
      <c r="E7" s="137"/>
      <c r="F7" s="133"/>
      <c r="G7" s="133"/>
      <c r="H7" s="133"/>
      <c r="I7" s="133"/>
    </row>
    <row r="8" spans="1:9" ht="30" customHeight="1" x14ac:dyDescent="0.25">
      <c r="A8" s="41">
        <v>5</v>
      </c>
      <c r="B8" s="140" t="s">
        <v>21</v>
      </c>
      <c r="C8" s="48" t="s">
        <v>530</v>
      </c>
      <c r="D8" s="202">
        <v>20</v>
      </c>
      <c r="E8" s="137"/>
      <c r="F8" s="133"/>
      <c r="G8" s="133"/>
      <c r="H8" s="133"/>
      <c r="I8" s="133"/>
    </row>
    <row r="9" spans="1:9" ht="30" customHeight="1" x14ac:dyDescent="0.25">
      <c r="A9" s="41">
        <v>6</v>
      </c>
      <c r="B9" s="140" t="s">
        <v>22</v>
      </c>
      <c r="C9" s="48" t="s">
        <v>531</v>
      </c>
      <c r="D9" s="202" t="s">
        <v>710</v>
      </c>
      <c r="E9" s="137"/>
      <c r="F9" s="133"/>
      <c r="G9" s="133"/>
      <c r="H9" s="133"/>
      <c r="I9" s="133"/>
    </row>
    <row r="10" spans="1:9" ht="30" customHeight="1" x14ac:dyDescent="0.25">
      <c r="A10" s="41">
        <v>7</v>
      </c>
      <c r="B10" s="140" t="s">
        <v>23</v>
      </c>
      <c r="C10" s="48" t="s">
        <v>376</v>
      </c>
      <c r="D10" s="202" t="s">
        <v>709</v>
      </c>
      <c r="E10" s="137"/>
      <c r="F10" s="133"/>
      <c r="G10" s="133"/>
      <c r="H10" s="133"/>
      <c r="I10" s="133"/>
    </row>
    <row r="11" spans="1:9" ht="30" customHeight="1" x14ac:dyDescent="0.25">
      <c r="A11" s="41">
        <v>8</v>
      </c>
      <c r="B11" s="140" t="s">
        <v>24</v>
      </c>
      <c r="C11" s="48" t="s">
        <v>377</v>
      </c>
      <c r="D11" s="202" t="s">
        <v>657</v>
      </c>
      <c r="E11" s="137"/>
      <c r="F11" s="133"/>
      <c r="G11" s="133"/>
      <c r="H11" s="133"/>
      <c r="I11" s="133"/>
    </row>
    <row r="12" spans="1:9" ht="30" customHeight="1" x14ac:dyDescent="0.25">
      <c r="A12" s="41">
        <v>9</v>
      </c>
      <c r="B12" s="140" t="s">
        <v>25</v>
      </c>
      <c r="C12" s="48" t="s">
        <v>532</v>
      </c>
      <c r="D12" s="202" t="s">
        <v>545</v>
      </c>
      <c r="E12" s="137"/>
      <c r="F12" s="133"/>
      <c r="G12" s="133"/>
      <c r="H12" s="133"/>
      <c r="I12" s="133"/>
    </row>
    <row r="13" spans="1:9" ht="30" customHeight="1" x14ac:dyDescent="0.25">
      <c r="A13" s="41">
        <v>10</v>
      </c>
      <c r="B13" s="140" t="s">
        <v>26</v>
      </c>
      <c r="C13" s="48" t="s">
        <v>378</v>
      </c>
      <c r="D13" s="202" t="s">
        <v>711</v>
      </c>
      <c r="E13" s="137"/>
      <c r="F13" s="133"/>
      <c r="G13" s="133"/>
      <c r="H13" s="133"/>
      <c r="I13" s="133"/>
    </row>
    <row r="14" spans="1:9" ht="30" customHeight="1" x14ac:dyDescent="0.25">
      <c r="A14" s="41">
        <v>11</v>
      </c>
      <c r="B14" s="140" t="s">
        <v>27</v>
      </c>
      <c r="C14" s="48" t="s">
        <v>533</v>
      </c>
      <c r="D14" s="202" t="s">
        <v>712</v>
      </c>
      <c r="E14" s="137"/>
      <c r="F14" s="133"/>
      <c r="G14" s="133"/>
      <c r="H14" s="133"/>
      <c r="I14" s="133"/>
    </row>
    <row r="15" spans="1:9" ht="30" customHeight="1" x14ac:dyDescent="0.25">
      <c r="A15" s="41">
        <v>12</v>
      </c>
      <c r="B15" s="140" t="s">
        <v>28</v>
      </c>
      <c r="C15" s="48" t="s">
        <v>534</v>
      </c>
      <c r="D15" s="202" t="s">
        <v>525</v>
      </c>
      <c r="E15" s="137"/>
      <c r="F15" s="133"/>
      <c r="G15" s="133"/>
      <c r="H15" s="133"/>
      <c r="I15" s="133"/>
    </row>
    <row r="16" spans="1:9" ht="30" customHeight="1" x14ac:dyDescent="0.25">
      <c r="A16" s="41">
        <v>13</v>
      </c>
      <c r="B16" s="140" t="s">
        <v>29</v>
      </c>
      <c r="C16" s="48" t="s">
        <v>535</v>
      </c>
      <c r="D16" s="202">
        <v>44</v>
      </c>
      <c r="E16" s="137"/>
      <c r="F16" s="133"/>
      <c r="G16" s="133"/>
      <c r="H16" s="133"/>
      <c r="I16" s="133"/>
    </row>
    <row r="17" spans="1:9" ht="30" customHeight="1" x14ac:dyDescent="0.25">
      <c r="A17" s="41">
        <v>14</v>
      </c>
      <c r="B17" s="140" t="s">
        <v>30</v>
      </c>
      <c r="C17" s="48" t="s">
        <v>379</v>
      </c>
      <c r="D17" s="202"/>
      <c r="E17" s="137"/>
      <c r="F17" s="133"/>
      <c r="G17" s="133"/>
      <c r="H17" s="133"/>
      <c r="I17" s="133"/>
    </row>
    <row r="18" spans="1:9" ht="30" customHeight="1" x14ac:dyDescent="0.25">
      <c r="A18" s="41">
        <v>15</v>
      </c>
      <c r="B18" s="140" t="s">
        <v>31</v>
      </c>
      <c r="C18" s="48" t="s">
        <v>380</v>
      </c>
      <c r="D18" s="202"/>
      <c r="E18" s="137"/>
      <c r="F18" s="133"/>
      <c r="G18" s="133"/>
      <c r="H18" s="133"/>
      <c r="I18" s="133"/>
    </row>
    <row r="19" spans="1:9" ht="30" customHeight="1" x14ac:dyDescent="0.25">
      <c r="A19" s="41">
        <v>16</v>
      </c>
      <c r="B19" s="140" t="s">
        <v>32</v>
      </c>
      <c r="C19" s="48" t="s">
        <v>536</v>
      </c>
      <c r="D19" s="202"/>
      <c r="E19" s="137"/>
      <c r="F19" s="133"/>
      <c r="G19" s="133"/>
      <c r="H19" s="133"/>
      <c r="I19" s="133"/>
    </row>
    <row r="20" spans="1:9" ht="30" customHeight="1" x14ac:dyDescent="0.25">
      <c r="A20" s="41">
        <v>17</v>
      </c>
      <c r="B20" s="141" t="s">
        <v>33</v>
      </c>
      <c r="C20" s="48" t="s">
        <v>537</v>
      </c>
      <c r="D20" s="202" t="s">
        <v>526</v>
      </c>
      <c r="E20" s="137"/>
      <c r="F20" s="133"/>
      <c r="G20" s="133"/>
      <c r="H20" s="133"/>
      <c r="I20" s="133"/>
    </row>
    <row r="21" spans="1:9" ht="30" customHeight="1" x14ac:dyDescent="0.25">
      <c r="A21" s="41">
        <v>18</v>
      </c>
      <c r="B21" s="139" t="s">
        <v>34</v>
      </c>
      <c r="C21" s="48" t="s">
        <v>538</v>
      </c>
      <c r="D21" s="202" t="s">
        <v>713</v>
      </c>
      <c r="E21" s="137"/>
      <c r="F21" s="133"/>
      <c r="G21" s="133"/>
      <c r="H21" s="133"/>
      <c r="I21" s="133"/>
    </row>
    <row r="22" spans="1:9" ht="30" customHeight="1" x14ac:dyDescent="0.25">
      <c r="A22" s="41">
        <v>19</v>
      </c>
      <c r="B22" s="139" t="s">
        <v>35</v>
      </c>
      <c r="C22" s="48" t="s">
        <v>539</v>
      </c>
      <c r="D22" s="202" t="s">
        <v>523</v>
      </c>
      <c r="E22" s="137"/>
      <c r="F22" s="133"/>
      <c r="G22" s="133"/>
      <c r="H22" s="133"/>
      <c r="I22" s="133"/>
    </row>
    <row r="23" spans="1:9" ht="30" customHeight="1" x14ac:dyDescent="0.25">
      <c r="A23" s="41">
        <v>20</v>
      </c>
      <c r="B23" s="140" t="s">
        <v>36</v>
      </c>
      <c r="C23" s="48" t="s">
        <v>540</v>
      </c>
      <c r="D23" s="202">
        <v>8</v>
      </c>
      <c r="E23" s="137"/>
      <c r="F23" s="133"/>
      <c r="G23" s="133"/>
      <c r="H23" s="133"/>
      <c r="I23" s="133"/>
    </row>
    <row r="24" spans="1:9" ht="30" customHeight="1" x14ac:dyDescent="0.25">
      <c r="A24" s="41">
        <v>21</v>
      </c>
      <c r="B24" s="140" t="s">
        <v>37</v>
      </c>
      <c r="C24" s="48" t="s">
        <v>541</v>
      </c>
      <c r="D24" s="202">
        <v>3</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1</v>
      </c>
      <c r="E26" s="137"/>
      <c r="F26" s="133"/>
      <c r="G26" s="133"/>
      <c r="H26" s="133"/>
      <c r="I26" s="133"/>
    </row>
    <row r="27" spans="1:9" ht="30" customHeight="1" x14ac:dyDescent="0.25">
      <c r="A27" s="41">
        <v>24</v>
      </c>
      <c r="B27" s="140" t="s">
        <v>40</v>
      </c>
      <c r="C27" s="48" t="s">
        <v>542</v>
      </c>
      <c r="D27" s="202"/>
      <c r="E27" s="137"/>
      <c r="F27" s="133"/>
      <c r="G27" s="133"/>
      <c r="H27" s="133"/>
      <c r="I27" s="133"/>
    </row>
    <row r="28" spans="1:9" ht="30" customHeight="1" x14ac:dyDescent="0.25">
      <c r="A28" s="41">
        <v>25</v>
      </c>
      <c r="B28" s="140" t="s">
        <v>41</v>
      </c>
      <c r="C28" s="48" t="s">
        <v>543</v>
      </c>
      <c r="D28" s="202"/>
      <c r="E28" s="137"/>
      <c r="F28" s="133"/>
      <c r="G28" s="133"/>
      <c r="H28" s="133"/>
      <c r="I28" s="133"/>
    </row>
    <row r="29" spans="1:9" ht="30" customHeight="1" x14ac:dyDescent="0.25">
      <c r="A29" s="41">
        <v>26</v>
      </c>
      <c r="B29" s="140" t="s">
        <v>42</v>
      </c>
      <c r="C29" s="48" t="s">
        <v>544</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12"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623</v>
      </c>
      <c r="G2" s="173" t="s">
        <v>719</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719</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30"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490</v>
      </c>
      <c r="D6" t="s">
        <v>556</v>
      </c>
      <c r="E6" t="s">
        <v>556</v>
      </c>
      <c r="F6" t="s">
        <v>556</v>
      </c>
      <c r="G6" t="s">
        <v>556</v>
      </c>
      <c r="H6" t="s">
        <v>556</v>
      </c>
      <c r="I6" t="s">
        <v>556</v>
      </c>
      <c r="J6" t="s">
        <v>556</v>
      </c>
      <c r="K6" t="s">
        <v>556</v>
      </c>
      <c r="L6" t="s">
        <v>556</v>
      </c>
      <c r="M6" t="s">
        <v>556</v>
      </c>
      <c r="N6" t="s">
        <v>556</v>
      </c>
      <c r="O6" t="s">
        <v>556</v>
      </c>
      <c r="P6" t="s">
        <v>556</v>
      </c>
      <c r="Q6" t="s">
        <v>556</v>
      </c>
      <c r="R6" t="s">
        <v>556</v>
      </c>
      <c r="S6" t="s">
        <v>556</v>
      </c>
      <c r="T6" t="s">
        <v>556</v>
      </c>
      <c r="U6" t="s">
        <v>556</v>
      </c>
      <c r="V6" t="s">
        <v>556</v>
      </c>
      <c r="W6" t="s">
        <v>556</v>
      </c>
      <c r="X6" t="s">
        <v>556</v>
      </c>
      <c r="Y6" t="s">
        <v>556</v>
      </c>
      <c r="Z6" t="s">
        <v>556</v>
      </c>
      <c r="AA6" t="s">
        <v>556</v>
      </c>
      <c r="AB6" t="s">
        <v>556</v>
      </c>
      <c r="AC6" t="s">
        <v>556</v>
      </c>
      <c r="AD6" t="s">
        <v>556</v>
      </c>
      <c r="AE6" t="s">
        <v>556</v>
      </c>
    </row>
    <row r="7" spans="1:103" x14ac:dyDescent="0.25">
      <c r="A7" s="41">
        <v>29</v>
      </c>
      <c r="B7" s="4" t="s">
        <v>19</v>
      </c>
      <c r="C7" t="s">
        <v>491</v>
      </c>
      <c r="D7" t="s">
        <v>546</v>
      </c>
      <c r="E7" t="s">
        <v>546</v>
      </c>
      <c r="F7" t="s">
        <v>546</v>
      </c>
      <c r="G7" t="s">
        <v>546</v>
      </c>
      <c r="H7" t="s">
        <v>546</v>
      </c>
      <c r="I7" t="s">
        <v>546</v>
      </c>
      <c r="J7" t="s">
        <v>546</v>
      </c>
      <c r="K7" t="s">
        <v>546</v>
      </c>
      <c r="L7" t="s">
        <v>546</v>
      </c>
      <c r="M7" t="s">
        <v>546</v>
      </c>
      <c r="N7" t="s">
        <v>546</v>
      </c>
      <c r="O7" t="s">
        <v>546</v>
      </c>
      <c r="P7" t="s">
        <v>546</v>
      </c>
      <c r="Q7" t="s">
        <v>546</v>
      </c>
      <c r="R7" t="s">
        <v>546</v>
      </c>
      <c r="S7" t="s">
        <v>546</v>
      </c>
      <c r="T7" t="s">
        <v>546</v>
      </c>
      <c r="U7" t="s">
        <v>546</v>
      </c>
      <c r="V7" t="s">
        <v>546</v>
      </c>
      <c r="W7" t="s">
        <v>546</v>
      </c>
      <c r="X7" t="s">
        <v>546</v>
      </c>
      <c r="Y7" t="s">
        <v>546</v>
      </c>
      <c r="Z7" t="s">
        <v>546</v>
      </c>
      <c r="AA7" s="201" t="s">
        <v>667</v>
      </c>
      <c r="AB7" t="s">
        <v>546</v>
      </c>
      <c r="AC7" t="s">
        <v>546</v>
      </c>
      <c r="AD7" t="s">
        <v>546</v>
      </c>
      <c r="AE7" t="s">
        <v>546</v>
      </c>
    </row>
    <row r="8" spans="1:103" x14ac:dyDescent="0.25">
      <c r="A8" s="41">
        <v>30</v>
      </c>
      <c r="B8" s="4" t="s">
        <v>20</v>
      </c>
      <c r="C8" t="s">
        <v>377</v>
      </c>
      <c r="D8" t="s">
        <v>657</v>
      </c>
      <c r="E8" t="s">
        <v>657</v>
      </c>
      <c r="F8" t="s">
        <v>657</v>
      </c>
      <c r="G8" t="s">
        <v>657</v>
      </c>
      <c r="H8" t="s">
        <v>657</v>
      </c>
      <c r="I8" t="s">
        <v>657</v>
      </c>
      <c r="J8" t="s">
        <v>657</v>
      </c>
      <c r="K8" t="s">
        <v>657</v>
      </c>
      <c r="L8" t="s">
        <v>657</v>
      </c>
      <c r="M8" t="s">
        <v>657</v>
      </c>
      <c r="N8" t="s">
        <v>657</v>
      </c>
      <c r="O8" t="s">
        <v>657</v>
      </c>
      <c r="P8" t="s">
        <v>657</v>
      </c>
      <c r="Q8" t="s">
        <v>657</v>
      </c>
      <c r="R8" t="s">
        <v>657</v>
      </c>
      <c r="S8" t="s">
        <v>657</v>
      </c>
      <c r="T8" t="s">
        <v>657</v>
      </c>
      <c r="U8" t="s">
        <v>657</v>
      </c>
      <c r="V8" t="s">
        <v>657</v>
      </c>
      <c r="W8" t="s">
        <v>657</v>
      </c>
      <c r="X8" t="s">
        <v>657</v>
      </c>
      <c r="Y8" t="s">
        <v>657</v>
      </c>
      <c r="Z8" t="s">
        <v>657</v>
      </c>
      <c r="AA8" t="s">
        <v>657</v>
      </c>
      <c r="AB8" t="s">
        <v>657</v>
      </c>
      <c r="AC8" t="s">
        <v>657</v>
      </c>
      <c r="AD8" t="s">
        <v>657</v>
      </c>
      <c r="AE8" t="s">
        <v>657</v>
      </c>
    </row>
    <row r="9" spans="1:103" x14ac:dyDescent="0.25">
      <c r="A9" s="41">
        <v>31</v>
      </c>
      <c r="B9" s="4" t="s">
        <v>21</v>
      </c>
      <c r="C9" t="s">
        <v>492</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322</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323</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548</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547</v>
      </c>
      <c r="AE12" s="201">
        <v>1</v>
      </c>
    </row>
    <row r="13" spans="1:103" x14ac:dyDescent="0.25">
      <c r="A13" s="41">
        <v>35</v>
      </c>
      <c r="B13" s="4" t="s">
        <v>25</v>
      </c>
      <c r="C13" t="s">
        <v>549</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324</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547</v>
      </c>
      <c r="Y14" s="201">
        <v>5</v>
      </c>
      <c r="Z14" s="201">
        <v>5</v>
      </c>
      <c r="AA14" s="201">
        <v>5</v>
      </c>
      <c r="AB14" s="201">
        <v>4</v>
      </c>
      <c r="AC14" s="201">
        <v>4</v>
      </c>
      <c r="AD14" s="201">
        <v>4</v>
      </c>
      <c r="AE14" s="201">
        <v>1</v>
      </c>
    </row>
    <row r="15" spans="1:103" x14ac:dyDescent="0.25">
      <c r="A15" s="41">
        <v>37</v>
      </c>
      <c r="B15" s="4" t="s">
        <v>27</v>
      </c>
      <c r="C15" t="s">
        <v>325</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547</v>
      </c>
      <c r="Y15" s="201">
        <v>5</v>
      </c>
      <c r="Z15" s="201">
        <v>4</v>
      </c>
      <c r="AA15" s="201">
        <v>5</v>
      </c>
      <c r="AB15" s="201">
        <v>5</v>
      </c>
      <c r="AC15" s="201">
        <v>4</v>
      </c>
      <c r="AD15" s="201">
        <v>4</v>
      </c>
      <c r="AE15" s="201">
        <v>1</v>
      </c>
    </row>
    <row r="16" spans="1:103" x14ac:dyDescent="0.25">
      <c r="A16" s="41">
        <v>38</v>
      </c>
      <c r="B16" s="4" t="s">
        <v>28</v>
      </c>
      <c r="C16" t="s">
        <v>550</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326</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327</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328</v>
      </c>
      <c r="D19">
        <v>4</v>
      </c>
      <c r="E19">
        <v>3</v>
      </c>
      <c r="F19">
        <v>3</v>
      </c>
      <c r="G19">
        <v>5</v>
      </c>
      <c r="H19">
        <v>5</v>
      </c>
      <c r="I19">
        <v>4</v>
      </c>
      <c r="J19">
        <v>4</v>
      </c>
      <c r="K19">
        <v>3</v>
      </c>
      <c r="L19" t="s">
        <v>547</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329</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330</v>
      </c>
      <c r="D21">
        <v>5</v>
      </c>
      <c r="E21">
        <v>5</v>
      </c>
      <c r="F21">
        <v>5</v>
      </c>
      <c r="G21">
        <v>5</v>
      </c>
      <c r="H21">
        <v>5</v>
      </c>
      <c r="I21">
        <v>4</v>
      </c>
      <c r="J21">
        <v>4</v>
      </c>
      <c r="K21">
        <v>4</v>
      </c>
      <c r="L21">
        <v>3</v>
      </c>
      <c r="M21">
        <v>4</v>
      </c>
      <c r="N21" s="201">
        <v>4</v>
      </c>
      <c r="O21" s="201">
        <v>4</v>
      </c>
      <c r="P21" s="201">
        <v>4</v>
      </c>
      <c r="Q21" s="201" t="s">
        <v>547</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331</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332</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333</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551</v>
      </c>
      <c r="N25" s="201" t="s">
        <v>526</v>
      </c>
      <c r="O25" s="201" t="s">
        <v>526</v>
      </c>
      <c r="P25" s="201" t="s">
        <v>526</v>
      </c>
      <c r="Q25" s="166" t="s">
        <v>715</v>
      </c>
      <c r="R25" s="201" t="s">
        <v>526</v>
      </c>
      <c r="S25" s="201" t="s">
        <v>670</v>
      </c>
      <c r="T25" s="201" t="s">
        <v>526</v>
      </c>
      <c r="U25" s="201" t="s">
        <v>668</v>
      </c>
      <c r="V25" s="201" t="s">
        <v>526</v>
      </c>
      <c r="W25" s="201" t="s">
        <v>526</v>
      </c>
      <c r="X25" s="201" t="s">
        <v>526</v>
      </c>
      <c r="Y25" s="201" t="s">
        <v>526</v>
      </c>
      <c r="Z25" s="201" t="s">
        <v>526</v>
      </c>
      <c r="AA25" s="201" t="s">
        <v>526</v>
      </c>
      <c r="AB25" s="201" t="s">
        <v>526</v>
      </c>
      <c r="AC25" s="201" t="s">
        <v>526</v>
      </c>
      <c r="AD25" s="201" t="s">
        <v>526</v>
      </c>
      <c r="AE25" s="201" t="s">
        <v>526</v>
      </c>
    </row>
    <row r="26" spans="1:31" x14ac:dyDescent="0.25">
      <c r="A26" s="41">
        <v>48</v>
      </c>
      <c r="B26" s="4" t="s">
        <v>38</v>
      </c>
      <c r="C26" t="s">
        <v>334</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335</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336</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337</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338</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339</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340</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341</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342</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366</v>
      </c>
      <c r="C35" t="s">
        <v>343</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386</v>
      </c>
      <c r="C36" t="s">
        <v>344</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387</v>
      </c>
      <c r="C37" t="s">
        <v>345</v>
      </c>
      <c r="D37">
        <v>4</v>
      </c>
      <c r="E37">
        <v>5</v>
      </c>
      <c r="F37">
        <v>5</v>
      </c>
      <c r="G37">
        <v>5</v>
      </c>
      <c r="H37">
        <v>5</v>
      </c>
      <c r="I37">
        <v>4</v>
      </c>
      <c r="J37">
        <v>4</v>
      </c>
      <c r="K37">
        <v>3</v>
      </c>
      <c r="L37">
        <v>5</v>
      </c>
      <c r="M37">
        <v>3</v>
      </c>
      <c r="N37" s="201">
        <v>3</v>
      </c>
      <c r="O37" s="201">
        <v>3</v>
      </c>
      <c r="P37" s="201">
        <v>5</v>
      </c>
      <c r="Q37" s="201">
        <v>5</v>
      </c>
      <c r="R37" s="201">
        <v>4</v>
      </c>
      <c r="S37" s="201" t="s">
        <v>547</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499</v>
      </c>
      <c r="C38" t="s">
        <v>346</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500</v>
      </c>
      <c r="C39" t="s">
        <v>347</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501</v>
      </c>
      <c r="C40" t="s">
        <v>493</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502</v>
      </c>
      <c r="C41" t="s">
        <v>552</v>
      </c>
      <c r="N41" s="201" t="s">
        <v>526</v>
      </c>
      <c r="O41" s="201" t="s">
        <v>526</v>
      </c>
      <c r="P41" s="201" t="s">
        <v>526</v>
      </c>
      <c r="Q41" s="201" t="s">
        <v>671</v>
      </c>
      <c r="R41" s="201" t="s">
        <v>526</v>
      </c>
      <c r="S41" s="201" t="s">
        <v>672</v>
      </c>
      <c r="T41" s="201" t="s">
        <v>526</v>
      </c>
      <c r="U41" s="201" t="s">
        <v>673</v>
      </c>
      <c r="V41" s="201" t="s">
        <v>526</v>
      </c>
      <c r="W41" s="201" t="s">
        <v>526</v>
      </c>
      <c r="X41" s="201" t="s">
        <v>526</v>
      </c>
      <c r="Y41" s="201" t="s">
        <v>526</v>
      </c>
      <c r="Z41" s="201" t="s">
        <v>526</v>
      </c>
      <c r="AA41" s="201" t="s">
        <v>526</v>
      </c>
      <c r="AB41" s="201" t="s">
        <v>526</v>
      </c>
      <c r="AC41" s="201" t="s">
        <v>526</v>
      </c>
      <c r="AD41" s="201" t="s">
        <v>526</v>
      </c>
      <c r="AE41" s="201" t="s">
        <v>526</v>
      </c>
    </row>
    <row r="42" spans="1:31" x14ac:dyDescent="0.25">
      <c r="A42" s="41">
        <v>64</v>
      </c>
      <c r="B42" s="4" t="s">
        <v>503</v>
      </c>
      <c r="C42" t="s">
        <v>494</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504</v>
      </c>
      <c r="C43" t="s">
        <v>634</v>
      </c>
      <c r="N43" s="201" t="s">
        <v>526</v>
      </c>
      <c r="O43" s="201" t="s">
        <v>526</v>
      </c>
      <c r="P43" s="201" t="s">
        <v>526</v>
      </c>
      <c r="Q43" s="201" t="s">
        <v>669</v>
      </c>
      <c r="R43" s="201" t="s">
        <v>526</v>
      </c>
      <c r="S43" s="201" t="s">
        <v>526</v>
      </c>
      <c r="T43" s="201" t="s">
        <v>526</v>
      </c>
      <c r="U43" s="201" t="s">
        <v>526</v>
      </c>
      <c r="V43" s="201" t="s">
        <v>526</v>
      </c>
      <c r="W43" s="201" t="s">
        <v>526</v>
      </c>
      <c r="X43" s="201" t="s">
        <v>526</v>
      </c>
      <c r="Y43" s="201" t="s">
        <v>526</v>
      </c>
      <c r="Z43" s="201" t="s">
        <v>526</v>
      </c>
      <c r="AA43" s="201" t="s">
        <v>526</v>
      </c>
      <c r="AB43" s="201" t="s">
        <v>526</v>
      </c>
      <c r="AC43" s="201" t="s">
        <v>526</v>
      </c>
      <c r="AD43" s="201" t="s">
        <v>526</v>
      </c>
      <c r="AE43" s="201" t="s">
        <v>526</v>
      </c>
    </row>
    <row r="44" spans="1:31" x14ac:dyDescent="0.25">
      <c r="A44" s="41">
        <v>66</v>
      </c>
      <c r="B44" s="4" t="s">
        <v>505</v>
      </c>
      <c r="C44" t="s">
        <v>495</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554</v>
      </c>
      <c r="C45" t="s">
        <v>496</v>
      </c>
      <c r="D45" t="s">
        <v>647</v>
      </c>
      <c r="E45">
        <v>6</v>
      </c>
      <c r="F45">
        <v>8</v>
      </c>
      <c r="G45">
        <v>9</v>
      </c>
      <c r="H45">
        <v>9</v>
      </c>
      <c r="I45">
        <v>9</v>
      </c>
      <c r="J45">
        <v>9</v>
      </c>
      <c r="K45">
        <v>6</v>
      </c>
      <c r="L45">
        <v>7</v>
      </c>
      <c r="M45">
        <v>7</v>
      </c>
      <c r="N45">
        <v>9</v>
      </c>
      <c r="O45">
        <v>9</v>
      </c>
      <c r="P45">
        <v>9</v>
      </c>
      <c r="Q45">
        <v>10</v>
      </c>
      <c r="R45">
        <v>7</v>
      </c>
      <c r="S45">
        <v>9</v>
      </c>
      <c r="T45" t="s">
        <v>675</v>
      </c>
      <c r="U45">
        <v>8</v>
      </c>
      <c r="V45">
        <v>7</v>
      </c>
      <c r="W45">
        <v>8</v>
      </c>
      <c r="X45">
        <v>10</v>
      </c>
      <c r="Y45">
        <v>10</v>
      </c>
      <c r="Z45">
        <v>7</v>
      </c>
      <c r="AA45">
        <v>8</v>
      </c>
      <c r="AB45">
        <v>7</v>
      </c>
      <c r="AC45">
        <v>8</v>
      </c>
      <c r="AD45">
        <v>7</v>
      </c>
      <c r="AE45">
        <v>9</v>
      </c>
    </row>
    <row r="46" spans="1:31" ht="17.25" x14ac:dyDescent="0.25">
      <c r="A46" s="41">
        <v>68</v>
      </c>
      <c r="B46" s="4" t="s">
        <v>555</v>
      </c>
      <c r="C46" t="s">
        <v>497</v>
      </c>
      <c r="D46" t="s">
        <v>714</v>
      </c>
      <c r="E46" t="s">
        <v>648</v>
      </c>
      <c r="F46" t="s">
        <v>649</v>
      </c>
      <c r="G46" t="s">
        <v>658</v>
      </c>
      <c r="H46" t="s">
        <v>650</v>
      </c>
      <c r="I46" t="s">
        <v>651</v>
      </c>
      <c r="J46" t="s">
        <v>652</v>
      </c>
      <c r="K46" t="s">
        <v>659</v>
      </c>
      <c r="L46" t="s">
        <v>653</v>
      </c>
      <c r="M46" t="s">
        <v>660</v>
      </c>
      <c r="N46" s="168" t="s">
        <v>683</v>
      </c>
      <c r="O46" t="s">
        <v>683</v>
      </c>
      <c r="P46" s="168" t="s">
        <v>682</v>
      </c>
      <c r="Q46" t="s">
        <v>684</v>
      </c>
      <c r="R46" s="168" t="s">
        <v>681</v>
      </c>
      <c r="S46" t="s">
        <v>685</v>
      </c>
      <c r="T46" s="168" t="s">
        <v>686</v>
      </c>
      <c r="U46" t="s">
        <v>687</v>
      </c>
      <c r="V46" s="168" t="s">
        <v>680</v>
      </c>
      <c r="W46" t="s">
        <v>679</v>
      </c>
      <c r="X46" t="s">
        <v>678</v>
      </c>
      <c r="Y46" t="s">
        <v>688</v>
      </c>
      <c r="Z46" t="s">
        <v>689</v>
      </c>
      <c r="AA46" t="s">
        <v>677</v>
      </c>
      <c r="AB46" t="s">
        <v>690</v>
      </c>
      <c r="AC46" t="s">
        <v>691</v>
      </c>
      <c r="AD46" t="s">
        <v>648</v>
      </c>
      <c r="AE46" t="s">
        <v>676</v>
      </c>
    </row>
    <row r="47" spans="1:31" ht="17.25" x14ac:dyDescent="0.25">
      <c r="A47" s="41">
        <v>69</v>
      </c>
      <c r="B47" s="4" t="s">
        <v>511</v>
      </c>
      <c r="C47" t="s">
        <v>498</v>
      </c>
      <c r="D47" t="s">
        <v>654</v>
      </c>
      <c r="E47" t="s">
        <v>648</v>
      </c>
      <c r="F47" t="s">
        <v>661</v>
      </c>
      <c r="G47" t="s">
        <v>662</v>
      </c>
      <c r="H47" t="s">
        <v>655</v>
      </c>
      <c r="I47" t="s">
        <v>656</v>
      </c>
      <c r="J47" t="s">
        <v>663</v>
      </c>
      <c r="K47" t="s">
        <v>664</v>
      </c>
      <c r="L47" t="s">
        <v>665</v>
      </c>
      <c r="M47" t="s">
        <v>666</v>
      </c>
      <c r="N47" s="168" t="s">
        <v>674</v>
      </c>
      <c r="O47" t="s">
        <v>674</v>
      </c>
      <c r="P47" t="s">
        <v>692</v>
      </c>
      <c r="Q47" t="s">
        <v>693</v>
      </c>
      <c r="R47" t="s">
        <v>694</v>
      </c>
      <c r="S47" t="s">
        <v>695</v>
      </c>
      <c r="T47" t="s">
        <v>696</v>
      </c>
      <c r="U47" t="s">
        <v>697</v>
      </c>
      <c r="V47" t="s">
        <v>698</v>
      </c>
      <c r="W47" t="s">
        <v>699</v>
      </c>
      <c r="X47" t="s">
        <v>700</v>
      </c>
      <c r="Y47" t="s">
        <v>701</v>
      </c>
      <c r="Z47" t="s">
        <v>702</v>
      </c>
      <c r="AA47" t="s">
        <v>703</v>
      </c>
      <c r="AB47" t="s">
        <v>704</v>
      </c>
      <c r="AC47" t="s">
        <v>648</v>
      </c>
      <c r="AD47" t="s">
        <v>705</v>
      </c>
      <c r="AE47" t="s">
        <v>706</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9" workbookViewId="0">
      <selection activeCell="E23" sqref="E23"/>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598</v>
      </c>
      <c r="C2" s="18" t="s">
        <v>599</v>
      </c>
      <c r="D2" s="18" t="s">
        <v>600</v>
      </c>
      <c r="E2" s="167"/>
    </row>
    <row r="3" spans="1:6" ht="30" customHeight="1" x14ac:dyDescent="0.25">
      <c r="A3">
        <v>70</v>
      </c>
      <c r="B3" s="206" t="s">
        <v>557</v>
      </c>
      <c r="C3" s="143" t="s">
        <v>558</v>
      </c>
      <c r="D3" s="202">
        <v>7</v>
      </c>
      <c r="E3" s="164"/>
      <c r="F3" s="168"/>
    </row>
    <row r="4" spans="1:6" ht="60.75" customHeight="1" x14ac:dyDescent="0.25">
      <c r="B4" s="206"/>
      <c r="C4" s="143" t="s">
        <v>559</v>
      </c>
      <c r="D4" s="202" t="s">
        <v>526</v>
      </c>
      <c r="E4" s="164"/>
      <c r="F4" s="168"/>
    </row>
    <row r="5" spans="1:6" ht="30" customHeight="1" x14ac:dyDescent="0.25">
      <c r="A5">
        <v>71</v>
      </c>
      <c r="B5" s="206" t="s">
        <v>560</v>
      </c>
      <c r="C5" s="143" t="s">
        <v>561</v>
      </c>
      <c r="D5" s="202">
        <v>6</v>
      </c>
      <c r="E5" s="121"/>
      <c r="F5" s="168"/>
    </row>
    <row r="6" spans="1:6" ht="60" customHeight="1" x14ac:dyDescent="0.25">
      <c r="B6" s="206"/>
      <c r="C6" s="143" t="s">
        <v>562</v>
      </c>
      <c r="D6" s="202" t="s">
        <v>526</v>
      </c>
      <c r="E6" s="164"/>
      <c r="F6" s="168"/>
    </row>
    <row r="7" spans="1:6" ht="30" customHeight="1" x14ac:dyDescent="0.25">
      <c r="A7">
        <v>72</v>
      </c>
      <c r="B7" s="206" t="s">
        <v>563</v>
      </c>
      <c r="C7" s="143" t="s">
        <v>564</v>
      </c>
      <c r="D7" s="202">
        <v>7</v>
      </c>
      <c r="E7" s="164"/>
      <c r="F7" s="168"/>
    </row>
    <row r="8" spans="1:6" ht="30" customHeight="1" x14ac:dyDescent="0.25">
      <c r="B8" s="206"/>
      <c r="C8" s="143" t="s">
        <v>565</v>
      </c>
      <c r="D8" s="202" t="s">
        <v>526</v>
      </c>
      <c r="E8" s="164"/>
      <c r="F8" s="168"/>
    </row>
    <row r="9" spans="1:6" ht="30" customHeight="1" x14ac:dyDescent="0.25">
      <c r="A9">
        <v>73</v>
      </c>
      <c r="B9" s="206" t="s">
        <v>566</v>
      </c>
      <c r="C9" s="143" t="s">
        <v>620</v>
      </c>
      <c r="D9" s="202">
        <v>8</v>
      </c>
      <c r="E9" s="164"/>
      <c r="F9" s="168"/>
    </row>
    <row r="10" spans="1:6" ht="58.5" customHeight="1" x14ac:dyDescent="0.25">
      <c r="B10" s="206"/>
      <c r="C10" s="143" t="s">
        <v>567</v>
      </c>
      <c r="D10" s="202" t="s">
        <v>526</v>
      </c>
      <c r="E10" s="164"/>
      <c r="F10" s="168"/>
    </row>
    <row r="11" spans="1:6" ht="30" customHeight="1" x14ac:dyDescent="0.25">
      <c r="A11">
        <v>74</v>
      </c>
      <c r="B11" s="206" t="s">
        <v>568</v>
      </c>
      <c r="C11" s="143" t="s">
        <v>621</v>
      </c>
      <c r="D11" s="202">
        <v>8</v>
      </c>
      <c r="E11" s="164"/>
      <c r="F11" s="168"/>
    </row>
    <row r="12" spans="1:6" ht="30" customHeight="1" x14ac:dyDescent="0.25">
      <c r="B12" s="206"/>
      <c r="C12" s="143" t="s">
        <v>569</v>
      </c>
      <c r="D12" s="202" t="s">
        <v>526</v>
      </c>
      <c r="E12" s="164"/>
      <c r="F12" s="168"/>
    </row>
    <row r="13" spans="1:6" ht="30" customHeight="1" x14ac:dyDescent="0.25">
      <c r="A13">
        <v>75</v>
      </c>
      <c r="B13" s="206" t="s">
        <v>570</v>
      </c>
      <c r="C13" s="143" t="s">
        <v>571</v>
      </c>
      <c r="D13" s="202">
        <v>9</v>
      </c>
      <c r="E13" s="164"/>
      <c r="F13" s="168"/>
    </row>
    <row r="14" spans="1:6" ht="50.25" customHeight="1" x14ac:dyDescent="0.25">
      <c r="B14" s="206"/>
      <c r="C14" s="143" t="s">
        <v>572</v>
      </c>
      <c r="D14" s="202" t="s">
        <v>526</v>
      </c>
      <c r="E14" s="164"/>
      <c r="F14" s="168"/>
    </row>
    <row r="15" spans="1:6" ht="45" customHeight="1" x14ac:dyDescent="0.25">
      <c r="A15">
        <v>76</v>
      </c>
      <c r="B15" s="206" t="s">
        <v>573</v>
      </c>
      <c r="C15" s="143" t="s">
        <v>574</v>
      </c>
      <c r="D15" s="202">
        <v>0</v>
      </c>
    </row>
    <row r="16" spans="1:6" x14ac:dyDescent="0.25">
      <c r="B16" s="206"/>
      <c r="C16" s="143" t="s">
        <v>575</v>
      </c>
      <c r="D16" s="202" t="s">
        <v>526</v>
      </c>
    </row>
    <row r="17" spans="1:4" ht="45" customHeight="1" x14ac:dyDescent="0.25">
      <c r="A17">
        <v>77</v>
      </c>
      <c r="B17" s="206" t="s">
        <v>576</v>
      </c>
      <c r="C17" s="143" t="s">
        <v>577</v>
      </c>
      <c r="D17" s="202">
        <v>5</v>
      </c>
    </row>
    <row r="18" spans="1:4" ht="30" x14ac:dyDescent="0.25">
      <c r="B18" s="206"/>
      <c r="C18" s="143" t="s">
        <v>578</v>
      </c>
      <c r="D18" s="202" t="s">
        <v>526</v>
      </c>
    </row>
    <row r="19" spans="1:4" ht="75" customHeight="1" x14ac:dyDescent="0.25">
      <c r="A19">
        <v>78</v>
      </c>
      <c r="B19" s="206" t="s">
        <v>579</v>
      </c>
      <c r="C19" s="143" t="s">
        <v>580</v>
      </c>
      <c r="D19" s="202">
        <v>7</v>
      </c>
    </row>
    <row r="20" spans="1:4" ht="30" x14ac:dyDescent="0.25">
      <c r="B20" s="206"/>
      <c r="C20" s="143" t="s">
        <v>581</v>
      </c>
      <c r="D20" s="202" t="s">
        <v>526</v>
      </c>
    </row>
    <row r="21" spans="1:4" ht="45" customHeight="1" x14ac:dyDescent="0.25">
      <c r="A21">
        <v>79</v>
      </c>
      <c r="B21" s="206" t="s">
        <v>582</v>
      </c>
      <c r="C21" s="143" t="s">
        <v>583</v>
      </c>
      <c r="D21" s="202">
        <v>5</v>
      </c>
    </row>
    <row r="22" spans="1:4" ht="30" x14ac:dyDescent="0.25">
      <c r="B22" s="206"/>
      <c r="C22" s="143" t="s">
        <v>584</v>
      </c>
      <c r="D22" s="202" t="s">
        <v>526</v>
      </c>
    </row>
    <row r="23" spans="1:4" ht="90" customHeight="1" x14ac:dyDescent="0.25">
      <c r="A23">
        <v>80</v>
      </c>
      <c r="B23" s="206" t="s">
        <v>585</v>
      </c>
      <c r="C23" s="143" t="s">
        <v>586</v>
      </c>
      <c r="D23" s="202">
        <v>2</v>
      </c>
    </row>
    <row r="24" spans="1:4" ht="30" x14ac:dyDescent="0.25">
      <c r="B24" s="206"/>
      <c r="C24" s="143" t="s">
        <v>587</v>
      </c>
      <c r="D24" s="202" t="s">
        <v>526</v>
      </c>
    </row>
    <row r="25" spans="1:4" ht="30" customHeight="1" x14ac:dyDescent="0.25">
      <c r="A25">
        <v>81</v>
      </c>
      <c r="B25" s="206" t="s">
        <v>588</v>
      </c>
      <c r="C25" s="143" t="s">
        <v>589</v>
      </c>
      <c r="D25" s="202">
        <v>7</v>
      </c>
    </row>
    <row r="26" spans="1:4" ht="45" x14ac:dyDescent="0.25">
      <c r="B26" s="206"/>
      <c r="C26" s="143" t="s">
        <v>590</v>
      </c>
      <c r="D26" s="202" t="s">
        <v>526</v>
      </c>
    </row>
    <row r="27" spans="1:4" ht="45" customHeight="1" x14ac:dyDescent="0.25">
      <c r="A27">
        <v>82</v>
      </c>
      <c r="B27" s="206" t="s">
        <v>591</v>
      </c>
      <c r="C27" s="143" t="s">
        <v>592</v>
      </c>
      <c r="D27" s="202">
        <v>8</v>
      </c>
    </row>
    <row r="28" spans="1:4" ht="30" x14ac:dyDescent="0.25">
      <c r="B28" s="206"/>
      <c r="C28" s="143" t="s">
        <v>593</v>
      </c>
      <c r="D28" s="202" t="s">
        <v>526</v>
      </c>
    </row>
    <row r="29" spans="1:4" ht="30" customHeight="1" x14ac:dyDescent="0.25">
      <c r="A29">
        <v>83</v>
      </c>
      <c r="B29" s="206" t="s">
        <v>594</v>
      </c>
      <c r="C29" s="143" t="s">
        <v>592</v>
      </c>
      <c r="D29" s="202">
        <v>6</v>
      </c>
    </row>
    <row r="30" spans="1:4" ht="30" x14ac:dyDescent="0.25">
      <c r="B30" s="206"/>
      <c r="C30" s="143" t="s">
        <v>595</v>
      </c>
      <c r="D30" s="202" t="s">
        <v>526</v>
      </c>
    </row>
    <row r="31" spans="1:4" ht="45" customHeight="1" x14ac:dyDescent="0.25">
      <c r="A31">
        <v>84</v>
      </c>
      <c r="B31" s="206" t="s">
        <v>596</v>
      </c>
      <c r="C31" s="143" t="s">
        <v>597</v>
      </c>
      <c r="D31" s="202">
        <v>8</v>
      </c>
    </row>
    <row r="32" spans="1:4" x14ac:dyDescent="0.25">
      <c r="B32" s="206"/>
      <c r="C32" s="143" t="s">
        <v>565</v>
      </c>
      <c r="D32" s="169"/>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39" sqref="M139"/>
    </sheetView>
  </sheetViews>
  <sheetFormatPr baseColWidth="10" defaultRowHeight="15" x14ac:dyDescent="0.25"/>
  <cols>
    <col min="1" max="1" width="36.7109375" customWidth="1"/>
    <col min="2" max="9" width="11.42578125" hidden="1" customWidth="1"/>
    <col min="10" max="10" width="11.7109375" hidden="1"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717</v>
      </c>
      <c r="B5" s="56" t="s">
        <v>258</v>
      </c>
      <c r="C5" s="56" t="s">
        <v>259</v>
      </c>
      <c r="D5" s="56" t="s">
        <v>260</v>
      </c>
      <c r="E5" s="56" t="s">
        <v>261</v>
      </c>
      <c r="F5" s="57" t="s">
        <v>262</v>
      </c>
      <c r="G5" s="56" t="s">
        <v>261</v>
      </c>
      <c r="H5" s="56" t="s">
        <v>260</v>
      </c>
      <c r="I5" s="56" t="s">
        <v>259</v>
      </c>
      <c r="J5" s="56" t="s">
        <v>258</v>
      </c>
      <c r="K5" s="64" t="s">
        <v>718</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20" workbookViewId="0">
      <selection activeCell="J144" sqref="J144"/>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18.7109375" customWidth="1"/>
    <col min="7" max="7" width="22.42578125" customWidth="1"/>
    <col min="8" max="8" width="20.5703125" hidden="1" customWidth="1"/>
    <col min="9" max="9" width="15.7109375" hidden="1"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6"/>
      <c r="C7" s="206" t="s">
        <v>54</v>
      </c>
      <c r="D7" s="17" t="s">
        <v>47</v>
      </c>
      <c r="E7" s="16">
        <f>AVERAGE('Resultados Examen'!C$7:C$106)</f>
        <v>8.8000000000000007</v>
      </c>
      <c r="N7" t="s">
        <v>301</v>
      </c>
    </row>
    <row r="8" spans="1:14" x14ac:dyDescent="0.25">
      <c r="B8" s="226"/>
      <c r="C8" s="206"/>
      <c r="D8" s="17" t="s">
        <v>48</v>
      </c>
      <c r="E8" s="1">
        <f>_xlfn.VAR.S('Resultados Examen'!C$7:C$106)</f>
        <v>0.19999999999999998</v>
      </c>
      <c r="N8" t="s">
        <v>302</v>
      </c>
    </row>
    <row r="9" spans="1:14" x14ac:dyDescent="0.25">
      <c r="B9" s="226"/>
      <c r="C9" s="206"/>
      <c r="D9" s="17" t="s">
        <v>55</v>
      </c>
      <c r="E9" s="1">
        <f>COUNT('Resultados Examen'!C$7:C$106)</f>
        <v>5</v>
      </c>
    </row>
    <row r="11" spans="1:14" ht="15" customHeight="1" x14ac:dyDescent="0.25">
      <c r="B11" s="226" t="s">
        <v>73</v>
      </c>
      <c r="C11" s="206" t="s">
        <v>53</v>
      </c>
      <c r="D11" s="17" t="s">
        <v>47</v>
      </c>
      <c r="E11" s="16">
        <f>IF('Resultados Examen'!$F$6="Sí",AVERAGE('Resultados Examen'!G$7:G$106),"N/A")</f>
        <v>4.6888888888888891</v>
      </c>
    </row>
    <row r="12" spans="1:14" x14ac:dyDescent="0.25">
      <c r="B12" s="226"/>
      <c r="C12" s="206"/>
      <c r="D12" s="17" t="s">
        <v>48</v>
      </c>
      <c r="E12" s="1">
        <f>IF('Resultados Examen'!$F$6="Sí",_xlfn.VAR.S('Resultados Examen'!G$7:G$106),"N/A")</f>
        <v>0.42111111111110944</v>
      </c>
    </row>
    <row r="13" spans="1:14" x14ac:dyDescent="0.25">
      <c r="B13" s="226"/>
      <c r="C13" s="206"/>
      <c r="D13" s="17" t="s">
        <v>55</v>
      </c>
      <c r="E13" s="1">
        <f>IF('Resultados Examen'!$F$6="Sí",COUNT('Resultados Examen'!G$7:G$106),"N/A")</f>
        <v>9</v>
      </c>
    </row>
    <row r="14" spans="1:14" x14ac:dyDescent="0.25">
      <c r="B14" s="226"/>
      <c r="C14" s="206" t="s">
        <v>54</v>
      </c>
      <c r="D14" s="17" t="s">
        <v>47</v>
      </c>
      <c r="E14" s="16">
        <f>IF('Resultados Examen'!$F$6="Sí",AVERAGE('Resultados Examen'!H$7:H$106),"N/A")</f>
        <v>7.1999999999999993</v>
      </c>
    </row>
    <row r="15" spans="1:14" x14ac:dyDescent="0.25">
      <c r="B15" s="226"/>
      <c r="C15" s="206"/>
      <c r="D15" s="17" t="s">
        <v>48</v>
      </c>
      <c r="E15" s="1">
        <f>IF('Resultados Examen'!$F$6="Sí",_xlfn.VAR.S('Resultados Examen'!H$7:H$106),"N/A")</f>
        <v>0.16</v>
      </c>
    </row>
    <row r="16" spans="1:14" x14ac:dyDescent="0.25">
      <c r="B16" s="226"/>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300</v>
      </c>
      <c r="J42">
        <f>_xlfn.T.DIST.2T(I35,J38)</f>
        <v>5.6254521937721194E-4</v>
      </c>
      <c r="O42" s="23"/>
    </row>
    <row r="43" spans="2:15" x14ac:dyDescent="0.25">
      <c r="B43" s="22"/>
      <c r="H43" s="24" t="s">
        <v>78</v>
      </c>
      <c r="O43" s="23"/>
    </row>
    <row r="44" spans="2:15" x14ac:dyDescent="0.25">
      <c r="B44" s="22"/>
      <c r="H44" s="214" t="str">
        <f>"t "&amp;IF(H35&gt;I41,"&gt;","&lt;")&amp;" valor crítico, por lo tanto se acepta la " &amp; IF(I35&gt;J41,LOWER(I29),LOWER(I28))</f>
        <v>t &lt; valor crítico, por lo tanto se acepta la hipótesis alternativa: ambos grupos tienen medias  distintas</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300</v>
      </c>
      <c r="J82">
        <f>_xlfn.T.DIST.2T(I75,J78)</f>
        <v>1.6744761331307568E-5</v>
      </c>
      <c r="O82" s="23"/>
    </row>
    <row r="83" spans="2:15" x14ac:dyDescent="0.25">
      <c r="B83" s="22"/>
      <c r="H83" s="24" t="s">
        <v>78</v>
      </c>
      <c r="O83" s="23"/>
    </row>
    <row r="84" spans="2:15" x14ac:dyDescent="0.25">
      <c r="B84" s="22"/>
      <c r="H84" s="214" t="str">
        <f>"t "&amp;IF(H75&gt;I81,"&gt;","&lt;")&amp;" valor crítico, por lo tanto se acepta la " &amp; IF(I75&gt;J81,LOWER(I69),LOWER(I68))</f>
        <v>t &lt; valor crítico, por lo tanto se acepta la hipótesis alternativa: ambos grupos tienen medias distintas</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509</v>
      </c>
      <c r="G112" s="143" t="s">
        <v>601</v>
      </c>
      <c r="H112" s="1" t="s">
        <v>508</v>
      </c>
      <c r="I112" s="1" t="s">
        <v>508</v>
      </c>
      <c r="J112" t="s">
        <v>94</v>
      </c>
    </row>
    <row r="113" spans="1:10" x14ac:dyDescent="0.25">
      <c r="A113">
        <v>28</v>
      </c>
      <c r="B113" s="36" t="s">
        <v>18</v>
      </c>
      <c r="C113" s="37" t="s">
        <v>622</v>
      </c>
      <c r="D113" s="37" t="s">
        <v>622</v>
      </c>
      <c r="F113" s="2" t="s">
        <v>102</v>
      </c>
      <c r="G113" s="143" t="s">
        <v>602</v>
      </c>
      <c r="H113" s="37">
        <f>AVERAGE(C116:C117)</f>
        <v>3.9285714285714288</v>
      </c>
      <c r="I113" s="16">
        <f>5*((H113-1)/4)</f>
        <v>3.660714285714286</v>
      </c>
      <c r="J113" t="s">
        <v>94</v>
      </c>
    </row>
    <row r="114" spans="1:10" x14ac:dyDescent="0.25">
      <c r="A114">
        <v>29</v>
      </c>
      <c r="B114" s="36" t="s">
        <v>19</v>
      </c>
      <c r="C114" s="37" t="s">
        <v>622</v>
      </c>
      <c r="D114" s="37" t="s">
        <v>622</v>
      </c>
      <c r="F114" s="2" t="s">
        <v>103</v>
      </c>
      <c r="G114" s="143" t="s">
        <v>603</v>
      </c>
      <c r="H114" s="37">
        <f>AVERAGE(C118:C119)</f>
        <v>4.0013227513227516</v>
      </c>
      <c r="I114" s="16">
        <f t="shared" ref="I114:I133" si="0">5*((H114-1)/4)</f>
        <v>3.7516534391534395</v>
      </c>
      <c r="J114" t="s">
        <v>94</v>
      </c>
    </row>
    <row r="115" spans="1:10" x14ac:dyDescent="0.25">
      <c r="A115">
        <v>30</v>
      </c>
      <c r="B115" s="36" t="s">
        <v>20</v>
      </c>
      <c r="C115" s="37" t="s">
        <v>622</v>
      </c>
      <c r="D115" s="37" t="s">
        <v>622</v>
      </c>
      <c r="F115" s="2" t="s">
        <v>104</v>
      </c>
      <c r="G115" s="143" t="s">
        <v>510</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502</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604</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605</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606</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512</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607</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608</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609</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610</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516</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611</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612</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613</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614</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615</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513</v>
      </c>
      <c r="G131" s="143" t="s">
        <v>616</v>
      </c>
      <c r="H131" s="37">
        <f>AVERAGE(C147)</f>
        <v>3.8928571428571428</v>
      </c>
      <c r="I131" s="16">
        <f t="shared" si="0"/>
        <v>3.6160714285714284</v>
      </c>
      <c r="J131" t="s">
        <v>94</v>
      </c>
    </row>
    <row r="132" spans="1:10" x14ac:dyDescent="0.25">
      <c r="A132">
        <v>47</v>
      </c>
      <c r="B132" s="36" t="s">
        <v>37</v>
      </c>
      <c r="C132" s="37" t="s">
        <v>622</v>
      </c>
      <c r="D132" s="37" t="s">
        <v>622</v>
      </c>
      <c r="F132" s="2" t="s">
        <v>514</v>
      </c>
      <c r="G132" s="143" t="s">
        <v>617</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515</v>
      </c>
      <c r="G133" s="143" t="s">
        <v>618</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373</v>
      </c>
      <c r="G134" s="143" t="s">
        <v>619</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366</v>
      </c>
      <c r="C142" s="37">
        <f>AVERAGE('Resultados Encuestas'!D35:CY35)</f>
        <v>2.9285714285714284</v>
      </c>
      <c r="D142" s="37">
        <f>_xlfn.VAR.S('Resultados Encuestas'!D35:CY35)</f>
        <v>1.7724867724867726</v>
      </c>
    </row>
    <row r="143" spans="1:10" x14ac:dyDescent="0.25">
      <c r="A143">
        <v>58</v>
      </c>
      <c r="B143" s="36" t="s">
        <v>386</v>
      </c>
      <c r="C143" s="37">
        <f>AVERAGE('Resultados Encuestas'!D36:CY36)</f>
        <v>3.3214285714285716</v>
      </c>
      <c r="D143" s="37">
        <f>_xlfn.VAR.S('Resultados Encuestas'!D36:CY36)</f>
        <v>1.3373015873015863</v>
      </c>
    </row>
    <row r="144" spans="1:10" x14ac:dyDescent="0.25">
      <c r="A144">
        <v>59</v>
      </c>
      <c r="B144" s="36" t="s">
        <v>387</v>
      </c>
      <c r="C144" s="37">
        <f>AVERAGE('Resultados Encuestas'!D37:CY37)</f>
        <v>4.1851851851851851</v>
      </c>
      <c r="D144" s="37">
        <f>_xlfn.VAR.S('Resultados Encuestas'!D37:CY37)</f>
        <v>0.6951566951566952</v>
      </c>
    </row>
    <row r="145" spans="1:6" x14ac:dyDescent="0.25">
      <c r="A145">
        <v>60</v>
      </c>
      <c r="B145" s="36" t="s">
        <v>499</v>
      </c>
      <c r="C145" s="37">
        <f>AVERAGE('Resultados Encuestas'!D38:CY38)</f>
        <v>4.1428571428571432</v>
      </c>
      <c r="D145" s="37">
        <f>_xlfn.VAR.S('Resultados Encuestas'!D38:CY38)</f>
        <v>0.94179894179894241</v>
      </c>
    </row>
    <row r="146" spans="1:6" x14ac:dyDescent="0.25">
      <c r="A146">
        <v>61</v>
      </c>
      <c r="B146" s="36" t="s">
        <v>500</v>
      </c>
      <c r="C146" s="37">
        <f>AVERAGE('Resultados Encuestas'!D39:CY39)</f>
        <v>3.4642857142857144</v>
      </c>
      <c r="D146" s="37">
        <f>_xlfn.VAR.S('Resultados Encuestas'!D39:CY39)</f>
        <v>1.6653439153439156</v>
      </c>
    </row>
    <row r="147" spans="1:6" x14ac:dyDescent="0.25">
      <c r="A147">
        <v>62</v>
      </c>
      <c r="B147" s="36" t="s">
        <v>501</v>
      </c>
      <c r="C147" s="37">
        <f>AVERAGE('Resultados Encuestas'!D40:CY40)</f>
        <v>3.8928571428571428</v>
      </c>
      <c r="D147" s="37">
        <f>_xlfn.VAR.S('Resultados Encuestas'!D40:CY40)</f>
        <v>0.61772486772486834</v>
      </c>
      <c r="F147" s="24"/>
    </row>
    <row r="148" spans="1:6" x14ac:dyDescent="0.25">
      <c r="A148">
        <v>63</v>
      </c>
      <c r="B148" s="36" t="s">
        <v>502</v>
      </c>
      <c r="C148" s="37" t="s">
        <v>622</v>
      </c>
      <c r="D148" s="37" t="s">
        <v>622</v>
      </c>
    </row>
    <row r="149" spans="1:6" x14ac:dyDescent="0.25">
      <c r="A149">
        <v>64</v>
      </c>
      <c r="B149" s="36" t="s">
        <v>503</v>
      </c>
      <c r="C149" s="37">
        <f>AVERAGE('Resultados Encuestas'!D42:CY42)</f>
        <v>3.7857142857142856</v>
      </c>
      <c r="D149" s="37">
        <f>_xlfn.VAR.S('Resultados Encuestas'!D42:CY42)</f>
        <v>0.69312169312169347</v>
      </c>
    </row>
    <row r="150" spans="1:6" x14ac:dyDescent="0.25">
      <c r="A150">
        <v>65</v>
      </c>
      <c r="B150" s="36" t="s">
        <v>504</v>
      </c>
      <c r="C150" s="37" t="s">
        <v>622</v>
      </c>
      <c r="D150" s="37" t="s">
        <v>622</v>
      </c>
    </row>
    <row r="151" spans="1:6" x14ac:dyDescent="0.25">
      <c r="A151">
        <v>66</v>
      </c>
      <c r="B151" s="36" t="s">
        <v>505</v>
      </c>
      <c r="C151" s="37">
        <f>AVERAGE('Resultados Encuestas'!D44:CY44)</f>
        <v>4.2857142857142856</v>
      </c>
      <c r="D151" s="37">
        <f>_xlfn.VAR.S('Resultados Encuestas'!D44:CY44)</f>
        <v>0.43386243386243206</v>
      </c>
    </row>
    <row r="152" spans="1:6" x14ac:dyDescent="0.25">
      <c r="A152">
        <v>67</v>
      </c>
      <c r="B152" s="36" t="s">
        <v>554</v>
      </c>
      <c r="C152" s="37">
        <f>AVERAGE('Resultados Encuestas'!D45:CY45)</f>
        <v>8.1538461538461533</v>
      </c>
      <c r="D152" s="37">
        <f>_xlfn.VAR.S('Resultados Encuestas'!D45:CY45)</f>
        <v>1.4153846153846188</v>
      </c>
    </row>
    <row r="153" spans="1:6" x14ac:dyDescent="0.25">
      <c r="A153">
        <v>68</v>
      </c>
      <c r="B153" s="36" t="s">
        <v>555</v>
      </c>
      <c r="C153" s="37" t="s">
        <v>622</v>
      </c>
      <c r="D153" s="37" t="s">
        <v>622</v>
      </c>
    </row>
    <row r="154" spans="1:6" x14ac:dyDescent="0.25">
      <c r="A154">
        <v>69</v>
      </c>
      <c r="B154" s="36" t="s">
        <v>511</v>
      </c>
      <c r="C154" s="37" t="s">
        <v>622</v>
      </c>
      <c r="D154" s="37" t="s">
        <v>622</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2</v>
      </c>
      <c r="E169" s="48">
        <f>IF(D169="N/A","N/A",D169/2)</f>
        <v>1</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ht="15" customHeight="1" x14ac:dyDescent="0.25">
      <c r="A179" s="207" t="s">
        <v>521</v>
      </c>
      <c r="B179" s="217" t="s">
        <v>250</v>
      </c>
      <c r="C179" s="219">
        <f>IF($C$184="N/A",M230/(1-M231),M230)</f>
        <v>8.775201320470527E-2</v>
      </c>
      <c r="D179" s="1" t="s">
        <v>135</v>
      </c>
      <c r="E179" s="90">
        <f>E164</f>
        <v>4.5</v>
      </c>
      <c r="F179" s="91">
        <f>IF($E$183="N/A",O257/(1-O$261),O257)</f>
        <v>0.25528581646305282</v>
      </c>
      <c r="G179" s="91">
        <f>F179*C$179</f>
        <v>2.2401844337239778E-2</v>
      </c>
      <c r="H179" s="37">
        <f>G179*E179</f>
        <v>0.100808299517579</v>
      </c>
      <c r="I179" s="222" cm="1">
        <f t="array" ref="I179">IF(E183="N/A",SUM(E179:E182*F179:F182),SUM(E179:E183*F179:F183))</f>
        <v>2.665546832595886</v>
      </c>
      <c r="K179" s="51" t="str">
        <f>B179</f>
        <v>Resultados de comportamiento</v>
      </c>
      <c r="L179" s="8">
        <f>I179</f>
        <v>2.665546832595886</v>
      </c>
    </row>
    <row r="180" spans="1:12" x14ac:dyDescent="0.25">
      <c r="A180" s="207"/>
      <c r="B180" s="217"/>
      <c r="C180" s="220"/>
      <c r="D180" s="1" t="s">
        <v>136</v>
      </c>
      <c r="E180" s="90">
        <f>E165</f>
        <v>0</v>
      </c>
      <c r="F180" s="91">
        <f t="shared" ref="F180:F182" si="2">IF($E$183="N/A",O258/(1-O$261),O258)</f>
        <v>0.14184448000744959</v>
      </c>
      <c r="G180" s="91">
        <f>F180*C$179</f>
        <v>1.244713868262827E-2</v>
      </c>
      <c r="H180" s="37">
        <f t="shared" ref="H180:H215" si="3">G180*E180</f>
        <v>0</v>
      </c>
      <c r="I180" s="222"/>
      <c r="K180" s="51" t="str">
        <f>B184</f>
        <v>Resultados académicos</v>
      </c>
      <c r="L180" s="8">
        <f>I184</f>
        <v>3.5129786450662746</v>
      </c>
    </row>
    <row r="181" spans="1:12" x14ac:dyDescent="0.25">
      <c r="A181" s="207"/>
      <c r="B181" s="217"/>
      <c r="C181" s="220"/>
      <c r="D181" s="1" t="s">
        <v>137</v>
      </c>
      <c r="E181" s="90">
        <f>E166</f>
        <v>2.5</v>
      </c>
      <c r="F181" s="91">
        <f t="shared" si="2"/>
        <v>0.23674476363737962</v>
      </c>
      <c r="G181" s="91">
        <f>F181*C$179</f>
        <v>2.0774829624852165E-2</v>
      </c>
      <c r="H181" s="37">
        <f t="shared" si="3"/>
        <v>5.1937074062130412E-2</v>
      </c>
      <c r="I181" s="222"/>
      <c r="K181" s="51" t="str">
        <f>B186</f>
        <v>Resultados motivacionales</v>
      </c>
      <c r="L181" s="8">
        <f>I186</f>
        <v>3.631497164711238</v>
      </c>
    </row>
    <row r="182" spans="1:12" x14ac:dyDescent="0.25">
      <c r="A182" s="207"/>
      <c r="B182" s="217"/>
      <c r="C182" s="220"/>
      <c r="D182" s="1" t="s">
        <v>138</v>
      </c>
      <c r="E182" s="90">
        <f>E167</f>
        <v>3.5</v>
      </c>
      <c r="F182" s="91">
        <f t="shared" si="2"/>
        <v>0.2235095238106326</v>
      </c>
      <c r="G182" s="91">
        <f>F182*C$179</f>
        <v>1.9613410684808021E-2</v>
      </c>
      <c r="H182" s="37">
        <f t="shared" si="3"/>
        <v>6.8646937396828075E-2</v>
      </c>
      <c r="I182" s="222"/>
      <c r="K182" s="51" t="s">
        <v>367</v>
      </c>
      <c r="L182" s="90">
        <f>I195</f>
        <v>3.6489227454986022</v>
      </c>
    </row>
    <row r="183" spans="1:12" x14ac:dyDescent="0.25">
      <c r="A183" s="207"/>
      <c r="B183" s="217"/>
      <c r="C183" s="220"/>
      <c r="D183" s="1" t="s">
        <v>251</v>
      </c>
      <c r="E183" s="90">
        <f>E169</f>
        <v>1</v>
      </c>
      <c r="F183" s="91">
        <f>IF(E183="N/A",0,O261)</f>
        <v>0.14261541608148537</v>
      </c>
      <c r="G183" s="91">
        <f>F183*C$179</f>
        <v>1.251478987517704E-2</v>
      </c>
      <c r="H183" s="37">
        <f>IF(E183="N/A","N/A",G183*E183)</f>
        <v>1.251478987517704E-2</v>
      </c>
      <c r="I183" s="222"/>
      <c r="K183" s="51" t="str">
        <f>B209</f>
        <v>Diseño del contenido</v>
      </c>
      <c r="L183" s="8">
        <f>I209</f>
        <v>3.7509880020135418</v>
      </c>
    </row>
    <row r="184" spans="1:12" x14ac:dyDescent="0.25">
      <c r="A184" s="207"/>
      <c r="B184" s="217" t="s">
        <v>252</v>
      </c>
      <c r="C184" s="219">
        <f>IF(E184="N/A","N/A",M231)</f>
        <v>0.48840466019622913</v>
      </c>
      <c r="D184" s="1" t="s">
        <v>91</v>
      </c>
      <c r="E184" s="90">
        <f>K5</f>
        <v>3.453608247422681</v>
      </c>
      <c r="F184" s="91">
        <f>IF('Resultados Examen'!F6="Sí",I273,1)</f>
        <v>0.875</v>
      </c>
      <c r="G184" s="91">
        <f>IF(C$184="N/A","N/A",F184*C$184)</f>
        <v>0.42735407767170047</v>
      </c>
      <c r="H184" s="37">
        <f>IF(G184="N/A","N/A",G184*E184)</f>
        <v>1.4759135672166979</v>
      </c>
      <c r="I184" s="222" cm="1">
        <f t="array" ref="I184">IF(H184="N/A","N/A",SUM(E184:E185*F184:F185))</f>
        <v>3.5129786450662746</v>
      </c>
      <c r="K184" s="51" t="str">
        <f>B213</f>
        <v>Diseño metodológico</v>
      </c>
      <c r="L184" s="90">
        <f>I213</f>
        <v>3.7326711680873177</v>
      </c>
    </row>
    <row r="185" spans="1:12" x14ac:dyDescent="0.25">
      <c r="A185" s="207"/>
      <c r="B185" s="217"/>
      <c r="C185" s="220"/>
      <c r="D185" s="1" t="s">
        <v>95</v>
      </c>
      <c r="E185" s="90">
        <f>IF(E184="N/A","N/A",IF('Resultados Examen'!F6="Sí",K6,0))</f>
        <v>3.9285714285714293</v>
      </c>
      <c r="F185" s="91">
        <f>IF('Resultados Examen'!F6="Sí",I274,0)</f>
        <v>0.125</v>
      </c>
      <c r="G185" s="91">
        <f>IF(C$184="N/A","N/A",F185*C$184)</f>
        <v>6.1050582524528642E-2</v>
      </c>
      <c r="H185" s="37">
        <f>IF(G185="N/A","N/A",G185*E185)</f>
        <v>0.23984157420350541</v>
      </c>
      <c r="I185" s="222"/>
      <c r="K185" s="51" t="str">
        <f>B202</f>
        <v>Diseño técnico</v>
      </c>
      <c r="L185" s="8">
        <f>I202</f>
        <v>3.6303063375047318</v>
      </c>
    </row>
    <row r="186" spans="1:12" x14ac:dyDescent="0.25">
      <c r="A186" s="207"/>
      <c r="B186" s="217" t="s">
        <v>253</v>
      </c>
      <c r="C186" s="219">
        <f>IF($C$184="N/A",M232/(1-M231),M232)</f>
        <v>0.29304642377743528</v>
      </c>
      <c r="D186" s="1" t="s">
        <v>105</v>
      </c>
      <c r="E186" s="90">
        <f t="shared" ref="E186:E194" si="4">I122</f>
        <v>3.7053571428571432</v>
      </c>
      <c r="F186" s="91">
        <f>W286</f>
        <v>0.13897123743771592</v>
      </c>
      <c r="G186" s="91">
        <f>F186*C$186</f>
        <v>4.072502413904748E-2</v>
      </c>
      <c r="H186" s="37">
        <f t="shared" si="3"/>
        <v>0.15090075908664916</v>
      </c>
      <c r="I186" s="222" cm="1">
        <f t="array" ref="I186">SUM(E186:E194*F186:F194)</f>
        <v>3.631497164711238</v>
      </c>
    </row>
    <row r="187" spans="1:12" x14ac:dyDescent="0.25">
      <c r="A187" s="207"/>
      <c r="B187" s="217"/>
      <c r="C187" s="220"/>
      <c r="D187" s="1" t="s">
        <v>107</v>
      </c>
      <c r="E187" s="90">
        <f t="shared" si="4"/>
        <v>4.1517857142857135</v>
      </c>
      <c r="F187" s="91">
        <f t="shared" ref="F187:F194" si="5">W287</f>
        <v>8.1916554977374795E-2</v>
      </c>
      <c r="G187" s="91">
        <f t="shared" ref="G187:G194" si="6">F187*C$186</f>
        <v>2.400535348428735E-2</v>
      </c>
      <c r="H187" s="37">
        <f t="shared" si="3"/>
        <v>9.9665083662442991E-2</v>
      </c>
      <c r="I187" s="222"/>
      <c r="K187" s="11"/>
    </row>
    <row r="188" spans="1:12" x14ac:dyDescent="0.25">
      <c r="A188" s="207"/>
      <c r="B188" s="217"/>
      <c r="C188" s="220"/>
      <c r="D188" s="1" t="s">
        <v>108</v>
      </c>
      <c r="E188" s="90">
        <f t="shared" si="4"/>
        <v>3.75</v>
      </c>
      <c r="F188" s="91">
        <f t="shared" si="5"/>
        <v>8.9047444986360094E-2</v>
      </c>
      <c r="G188" s="91">
        <f t="shared" si="6"/>
        <v>2.6095035299770735E-2</v>
      </c>
      <c r="H188" s="37">
        <f t="shared" si="3"/>
        <v>9.7856382374140252E-2</v>
      </c>
      <c r="I188" s="222"/>
      <c r="K188" s="11"/>
    </row>
    <row r="189" spans="1:12" x14ac:dyDescent="0.25">
      <c r="A189" s="207"/>
      <c r="B189" s="217"/>
      <c r="C189" s="220"/>
      <c r="D189" s="1" t="s">
        <v>109</v>
      </c>
      <c r="E189" s="90">
        <f t="shared" si="4"/>
        <v>3.8616071428571419</v>
      </c>
      <c r="F189" s="91">
        <f t="shared" si="5"/>
        <v>0.11640772803584731</v>
      </c>
      <c r="G189" s="91">
        <f t="shared" si="6"/>
        <v>3.4112868400961345E-2</v>
      </c>
      <c r="H189" s="37">
        <f t="shared" si="3"/>
        <v>0.13173049628049802</v>
      </c>
      <c r="I189" s="222"/>
      <c r="K189" s="11"/>
    </row>
    <row r="190" spans="1:12" x14ac:dyDescent="0.25">
      <c r="A190" s="207"/>
      <c r="B190" s="217"/>
      <c r="C190" s="220"/>
      <c r="D190" s="1" t="s">
        <v>110</v>
      </c>
      <c r="E190" s="90">
        <f t="shared" si="4"/>
        <v>3.75</v>
      </c>
      <c r="F190" s="91">
        <f t="shared" si="5"/>
        <v>0.24184798830640858</v>
      </c>
      <c r="G190" s="91">
        <f t="shared" si="6"/>
        <v>7.0872688070960019E-2</v>
      </c>
      <c r="H190" s="37">
        <f t="shared" si="3"/>
        <v>0.26577258026610007</v>
      </c>
      <c r="I190" s="222"/>
      <c r="K190" s="11"/>
    </row>
    <row r="191" spans="1:12" x14ac:dyDescent="0.25">
      <c r="A191" s="207"/>
      <c r="B191" s="217"/>
      <c r="C191" s="220"/>
      <c r="D191" s="1" t="s">
        <v>111</v>
      </c>
      <c r="E191" s="90">
        <f t="shared" si="4"/>
        <v>3.3035714285714284</v>
      </c>
      <c r="F191" s="91">
        <f t="shared" si="5"/>
        <v>0.19446073955161847</v>
      </c>
      <c r="G191" s="91">
        <f t="shared" si="6"/>
        <v>5.6986024290717058E-2</v>
      </c>
      <c r="H191" s="37">
        <f t="shared" si="3"/>
        <v>0.18825740167469027</v>
      </c>
      <c r="I191" s="222"/>
      <c r="K191" s="11"/>
    </row>
    <row r="192" spans="1:12" x14ac:dyDescent="0.25">
      <c r="A192" s="207"/>
      <c r="B192" s="217"/>
      <c r="C192" s="220"/>
      <c r="D192" s="1" t="s">
        <v>112</v>
      </c>
      <c r="E192" s="90">
        <f t="shared" si="4"/>
        <v>2.65625</v>
      </c>
      <c r="F192" s="91">
        <f t="shared" si="5"/>
        <v>4.2376223145669273E-2</v>
      </c>
      <c r="G192" s="91">
        <f t="shared" si="6"/>
        <v>1.2418200646032959E-2</v>
      </c>
      <c r="H192" s="37">
        <f t="shared" si="3"/>
        <v>3.2985845466025045E-2</v>
      </c>
      <c r="I192" s="222"/>
      <c r="K192" s="11"/>
    </row>
    <row r="193" spans="1:11" x14ac:dyDescent="0.25">
      <c r="A193" s="207"/>
      <c r="B193" s="217"/>
      <c r="C193" s="220"/>
      <c r="D193" s="1" t="s">
        <v>113</v>
      </c>
      <c r="E193" s="90">
        <f t="shared" si="4"/>
        <v>3.9550264550264558</v>
      </c>
      <c r="F193" s="91">
        <f t="shared" si="5"/>
        <v>4.4080206535819101E-2</v>
      </c>
      <c r="G193" s="91">
        <f t="shared" si="6"/>
        <v>1.2917546884692517E-2</v>
      </c>
      <c r="H193" s="37">
        <f t="shared" si="3"/>
        <v>5.1089239663003487E-2</v>
      </c>
      <c r="I193" s="222"/>
      <c r="K193" s="11"/>
    </row>
    <row r="194" spans="1:11" x14ac:dyDescent="0.25">
      <c r="A194" s="207"/>
      <c r="B194" s="217"/>
      <c r="C194" s="220"/>
      <c r="D194" s="1" t="s">
        <v>114</v>
      </c>
      <c r="E194" s="90">
        <f t="shared" si="4"/>
        <v>3.0803571428571432</v>
      </c>
      <c r="F194" s="91">
        <f t="shared" si="5"/>
        <v>5.0891877023186267E-2</v>
      </c>
      <c r="G194" s="91">
        <f t="shared" si="6"/>
        <v>1.4913682560965764E-2</v>
      </c>
      <c r="H194" s="37">
        <f t="shared" si="3"/>
        <v>4.5939468602974903E-2</v>
      </c>
      <c r="I194" s="222"/>
      <c r="K194" s="11"/>
    </row>
    <row r="195" spans="1:11" x14ac:dyDescent="0.25">
      <c r="A195" s="207"/>
      <c r="B195" s="228" t="s">
        <v>367</v>
      </c>
      <c r="C195" s="230">
        <f>IF($C$184="N/A",M233/(1-M231),M233)</f>
        <v>0.1307969028216302</v>
      </c>
      <c r="D195" s="1" t="s">
        <v>372</v>
      </c>
      <c r="E195" s="90">
        <f>E170</f>
        <v>3.5</v>
      </c>
      <c r="F195" s="91">
        <f>N357</f>
        <v>0.29063619531673551</v>
      </c>
      <c r="G195" s="91">
        <f>F195*C$195</f>
        <v>3.8014314195291388E-2</v>
      </c>
      <c r="H195" s="37">
        <f>G195*E195</f>
        <v>0.13305009968351986</v>
      </c>
      <c r="I195" s="232" cm="1">
        <f t="array" ref="I195">SUM(E195:E199*F195:F199)</f>
        <v>3.6489227454986022</v>
      </c>
      <c r="K195" s="11"/>
    </row>
    <row r="196" spans="1:11" x14ac:dyDescent="0.25">
      <c r="A196" s="207"/>
      <c r="B196" s="229"/>
      <c r="C196" s="231"/>
      <c r="D196" s="1" t="s">
        <v>373</v>
      </c>
      <c r="E196" s="90">
        <f>I134</f>
        <v>4.0769230769230766</v>
      </c>
      <c r="F196" s="91">
        <f>N358</f>
        <v>0.21087609857772402</v>
      </c>
      <c r="G196" s="91">
        <f>F196*C$195</f>
        <v>2.758194057307508E-2</v>
      </c>
      <c r="H196" s="37">
        <f>G196*E196</f>
        <v>0.1124494500286907</v>
      </c>
      <c r="I196" s="233"/>
      <c r="K196" s="11"/>
    </row>
    <row r="197" spans="1:11" x14ac:dyDescent="0.25">
      <c r="A197" s="207"/>
      <c r="B197" s="229"/>
      <c r="C197" s="231"/>
      <c r="D197" s="1" t="s">
        <v>368</v>
      </c>
      <c r="E197" s="90">
        <f>E171</f>
        <v>4</v>
      </c>
      <c r="F197" s="91">
        <f>N359</f>
        <v>0.11340197851593528</v>
      </c>
      <c r="G197" s="91">
        <f>F197*C$195</f>
        <v>1.4832627563729384E-2</v>
      </c>
      <c r="H197" s="37">
        <f t="shared" ref="H197:H199" si="7">G197*E197</f>
        <v>5.9330510254917534E-2</v>
      </c>
      <c r="I197" s="233"/>
      <c r="K197" s="11"/>
    </row>
    <row r="198" spans="1:11" x14ac:dyDescent="0.25">
      <c r="A198" s="207"/>
      <c r="B198" s="229"/>
      <c r="C198" s="231"/>
      <c r="D198" s="1" t="s">
        <v>369</v>
      </c>
      <c r="E198" s="90">
        <f>E172</f>
        <v>3</v>
      </c>
      <c r="F198" s="91">
        <f>N360</f>
        <v>0.22198039519516272</v>
      </c>
      <c r="G198" s="91">
        <f>F198*C$195</f>
        <v>2.9034348178648764E-2</v>
      </c>
      <c r="H198" s="37">
        <f t="shared" si="7"/>
        <v>8.7103044535946292E-2</v>
      </c>
      <c r="I198" s="233"/>
      <c r="K198" s="11"/>
    </row>
    <row r="199" spans="1:11" x14ac:dyDescent="0.25">
      <c r="A199" s="207"/>
      <c r="B199" s="229"/>
      <c r="C199" s="231"/>
      <c r="D199" s="144" t="s">
        <v>370</v>
      </c>
      <c r="E199" s="145">
        <f>E173</f>
        <v>4</v>
      </c>
      <c r="F199" s="146">
        <f>N361</f>
        <v>0.16310533239444244</v>
      </c>
      <c r="G199" s="146">
        <f>F199*C$195</f>
        <v>2.1333672310885579E-2</v>
      </c>
      <c r="H199" s="147">
        <f t="shared" si="7"/>
        <v>8.5334689243542317E-2</v>
      </c>
      <c r="I199" s="233"/>
      <c r="K199" s="11"/>
    </row>
    <row r="200" spans="1:11" ht="18.75" x14ac:dyDescent="0.3">
      <c r="B200" s="103"/>
      <c r="C200" s="103"/>
      <c r="D200" s="103"/>
      <c r="E200" s="103"/>
      <c r="F200" s="162" t="s">
        <v>299</v>
      </c>
      <c r="G200" s="154">
        <f>SUM(G179:G199)</f>
        <v>0.99999999999999989</v>
      </c>
      <c r="H200" s="163">
        <f>SUM(H179:H199)</f>
        <v>3.491127293095059</v>
      </c>
      <c r="I200" s="103"/>
    </row>
    <row r="201" spans="1:11" ht="35.25" customHeight="1" x14ac:dyDescent="0.25">
      <c r="B201" s="155"/>
      <c r="C201" s="156"/>
      <c r="D201" s="157"/>
      <c r="E201" s="158"/>
      <c r="F201" s="159"/>
      <c r="G201" s="159"/>
      <c r="H201" s="160"/>
      <c r="I201" s="161"/>
      <c r="K201" s="11"/>
    </row>
    <row r="202" spans="1:11" x14ac:dyDescent="0.25">
      <c r="A202" s="207" t="s">
        <v>522</v>
      </c>
      <c r="B202" s="218" t="s">
        <v>254</v>
      </c>
      <c r="C202" s="221">
        <f>K244</f>
        <v>0.26855961518439536</v>
      </c>
      <c r="D202" s="148" t="s">
        <v>102</v>
      </c>
      <c r="E202" s="149">
        <f>I113</f>
        <v>3.660714285714286</v>
      </c>
      <c r="F202" s="150">
        <f t="shared" ref="F202:F208" si="8">S306</f>
        <v>0.14908907285090578</v>
      </c>
      <c r="G202" s="150">
        <f>F202*C$202</f>
        <v>4.0039304033037543E-2</v>
      </c>
      <c r="H202" s="151">
        <f t="shared" si="3"/>
        <v>0.14657245226379817</v>
      </c>
      <c r="I202" s="223" cm="1">
        <f t="array" ref="I202">SUM(E202:E208*F202:F208)</f>
        <v>3.6303063375047318</v>
      </c>
      <c r="K202" s="11"/>
    </row>
    <row r="203" spans="1:11" x14ac:dyDescent="0.25">
      <c r="A203" s="207"/>
      <c r="B203" s="217"/>
      <c r="C203" s="220"/>
      <c r="D203" s="1" t="s">
        <v>103</v>
      </c>
      <c r="E203" s="90">
        <f>I114</f>
        <v>3.7516534391534395</v>
      </c>
      <c r="F203" s="91">
        <f t="shared" si="8"/>
        <v>0.1927724645557021</v>
      </c>
      <c r="G203" s="91">
        <f t="shared" ref="G203:G208" si="9">F203*C$202</f>
        <v>5.1770898899226848E-2</v>
      </c>
      <c r="H203" s="37">
        <f t="shared" si="3"/>
        <v>0.19422647090334944</v>
      </c>
      <c r="I203" s="222"/>
      <c r="K203" s="11"/>
    </row>
    <row r="204" spans="1:11" x14ac:dyDescent="0.25">
      <c r="A204" s="207"/>
      <c r="B204" s="217"/>
      <c r="C204" s="220"/>
      <c r="D204" s="1" t="s">
        <v>104</v>
      </c>
      <c r="E204" s="90">
        <f>I115</f>
        <v>3.8607804232804233</v>
      </c>
      <c r="F204" s="91">
        <f t="shared" si="8"/>
        <v>0.23839599736594494</v>
      </c>
      <c r="G204" s="91">
        <f t="shared" si="9"/>
        <v>6.4023537314098308E-2</v>
      </c>
      <c r="H204" s="37">
        <f t="shared" si="3"/>
        <v>0.24718081949143444</v>
      </c>
      <c r="I204" s="222"/>
      <c r="K204" s="11"/>
    </row>
    <row r="205" spans="1:11" x14ac:dyDescent="0.25">
      <c r="A205" s="207"/>
      <c r="B205" s="217"/>
      <c r="C205" s="220"/>
      <c r="D205" s="1" t="s">
        <v>139</v>
      </c>
      <c r="E205" s="90">
        <f>E159</f>
        <v>3.5</v>
      </c>
      <c r="F205" s="91">
        <f t="shared" si="8"/>
        <v>0.13279047718970158</v>
      </c>
      <c r="G205" s="91">
        <f t="shared" si="9"/>
        <v>3.5662159454218488E-2</v>
      </c>
      <c r="H205" s="37">
        <f t="shared" si="3"/>
        <v>0.1248175580897647</v>
      </c>
      <c r="I205" s="222"/>
      <c r="K205" s="11"/>
    </row>
    <row r="206" spans="1:11" x14ac:dyDescent="0.25">
      <c r="A206" s="207"/>
      <c r="B206" s="217"/>
      <c r="C206" s="220"/>
      <c r="D206" s="1" t="s">
        <v>141</v>
      </c>
      <c r="E206" s="90">
        <f>E168</f>
        <v>2.5</v>
      </c>
      <c r="F206" s="91">
        <f t="shared" si="8"/>
        <v>7.4184950807925878E-2</v>
      </c>
      <c r="G206" s="91">
        <f t="shared" si="9"/>
        <v>1.9923081841449874E-2</v>
      </c>
      <c r="H206" s="37">
        <f t="shared" si="3"/>
        <v>4.9807704603624686E-2</v>
      </c>
      <c r="I206" s="222"/>
      <c r="K206" s="11"/>
    </row>
    <row r="207" spans="1:11" x14ac:dyDescent="0.25">
      <c r="A207" s="207"/>
      <c r="B207" s="217"/>
      <c r="C207" s="220"/>
      <c r="D207" s="1" t="s">
        <v>142</v>
      </c>
      <c r="E207" s="90">
        <f>E161</f>
        <v>3.5</v>
      </c>
      <c r="F207" s="91">
        <f t="shared" si="8"/>
        <v>0.12074687334172451</v>
      </c>
      <c r="G207" s="91">
        <f t="shared" si="9"/>
        <v>3.2427733839372461E-2</v>
      </c>
      <c r="H207" s="37">
        <f t="shared" si="3"/>
        <v>0.11349706843780361</v>
      </c>
      <c r="I207" s="222"/>
      <c r="K207" s="11"/>
    </row>
    <row r="208" spans="1:11" x14ac:dyDescent="0.25">
      <c r="A208" s="207"/>
      <c r="B208" s="217"/>
      <c r="C208" s="220"/>
      <c r="D208" s="1" t="s">
        <v>143</v>
      </c>
      <c r="E208" s="90">
        <f>E162</f>
        <v>4</v>
      </c>
      <c r="F208" s="91">
        <f t="shared" si="8"/>
        <v>9.202016388809528E-2</v>
      </c>
      <c r="G208" s="91">
        <f t="shared" si="9"/>
        <v>2.4712899802991864E-2</v>
      </c>
      <c r="H208" s="37">
        <f t="shared" si="3"/>
        <v>9.8851599211967456E-2</v>
      </c>
      <c r="I208" s="222"/>
      <c r="K208" s="11"/>
    </row>
    <row r="209" spans="1:11" x14ac:dyDescent="0.25">
      <c r="A209" s="207"/>
      <c r="B209" s="217" t="s">
        <v>255</v>
      </c>
      <c r="C209" s="219">
        <f>K245</f>
        <v>0.38331856056126207</v>
      </c>
      <c r="D209" s="1" t="s">
        <v>115</v>
      </c>
      <c r="E209" s="90">
        <f>I117</f>
        <v>3.6830357142857144</v>
      </c>
      <c r="F209" s="91">
        <f>M324</f>
        <v>0.37329460383886287</v>
      </c>
      <c r="G209" s="91">
        <f>F209*C$209</f>
        <v>0.14309075020879949</v>
      </c>
      <c r="H209" s="37">
        <f t="shared" si="3"/>
        <v>0.52700834340294456</v>
      </c>
      <c r="I209" s="222" cm="1">
        <f t="array" ref="I209">SUM(E209:E212*F209:F212)</f>
        <v>3.7509880020135418</v>
      </c>
      <c r="K209" s="11"/>
    </row>
    <row r="210" spans="1:11" x14ac:dyDescent="0.25">
      <c r="A210" s="207"/>
      <c r="B210" s="217"/>
      <c r="C210" s="220"/>
      <c r="D210" s="1" t="s">
        <v>116</v>
      </c>
      <c r="E210" s="90">
        <f>I118</f>
        <v>3.6094576719576721</v>
      </c>
      <c r="F210" s="91">
        <f>M325</f>
        <v>0.25437079251768263</v>
      </c>
      <c r="G210" s="91">
        <f>F210*C$209</f>
        <v>9.7505046036705553E-2</v>
      </c>
      <c r="H210" s="37">
        <f t="shared" si="3"/>
        <v>0.35194033647177286</v>
      </c>
      <c r="I210" s="222"/>
      <c r="K210" s="11"/>
    </row>
    <row r="211" spans="1:11" x14ac:dyDescent="0.25">
      <c r="A211" s="207"/>
      <c r="B211" s="217"/>
      <c r="C211" s="220"/>
      <c r="D211" s="1" t="s">
        <v>117</v>
      </c>
      <c r="E211" s="90">
        <f>I119</f>
        <v>4.1369047619047619</v>
      </c>
      <c r="F211" s="91">
        <f>M326</f>
        <v>0.28521508515648786</v>
      </c>
      <c r="G211" s="91">
        <f>F211*C$209</f>
        <v>0.1093282358925427</v>
      </c>
      <c r="H211" s="37">
        <f t="shared" si="3"/>
        <v>0.45228049967450701</v>
      </c>
      <c r="I211" s="222"/>
      <c r="K211" s="11"/>
    </row>
    <row r="212" spans="1:11" x14ac:dyDescent="0.25">
      <c r="A212" s="207"/>
      <c r="B212" s="217"/>
      <c r="C212" s="220"/>
      <c r="D212" s="1" t="s">
        <v>118</v>
      </c>
      <c r="E212" s="90">
        <f>I120</f>
        <v>3.191964285714286</v>
      </c>
      <c r="F212" s="91">
        <f>M327</f>
        <v>8.7119518486966585E-2</v>
      </c>
      <c r="G212" s="91">
        <f>F212*C$209</f>
        <v>3.339452842321429E-2</v>
      </c>
      <c r="H212" s="37">
        <f t="shared" si="3"/>
        <v>0.10659414206517062</v>
      </c>
      <c r="I212" s="222"/>
      <c r="K212" s="11"/>
    </row>
    <row r="213" spans="1:11" x14ac:dyDescent="0.25">
      <c r="A213" s="207"/>
      <c r="B213" s="217" t="s">
        <v>256</v>
      </c>
      <c r="C213" s="219">
        <f>K246</f>
        <v>0.34812182425434263</v>
      </c>
      <c r="D213" s="1" t="s">
        <v>106</v>
      </c>
      <c r="E213" s="90">
        <f>I116</f>
        <v>4.2129629629629628</v>
      </c>
      <c r="F213" s="91">
        <f>S339</f>
        <v>0.27645113888246936</v>
      </c>
      <c r="G213" s="91">
        <f>F213*C$213</f>
        <v>9.623867478495586E-2</v>
      </c>
      <c r="H213" s="37">
        <f t="shared" si="3"/>
        <v>0.40544997247365661</v>
      </c>
      <c r="I213" s="232" cm="1">
        <f t="array" ref="I213">SUM(E213:E219*F213:F219)</f>
        <v>3.7326711680873177</v>
      </c>
      <c r="K213" s="11"/>
    </row>
    <row r="214" spans="1:11" x14ac:dyDescent="0.25">
      <c r="A214" s="207"/>
      <c r="B214" s="217"/>
      <c r="C214" s="219"/>
      <c r="D214" s="1" t="s">
        <v>140</v>
      </c>
      <c r="E214" s="90">
        <f>E160</f>
        <v>3</v>
      </c>
      <c r="F214" s="91">
        <f>S341</f>
        <v>0.18982903893726835</v>
      </c>
      <c r="G214" s="91">
        <f t="shared" ref="G214:G219" si="10">F214*C$213</f>
        <v>6.6083631331290499E-2</v>
      </c>
      <c r="H214" s="37">
        <f t="shared" si="3"/>
        <v>0.1982508939938715</v>
      </c>
      <c r="I214" s="233"/>
      <c r="K214" s="11"/>
    </row>
    <row r="215" spans="1:11" x14ac:dyDescent="0.25">
      <c r="A215" s="207"/>
      <c r="B215" s="217"/>
      <c r="C215" s="219"/>
      <c r="D215" s="1" t="s">
        <v>144</v>
      </c>
      <c r="E215" s="90">
        <f>E163</f>
        <v>4</v>
      </c>
      <c r="F215" s="91">
        <f>S340</f>
        <v>0.13856790219581624</v>
      </c>
      <c r="G215" s="91">
        <f>F215*C$213</f>
        <v>4.8238510895504884E-2</v>
      </c>
      <c r="H215" s="37">
        <f t="shared" si="3"/>
        <v>0.19295404358201954</v>
      </c>
      <c r="I215" s="233"/>
      <c r="K215" s="11"/>
    </row>
    <row r="216" spans="1:11" x14ac:dyDescent="0.25">
      <c r="A216" s="207"/>
      <c r="B216" s="217"/>
      <c r="C216" s="219"/>
      <c r="D216" s="1" t="s">
        <v>119</v>
      </c>
      <c r="E216" s="90">
        <f>I121</f>
        <v>3.6160714285714284</v>
      </c>
      <c r="F216" s="91">
        <f t="shared" ref="F216:F219" si="11">S342</f>
        <v>0.15275836931497649</v>
      </c>
      <c r="G216" s="91">
        <f t="shared" si="10"/>
        <v>5.3178522196048211E-2</v>
      </c>
      <c r="H216" s="37">
        <f>G216*E216</f>
        <v>0.19229733472678145</v>
      </c>
      <c r="I216" s="233"/>
      <c r="K216" s="11"/>
    </row>
    <row r="217" spans="1:11" x14ac:dyDescent="0.25">
      <c r="A217" s="207"/>
      <c r="B217" s="217"/>
      <c r="C217" s="219"/>
      <c r="D217" s="1" t="s">
        <v>513</v>
      </c>
      <c r="E217" s="90">
        <f>I131</f>
        <v>3.6160714285714284</v>
      </c>
      <c r="F217" s="91">
        <f t="shared" si="11"/>
        <v>0.14061472208730796</v>
      </c>
      <c r="G217" s="91">
        <f t="shared" si="10"/>
        <v>4.8951053570051056E-2</v>
      </c>
      <c r="H217" s="37">
        <f t="shared" ref="H217:H219" si="12">G217*E217</f>
        <v>0.17701050621313105</v>
      </c>
      <c r="I217" s="233"/>
      <c r="K217" s="11"/>
    </row>
    <row r="218" spans="1:11" x14ac:dyDescent="0.25">
      <c r="A218" s="207"/>
      <c r="B218" s="217"/>
      <c r="C218" s="219"/>
      <c r="D218" s="1" t="s">
        <v>514</v>
      </c>
      <c r="E218" s="90">
        <f>I132</f>
        <v>3.4821428571428568</v>
      </c>
      <c r="F218" s="91">
        <f t="shared" si="11"/>
        <v>5.5430734783349575E-2</v>
      </c>
      <c r="G218" s="91">
        <f t="shared" si="10"/>
        <v>1.9296648512538296E-2</v>
      </c>
      <c r="H218" s="37">
        <f t="shared" si="12"/>
        <v>6.719368678473156E-2</v>
      </c>
      <c r="I218" s="233"/>
      <c r="K218" s="11"/>
    </row>
    <row r="219" spans="1:11" x14ac:dyDescent="0.25">
      <c r="A219" s="207"/>
      <c r="B219" s="217"/>
      <c r="C219" s="219"/>
      <c r="D219" s="1" t="s">
        <v>515</v>
      </c>
      <c r="E219" s="90">
        <f>I133</f>
        <v>4.1071428571428568</v>
      </c>
      <c r="F219" s="91">
        <f t="shared" si="11"/>
        <v>4.6348093798812058E-2</v>
      </c>
      <c r="G219" s="91">
        <f t="shared" si="10"/>
        <v>1.6134782963953837E-2</v>
      </c>
      <c r="H219" s="37">
        <f t="shared" si="12"/>
        <v>6.626785860195325E-2</v>
      </c>
      <c r="I219" s="223"/>
      <c r="K219" s="11"/>
    </row>
    <row r="220" spans="1:11" ht="18.75" x14ac:dyDescent="0.3">
      <c r="F220" s="92" t="s">
        <v>299</v>
      </c>
      <c r="G220" s="94">
        <f>SUM(G202:G219)</f>
        <v>1</v>
      </c>
      <c r="H220" s="93">
        <f>SUM(H202:H219)</f>
        <v>3.7122012909922826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7" t="s">
        <v>276</v>
      </c>
      <c r="H229" s="227"/>
      <c r="I229" s="227"/>
      <c r="J229" s="22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7" t="s">
        <v>276</v>
      </c>
      <c r="G243" s="227"/>
      <c r="H243" s="22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4" t="s">
        <v>276</v>
      </c>
      <c r="I256" s="235"/>
      <c r="J256" s="235"/>
      <c r="K256" s="235"/>
      <c r="L256" s="23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4" t="s">
        <v>276</v>
      </c>
      <c r="F272" s="23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276</v>
      </c>
      <c r="M285" s="227"/>
      <c r="N285" s="227"/>
      <c r="O285" s="227"/>
      <c r="P285" s="227"/>
      <c r="Q285" s="227"/>
      <c r="R285" s="227"/>
      <c r="S285" s="227"/>
      <c r="T285" s="22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276</v>
      </c>
      <c r="K305" s="235"/>
      <c r="L305" s="235"/>
      <c r="M305" s="235"/>
      <c r="N305" s="235"/>
      <c r="O305" s="235"/>
      <c r="P305" s="236"/>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4" t="s">
        <v>276</v>
      </c>
      <c r="K338" s="235"/>
      <c r="L338" s="235"/>
      <c r="M338" s="235"/>
      <c r="N338" s="235"/>
      <c r="O338" s="235"/>
      <c r="P338" s="236"/>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27" t="s">
        <v>276</v>
      </c>
      <c r="I356" s="227"/>
      <c r="J356" s="227"/>
      <c r="K356" s="227"/>
      <c r="L356" s="227"/>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topLeftCell="A351" zoomScale="60" zoomScaleNormal="100" workbookViewId="0">
      <selection activeCell="G356" sqref="G356"/>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304</v>
      </c>
      <c r="B1" s="289"/>
      <c r="C1" s="289"/>
      <c r="D1" s="289"/>
      <c r="E1" s="289"/>
      <c r="F1" s="290"/>
      <c r="G1" s="106" t="s">
        <v>305</v>
      </c>
      <c r="H1" s="98">
        <f ca="1">TODAY()</f>
        <v>45295</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4" t="s">
        <v>307</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2023-10-23</v>
      </c>
      <c r="F5" s="292"/>
      <c r="G5" s="292"/>
      <c r="H5" s="99"/>
      <c r="I5" s="95"/>
      <c r="J5" s="95"/>
      <c r="K5" s="95"/>
      <c r="L5" s="95"/>
      <c r="M5" s="95"/>
      <c r="N5" s="95"/>
      <c r="O5" s="95"/>
      <c r="P5" s="95"/>
      <c r="Q5" s="95"/>
      <c r="R5" s="95"/>
      <c r="S5" s="95"/>
      <c r="T5" s="95"/>
      <c r="U5" s="95"/>
    </row>
    <row r="6" spans="1:21" x14ac:dyDescent="0.25">
      <c r="A6" s="291" t="s">
        <v>1</v>
      </c>
      <c r="B6" s="292"/>
      <c r="C6" s="292"/>
      <c r="D6" s="292" t="str">
        <f>'Informe Previo'!D10</f>
        <v>Escuela Superior de Ingenieros</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4º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Servicios Telemáticos Avanzados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t="str">
        <f>'Informe Previo'!D14</f>
        <v>Francisco Javier Muñoz Calle</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t="str">
        <f>'Informe Previo'!D15</f>
        <v>José Manuel Candilejo Egea</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624</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628</v>
      </c>
      <c r="B13" s="274"/>
      <c r="C13" s="101" t="str">
        <f>'Informe Previo'!D6</f>
        <v>2 semanas</v>
      </c>
      <c r="D13" s="101"/>
      <c r="E13" s="273" t="s">
        <v>626</v>
      </c>
      <c r="F13" s="274"/>
      <c r="G13" s="101">
        <f>'Informe Previo'!D7</f>
        <v>2</v>
      </c>
      <c r="H13" s="175"/>
      <c r="I13" s="95"/>
      <c r="J13" s="95"/>
      <c r="K13" s="95"/>
      <c r="L13" s="95"/>
      <c r="M13" s="95"/>
      <c r="N13" s="95"/>
      <c r="O13" s="95"/>
      <c r="P13" s="95"/>
      <c r="Q13" s="95"/>
      <c r="R13" s="95"/>
      <c r="S13" s="95"/>
      <c r="T13" s="95"/>
      <c r="U13" s="95"/>
    </row>
    <row r="14" spans="1:21" ht="30" customHeight="1" x14ac:dyDescent="0.25">
      <c r="A14" s="177" t="s">
        <v>627</v>
      </c>
      <c r="B14" s="178"/>
      <c r="C14" s="181" t="str">
        <f>'Informe Previo'!D9</f>
        <v>Sí. 1º (+0,5), 2º (+0,3), 3º (+0,1) en la calificación de la práctica de ese día.</v>
      </c>
      <c r="D14" s="178"/>
      <c r="E14" s="275" t="s">
        <v>625</v>
      </c>
      <c r="F14" s="276"/>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44</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f>'Informe Previo'!D19</f>
        <v>0</v>
      </c>
      <c r="E19" s="299"/>
      <c r="F19" s="299"/>
      <c r="G19" s="299"/>
      <c r="H19" s="308"/>
      <c r="I19" s="95"/>
      <c r="J19" s="95"/>
      <c r="K19" s="95"/>
      <c r="L19" s="95"/>
      <c r="M19" s="95"/>
      <c r="N19" s="95"/>
      <c r="O19" s="95"/>
      <c r="P19" s="95"/>
      <c r="Q19" s="95"/>
      <c r="R19" s="95"/>
      <c r="S19" s="95"/>
      <c r="T19" s="95"/>
      <c r="U19" s="95"/>
    </row>
    <row r="20" spans="1:21" ht="31.5" customHeight="1" x14ac:dyDescent="0.25">
      <c r="A20" s="273" t="s">
        <v>309</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310</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311</v>
      </c>
      <c r="B22" s="274" t="s">
        <v>10</v>
      </c>
      <c r="C22" s="274"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629</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630</v>
      </c>
      <c r="B26" s="292"/>
      <c r="C26" s="292"/>
      <c r="D26" s="300">
        <f>'Informe Previo'!D26</f>
        <v>1</v>
      </c>
      <c r="E26" s="292"/>
      <c r="F26" s="292"/>
      <c r="G26" s="292"/>
      <c r="H26" s="293"/>
      <c r="I26" s="95"/>
      <c r="J26" s="95"/>
      <c r="K26" s="95"/>
      <c r="L26" s="95"/>
      <c r="M26" s="95"/>
      <c r="N26" s="95"/>
      <c r="O26" s="95"/>
      <c r="P26" s="95"/>
      <c r="Q26" s="95"/>
      <c r="R26" s="95"/>
      <c r="S26" s="95"/>
      <c r="T26" s="95"/>
      <c r="U26" s="95"/>
    </row>
    <row r="27" spans="1:21" x14ac:dyDescent="0.25">
      <c r="A27" s="291" t="s">
        <v>631</v>
      </c>
      <c r="B27" s="292"/>
      <c r="C27" s="292"/>
      <c r="D27" s="292" t="str">
        <f>IF('Informe Previo'!D28&lt;&gt;"",'Informe Previo'!D28,"Sin especificar")</f>
        <v>Sin especificar</v>
      </c>
      <c r="E27" s="292"/>
      <c r="F27" s="292"/>
      <c r="G27" s="292"/>
      <c r="H27" s="293"/>
      <c r="I27" s="95"/>
      <c r="J27" s="95"/>
      <c r="K27" s="95"/>
      <c r="L27" s="95"/>
      <c r="M27" s="95"/>
      <c r="N27" s="95"/>
      <c r="O27" s="95"/>
      <c r="P27" s="95"/>
      <c r="Q27" s="95"/>
      <c r="R27" s="95"/>
      <c r="S27" s="95"/>
      <c r="T27" s="95"/>
      <c r="U27" s="95"/>
    </row>
    <row r="28" spans="1:21" x14ac:dyDescent="0.25">
      <c r="A28" s="309" t="s">
        <v>632</v>
      </c>
      <c r="B28" s="302"/>
      <c r="C28" s="302"/>
      <c r="D28" s="302">
        <f>'Informe Previo'!D29</f>
        <v>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633</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318</v>
      </c>
      <c r="C37" s="294"/>
      <c r="D37" s="295" t="s">
        <v>316</v>
      </c>
      <c r="E37" s="295"/>
      <c r="F37" s="295" t="s">
        <v>315</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96" t="s">
        <v>54</v>
      </c>
      <c r="C40" s="296"/>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319</v>
      </c>
      <c r="C42" s="294"/>
      <c r="D42" s="295" t="s">
        <v>316</v>
      </c>
      <c r="E42" s="295"/>
      <c r="F42" s="295" t="s">
        <v>315</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316</v>
      </c>
      <c r="C44" s="116" t="s">
        <v>53</v>
      </c>
      <c r="D44" s="115" t="s">
        <v>317</v>
      </c>
      <c r="E44" s="119">
        <f>IF(D33="No","N/A",Cálculos!J61)</f>
        <v>1.1117858392307811E-3</v>
      </c>
      <c r="F44" s="119">
        <f>IF('Resultados Examen'!F6="Sí",Cálculos!J42,"N/A")</f>
        <v>5.6254521937721194E-4</v>
      </c>
      <c r="G44" s="117" t="s">
        <v>317</v>
      </c>
      <c r="H44" s="111"/>
      <c r="I44" s="95"/>
      <c r="J44" s="95"/>
      <c r="K44" s="95"/>
      <c r="L44" s="95"/>
      <c r="M44" s="95"/>
      <c r="N44" s="95"/>
      <c r="O44" s="95"/>
      <c r="P44" s="95"/>
      <c r="Q44" s="95"/>
      <c r="R44" s="95"/>
      <c r="S44" s="95"/>
      <c r="T44" s="95"/>
      <c r="U44" s="95"/>
    </row>
    <row r="45" spans="1:21" x14ac:dyDescent="0.25">
      <c r="A45" s="110"/>
      <c r="B45" s="297"/>
      <c r="C45" s="116" t="s">
        <v>54</v>
      </c>
      <c r="D45" s="119">
        <f>IF(D33="No","N/A",E44)</f>
        <v>1.1117858392307811E-3</v>
      </c>
      <c r="E45" s="115" t="s">
        <v>317</v>
      </c>
      <c r="F45" s="115" t="s">
        <v>317</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317" t="s">
        <v>315</v>
      </c>
      <c r="C46" s="116" t="s">
        <v>53</v>
      </c>
      <c r="D46" s="119">
        <f>F44</f>
        <v>5.6254521937721194E-4</v>
      </c>
      <c r="E46" s="115" t="s">
        <v>317</v>
      </c>
      <c r="F46" s="115" t="s">
        <v>317</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f>G45</f>
        <v>1.6744761331307568E-5</v>
      </c>
      <c r="F47" s="119">
        <f>G46</f>
        <v>1.3356168838407797E-5</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489</v>
      </c>
      <c r="C70" s="277"/>
      <c r="D70" s="277"/>
      <c r="E70" s="277"/>
      <c r="F70" s="277"/>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78" t="s">
        <v>490</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491</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377</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4º   //   4º   //   4º   //   4º   //   4º   //   4º   //   4º   //   4º   //   4º   //   4º   //   4º   //   4º   //   4º   //   4º   //   4º   //   4º   //   4º   //   4º   //   4º   //   4º   //   4º   //   4º   //   4º   //   4º   //   4º   //   4º   //   4º   //   4º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492</v>
      </c>
      <c r="C77" s="277"/>
      <c r="D77" s="277"/>
      <c r="E77" s="277"/>
      <c r="F77" s="277"/>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77" t="s">
        <v>322</v>
      </c>
      <c r="C78" s="277"/>
      <c r="D78" s="277"/>
      <c r="E78" s="277"/>
      <c r="F78" s="277"/>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77" t="s">
        <v>323</v>
      </c>
      <c r="C79" s="277"/>
      <c r="D79" s="277"/>
      <c r="E79" s="277"/>
      <c r="F79" s="277"/>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77" t="s">
        <v>548</v>
      </c>
      <c r="C80" s="277"/>
      <c r="D80" s="277"/>
      <c r="E80" s="277"/>
      <c r="F80" s="277"/>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77" t="s">
        <v>549</v>
      </c>
      <c r="C81" s="277"/>
      <c r="D81" s="277"/>
      <c r="E81" s="277"/>
      <c r="F81" s="277"/>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77" t="s">
        <v>324</v>
      </c>
      <c r="C82" s="277"/>
      <c r="D82" s="277"/>
      <c r="E82" s="277"/>
      <c r="F82" s="277"/>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77" t="s">
        <v>325</v>
      </c>
      <c r="C83" s="277"/>
      <c r="D83" s="277"/>
      <c r="E83" s="277"/>
      <c r="F83" s="277"/>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77" t="s">
        <v>550</v>
      </c>
      <c r="C84" s="277"/>
      <c r="D84" s="277"/>
      <c r="E84" s="277"/>
      <c r="F84" s="277"/>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77" t="s">
        <v>326</v>
      </c>
      <c r="C85" s="277"/>
      <c r="D85" s="277"/>
      <c r="E85" s="277"/>
      <c r="F85" s="277"/>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77" t="s">
        <v>327</v>
      </c>
      <c r="C86" s="277"/>
      <c r="D86" s="277"/>
      <c r="E86" s="277"/>
      <c r="F86" s="277"/>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77" t="s">
        <v>328</v>
      </c>
      <c r="C87" s="277"/>
      <c r="D87" s="277"/>
      <c r="E87" s="277"/>
      <c r="F87" s="277"/>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77" t="s">
        <v>329</v>
      </c>
      <c r="C88" s="277"/>
      <c r="D88" s="277"/>
      <c r="E88" s="277"/>
      <c r="F88" s="277"/>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77" t="s">
        <v>330</v>
      </c>
      <c r="C89" s="277"/>
      <c r="D89" s="277"/>
      <c r="E89" s="277"/>
      <c r="F89" s="277"/>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77" t="s">
        <v>331</v>
      </c>
      <c r="C90" s="277"/>
      <c r="D90" s="277"/>
      <c r="E90" s="277"/>
      <c r="F90" s="277"/>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77" t="s">
        <v>332</v>
      </c>
      <c r="C91" s="277"/>
      <c r="D91" s="277"/>
      <c r="E91" s="277"/>
      <c r="F91" s="277"/>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77" t="s">
        <v>333</v>
      </c>
      <c r="C92" s="277"/>
      <c r="D92" s="277"/>
      <c r="E92" s="277"/>
      <c r="F92" s="277"/>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78" t="s">
        <v>551</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Creo que la duración es la óptima   //   Cuando se realizó la segunda vez con más tiempo para las preguntas, se puso realizar mejor los kahoot   //   Creo que el tiempo se adapta bien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334</v>
      </c>
      <c r="C95" s="277"/>
      <c r="D95" s="277"/>
      <c r="E95" s="277"/>
      <c r="F95" s="277"/>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77" t="s">
        <v>335</v>
      </c>
      <c r="C96" s="277"/>
      <c r="D96" s="277"/>
      <c r="E96" s="277"/>
      <c r="F96" s="277"/>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77" t="s">
        <v>336</v>
      </c>
      <c r="C97" s="277"/>
      <c r="D97" s="277"/>
      <c r="E97" s="277"/>
      <c r="F97" s="277"/>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77" t="s">
        <v>337</v>
      </c>
      <c r="C98" s="277"/>
      <c r="D98" s="277"/>
      <c r="E98" s="277"/>
      <c r="F98" s="277"/>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77" t="s">
        <v>338</v>
      </c>
      <c r="C99" s="277"/>
      <c r="D99" s="277"/>
      <c r="E99" s="277"/>
      <c r="F99" s="277"/>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77" t="s">
        <v>339</v>
      </c>
      <c r="C100" s="277"/>
      <c r="D100" s="277"/>
      <c r="E100" s="277"/>
      <c r="F100" s="277"/>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77" t="s">
        <v>340</v>
      </c>
      <c r="C101" s="277"/>
      <c r="D101" s="277"/>
      <c r="E101" s="277"/>
      <c r="F101" s="277"/>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77" t="s">
        <v>341</v>
      </c>
      <c r="C102" s="277"/>
      <c r="D102" s="277"/>
      <c r="E102" s="277"/>
      <c r="F102" s="277"/>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77" t="s">
        <v>342</v>
      </c>
      <c r="C103" s="277"/>
      <c r="D103" s="277"/>
      <c r="E103" s="277"/>
      <c r="F103" s="277"/>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366</v>
      </c>
      <c r="B104" s="277" t="s">
        <v>343</v>
      </c>
      <c r="C104" s="277"/>
      <c r="D104" s="277"/>
      <c r="E104" s="277"/>
      <c r="F104" s="277"/>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386</v>
      </c>
      <c r="B105" s="277" t="s">
        <v>344</v>
      </c>
      <c r="C105" s="277"/>
      <c r="D105" s="277"/>
      <c r="E105" s="277"/>
      <c r="F105" s="277"/>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387</v>
      </c>
      <c r="B106" s="277" t="s">
        <v>345</v>
      </c>
      <c r="C106" s="277"/>
      <c r="D106" s="277"/>
      <c r="E106" s="277"/>
      <c r="F106" s="277"/>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499</v>
      </c>
      <c r="B107" s="277" t="s">
        <v>346</v>
      </c>
      <c r="C107" s="277"/>
      <c r="D107" s="277"/>
      <c r="E107" s="277"/>
      <c r="F107" s="277"/>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500</v>
      </c>
      <c r="B108" s="277" t="s">
        <v>347</v>
      </c>
      <c r="C108" s="277"/>
      <c r="D108" s="277"/>
      <c r="E108" s="277"/>
      <c r="F108" s="277"/>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501</v>
      </c>
      <c r="B109" s="277" t="s">
        <v>493</v>
      </c>
      <c r="C109" s="277"/>
      <c r="D109" s="277"/>
      <c r="E109" s="277"/>
      <c r="F109" s="277"/>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502</v>
      </c>
      <c r="B110" s="278" t="s">
        <v>552</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503</v>
      </c>
      <c r="B112" s="277" t="s">
        <v>494</v>
      </c>
      <c r="C112" s="277"/>
      <c r="D112" s="277"/>
      <c r="E112" s="277"/>
      <c r="F112" s="277"/>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504</v>
      </c>
      <c r="B113" s="278" t="s">
        <v>553</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Yo creo que grupos de 2 es lo correcto</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505</v>
      </c>
      <c r="B115" s="277" t="s">
        <v>495</v>
      </c>
      <c r="C115" s="277"/>
      <c r="D115" s="277"/>
      <c r="E115" s="277"/>
      <c r="F115" s="277"/>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554</v>
      </c>
      <c r="B116" s="277" t="s">
        <v>496</v>
      </c>
      <c r="C116" s="277"/>
      <c r="D116" s="277"/>
      <c r="E116" s="277"/>
      <c r="F116" s="277"/>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555</v>
      </c>
      <c r="B117" s="278" t="s">
        <v>497</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298.5" customHeight="1" x14ac:dyDescent="0.25">
      <c r="A118" s="281"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511</v>
      </c>
      <c r="B119" s="278" t="s">
        <v>498</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329.25" customHeight="1" x14ac:dyDescent="0.25">
      <c r="A120" s="281"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363</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7</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350</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363</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6</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351</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363</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7</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352</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363</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8</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353</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364</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354</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363</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355</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363</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8</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356</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363</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9</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357</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363</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358</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363</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5</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359</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363</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7</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360</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363</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5</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361</v>
      </c>
      <c r="B216" s="285" t="s">
        <v>362</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363</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f>Cálculos!D169</f>
        <v>2</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598</v>
      </c>
      <c r="C233" s="18" t="s">
        <v>599</v>
      </c>
      <c r="D233" s="121"/>
      <c r="E233" s="18" t="s">
        <v>600</v>
      </c>
      <c r="F233" s="121"/>
      <c r="G233" s="123"/>
      <c r="H233" s="123"/>
      <c r="I233" s="95"/>
      <c r="J233" s="95"/>
      <c r="K233" s="95"/>
      <c r="L233" s="95"/>
      <c r="M233" s="95"/>
      <c r="N233" s="95"/>
      <c r="O233" s="95"/>
      <c r="P233" s="95"/>
      <c r="Q233" s="95"/>
      <c r="R233" s="95"/>
      <c r="S233" s="95"/>
      <c r="T233" s="95"/>
      <c r="U233" s="95"/>
    </row>
    <row r="234" spans="1:21" ht="45" customHeight="1" x14ac:dyDescent="0.25">
      <c r="A234" s="206" t="s">
        <v>557</v>
      </c>
      <c r="B234" s="206"/>
      <c r="C234" s="271" t="s">
        <v>558</v>
      </c>
      <c r="D234" s="271"/>
      <c r="E234" s="271">
        <f>'Resultados Informe Final'!D3</f>
        <v>7</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559</v>
      </c>
      <c r="D235" s="271"/>
      <c r="E235" s="271" t="str">
        <f>'Resultados Informe Final'!D4</f>
        <v/>
      </c>
      <c r="F235" s="271"/>
      <c r="G235" s="271"/>
      <c r="H235" s="271"/>
      <c r="I235" s="95"/>
      <c r="J235" s="95"/>
      <c r="K235" s="95"/>
      <c r="L235" s="95"/>
      <c r="M235" s="95"/>
      <c r="N235" s="95"/>
      <c r="O235" s="95"/>
      <c r="P235" s="95"/>
      <c r="Q235" s="95"/>
      <c r="R235" s="95"/>
      <c r="S235" s="95"/>
      <c r="T235" s="95"/>
      <c r="U235" s="95"/>
    </row>
    <row r="236" spans="1:21" ht="45" customHeight="1" x14ac:dyDescent="0.25">
      <c r="A236" s="206" t="s">
        <v>560</v>
      </c>
      <c r="B236" s="206"/>
      <c r="C236" s="271" t="s">
        <v>561</v>
      </c>
      <c r="D236" s="271"/>
      <c r="E236" s="271">
        <f>'Resultados Informe Final'!D5</f>
        <v>6</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562</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563</v>
      </c>
      <c r="B238" s="206"/>
      <c r="C238" s="271" t="s">
        <v>564</v>
      </c>
      <c r="D238" s="271"/>
      <c r="E238" s="271">
        <f>'Resultados Informe Final'!D7</f>
        <v>7</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565</v>
      </c>
      <c r="D239" s="271"/>
      <c r="E239" s="271" t="str">
        <f>'Resultados Informe Final'!D8</f>
        <v/>
      </c>
      <c r="F239" s="271"/>
      <c r="G239" s="271"/>
      <c r="H239" s="271"/>
      <c r="I239" s="95"/>
      <c r="J239" s="95"/>
      <c r="K239" s="95"/>
      <c r="L239" s="95"/>
      <c r="M239" s="95"/>
      <c r="N239" s="95"/>
      <c r="O239" s="95"/>
      <c r="P239" s="95"/>
      <c r="Q239" s="95"/>
      <c r="R239" s="95"/>
      <c r="S239" s="95"/>
      <c r="T239" s="95"/>
      <c r="U239" s="95"/>
    </row>
    <row r="240" spans="1:21" ht="48.75" customHeight="1" x14ac:dyDescent="0.25">
      <c r="A240" s="272" t="s">
        <v>566</v>
      </c>
      <c r="B240" s="272"/>
      <c r="C240" s="271" t="s">
        <v>620</v>
      </c>
      <c r="D240" s="271"/>
      <c r="E240" s="271">
        <f>'Resultados Informe Final'!D9</f>
        <v>8</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567</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568</v>
      </c>
      <c r="B242" s="206"/>
      <c r="C242" s="271" t="s">
        <v>621</v>
      </c>
      <c r="D242" s="271"/>
      <c r="E242" s="271">
        <f>'Resultados Informe Final'!D11</f>
        <v>8</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569</v>
      </c>
      <c r="D243" s="271"/>
      <c r="E243" s="271" t="str">
        <f>'Resultados Informe Final'!D12</f>
        <v/>
      </c>
      <c r="F243" s="271"/>
      <c r="G243" s="271"/>
      <c r="H243" s="271"/>
      <c r="I243" s="95"/>
      <c r="J243" s="95"/>
      <c r="K243" s="95"/>
      <c r="L243" s="95"/>
      <c r="M243" s="95"/>
      <c r="N243" s="95"/>
      <c r="O243" s="95"/>
      <c r="P243" s="95"/>
      <c r="Q243" s="95"/>
      <c r="R243" s="95"/>
      <c r="S243" s="95"/>
      <c r="T243" s="95"/>
      <c r="U243" s="95"/>
    </row>
    <row r="244" spans="1:21" ht="45" customHeight="1" x14ac:dyDescent="0.25">
      <c r="A244" s="206" t="s">
        <v>570</v>
      </c>
      <c r="B244" s="206"/>
      <c r="C244" s="271" t="s">
        <v>571</v>
      </c>
      <c r="D244" s="271"/>
      <c r="E244" s="271">
        <f>'Resultados Informe Final'!D13</f>
        <v>9</v>
      </c>
      <c r="F244" s="271"/>
      <c r="G244" s="271"/>
      <c r="H244" s="271"/>
      <c r="I244" s="95"/>
      <c r="J244" s="95"/>
      <c r="K244" s="95"/>
      <c r="L244" s="95"/>
      <c r="M244" s="95"/>
      <c r="N244" s="95"/>
      <c r="O244" s="95"/>
      <c r="P244" s="95"/>
      <c r="Q244" s="95"/>
      <c r="R244" s="95"/>
      <c r="S244" s="95"/>
      <c r="T244" s="95"/>
      <c r="U244" s="95"/>
    </row>
    <row r="245" spans="1:21" ht="102.75" customHeight="1" x14ac:dyDescent="0.25">
      <c r="A245" s="206"/>
      <c r="B245" s="206"/>
      <c r="C245" s="271" t="s">
        <v>572</v>
      </c>
      <c r="D245" s="271"/>
      <c r="E245" s="271" t="str">
        <f>'Resultados Informe Final'!D14</f>
        <v/>
      </c>
      <c r="F245" s="271"/>
      <c r="G245" s="271"/>
      <c r="H245" s="271"/>
      <c r="I245" s="95"/>
      <c r="J245" s="95"/>
      <c r="K245" s="95"/>
      <c r="L245" s="95"/>
      <c r="M245" s="95"/>
      <c r="N245" s="95"/>
      <c r="O245" s="95"/>
      <c r="P245" s="95"/>
      <c r="Q245" s="95"/>
      <c r="R245" s="95"/>
      <c r="S245" s="95"/>
      <c r="T245" s="95"/>
      <c r="U245" s="95"/>
    </row>
    <row r="246" spans="1:21" ht="45" customHeight="1" x14ac:dyDescent="0.25">
      <c r="A246" s="206" t="s">
        <v>573</v>
      </c>
      <c r="B246" s="206"/>
      <c r="C246" s="271" t="s">
        <v>574</v>
      </c>
      <c r="D246" s="271"/>
      <c r="E246" s="271">
        <f>'Resultados Informe Final'!D15</f>
        <v>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575</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576</v>
      </c>
      <c r="B248" s="206"/>
      <c r="C248" s="271" t="s">
        <v>577</v>
      </c>
      <c r="D248" s="271"/>
      <c r="E248" s="271">
        <f>'Resultados Informe Final'!D17</f>
        <v>5</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578</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579</v>
      </c>
      <c r="B250" s="206"/>
      <c r="C250" s="271" t="s">
        <v>580</v>
      </c>
      <c r="D250" s="271"/>
      <c r="E250" s="271">
        <f>'Resultados Informe Final'!D19</f>
        <v>7</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581</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582</v>
      </c>
      <c r="B252" s="206"/>
      <c r="C252" s="271" t="s">
        <v>583</v>
      </c>
      <c r="D252" s="271"/>
      <c r="E252" s="271">
        <f>'Resultados Informe Final'!D21</f>
        <v>5</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584</v>
      </c>
      <c r="D253" s="271"/>
      <c r="E253" s="271" t="str">
        <f>'Resultados Informe Final'!D22</f>
        <v/>
      </c>
      <c r="F253" s="271"/>
      <c r="G253" s="271"/>
      <c r="H253" s="271"/>
      <c r="I253" s="95"/>
      <c r="J253" s="95"/>
      <c r="K253" s="95"/>
      <c r="L253" s="95"/>
      <c r="M253" s="95"/>
      <c r="N253" s="95"/>
      <c r="O253" s="95"/>
      <c r="P253" s="95"/>
      <c r="Q253" s="95"/>
      <c r="R253" s="95"/>
      <c r="S253" s="95"/>
      <c r="T253" s="95"/>
      <c r="U253" s="95"/>
    </row>
    <row r="254" spans="1:21" ht="45" customHeight="1" x14ac:dyDescent="0.25">
      <c r="A254" s="272" t="s">
        <v>585</v>
      </c>
      <c r="B254" s="272"/>
      <c r="C254" s="271" t="s">
        <v>586</v>
      </c>
      <c r="D254" s="271"/>
      <c r="E254" s="271">
        <f>'Resultados Informe Final'!D23</f>
        <v>2</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587</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588</v>
      </c>
      <c r="B256" s="206"/>
      <c r="C256" s="271" t="s">
        <v>589</v>
      </c>
      <c r="D256" s="271"/>
      <c r="E256" s="271">
        <f>'Resultados Informe Final'!D25</f>
        <v>7</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590</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591</v>
      </c>
      <c r="B258" s="206"/>
      <c r="C258" s="271" t="s">
        <v>592</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593</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594</v>
      </c>
      <c r="B260" s="206"/>
      <c r="C260" s="271" t="s">
        <v>592</v>
      </c>
      <c r="D260" s="271"/>
      <c r="E260" s="271">
        <f>'Resultados Informe Final'!D29</f>
        <v>6</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595</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596</v>
      </c>
      <c r="B262" s="206"/>
      <c r="C262" s="271" t="s">
        <v>597</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565</v>
      </c>
      <c r="D263" s="271"/>
      <c r="E263" s="271">
        <f>'Resultados Informe Final'!D32</f>
        <v>0</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635</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636</v>
      </c>
      <c r="B286" s="95"/>
      <c r="C286" s="95"/>
      <c r="D286" s="130"/>
      <c r="E286" s="95"/>
      <c r="F286" s="95"/>
      <c r="G286" s="130" t="s">
        <v>638</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363</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4.5</v>
      </c>
      <c r="G288" s="256"/>
      <c r="H288" s="264">
        <f>Cálculos!I179</f>
        <v>2.665546832595886</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0</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2.5</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3.5</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f>Cálculos!E183</f>
        <v>1</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f>Cálculos!E184</f>
        <v>3.453608247422681</v>
      </c>
      <c r="G293" s="257"/>
      <c r="H293" s="265">
        <f>Cálculos!I184</f>
        <v>3.5129786450662746</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f>Cálculos!E185</f>
        <v>3.9285714285714293</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3.7053571428571432</v>
      </c>
      <c r="G295" s="257"/>
      <c r="H295" s="266">
        <f>Cálculos!I186</f>
        <v>3.631497164711238</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4.1517857142857135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3.75</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3.8616071428571419</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3.75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3.3035714285714284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2.65625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3.9550264550264558</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3.0803571428571432</v>
      </c>
      <c r="G303" s="257"/>
      <c r="H303" s="266"/>
      <c r="I303" s="95"/>
      <c r="J303" s="95"/>
      <c r="K303" s="95"/>
      <c r="L303" s="95"/>
      <c r="M303" s="95"/>
      <c r="N303" s="95"/>
      <c r="O303" s="95"/>
      <c r="P303" s="95"/>
      <c r="Q303" s="95"/>
      <c r="R303" s="95"/>
      <c r="S303" s="95"/>
      <c r="T303" s="95"/>
      <c r="U303" s="95"/>
    </row>
    <row r="304" spans="1:21" x14ac:dyDescent="0.25">
      <c r="A304" s="206" t="s">
        <v>367</v>
      </c>
      <c r="B304" s="206"/>
      <c r="C304" s="260" t="s">
        <v>372</v>
      </c>
      <c r="D304" s="260"/>
      <c r="E304" s="260"/>
      <c r="F304" s="256">
        <f>Cálculos!E195</f>
        <v>3.5</v>
      </c>
      <c r="G304" s="256"/>
      <c r="H304" s="265">
        <f>Cálculos!I195</f>
        <v>3.6489227454986022</v>
      </c>
      <c r="I304" s="95"/>
      <c r="J304" s="95"/>
      <c r="K304" s="95"/>
      <c r="L304" s="95"/>
      <c r="M304" s="95"/>
      <c r="N304" s="95"/>
      <c r="O304" s="95"/>
      <c r="P304" s="95"/>
      <c r="Q304" s="95"/>
      <c r="R304" s="95"/>
      <c r="S304" s="95"/>
      <c r="T304" s="95"/>
      <c r="U304" s="95"/>
    </row>
    <row r="305" spans="1:21" x14ac:dyDescent="0.25">
      <c r="A305" s="206"/>
      <c r="B305" s="206"/>
      <c r="C305" s="261" t="s">
        <v>373</v>
      </c>
      <c r="D305" s="261"/>
      <c r="E305" s="261"/>
      <c r="F305" s="257">
        <f>Cálculos!E196</f>
        <v>4.0769230769230766</v>
      </c>
      <c r="G305" s="257"/>
      <c r="H305" s="265"/>
      <c r="I305" s="95"/>
      <c r="J305" s="95"/>
      <c r="K305" s="95"/>
      <c r="L305" s="95"/>
      <c r="M305" s="95"/>
      <c r="N305" s="95"/>
      <c r="O305" s="95"/>
      <c r="P305" s="95"/>
      <c r="Q305" s="95"/>
      <c r="R305" s="95"/>
      <c r="S305" s="95"/>
      <c r="T305" s="95"/>
      <c r="U305" s="95"/>
    </row>
    <row r="306" spans="1:21" x14ac:dyDescent="0.25">
      <c r="A306" s="206"/>
      <c r="B306" s="206"/>
      <c r="C306" s="260" t="s">
        <v>368</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369</v>
      </c>
      <c r="D307" s="261"/>
      <c r="E307" s="261"/>
      <c r="F307" s="257">
        <f>Cálculos!E198</f>
        <v>3</v>
      </c>
      <c r="G307" s="257"/>
      <c r="H307" s="265"/>
      <c r="I307" s="95"/>
      <c r="J307" s="95"/>
      <c r="K307" s="95"/>
      <c r="L307" s="95"/>
      <c r="M307" s="95"/>
      <c r="N307" s="95"/>
      <c r="O307" s="95"/>
      <c r="P307" s="95"/>
      <c r="Q307" s="95"/>
      <c r="R307" s="95"/>
      <c r="S307" s="95"/>
      <c r="T307" s="95"/>
      <c r="U307" s="95"/>
    </row>
    <row r="308" spans="1:21" x14ac:dyDescent="0.25">
      <c r="A308" s="206"/>
      <c r="B308" s="206"/>
      <c r="C308" s="260" t="s">
        <v>370</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3.491127293095059</v>
      </c>
      <c r="I309" s="95"/>
      <c r="J309" s="95"/>
      <c r="K309" s="95"/>
      <c r="L309" s="95"/>
      <c r="M309" s="95"/>
      <c r="N309" s="95"/>
      <c r="O309" s="95"/>
      <c r="P309" s="95"/>
      <c r="Q309" s="95"/>
      <c r="R309" s="95"/>
      <c r="S309" s="95"/>
      <c r="T309" s="95"/>
      <c r="U309" s="95"/>
    </row>
    <row r="310" spans="1:21" x14ac:dyDescent="0.25">
      <c r="A310" s="191" t="s">
        <v>637</v>
      </c>
      <c r="B310" s="113"/>
      <c r="C310" s="157"/>
      <c r="D310" s="113"/>
      <c r="E310" s="113"/>
      <c r="F310" s="188"/>
      <c r="G310" s="130" t="s">
        <v>638</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363</v>
      </c>
      <c r="G311" s="259"/>
      <c r="H311" s="189" t="s">
        <v>365</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3.660714285714286</v>
      </c>
      <c r="G312" s="257"/>
      <c r="H312" s="267">
        <f>Cálculos!I202</f>
        <v>3.6303063375047318</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3.7516534391534395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3.8607804232804233</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3.5</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2.5</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3.5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4</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3.6830357142857144</v>
      </c>
      <c r="G319" s="256"/>
      <c r="H319" s="265">
        <f>Cálculos!I209</f>
        <v>3.7509880020135418</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3.6094576719576721</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4.1369047619047619</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3.191964285714286</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4.2129629629629628</v>
      </c>
      <c r="G323" s="256"/>
      <c r="H323" s="266">
        <f>Cálculos!I213</f>
        <v>3.7326711680873177</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3</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4</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3.6160714285714284</v>
      </c>
      <c r="G326" s="257"/>
      <c r="H326" s="266"/>
      <c r="I326" s="95"/>
      <c r="J326" s="95"/>
      <c r="K326" s="95"/>
      <c r="L326" s="95"/>
      <c r="M326" s="95"/>
      <c r="N326" s="95"/>
      <c r="O326" s="95"/>
      <c r="P326" s="95"/>
      <c r="Q326" s="95"/>
      <c r="R326" s="95"/>
      <c r="S326" s="95"/>
      <c r="T326" s="95"/>
      <c r="U326" s="95"/>
    </row>
    <row r="327" spans="1:21" x14ac:dyDescent="0.25">
      <c r="A327" s="270"/>
      <c r="B327" s="270"/>
      <c r="C327" s="260" t="s">
        <v>513</v>
      </c>
      <c r="D327" s="260"/>
      <c r="E327" s="260"/>
      <c r="F327" s="256">
        <f>Cálculos!E217</f>
        <v>3.6160714285714284</v>
      </c>
      <c r="G327" s="256"/>
      <c r="H327" s="266"/>
      <c r="I327" s="95"/>
      <c r="J327" s="95"/>
      <c r="K327" s="95"/>
      <c r="L327" s="95"/>
      <c r="M327" s="95"/>
      <c r="N327" s="95"/>
      <c r="O327" s="95"/>
      <c r="P327" s="95"/>
      <c r="Q327" s="95"/>
      <c r="R327" s="95"/>
      <c r="S327" s="95"/>
      <c r="T327" s="95"/>
      <c r="U327" s="95"/>
    </row>
    <row r="328" spans="1:21" x14ac:dyDescent="0.25">
      <c r="A328" s="270"/>
      <c r="B328" s="270"/>
      <c r="C328" s="261" t="s">
        <v>514</v>
      </c>
      <c r="D328" s="261"/>
      <c r="E328" s="261"/>
      <c r="F328" s="257">
        <f>Cálculos!E218</f>
        <v>3.4821428571428568</v>
      </c>
      <c r="G328" s="257"/>
      <c r="H328" s="266"/>
      <c r="I328" s="95"/>
      <c r="J328" s="95"/>
      <c r="K328" s="95"/>
      <c r="L328" s="95"/>
      <c r="M328" s="95"/>
      <c r="N328" s="95"/>
      <c r="O328" s="95"/>
      <c r="P328" s="95"/>
      <c r="Q328" s="95"/>
      <c r="R328" s="95"/>
      <c r="S328" s="95"/>
      <c r="T328" s="95"/>
      <c r="U328" s="95"/>
    </row>
    <row r="329" spans="1:21" x14ac:dyDescent="0.25">
      <c r="A329" s="270"/>
      <c r="B329" s="270"/>
      <c r="C329" s="260" t="s">
        <v>515</v>
      </c>
      <c r="D329" s="260"/>
      <c r="E329" s="260"/>
      <c r="F329" s="256">
        <f>Cálculos!E219</f>
        <v>4.1071428571428568</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3.7122012909922826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639</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640</v>
      </c>
      <c r="B333" s="95"/>
      <c r="C333" s="95"/>
      <c r="D333" s="95"/>
      <c r="E333" s="95"/>
      <c r="F333" s="131" t="s">
        <v>641</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2.2401844337239778E-2</v>
      </c>
      <c r="E335" s="95"/>
      <c r="F335" s="250" t="s">
        <v>102</v>
      </c>
      <c r="G335" s="251"/>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1.244713868262827E-2</v>
      </c>
      <c r="E336" s="95"/>
      <c r="F336" s="250" t="s">
        <v>103</v>
      </c>
      <c r="G336" s="251"/>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2.0774829624852165E-2</v>
      </c>
      <c r="E337" s="95"/>
      <c r="F337" s="250" t="s">
        <v>104</v>
      </c>
      <c r="G337" s="251"/>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1.9613410684808021E-2</v>
      </c>
      <c r="E338" s="95"/>
      <c r="F338" s="250" t="s">
        <v>139</v>
      </c>
      <c r="G338" s="251"/>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1.251478987517704E-2</v>
      </c>
      <c r="E339" s="95"/>
      <c r="F339" s="250" t="s">
        <v>141</v>
      </c>
      <c r="G339" s="251"/>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52" t="s">
        <v>91</v>
      </c>
      <c r="B340" s="253"/>
      <c r="C340" s="197">
        <f>Cálculos!G184</f>
        <v>0.42735407767170047</v>
      </c>
      <c r="E340" s="95"/>
      <c r="F340" s="250" t="s">
        <v>142</v>
      </c>
      <c r="G340" s="251"/>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52" t="s">
        <v>95</v>
      </c>
      <c r="B341" s="253"/>
      <c r="C341" s="197">
        <f>Cálculos!G185</f>
        <v>6.1050582524528642E-2</v>
      </c>
      <c r="E341" s="95"/>
      <c r="F341" s="250" t="s">
        <v>143</v>
      </c>
      <c r="G341" s="251"/>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4.072502413904748E-2</v>
      </c>
      <c r="E342" s="95"/>
      <c r="F342" s="250" t="s">
        <v>115</v>
      </c>
      <c r="G342" s="251"/>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2.400535348428735E-2</v>
      </c>
      <c r="E343" s="95"/>
      <c r="F343" s="250" t="s">
        <v>116</v>
      </c>
      <c r="G343" s="251"/>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2.6095035299770735E-2</v>
      </c>
      <c r="E344" s="95"/>
      <c r="F344" s="250" t="s">
        <v>117</v>
      </c>
      <c r="G344" s="251"/>
      <c r="H344" s="197">
        <f>Cálculos!G211</f>
        <v>0.1093282358925427</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3.4112868400961345E-2</v>
      </c>
      <c r="E345" s="95"/>
      <c r="F345" s="250" t="s">
        <v>118</v>
      </c>
      <c r="G345" s="251"/>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7.0872688070960019E-2</v>
      </c>
      <c r="E346" s="95"/>
      <c r="F346" s="250" t="s">
        <v>106</v>
      </c>
      <c r="G346" s="251"/>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5.6986024290717058E-2</v>
      </c>
      <c r="E347" s="95"/>
      <c r="F347" s="250" t="s">
        <v>140</v>
      </c>
      <c r="G347" s="251"/>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1.2418200646032959E-2</v>
      </c>
      <c r="E348" s="95"/>
      <c r="F348" s="250" t="s">
        <v>144</v>
      </c>
      <c r="G348" s="251"/>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1.2917546884692517E-2</v>
      </c>
      <c r="E349" s="95"/>
      <c r="F349" s="250" t="s">
        <v>119</v>
      </c>
      <c r="G349" s="251"/>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1.4913682560965764E-2</v>
      </c>
      <c r="E350" s="95"/>
      <c r="F350" s="250" t="s">
        <v>513</v>
      </c>
      <c r="G350" s="251"/>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52" t="s">
        <v>372</v>
      </c>
      <c r="B351" s="253"/>
      <c r="C351" s="197">
        <f>Cálculos!G195</f>
        <v>3.8014314195291388E-2</v>
      </c>
      <c r="E351" s="95"/>
      <c r="F351" s="250" t="s">
        <v>514</v>
      </c>
      <c r="G351" s="251"/>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52" t="s">
        <v>373</v>
      </c>
      <c r="B352" s="253"/>
      <c r="C352" s="197">
        <f>Cálculos!G196</f>
        <v>2.758194057307508E-2</v>
      </c>
      <c r="E352" s="95"/>
      <c r="F352" s="237" t="s">
        <v>515</v>
      </c>
      <c r="G352" s="238"/>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52" t="s">
        <v>368</v>
      </c>
      <c r="B353" s="253"/>
      <c r="C353" s="197">
        <f>Cálculos!G197</f>
        <v>1.4832627563729384E-2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369</v>
      </c>
      <c r="B354" s="253"/>
      <c r="C354" s="197">
        <f>Cálculos!G198</f>
        <v>2.9034348178648764E-2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370</v>
      </c>
      <c r="B355" s="253"/>
      <c r="C355" s="197">
        <f>Cálculos!G199</f>
        <v>2.1333672310885579E-2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642</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643</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644</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645</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646</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716</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2024-01-02T09:57:31Z</cp:lastPrinted>
  <dcterms:created xsi:type="dcterms:W3CDTF">2015-06-05T18:19:34Z</dcterms:created>
  <dcterms:modified xsi:type="dcterms:W3CDTF">2024-01-04T20:39:09Z</dcterms:modified>
</cp:coreProperties>
</file>