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d9d62b2f513e77/Documents/Arduino/_Sensors/SDS011/"/>
    </mc:Choice>
  </mc:AlternateContent>
  <xr:revisionPtr revIDLastSave="248" documentId="8_{99DCE885-FBE4-463A-A034-36B2EA7B9CE9}" xr6:coauthVersionLast="47" xr6:coauthVersionMax="47" xr10:uidLastSave="{817B46C7-459A-477C-BFAB-1600BACBF9AA}"/>
  <bookViews>
    <workbookView xWindow="-66" yWindow="-66" windowWidth="20868" windowHeight="12372" xr2:uid="{23DE37B7-6803-4BAF-85A2-95127587C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 s="1"/>
  <c r="I24" i="1"/>
  <c r="J24" i="1"/>
  <c r="K24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H31" i="1" s="1"/>
  <c r="I31" i="1" s="1"/>
  <c r="J31" i="1" s="1"/>
  <c r="K31" i="1" s="1"/>
  <c r="L31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T24" i="1"/>
  <c r="S24" i="1"/>
  <c r="R24" i="1"/>
  <c r="Q24" i="1"/>
  <c r="P24" i="1"/>
  <c r="O24" i="1"/>
  <c r="N2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I21" i="1"/>
  <c r="J21" i="1" s="1"/>
  <c r="O19" i="1"/>
  <c r="N19" i="1"/>
  <c r="L19" i="1"/>
  <c r="J19" i="1"/>
  <c r="I19" i="1"/>
  <c r="O18" i="1"/>
  <c r="N18" i="1"/>
  <c r="L18" i="1"/>
  <c r="J18" i="1"/>
  <c r="I18" i="1"/>
  <c r="K5" i="1"/>
  <c r="K4" i="1"/>
  <c r="M24" i="1" s="1"/>
  <c r="I17" i="1"/>
  <c r="I16" i="1"/>
  <c r="I15" i="1"/>
  <c r="I14" i="1"/>
  <c r="I13" i="1"/>
  <c r="I12" i="1"/>
  <c r="I11" i="1"/>
  <c r="I10" i="1"/>
  <c r="I9" i="1"/>
  <c r="I8" i="1"/>
  <c r="I7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O17" i="1"/>
  <c r="O16" i="1"/>
  <c r="O15" i="1"/>
  <c r="O14" i="1"/>
  <c r="O13" i="1"/>
  <c r="O12" i="1"/>
  <c r="O11" i="1"/>
  <c r="O10" i="1"/>
  <c r="O9" i="1"/>
  <c r="O8" i="1"/>
  <c r="O7" i="1"/>
  <c r="N17" i="1"/>
  <c r="N16" i="1"/>
  <c r="N15" i="1"/>
  <c r="N14" i="1"/>
  <c r="N13" i="1"/>
  <c r="N12" i="1"/>
  <c r="N11" i="1"/>
  <c r="N10" i="1"/>
  <c r="N9" i="1"/>
  <c r="N8" i="1"/>
  <c r="N7" i="1"/>
  <c r="M31" i="1" l="1"/>
  <c r="N31" i="1" s="1"/>
  <c r="O31" i="1" s="1"/>
  <c r="P31" i="1" s="1"/>
  <c r="Q31" i="1" s="1"/>
  <c r="R31" i="1" s="1"/>
  <c r="S31" i="1" s="1"/>
  <c r="T31" i="1" s="1"/>
  <c r="H33" i="1" s="1"/>
  <c r="I25" i="1"/>
  <c r="J25" i="1" s="1"/>
  <c r="K25" i="1" s="1"/>
  <c r="L24" i="1"/>
  <c r="L25" i="1" l="1"/>
  <c r="M25" i="1" s="1"/>
  <c r="N25" i="1" s="1"/>
  <c r="O25" i="1" s="1"/>
  <c r="P25" i="1" s="1"/>
  <c r="Q25" i="1" s="1"/>
  <c r="R25" i="1" s="1"/>
  <c r="S25" i="1" s="1"/>
  <c r="T25" i="1" s="1"/>
  <c r="H27" i="1" s="1"/>
</calcChain>
</file>

<file path=xl/sharedStrings.xml><?xml version="1.0" encoding="utf-8"?>
<sst xmlns="http://schemas.openxmlformats.org/spreadsheetml/2006/main" count="25" uniqueCount="19">
  <si>
    <t>Luftfeuchte Korrektur · opendata-stuttgart/meta Wiki</t>
  </si>
  <si>
    <t>δ</t>
  </si>
  <si>
    <t>β</t>
  </si>
  <si>
    <t>PM2.5</t>
  </si>
  <si>
    <t>Amsterdam</t>
  </si>
  <si>
    <t>Amersfoort</t>
  </si>
  <si>
    <t>Venlo</t>
  </si>
  <si>
    <t>PM10</t>
  </si>
  <si>
    <t>gRIVM = δ* (1-h) exp -β</t>
  </si>
  <si>
    <t>AMS</t>
  </si>
  <si>
    <t>AME</t>
  </si>
  <si>
    <t>VEN</t>
  </si>
  <si>
    <r>
      <t>g</t>
    </r>
    <r>
      <rPr>
        <sz val="6"/>
        <color rgb="FF1F2328"/>
        <rFont val="Segoe UI"/>
        <family val="2"/>
      </rPr>
      <t>PM2.5</t>
    </r>
    <r>
      <rPr>
        <sz val="8"/>
        <color rgb="FF1F2328"/>
        <rFont val="Segoe UI"/>
        <family val="2"/>
      </rPr>
      <t> = 1 + 0.488∙h^8.60</t>
    </r>
  </si>
  <si>
    <r>
      <t>g</t>
    </r>
    <r>
      <rPr>
        <sz val="6"/>
        <color rgb="FF1F2328"/>
        <rFont val="Segoe UI"/>
        <family val="2"/>
      </rPr>
      <t>PM10</t>
    </r>
    <r>
      <rPr>
        <sz val="8"/>
        <color rgb="FF1F2328"/>
        <rFont val="Segoe UI"/>
        <family val="2"/>
      </rPr>
      <t> = 1 + 0.816∙h^5.8</t>
    </r>
  </si>
  <si>
    <t>index</t>
  </si>
  <si>
    <t>float</t>
  </si>
  <si>
    <t>PM25[13]</t>
  </si>
  <si>
    <t>PM10[13]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</si>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</sst>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1F2328"/>
      <name val="Segoe UI"/>
      <family val="2"/>
    </font>
    <font>
      <sz val="6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9" fontId="0" fillId="0" borderId="0" xfId="0" applyNumberFormat="1"/>
    <xf numFmtId="43" fontId="0" fillId="0" borderId="0" xfId="2" applyFont="1"/>
    <xf numFmtId="0" fontId="3" fillId="0" borderId="0" xfId="0" applyFont="1"/>
    <xf numFmtId="43" fontId="0" fillId="2" borderId="0" xfId="2" applyFont="1" applyFill="1"/>
    <xf numFmtId="43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2" applyFont="1" applyBorder="1"/>
    <xf numFmtId="43" fontId="0" fillId="2" borderId="1" xfId="2" applyFont="1" applyFill="1" applyBorder="1"/>
    <xf numFmtId="43" fontId="0" fillId="0" borderId="1" xfId="2" applyFont="1" applyBorder="1" applyAlignment="1">
      <alignment horizontal="center"/>
    </xf>
    <xf numFmtId="43" fontId="0" fillId="0" borderId="2" xfId="2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1B745EA-D208-449F-AE3B-463B36F76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pendata-stuttgart/meta/wiki/Luftfeuchte-Korrekt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8584-26BA-4910-B167-DFCECC2F6DE9}">
  <dimension ref="B2:T33"/>
  <sheetViews>
    <sheetView tabSelected="1" workbookViewId="0">
      <selection activeCell="E16" sqref="E16"/>
    </sheetView>
  </sheetViews>
  <sheetFormatPr defaultRowHeight="14.5" x14ac:dyDescent="0.35"/>
  <cols>
    <col min="4" max="4" width="14.81640625" customWidth="1"/>
  </cols>
  <sheetData>
    <row r="2" spans="2:15" x14ac:dyDescent="0.35">
      <c r="B2" s="1" t="s">
        <v>0</v>
      </c>
      <c r="N2" s="4" t="s">
        <v>12</v>
      </c>
    </row>
    <row r="3" spans="2:15" x14ac:dyDescent="0.35">
      <c r="G3" s="8"/>
      <c r="H3" s="8"/>
      <c r="I3" s="8" t="s">
        <v>9</v>
      </c>
      <c r="J3" s="8" t="s">
        <v>10</v>
      </c>
      <c r="K3" s="7" t="s">
        <v>3</v>
      </c>
      <c r="L3" s="8" t="s">
        <v>11</v>
      </c>
      <c r="M3" s="7" t="s">
        <v>7</v>
      </c>
      <c r="O3" s="4" t="s">
        <v>13</v>
      </c>
    </row>
    <row r="4" spans="2:15" x14ac:dyDescent="0.35">
      <c r="G4" s="8"/>
      <c r="H4" s="8" t="s">
        <v>1</v>
      </c>
      <c r="I4" s="8">
        <v>2.2999999999999998</v>
      </c>
      <c r="J4" s="8">
        <v>3.4</v>
      </c>
      <c r="K4" s="7">
        <f>(L4+J4)/2</f>
        <v>3.65</v>
      </c>
      <c r="L4" s="8">
        <v>3.9</v>
      </c>
      <c r="M4" s="7">
        <v>4.5599999999999996</v>
      </c>
      <c r="N4" s="8"/>
      <c r="O4" s="8"/>
    </row>
    <row r="5" spans="2:15" x14ac:dyDescent="0.35">
      <c r="G5" s="8"/>
      <c r="H5" s="8" t="s">
        <v>2</v>
      </c>
      <c r="I5" s="8">
        <v>0.38</v>
      </c>
      <c r="J5" s="8">
        <v>0.4</v>
      </c>
      <c r="K5" s="7">
        <f>(L5+J5)/2</f>
        <v>0.41500000000000004</v>
      </c>
      <c r="L5" s="8">
        <v>0.43</v>
      </c>
      <c r="M5" s="7">
        <v>0.65</v>
      </c>
      <c r="N5" s="8"/>
      <c r="O5" s="8"/>
    </row>
    <row r="6" spans="2:15" x14ac:dyDescent="0.35">
      <c r="C6" s="7" t="s">
        <v>8</v>
      </c>
      <c r="D6" s="7"/>
      <c r="E6" s="9" t="s">
        <v>1</v>
      </c>
      <c r="F6" s="11" t="s">
        <v>2</v>
      </c>
      <c r="G6" s="10" t="s">
        <v>14</v>
      </c>
      <c r="H6" s="10" t="s">
        <v>18</v>
      </c>
      <c r="I6" s="8"/>
      <c r="J6" s="8"/>
      <c r="K6" s="7"/>
      <c r="L6" s="8"/>
      <c r="M6" s="7"/>
      <c r="N6" s="8"/>
      <c r="O6" s="8"/>
    </row>
    <row r="7" spans="2:15" x14ac:dyDescent="0.35">
      <c r="C7" s="8" t="s">
        <v>3</v>
      </c>
      <c r="D7" s="8" t="s">
        <v>4</v>
      </c>
      <c r="E7" s="15">
        <v>2.2999999999999998</v>
      </c>
      <c r="F7" s="16">
        <v>0.38</v>
      </c>
      <c r="G7" s="10">
        <v>0</v>
      </c>
      <c r="H7" s="12">
        <v>0.4</v>
      </c>
      <c r="I7" s="13">
        <f>I$4*(100-$H7*100)^(-I$5)</f>
        <v>0.48532242713466539</v>
      </c>
      <c r="J7" s="13">
        <f t="shared" ref="J7:M7" si="0">(J$4*(1-$H7))^(-J$5)</f>
        <v>0.75187896172307767</v>
      </c>
      <c r="K7" s="14">
        <f>ROUND((K$4*(1-$H7))^(-K$5),3)</f>
        <v>0.72199999999999998</v>
      </c>
      <c r="L7" s="13">
        <f t="shared" si="0"/>
        <v>0.69380461018973694</v>
      </c>
      <c r="M7" s="14">
        <f>ROUND((M$4*(1-$H7))^(-M$5),3)</f>
        <v>0.52</v>
      </c>
      <c r="N7" s="13">
        <f>1+(0.488*($H7^8.6))</f>
        <v>1.0001845592205774</v>
      </c>
      <c r="O7" s="13">
        <f>1+(0.816*($H7^5.8))</f>
        <v>1.0040145614361757</v>
      </c>
    </row>
    <row r="8" spans="2:15" x14ac:dyDescent="0.35">
      <c r="C8" s="8"/>
      <c r="D8" s="8" t="s">
        <v>5</v>
      </c>
      <c r="E8" s="15">
        <v>3.4</v>
      </c>
      <c r="F8" s="16">
        <v>0.4</v>
      </c>
      <c r="G8" s="10">
        <v>1</v>
      </c>
      <c r="H8" s="12">
        <v>0.45</v>
      </c>
      <c r="I8" s="13">
        <f>I$4*((100-($H8*100))^(-I$5))</f>
        <v>0.50163752219198576</v>
      </c>
      <c r="J8" s="13">
        <f t="shared" ref="J8:M19" si="1">(J$4*(1-$H8))^(-J$5)</f>
        <v>0.77850849765529406</v>
      </c>
      <c r="K8" s="14">
        <f t="shared" ref="K8:M19" si="2">ROUND((K$4*(1-$H8))^(-K$5),3)</f>
        <v>0.749</v>
      </c>
      <c r="L8" s="13">
        <f t="shared" si="1"/>
        <v>0.72025496793726429</v>
      </c>
      <c r="M8" s="14">
        <f t="shared" si="2"/>
        <v>0.55000000000000004</v>
      </c>
      <c r="N8" s="13">
        <f t="shared" ref="N8:N19" si="3">1+(0.488*($H8^8.6))</f>
        <v>1.0005082149547553</v>
      </c>
      <c r="O8" s="13">
        <f t="shared" ref="O8:O19" si="4">1+(0.816*($H8^5.8))</f>
        <v>1.0079491874579929</v>
      </c>
    </row>
    <row r="9" spans="2:15" x14ac:dyDescent="0.35">
      <c r="C9" s="8"/>
      <c r="D9" s="8" t="s">
        <v>6</v>
      </c>
      <c r="E9" s="15">
        <v>3.9</v>
      </c>
      <c r="F9" s="16">
        <v>0.43</v>
      </c>
      <c r="G9" s="10">
        <v>2</v>
      </c>
      <c r="H9" s="12">
        <v>0.5</v>
      </c>
      <c r="I9" s="13">
        <f t="shared" ref="I9:I19" si="5">I$4*((100-($H9*100))^(-I$5))</f>
        <v>0.52013877962084565</v>
      </c>
      <c r="J9" s="13">
        <f t="shared" si="1"/>
        <v>0.80876142993598876</v>
      </c>
      <c r="K9" s="14">
        <f t="shared" si="2"/>
        <v>0.77900000000000003</v>
      </c>
      <c r="L9" s="13">
        <f t="shared" si="1"/>
        <v>0.75038668133057207</v>
      </c>
      <c r="M9" s="14">
        <f t="shared" si="2"/>
        <v>0.58499999999999996</v>
      </c>
      <c r="N9" s="13">
        <f t="shared" si="3"/>
        <v>1.0012576559774553</v>
      </c>
      <c r="O9" s="13">
        <f t="shared" si="4"/>
        <v>1.0146459040262121</v>
      </c>
    </row>
    <row r="10" spans="2:15" x14ac:dyDescent="0.35">
      <c r="C10" s="8"/>
      <c r="D10" s="8"/>
      <c r="E10" s="15"/>
      <c r="F10" s="16"/>
      <c r="G10" s="10">
        <v>3</v>
      </c>
      <c r="H10" s="12">
        <v>0.55000000000000004</v>
      </c>
      <c r="I10" s="13">
        <f t="shared" si="5"/>
        <v>0.54138607462629684</v>
      </c>
      <c r="J10" s="13">
        <f t="shared" si="1"/>
        <v>0.84357446985795326</v>
      </c>
      <c r="K10" s="14">
        <f t="shared" si="2"/>
        <v>0.81399999999999995</v>
      </c>
      <c r="L10" s="13">
        <f t="shared" si="1"/>
        <v>0.78516483019184224</v>
      </c>
      <c r="M10" s="14">
        <f t="shared" si="2"/>
        <v>0.627</v>
      </c>
      <c r="N10" s="13">
        <f t="shared" si="3"/>
        <v>1.0028545585262212</v>
      </c>
      <c r="O10" s="13">
        <f t="shared" si="4"/>
        <v>1.0254562107507419</v>
      </c>
    </row>
    <row r="11" spans="2:15" x14ac:dyDescent="0.35">
      <c r="C11" s="8" t="s">
        <v>7</v>
      </c>
      <c r="D11" s="8"/>
      <c r="E11" s="15">
        <v>4.5599999999999996</v>
      </c>
      <c r="F11" s="16">
        <v>0.65</v>
      </c>
      <c r="G11" s="10">
        <v>4</v>
      </c>
      <c r="H11" s="12">
        <v>0.6</v>
      </c>
      <c r="I11" s="13">
        <f t="shared" si="5"/>
        <v>0.56616763505108669</v>
      </c>
      <c r="J11" s="13">
        <f t="shared" si="1"/>
        <v>0.88426907436014368</v>
      </c>
      <c r="K11" s="14">
        <f t="shared" si="2"/>
        <v>0.85499999999999998</v>
      </c>
      <c r="L11" s="13">
        <f t="shared" si="1"/>
        <v>0.82595506873736635</v>
      </c>
      <c r="M11" s="14">
        <f t="shared" si="2"/>
        <v>0.67700000000000005</v>
      </c>
      <c r="N11" s="13">
        <f t="shared" si="3"/>
        <v>1.0060328228858282</v>
      </c>
      <c r="O11" s="13">
        <f t="shared" si="4"/>
        <v>1.0421664860934432</v>
      </c>
    </row>
    <row r="12" spans="2:15" x14ac:dyDescent="0.35">
      <c r="G12" s="10">
        <v>5</v>
      </c>
      <c r="H12" s="12">
        <v>0.65</v>
      </c>
      <c r="I12" s="13">
        <f t="shared" si="5"/>
        <v>0.59563742733469593</v>
      </c>
      <c r="J12" s="13">
        <f t="shared" si="1"/>
        <v>0.93278427362504834</v>
      </c>
      <c r="K12" s="14">
        <f t="shared" si="2"/>
        <v>0.90300000000000002</v>
      </c>
      <c r="L12" s="13">
        <f t="shared" si="1"/>
        <v>0.87476814549524895</v>
      </c>
      <c r="M12" s="14">
        <f t="shared" si="2"/>
        <v>0.73799999999999999</v>
      </c>
      <c r="N12" s="13">
        <f t="shared" si="3"/>
        <v>1.0120081108718995</v>
      </c>
      <c r="O12" s="13">
        <f t="shared" si="4"/>
        <v>1.0670791618186923</v>
      </c>
    </row>
    <row r="13" spans="2:15" x14ac:dyDescent="0.35">
      <c r="G13" s="10">
        <v>6</v>
      </c>
      <c r="H13" s="12">
        <v>0.7</v>
      </c>
      <c r="I13" s="13">
        <f t="shared" si="5"/>
        <v>0.63157038781500807</v>
      </c>
      <c r="J13" s="13">
        <f t="shared" si="1"/>
        <v>0.99211023793731123</v>
      </c>
      <c r="K13" s="14">
        <f t="shared" si="2"/>
        <v>0.96299999999999997</v>
      </c>
      <c r="L13" s="13">
        <f t="shared" si="1"/>
        <v>0.93471686663182496</v>
      </c>
      <c r="M13" s="14">
        <f t="shared" si="2"/>
        <v>0.81599999999999995</v>
      </c>
      <c r="N13" s="13">
        <f t="shared" si="3"/>
        <v>1.022712396755064</v>
      </c>
      <c r="O13" s="13">
        <f t="shared" si="4"/>
        <v>1.103100029805858</v>
      </c>
    </row>
    <row r="14" spans="2:15" x14ac:dyDescent="0.35">
      <c r="G14" s="10">
        <v>7</v>
      </c>
      <c r="H14" s="12">
        <v>0.75</v>
      </c>
      <c r="I14" s="13">
        <f t="shared" si="5"/>
        <v>0.67687836455909423</v>
      </c>
      <c r="J14" s="13">
        <f t="shared" si="1"/>
        <v>1.0671671047285349</v>
      </c>
      <c r="K14" s="14">
        <f t="shared" si="2"/>
        <v>1.0389999999999999</v>
      </c>
      <c r="L14" s="13">
        <f t="shared" si="1"/>
        <v>1.0109461327213616</v>
      </c>
      <c r="M14" s="14">
        <f t="shared" si="2"/>
        <v>0.91800000000000004</v>
      </c>
      <c r="N14" s="13">
        <f t="shared" si="3"/>
        <v>1.0411099252562521</v>
      </c>
      <c r="O14" s="13">
        <f t="shared" si="4"/>
        <v>1.1538315749466945</v>
      </c>
    </row>
    <row r="15" spans="2:15" x14ac:dyDescent="0.35">
      <c r="G15" s="10">
        <v>8</v>
      </c>
      <c r="H15" s="12">
        <v>0.8</v>
      </c>
      <c r="I15" s="13">
        <f t="shared" si="5"/>
        <v>0.73677764068855278</v>
      </c>
      <c r="J15" s="13">
        <f t="shared" si="1"/>
        <v>1.1668000388700346</v>
      </c>
      <c r="K15" s="14">
        <f t="shared" si="2"/>
        <v>1.1399999999999999</v>
      </c>
      <c r="L15" s="13">
        <f t="shared" si="1"/>
        <v>1.1127544015853894</v>
      </c>
      <c r="M15" s="14">
        <f t="shared" si="2"/>
        <v>1.0620000000000001</v>
      </c>
      <c r="N15" s="13">
        <f t="shared" si="3"/>
        <v>1.0716133038416651</v>
      </c>
      <c r="O15" s="13">
        <f t="shared" si="4"/>
        <v>1.2236722380575813</v>
      </c>
    </row>
    <row r="16" spans="2:15" x14ac:dyDescent="0.35">
      <c r="G16" s="10">
        <v>9</v>
      </c>
      <c r="H16" s="12">
        <v>0.85</v>
      </c>
      <c r="I16" s="13">
        <f t="shared" si="5"/>
        <v>0.82188898032136404</v>
      </c>
      <c r="J16" s="13">
        <f t="shared" si="1"/>
        <v>1.3090973073170606</v>
      </c>
      <c r="K16" s="14">
        <f t="shared" si="2"/>
        <v>1.284</v>
      </c>
      <c r="L16" s="13">
        <f t="shared" si="1"/>
        <v>1.259281947589084</v>
      </c>
      <c r="M16" s="14">
        <f t="shared" si="2"/>
        <v>1.28</v>
      </c>
      <c r="N16" s="13">
        <f t="shared" si="3"/>
        <v>1.120620905153902</v>
      </c>
      <c r="O16" s="13">
        <f t="shared" si="4"/>
        <v>1.3179215212742086</v>
      </c>
    </row>
    <row r="17" spans="6:20" x14ac:dyDescent="0.35">
      <c r="G17" s="10">
        <v>10</v>
      </c>
      <c r="H17" s="12">
        <v>0.9</v>
      </c>
      <c r="I17" s="13">
        <f t="shared" si="5"/>
        <v>0.95879958198177129</v>
      </c>
      <c r="J17" s="13">
        <f t="shared" si="1"/>
        <v>1.539601881579131</v>
      </c>
      <c r="K17" s="14">
        <f t="shared" si="2"/>
        <v>1.5189999999999999</v>
      </c>
      <c r="L17" s="13">
        <f t="shared" si="1"/>
        <v>1.4991400926209248</v>
      </c>
      <c r="M17" s="14">
        <f t="shared" si="2"/>
        <v>1.6659999999999999</v>
      </c>
      <c r="N17" s="13">
        <f t="shared" si="3"/>
        <v>1.1971993155253726</v>
      </c>
      <c r="O17" s="13">
        <f t="shared" si="4"/>
        <v>1.442890855635345</v>
      </c>
    </row>
    <row r="18" spans="6:20" x14ac:dyDescent="0.35">
      <c r="G18" s="10">
        <v>11</v>
      </c>
      <c r="H18" s="12">
        <v>0.95</v>
      </c>
      <c r="I18" s="13">
        <f t="shared" si="5"/>
        <v>1.2477260270131088</v>
      </c>
      <c r="J18" s="13">
        <f t="shared" si="1"/>
        <v>2.0315168621844952</v>
      </c>
      <c r="K18" s="14">
        <f t="shared" si="2"/>
        <v>2.0259999999999998</v>
      </c>
      <c r="L18" s="13">
        <f t="shared" si="1"/>
        <v>2.0196918692044497</v>
      </c>
      <c r="M18" s="14">
        <f t="shared" si="2"/>
        <v>2.6139999999999999</v>
      </c>
      <c r="N18" s="13">
        <f t="shared" si="3"/>
        <v>1.3139372339725985</v>
      </c>
      <c r="O18" s="13">
        <f t="shared" si="4"/>
        <v>1.6060201567721013</v>
      </c>
    </row>
    <row r="19" spans="6:20" x14ac:dyDescent="0.35">
      <c r="G19" s="10">
        <v>12</v>
      </c>
      <c r="H19" s="12">
        <v>0.99</v>
      </c>
      <c r="I19" s="13">
        <f t="shared" si="5"/>
        <v>2.2999999999999998</v>
      </c>
      <c r="J19" s="13">
        <f t="shared" si="1"/>
        <v>3.8673050762652372</v>
      </c>
      <c r="K19" s="14">
        <f t="shared" si="2"/>
        <v>3.95</v>
      </c>
      <c r="L19" s="13">
        <f t="shared" si="1"/>
        <v>4.0349877352514358</v>
      </c>
      <c r="M19" s="14">
        <f t="shared" si="2"/>
        <v>7.4420000000000002</v>
      </c>
      <c r="N19" s="13">
        <f t="shared" si="3"/>
        <v>1.4475921854535054</v>
      </c>
      <c r="O19" s="13">
        <f t="shared" si="4"/>
        <v>1.7697935846398971</v>
      </c>
    </row>
    <row r="21" spans="6:20" x14ac:dyDescent="0.35">
      <c r="G21" s="2">
        <v>0.57999999999999996</v>
      </c>
      <c r="H21" t="s">
        <v>14</v>
      </c>
      <c r="I21" s="3">
        <f>12*((G21-0.4)/(1-0.4))</f>
        <v>3.5999999999999992</v>
      </c>
      <c r="J21" s="6">
        <f>ROUNDUP(I21-0.5,0)</f>
        <v>4</v>
      </c>
    </row>
    <row r="24" spans="6:20" x14ac:dyDescent="0.35">
      <c r="F24" t="s">
        <v>15</v>
      </c>
      <c r="G24" t="s">
        <v>16</v>
      </c>
      <c r="H24" s="5">
        <f>ROUND((K$4*(1-$H7))^(-K$5),3)</f>
        <v>0.72199999999999998</v>
      </c>
      <c r="I24" s="5">
        <f>ROUND((K$4*(1-$H8))^(-K$5),3)</f>
        <v>0.749</v>
      </c>
      <c r="J24" s="5">
        <f>ROUND((K$4*(1-$H9))^(-K$5),3)</f>
        <v>0.77900000000000003</v>
      </c>
      <c r="K24" s="5">
        <f>ROUND((K$4*(1-$H10))^(-K$5),3)</f>
        <v>0.81399999999999995</v>
      </c>
      <c r="L24" s="5">
        <f>ROUND((K$4*(1-$H11))^(-K$5),3)</f>
        <v>0.85499999999999998</v>
      </c>
      <c r="M24" s="5">
        <f>ROUND((K$4*(1-$H12))^(-K$5),3)</f>
        <v>0.90300000000000002</v>
      </c>
      <c r="N24" s="5">
        <f>ROUND((K$4*(1-$H13))^(-K$5),3)</f>
        <v>0.96299999999999997</v>
      </c>
      <c r="O24" s="5">
        <f>ROUND((K$4*(1-$H14))^(-K$5),3)</f>
        <v>1.0389999999999999</v>
      </c>
      <c r="P24" s="5">
        <f>ROUND((K$4*(1-$H15))^(-K$5),3)</f>
        <v>1.1399999999999999</v>
      </c>
      <c r="Q24" s="5">
        <f>ROUND((K$4*(1-$H16))^(-K$5),3)</f>
        <v>1.284</v>
      </c>
      <c r="R24" s="5">
        <f>ROUND((K$4*(1-$H17))^(-K$5),3)</f>
        <v>1.5189999999999999</v>
      </c>
      <c r="S24" s="5">
        <f>ROUND((K$4*(1-$H18))^(-K$5),3)</f>
        <v>2.0259999999999998</v>
      </c>
      <c r="T24" s="5">
        <f>ROUND((K$4*(1-$H19))^(-K$5),3)</f>
        <v>3.95</v>
      </c>
    </row>
    <row r="25" spans="6:20" x14ac:dyDescent="0.35">
      <c r="H25" t="str">
        <f>"{"&amp;H24</f>
        <v>{0.722</v>
      </c>
      <c r="I25" t="str">
        <f>H25&amp;", "&amp;I24</f>
        <v>{0.722, 0.749</v>
      </c>
      <c r="J25" t="str">
        <f t="shared" ref="J25:T25" si="6">I25&amp;", "&amp;J24</f>
        <v>{0.722, 0.749, 0.779</v>
      </c>
      <c r="K25" t="str">
        <f t="shared" si="6"/>
        <v>{0.722, 0.749, 0.779, 0.814</v>
      </c>
      <c r="L25" t="str">
        <f t="shared" si="6"/>
        <v>{0.722, 0.749, 0.779, 0.814, 0.855</v>
      </c>
      <c r="M25" t="str">
        <f t="shared" si="6"/>
        <v>{0.722, 0.749, 0.779, 0.814, 0.855, 0.903</v>
      </c>
      <c r="N25" t="str">
        <f t="shared" si="6"/>
        <v>{0.722, 0.749, 0.779, 0.814, 0.855, 0.903, 0.963</v>
      </c>
      <c r="O25" t="str">
        <f t="shared" si="6"/>
        <v>{0.722, 0.749, 0.779, 0.814, 0.855, 0.903, 0.963, 1.039</v>
      </c>
      <c r="P25" t="str">
        <f t="shared" si="6"/>
        <v>{0.722, 0.749, 0.779, 0.814, 0.855, 0.903, 0.963, 1.039, 1.14</v>
      </c>
      <c r="Q25" t="str">
        <f t="shared" si="6"/>
        <v>{0.722, 0.749, 0.779, 0.814, 0.855, 0.903, 0.963, 1.039, 1.14, 1.284</v>
      </c>
      <c r="R25" t="str">
        <f t="shared" si="6"/>
        <v>{0.722, 0.749, 0.779, 0.814, 0.855, 0.903, 0.963, 1.039, 1.14, 1.284, 1.519</v>
      </c>
      <c r="S25" t="str">
        <f t="shared" si="6"/>
        <v>{0.722, 0.749, 0.779, 0.814, 0.855, 0.903, 0.963, 1.039, 1.14, 1.284, 1.519, 2.026</v>
      </c>
      <c r="T25" t="str">
        <f t="shared" si="6"/>
        <v>{0.722, 0.749, 0.779, 0.814, 0.855, 0.903, 0.963, 1.039, 1.14, 1.284, 1.519, 2.026, 3.95</v>
      </c>
    </row>
    <row r="27" spans="6:20" x14ac:dyDescent="0.35">
      <c r="H27" t="str">
        <f>T25&amp;"};"</f>
        <v>{0.722, 0.749, 0.779, 0.814, 0.855, 0.903, 0.963, 1.039, 1.14, 1.284, 1.519, 2.026, 3.95};</v>
      </c>
    </row>
    <row r="30" spans="6:20" x14ac:dyDescent="0.35">
      <c r="F30" t="s">
        <v>15</v>
      </c>
      <c r="G30" t="s">
        <v>17</v>
      </c>
      <c r="H30" s="5">
        <f>ROUND((M$4*(1-$H7))^(-M$5),3)</f>
        <v>0.52</v>
      </c>
      <c r="I30" s="5">
        <f>ROUND((M$4*(1-$H8))^(-M$5),3)</f>
        <v>0.55000000000000004</v>
      </c>
      <c r="J30" s="5">
        <f>ROUND((M$4*(1-$H9))^(-M$5),3)</f>
        <v>0.58499999999999996</v>
      </c>
      <c r="K30" s="5">
        <f>ROUND((M$4*(1-$H10))^(-M$5),3)</f>
        <v>0.627</v>
      </c>
      <c r="L30" s="5">
        <f>ROUND((M$4*(1-$H11))^(-M$5),3)</f>
        <v>0.67700000000000005</v>
      </c>
      <c r="M30" s="5">
        <f>ROUND((M$4*(1-$H12))^(-M$5),3)</f>
        <v>0.73799999999999999</v>
      </c>
      <c r="N30" s="5">
        <f>ROUND((M$4*(1-$H13))^(-M$5),3)</f>
        <v>0.81599999999999995</v>
      </c>
      <c r="O30" s="5">
        <f>ROUND((M$4*(1-$H14))^(-M$5),3)</f>
        <v>0.91800000000000004</v>
      </c>
      <c r="P30" s="5">
        <f>ROUND((M$4*(1-$H15))^(-M$5),3)</f>
        <v>1.0620000000000001</v>
      </c>
      <c r="Q30" s="5">
        <f>ROUND((M$4*(1-$H16))^(-M$5),3)</f>
        <v>1.28</v>
      </c>
      <c r="R30" s="5">
        <f>ROUND((M$4*(1-$H17))^(-M$5),3)</f>
        <v>1.6659999999999999</v>
      </c>
      <c r="S30" s="5">
        <f>ROUND((M$4*(1-$H18))^(-M$5),3)</f>
        <v>2.6139999999999999</v>
      </c>
      <c r="T30" s="5">
        <f>ROUND((M$4*(1-$H19))^(-M$5),3)</f>
        <v>7.4420000000000002</v>
      </c>
    </row>
    <row r="31" spans="6:20" x14ac:dyDescent="0.35">
      <c r="H31" t="str">
        <f>"{"&amp;H30</f>
        <v>{0.52</v>
      </c>
      <c r="I31" t="str">
        <f>H31&amp;", "&amp;I30</f>
        <v>{0.52, 0.55</v>
      </c>
      <c r="J31" t="str">
        <f t="shared" ref="J31" si="7">I31&amp;", "&amp;J30</f>
        <v>{0.52, 0.55, 0.585</v>
      </c>
      <c r="K31" t="str">
        <f t="shared" ref="K31" si="8">J31&amp;", "&amp;K30</f>
        <v>{0.52, 0.55, 0.585, 0.627</v>
      </c>
      <c r="L31" t="str">
        <f t="shared" ref="L31" si="9">K31&amp;", "&amp;L30</f>
        <v>{0.52, 0.55, 0.585, 0.627, 0.677</v>
      </c>
      <c r="M31" t="str">
        <f t="shared" ref="M31" si="10">L31&amp;", "&amp;M30</f>
        <v>{0.52, 0.55, 0.585, 0.627, 0.677, 0.738</v>
      </c>
      <c r="N31" t="str">
        <f t="shared" ref="N31" si="11">M31&amp;", "&amp;N30</f>
        <v>{0.52, 0.55, 0.585, 0.627, 0.677, 0.738, 0.816</v>
      </c>
      <c r="O31" t="str">
        <f t="shared" ref="O31" si="12">N31&amp;", "&amp;O30</f>
        <v>{0.52, 0.55, 0.585, 0.627, 0.677, 0.738, 0.816, 0.918</v>
      </c>
      <c r="P31" t="str">
        <f t="shared" ref="P31" si="13">O31&amp;", "&amp;P30</f>
        <v>{0.52, 0.55, 0.585, 0.627, 0.677, 0.738, 0.816, 0.918, 1.062</v>
      </c>
      <c r="Q31" t="str">
        <f t="shared" ref="Q31" si="14">P31&amp;", "&amp;Q30</f>
        <v>{0.52, 0.55, 0.585, 0.627, 0.677, 0.738, 0.816, 0.918, 1.062, 1.28</v>
      </c>
      <c r="R31" t="str">
        <f t="shared" ref="R31" si="15">Q31&amp;", "&amp;R30</f>
        <v>{0.52, 0.55, 0.585, 0.627, 0.677, 0.738, 0.816, 0.918, 1.062, 1.28, 1.666</v>
      </c>
      <c r="S31" t="str">
        <f t="shared" ref="S31" si="16">R31&amp;", "&amp;S30</f>
        <v>{0.52, 0.55, 0.585, 0.627, 0.677, 0.738, 0.816, 0.918, 1.062, 1.28, 1.666, 2.614</v>
      </c>
      <c r="T31" t="str">
        <f t="shared" ref="T31" si="17">S31&amp;", "&amp;T30</f>
        <v>{0.52, 0.55, 0.585, 0.627, 0.677, 0.738, 0.816, 0.918, 1.062, 1.28, 1.666, 2.614, 7.442</v>
      </c>
    </row>
    <row r="33" spans="8:8" x14ac:dyDescent="0.35">
      <c r="H33" t="str">
        <f>T31&amp;"};"</f>
        <v>{0.52, 0.55, 0.585, 0.627, 0.677, 0.738, 0.816, 0.918, 1.062, 1.28, 1.666, 2.614, 7.442};</v>
      </c>
    </row>
  </sheetData>
  <hyperlinks>
    <hyperlink ref="B2" r:id="rId1" display="https://github.com/opendata-stuttgart/meta/wiki/Luftfeuchte-Korrektur" xr:uid="{1091E46F-6BBF-4AE8-913A-BDC482BD7CF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Fox</dc:creator>
  <cp:lastModifiedBy>Jay Fox</cp:lastModifiedBy>
  <dcterms:created xsi:type="dcterms:W3CDTF">2025-01-15T06:59:17Z</dcterms:created>
  <dcterms:modified xsi:type="dcterms:W3CDTF">2025-01-15T17:00:13Z</dcterms:modified>
</cp:coreProperties>
</file>