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d9d62b2f513e77/Documents/GitHub/Nova SDS011/doc/"/>
    </mc:Choice>
  </mc:AlternateContent>
  <xr:revisionPtr revIDLastSave="372" documentId="8_{99DCE885-FBE4-463A-A034-36B2EA7B9CE9}" xr6:coauthVersionLast="47" xr6:coauthVersionMax="47" xr10:uidLastSave="{435BC925-8638-4BCE-B5CD-BA13BED382DC}"/>
  <bookViews>
    <workbookView xWindow="-98" yWindow="-98" windowWidth="26116" windowHeight="15675" xr2:uid="{23DE37B7-6803-4BAF-85A2-95127587C7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19" i="1"/>
  <c r="K18" i="1"/>
  <c r="K17" i="1"/>
  <c r="K16" i="1"/>
  <c r="K15" i="1"/>
  <c r="K14" i="1"/>
  <c r="K13" i="1"/>
  <c r="K12" i="1"/>
  <c r="K11" i="1"/>
  <c r="K10" i="1"/>
  <c r="K9" i="1"/>
  <c r="K8" i="1"/>
  <c r="J7" i="1"/>
  <c r="H30" i="1" s="1"/>
  <c r="H31" i="1" s="1"/>
  <c r="N7" i="1"/>
  <c r="O19" i="1"/>
  <c r="N19" i="1"/>
  <c r="M19" i="1"/>
  <c r="L19" i="1"/>
  <c r="J19" i="1"/>
  <c r="T30" i="1" s="1"/>
  <c r="I19" i="1"/>
  <c r="T24" i="1" s="1"/>
  <c r="H8" i="1"/>
  <c r="O7" i="1"/>
  <c r="M7" i="1"/>
  <c r="L7" i="1"/>
  <c r="K21" i="2"/>
  <c r="L21" i="2" s="1"/>
  <c r="O19" i="2"/>
  <c r="N19" i="2"/>
  <c r="J19" i="2"/>
  <c r="M19" i="2"/>
  <c r="L19" i="2"/>
  <c r="K19" i="2"/>
  <c r="H8" i="2"/>
  <c r="H9" i="2" s="1"/>
  <c r="O7" i="2"/>
  <c r="N7" i="2"/>
  <c r="J7" i="2"/>
  <c r="M7" i="2"/>
  <c r="L7" i="2"/>
  <c r="K7" i="2"/>
  <c r="I5" i="2"/>
  <c r="I4" i="2"/>
  <c r="I21" i="1"/>
  <c r="J21" i="1" s="1"/>
  <c r="I8" i="1" l="1"/>
  <c r="I24" i="1" s="1"/>
  <c r="M8" i="1"/>
  <c r="O8" i="1"/>
  <c r="I7" i="1"/>
  <c r="H24" i="1" s="1"/>
  <c r="H25" i="1" s="1"/>
  <c r="J8" i="1"/>
  <c r="I30" i="1" s="1"/>
  <c r="I31" i="1" s="1"/>
  <c r="L8" i="1"/>
  <c r="N8" i="1"/>
  <c r="H9" i="1"/>
  <c r="I7" i="2"/>
  <c r="O9" i="2"/>
  <c r="N9" i="2"/>
  <c r="J9" i="2"/>
  <c r="M9" i="2"/>
  <c r="H10" i="2"/>
  <c r="K9" i="2"/>
  <c r="L9" i="2"/>
  <c r="K8" i="2"/>
  <c r="I8" i="2"/>
  <c r="M8" i="2"/>
  <c r="J8" i="2"/>
  <c r="N8" i="2"/>
  <c r="O8" i="2"/>
  <c r="I19" i="2"/>
  <c r="L8" i="2"/>
  <c r="I9" i="2"/>
  <c r="I25" i="1" l="1"/>
  <c r="N9" i="1"/>
  <c r="J9" i="1"/>
  <c r="J30" i="1" s="1"/>
  <c r="J31" i="1"/>
  <c r="I9" i="1"/>
  <c r="J24" i="1" s="1"/>
  <c r="H10" i="1"/>
  <c r="M9" i="1"/>
  <c r="L9" i="1"/>
  <c r="O9" i="1"/>
  <c r="H11" i="2"/>
  <c r="O10" i="2"/>
  <c r="N10" i="2"/>
  <c r="J10" i="2"/>
  <c r="M10" i="2"/>
  <c r="I10" i="2"/>
  <c r="L10" i="2"/>
  <c r="K10" i="2"/>
  <c r="J25" i="1" l="1"/>
  <c r="O10" i="1"/>
  <c r="M10" i="1"/>
  <c r="I10" i="1"/>
  <c r="K24" i="1" s="1"/>
  <c r="H11" i="1"/>
  <c r="N10" i="1"/>
  <c r="L10" i="1"/>
  <c r="J10" i="1"/>
  <c r="K30" i="1" s="1"/>
  <c r="K31" i="1" s="1"/>
  <c r="H12" i="2"/>
  <c r="O11" i="2"/>
  <c r="I11" i="2"/>
  <c r="L11" i="2"/>
  <c r="N11" i="2"/>
  <c r="J11" i="2"/>
  <c r="M11" i="2"/>
  <c r="K11" i="2"/>
  <c r="K25" i="1" l="1"/>
  <c r="L11" i="1"/>
  <c r="J11" i="1"/>
  <c r="L30" i="1" s="1"/>
  <c r="L31" i="1" s="1"/>
  <c r="H12" i="1"/>
  <c r="O11" i="1"/>
  <c r="N11" i="1"/>
  <c r="M11" i="1"/>
  <c r="I11" i="1"/>
  <c r="L24" i="1" s="1"/>
  <c r="I12" i="2"/>
  <c r="L12" i="2"/>
  <c r="K12" i="2"/>
  <c r="O12" i="2"/>
  <c r="H13" i="2"/>
  <c r="N12" i="2"/>
  <c r="J12" i="2"/>
  <c r="M12" i="2"/>
  <c r="L25" i="1" l="1"/>
  <c r="J12" i="1"/>
  <c r="M30" i="1" s="1"/>
  <c r="M31" i="1" s="1"/>
  <c r="H13" i="1"/>
  <c r="O12" i="1"/>
  <c r="N12" i="1"/>
  <c r="M12" i="1"/>
  <c r="L12" i="1"/>
  <c r="I12" i="1"/>
  <c r="M24" i="1" s="1"/>
  <c r="M25" i="1" s="1"/>
  <c r="M13" i="2"/>
  <c r="L13" i="2"/>
  <c r="H14" i="2"/>
  <c r="O13" i="2"/>
  <c r="N13" i="2"/>
  <c r="J13" i="2"/>
  <c r="I13" i="2"/>
  <c r="K13" i="2"/>
  <c r="H14" i="1" l="1"/>
  <c r="O13" i="1"/>
  <c r="N13" i="1"/>
  <c r="M13" i="1"/>
  <c r="L13" i="1"/>
  <c r="J13" i="1"/>
  <c r="N30" i="1" s="1"/>
  <c r="N31" i="1" s="1"/>
  <c r="I13" i="1"/>
  <c r="N24" i="1" s="1"/>
  <c r="N25" i="1" s="1"/>
  <c r="O14" i="2"/>
  <c r="N14" i="2"/>
  <c r="J14" i="2"/>
  <c r="M14" i="2"/>
  <c r="L14" i="2"/>
  <c r="K14" i="2"/>
  <c r="H15" i="2"/>
  <c r="I14" i="2"/>
  <c r="N14" i="1" l="1"/>
  <c r="I14" i="1"/>
  <c r="O24" i="1" s="1"/>
  <c r="H15" i="1"/>
  <c r="M14" i="1"/>
  <c r="L14" i="1"/>
  <c r="J14" i="1"/>
  <c r="O30" i="1" s="1"/>
  <c r="O31" i="1" s="1"/>
  <c r="O14" i="1"/>
  <c r="O25" i="1"/>
  <c r="O15" i="2"/>
  <c r="M15" i="2"/>
  <c r="K15" i="2"/>
  <c r="H16" i="2"/>
  <c r="N15" i="2"/>
  <c r="J15" i="2"/>
  <c r="I15" i="2"/>
  <c r="L15" i="2"/>
  <c r="H16" i="1" l="1"/>
  <c r="O15" i="1"/>
  <c r="M15" i="1"/>
  <c r="J15" i="1"/>
  <c r="P30" i="1" s="1"/>
  <c r="P31" i="1" s="1"/>
  <c r="I15" i="1"/>
  <c r="P24" i="1" s="1"/>
  <c r="N15" i="1"/>
  <c r="L15" i="1"/>
  <c r="P25" i="1"/>
  <c r="H17" i="2"/>
  <c r="O16" i="2"/>
  <c r="J16" i="2"/>
  <c r="M16" i="2"/>
  <c r="K16" i="2"/>
  <c r="N16" i="2"/>
  <c r="I16" i="2"/>
  <c r="L16" i="2"/>
  <c r="N16" i="1" l="1"/>
  <c r="M16" i="1"/>
  <c r="L16" i="1"/>
  <c r="H17" i="1"/>
  <c r="O16" i="1"/>
  <c r="J16" i="1"/>
  <c r="Q30" i="1" s="1"/>
  <c r="Q31" i="1" s="1"/>
  <c r="I16" i="1"/>
  <c r="Q24" i="1" s="1"/>
  <c r="Q25" i="1" s="1"/>
  <c r="I17" i="2"/>
  <c r="L17" i="2"/>
  <c r="K17" i="2"/>
  <c r="N17" i="2"/>
  <c r="H18" i="2"/>
  <c r="O17" i="2"/>
  <c r="J17" i="2"/>
  <c r="M17" i="2"/>
  <c r="J17" i="1" l="1"/>
  <c r="R30" i="1" s="1"/>
  <c r="R31" i="1" s="1"/>
  <c r="H18" i="1"/>
  <c r="L17" i="1"/>
  <c r="O17" i="1"/>
  <c r="N17" i="1"/>
  <c r="M17" i="1"/>
  <c r="I17" i="1"/>
  <c r="R24" i="1" s="1"/>
  <c r="R25" i="1" s="1"/>
  <c r="O18" i="2"/>
  <c r="N18" i="2"/>
  <c r="J18" i="2"/>
  <c r="M18" i="2"/>
  <c r="I18" i="2"/>
  <c r="L18" i="2"/>
  <c r="K18" i="2"/>
  <c r="N18" i="1" l="1"/>
  <c r="M18" i="1"/>
  <c r="J18" i="1"/>
  <c r="S30" i="1" s="1"/>
  <c r="O18" i="1"/>
  <c r="L18" i="1"/>
  <c r="I18" i="1"/>
  <c r="S24" i="1" s="1"/>
  <c r="S25" i="1" s="1"/>
  <c r="T25" i="1" s="1"/>
  <c r="H27" i="1" s="1"/>
  <c r="S31" i="1"/>
  <c r="T31" i="1" s="1"/>
  <c r="H33" i="1" s="1"/>
</calcChain>
</file>

<file path=xl/sharedStrings.xml><?xml version="1.0" encoding="utf-8"?>
<sst xmlns="http://schemas.openxmlformats.org/spreadsheetml/2006/main" count="53" uniqueCount="24">
  <si>
    <t>Luftfeuchte Korrektur · opendata-stuttgart/meta Wiki</t>
  </si>
  <si>
    <t>δ</t>
  </si>
  <si>
    <t>β</t>
  </si>
  <si>
    <t>PM2.5</t>
  </si>
  <si>
    <t>Amsterdam</t>
  </si>
  <si>
    <t>Amersfoort</t>
  </si>
  <si>
    <t>Venlo</t>
  </si>
  <si>
    <t>PM10</t>
  </si>
  <si>
    <t>gRIVM = δ* (1-h) exp -β</t>
  </si>
  <si>
    <t>AMS</t>
  </si>
  <si>
    <t>AME</t>
  </si>
  <si>
    <t>VEN</t>
  </si>
  <si>
    <r>
      <t>g</t>
    </r>
    <r>
      <rPr>
        <sz val="6"/>
        <color rgb="FF1F2328"/>
        <rFont val="Segoe UI"/>
        <family val="2"/>
      </rPr>
      <t>PM2.5</t>
    </r>
    <r>
      <rPr>
        <sz val="8"/>
        <color rgb="FF1F2328"/>
        <rFont val="Segoe UI"/>
        <family val="2"/>
      </rPr>
      <t> = 1 + 0.488∙h^8.60</t>
    </r>
  </si>
  <si>
    <r>
      <t>g</t>
    </r>
    <r>
      <rPr>
        <sz val="6"/>
        <color rgb="FF1F2328"/>
        <rFont val="Segoe UI"/>
        <family val="2"/>
      </rPr>
      <t>PM10</t>
    </r>
    <r>
      <rPr>
        <sz val="8"/>
        <color rgb="FF1F2328"/>
        <rFont val="Segoe UI"/>
        <family val="2"/>
      </rPr>
      <t> = 1 + 0.816∙h^5.8</t>
    </r>
  </si>
  <si>
    <t>index</t>
  </si>
  <si>
    <t>float</t>
  </si>
  <si>
    <t>PM25[13]</t>
  </si>
  <si>
    <t>PM10[13]</t>
  </si>
  <si>
    <t>Gpm2.5</t>
  </si>
  <si>
    <t>Gpm10</t>
  </si>
  <si>
    <t>%H</t>
  </si>
  <si>
    <t>Gpm2.5AMS</t>
  </si>
  <si>
    <t>Gpm2.5AME</t>
  </si>
  <si>
    <t>Gpm2.5VEN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</si>
</sst>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1F2328"/>
      <name val="Segoe UI"/>
      <family val="2"/>
    </font>
    <font>
      <sz val="6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9" fontId="0" fillId="0" borderId="0" xfId="0" applyNumberFormat="1"/>
    <xf numFmtId="43" fontId="0" fillId="0" borderId="0" xfId="2" applyFont="1"/>
    <xf numFmtId="0" fontId="3" fillId="0" borderId="0" xfId="0" applyFont="1"/>
    <xf numFmtId="43" fontId="0" fillId="2" borderId="0" xfId="2" applyFont="1" applyFill="1"/>
    <xf numFmtId="43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43" fontId="0" fillId="0" borderId="1" xfId="2" applyFont="1" applyBorder="1"/>
    <xf numFmtId="43" fontId="0" fillId="2" borderId="1" xfId="2" applyFont="1" applyFill="1" applyBorder="1"/>
    <xf numFmtId="43" fontId="0" fillId="0" borderId="1" xfId="2" applyFont="1" applyBorder="1" applyAlignment="1">
      <alignment horizontal="center"/>
    </xf>
    <xf numFmtId="43" fontId="0" fillId="0" borderId="2" xfId="2" applyFont="1" applyBorder="1" applyAlignment="1">
      <alignment horizontal="center"/>
    </xf>
    <xf numFmtId="9" fontId="0" fillId="0" borderId="1" xfId="2" applyNumberFormat="1" applyFont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1B745EA-D208-449F-AE3B-463B36F76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Sheet1!$H$7:$H$19</c:f>
              <c:numCache>
                <c:formatCode>0%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0.60000000000000009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0.75000000000000022</c:v>
                </c:pt>
                <c:pt idx="8">
                  <c:v>0.80000000000000027</c:v>
                </c:pt>
                <c:pt idx="9">
                  <c:v>0.85000000000000031</c:v>
                </c:pt>
                <c:pt idx="10">
                  <c:v>0.90000000000000036</c:v>
                </c:pt>
                <c:pt idx="11">
                  <c:v>0.9500000000000004</c:v>
                </c:pt>
                <c:pt idx="12">
                  <c:v>0.99</c:v>
                </c:pt>
              </c:numCache>
            </c:numRef>
          </c:cat>
          <c:val>
            <c:numRef>
              <c:f>Sheet1!$I$7:$I$19</c:f>
              <c:numCache>
                <c:formatCode>_(* #,##0.00_);_(* \(#,##0.00\);_(* "-"??_);_(@_)</c:formatCode>
                <c:ptCount val="13"/>
                <c:pt idx="0">
                  <c:v>0.74099999999999999</c:v>
                </c:pt>
                <c:pt idx="1">
                  <c:v>0.76600000000000001</c:v>
                </c:pt>
                <c:pt idx="2">
                  <c:v>0.79500000000000004</c:v>
                </c:pt>
                <c:pt idx="3">
                  <c:v>0.82799999999999996</c:v>
                </c:pt>
                <c:pt idx="4">
                  <c:v>0.86699999999999999</c:v>
                </c:pt>
                <c:pt idx="5">
                  <c:v>0.91400000000000003</c:v>
                </c:pt>
                <c:pt idx="6">
                  <c:v>0.97</c:v>
                </c:pt>
                <c:pt idx="7">
                  <c:v>1.042</c:v>
                </c:pt>
                <c:pt idx="8">
                  <c:v>1.137</c:v>
                </c:pt>
                <c:pt idx="9">
                  <c:v>1.272</c:v>
                </c:pt>
                <c:pt idx="10">
                  <c:v>1.49</c:v>
                </c:pt>
                <c:pt idx="11">
                  <c:v>1.952</c:v>
                </c:pt>
                <c:pt idx="12">
                  <c:v>3.6560000000000001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B9-4EAF-BAB1-502DDFF613D8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Sheet1!$H$7:$H$19</c:f>
              <c:numCache>
                <c:formatCode>0%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0.60000000000000009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0.75000000000000022</c:v>
                </c:pt>
                <c:pt idx="8">
                  <c:v>0.80000000000000027</c:v>
                </c:pt>
                <c:pt idx="9">
                  <c:v>0.85000000000000031</c:v>
                </c:pt>
                <c:pt idx="10">
                  <c:v>0.90000000000000036</c:v>
                </c:pt>
                <c:pt idx="11">
                  <c:v>0.9500000000000004</c:v>
                </c:pt>
                <c:pt idx="12">
                  <c:v>0.99</c:v>
                </c:pt>
              </c:numCache>
            </c:numRef>
          </c:cat>
          <c:val>
            <c:numRef>
              <c:f>Sheet1!$K$7:$K$19</c:f>
              <c:numCache>
                <c:formatCode>_(* #,##0.00_);_(* \(#,##0.00\);_(* "-"??_);_(@_)</c:formatCode>
                <c:ptCount val="13"/>
                <c:pt idx="0">
                  <c:v>0.88500000000000001</c:v>
                </c:pt>
                <c:pt idx="1">
                  <c:v>0.91500000000000004</c:v>
                </c:pt>
                <c:pt idx="2">
                  <c:v>0.94799999999999995</c:v>
                </c:pt>
                <c:pt idx="3">
                  <c:v>0.98699999999999999</c:v>
                </c:pt>
                <c:pt idx="4">
                  <c:v>1.032</c:v>
                </c:pt>
                <c:pt idx="5">
                  <c:v>1.0860000000000001</c:v>
                </c:pt>
                <c:pt idx="6">
                  <c:v>1.151</c:v>
                </c:pt>
                <c:pt idx="7">
                  <c:v>1.234</c:v>
                </c:pt>
                <c:pt idx="8">
                  <c:v>1.343</c:v>
                </c:pt>
                <c:pt idx="9">
                  <c:v>1.498</c:v>
                </c:pt>
                <c:pt idx="10">
                  <c:v>1.748</c:v>
                </c:pt>
                <c:pt idx="11">
                  <c:v>2.2749999999999999</c:v>
                </c:pt>
                <c:pt idx="12">
                  <c:v>4.1929999999999996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9B9-4EAF-BAB1-502DDFF613D8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Sheet1!$H$7:$H$19</c:f>
              <c:numCache>
                <c:formatCode>0%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0.60000000000000009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0.75000000000000022</c:v>
                </c:pt>
                <c:pt idx="8">
                  <c:v>0.80000000000000027</c:v>
                </c:pt>
                <c:pt idx="9">
                  <c:v>0.85000000000000031</c:v>
                </c:pt>
                <c:pt idx="10">
                  <c:v>0.90000000000000036</c:v>
                </c:pt>
                <c:pt idx="11">
                  <c:v>0.9500000000000004</c:v>
                </c:pt>
                <c:pt idx="12">
                  <c:v>0.99</c:v>
                </c:pt>
              </c:numCache>
            </c:numRef>
          </c:cat>
          <c:val>
            <c:numRef>
              <c:f>Sheet1!$L$7:$L$19</c:f>
              <c:numCache>
                <c:formatCode>_(* #,##0.00_);_(* \(#,##0.00\);_(* "-"??_);_(@_)</c:formatCode>
                <c:ptCount val="13"/>
                <c:pt idx="0">
                  <c:v>0.75187896172307767</c:v>
                </c:pt>
                <c:pt idx="1">
                  <c:v>0.77850849765529406</c:v>
                </c:pt>
                <c:pt idx="2">
                  <c:v>0.80876142993598876</c:v>
                </c:pt>
                <c:pt idx="3">
                  <c:v>0.84357446985795326</c:v>
                </c:pt>
                <c:pt idx="4">
                  <c:v>0.8842690743601439</c:v>
                </c:pt>
                <c:pt idx="5">
                  <c:v>0.93278427362504845</c:v>
                </c:pt>
                <c:pt idx="6">
                  <c:v>0.99211023793731168</c:v>
                </c:pt>
                <c:pt idx="7">
                  <c:v>1.0671671047285354</c:v>
                </c:pt>
                <c:pt idx="8">
                  <c:v>1.166800038870035</c:v>
                </c:pt>
                <c:pt idx="9">
                  <c:v>1.3090973073170618</c:v>
                </c:pt>
                <c:pt idx="10">
                  <c:v>1.5396018815791332</c:v>
                </c:pt>
                <c:pt idx="11">
                  <c:v>2.0315168621845028</c:v>
                </c:pt>
                <c:pt idx="12">
                  <c:v>3.8673050762652372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9B9-4EAF-BAB1-502DDFF613D8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Sheet1!$H$7:$H$19</c:f>
              <c:numCache>
                <c:formatCode>0%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0.60000000000000009</c:v>
                </c:pt>
                <c:pt idx="5">
                  <c:v>0.65000000000000013</c:v>
                </c:pt>
                <c:pt idx="6">
                  <c:v>0.70000000000000018</c:v>
                </c:pt>
                <c:pt idx="7">
                  <c:v>0.75000000000000022</c:v>
                </c:pt>
                <c:pt idx="8">
                  <c:v>0.80000000000000027</c:v>
                </c:pt>
                <c:pt idx="9">
                  <c:v>0.85000000000000031</c:v>
                </c:pt>
                <c:pt idx="10">
                  <c:v>0.90000000000000036</c:v>
                </c:pt>
                <c:pt idx="11">
                  <c:v>0.9500000000000004</c:v>
                </c:pt>
                <c:pt idx="12">
                  <c:v>0.99</c:v>
                </c:pt>
              </c:numCache>
            </c:numRef>
          </c:cat>
          <c:val>
            <c:numRef>
              <c:f>Sheet1!$M$7:$M$19</c:f>
              <c:numCache>
                <c:formatCode>_(* #,##0.00_);_(* \(#,##0.00\);_(* "-"??_);_(@_)</c:formatCode>
                <c:ptCount val="13"/>
                <c:pt idx="0">
                  <c:v>0.69380461018973694</c:v>
                </c:pt>
                <c:pt idx="1">
                  <c:v>0.72025496793726429</c:v>
                </c:pt>
                <c:pt idx="2">
                  <c:v>0.75038668133057207</c:v>
                </c:pt>
                <c:pt idx="3">
                  <c:v>0.78516483019184224</c:v>
                </c:pt>
                <c:pt idx="4">
                  <c:v>0.82595506873736657</c:v>
                </c:pt>
                <c:pt idx="5">
                  <c:v>0.87476814549524917</c:v>
                </c:pt>
                <c:pt idx="6">
                  <c:v>0.93471686663182529</c:v>
                </c:pt>
                <c:pt idx="7">
                  <c:v>1.010946132721362</c:v>
                </c:pt>
                <c:pt idx="8">
                  <c:v>1.1127544015853899</c:v>
                </c:pt>
                <c:pt idx="9">
                  <c:v>1.2592819475890853</c:v>
                </c:pt>
                <c:pt idx="10">
                  <c:v>1.4991400926209268</c:v>
                </c:pt>
                <c:pt idx="11">
                  <c:v>2.0196918692044572</c:v>
                </c:pt>
                <c:pt idx="12">
                  <c:v>4.0349877352514358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9B9-4EAF-BAB1-502DDFF6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980304"/>
        <c:axId val="177898414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Sheet1!$H$7:$H$19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0.4</c:v>
                      </c:pt>
                      <c:pt idx="1">
                        <c:v>0.45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0.60000000000000009</c:v>
                      </c:pt>
                      <c:pt idx="5">
                        <c:v>0.65000000000000013</c:v>
                      </c:pt>
                      <c:pt idx="6">
                        <c:v>0.70000000000000018</c:v>
                      </c:pt>
                      <c:pt idx="7">
                        <c:v>0.75000000000000022</c:v>
                      </c:pt>
                      <c:pt idx="8">
                        <c:v>0.80000000000000027</c:v>
                      </c:pt>
                      <c:pt idx="9">
                        <c:v>0.85000000000000031</c:v>
                      </c:pt>
                      <c:pt idx="10">
                        <c:v>0.90000000000000036</c:v>
                      </c:pt>
                      <c:pt idx="11">
                        <c:v>0.9500000000000004</c:v>
                      </c:pt>
                      <c:pt idx="12">
                        <c:v>0.99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Sheet1!$J$7:$J$19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3"/>
                      <c:pt idx="0">
                        <c:v>0.52</c:v>
                      </c:pt>
                      <c:pt idx="1">
                        <c:v>0.55000000000000004</c:v>
                      </c:pt>
                      <c:pt idx="2">
                        <c:v>0.58499999999999996</c:v>
                      </c:pt>
                      <c:pt idx="3">
                        <c:v>0.627</c:v>
                      </c:pt>
                      <c:pt idx="4">
                        <c:v>0.67700000000000005</c:v>
                      </c:pt>
                      <c:pt idx="5">
                        <c:v>0.73799999999999999</c:v>
                      </c:pt>
                      <c:pt idx="6">
                        <c:v>0.81599999999999995</c:v>
                      </c:pt>
                      <c:pt idx="7">
                        <c:v>0.91800000000000004</c:v>
                      </c:pt>
                      <c:pt idx="8">
                        <c:v>1.0620000000000001</c:v>
                      </c:pt>
                      <c:pt idx="9">
                        <c:v>1.28</c:v>
                      </c:pt>
                      <c:pt idx="10">
                        <c:v>1.6659999999999999</c:v>
                      </c:pt>
                      <c:pt idx="11">
                        <c:v>2.6139999999999999</c:v>
                      </c:pt>
                      <c:pt idx="12">
                        <c:v>7.4420000000000002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F9B9-4EAF-BAB1-502DDFF613D8}"/>
                  </c:ext>
                </c:extLst>
              </c15:ser>
            </c15:filteredLineSeries>
          </c:ext>
        </c:extLst>
      </c:lineChart>
      <c:catAx>
        <c:axId val="17789803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78984144"/>
        <c:crosses val="autoZero"/>
        <c:auto val="1"/>
        <c:lblAlgn val="ctr"/>
        <c:lblOffset val="100"/>
        <c:noMultiLvlLbl val="0"/>
      </c:catAx>
      <c:valAx>
        <c:axId val="17789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78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92868</xdr:colOff>
      <xdr:row>1</xdr:row>
      <xdr:rowOff>90488</xdr:rowOff>
    </xdr:from>
    <xdr:to>
      <xdr:col>23</xdr:col>
      <xdr:colOff>414338</xdr:colOff>
      <xdr:row>22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4852A-7A19-2C1C-EF93-D4C56AF9B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pendata-stuttgart/meta/wiki/Luftfeuchte-Korrektu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pendata-stuttgart/meta/wiki/Luftfeuchte-Korrekt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8584-26BA-4910-B167-DFCECC2F6DE9}">
  <dimension ref="B2:T33"/>
  <sheetViews>
    <sheetView tabSelected="1" topLeftCell="E1" workbookViewId="0">
      <selection activeCell="H27" sqref="H27"/>
    </sheetView>
  </sheetViews>
  <sheetFormatPr defaultRowHeight="14.25" x14ac:dyDescent="0.45"/>
  <cols>
    <col min="4" max="4" width="14.796875" customWidth="1"/>
  </cols>
  <sheetData>
    <row r="2" spans="2:15" ht="14.65" x14ac:dyDescent="0.5">
      <c r="B2" s="1" t="s">
        <v>0</v>
      </c>
      <c r="N2" s="4" t="s">
        <v>12</v>
      </c>
    </row>
    <row r="3" spans="2:15" ht="14.65" x14ac:dyDescent="0.5">
      <c r="G3" s="8"/>
      <c r="H3" s="8"/>
      <c r="I3" s="7" t="s">
        <v>3</v>
      </c>
      <c r="J3" s="7" t="s">
        <v>7</v>
      </c>
      <c r="K3" s="8" t="s">
        <v>9</v>
      </c>
      <c r="L3" s="8" t="s">
        <v>10</v>
      </c>
      <c r="M3" s="8" t="s">
        <v>11</v>
      </c>
      <c r="O3" s="4" t="s">
        <v>13</v>
      </c>
    </row>
    <row r="4" spans="2:15" x14ac:dyDescent="0.45">
      <c r="G4" s="8"/>
      <c r="H4" s="8" t="s">
        <v>1</v>
      </c>
      <c r="I4" s="7">
        <v>3.6</v>
      </c>
      <c r="J4" s="7">
        <v>4.5599999999999996</v>
      </c>
      <c r="K4" s="8">
        <v>2.2999999999999998</v>
      </c>
      <c r="L4" s="8">
        <v>3.4</v>
      </c>
      <c r="M4" s="8">
        <v>3.9</v>
      </c>
      <c r="N4" s="8"/>
      <c r="O4" s="8"/>
    </row>
    <row r="5" spans="2:15" x14ac:dyDescent="0.45">
      <c r="G5" s="8"/>
      <c r="H5" s="8" t="s">
        <v>2</v>
      </c>
      <c r="I5" s="7">
        <v>0.39</v>
      </c>
      <c r="J5" s="7">
        <v>0.65</v>
      </c>
      <c r="K5" s="8">
        <v>0.38</v>
      </c>
      <c r="L5" s="8">
        <v>0.4</v>
      </c>
      <c r="M5" s="8">
        <v>0.43</v>
      </c>
      <c r="N5" s="8"/>
      <c r="O5" s="8"/>
    </row>
    <row r="6" spans="2:15" x14ac:dyDescent="0.45">
      <c r="C6" s="7" t="s">
        <v>8</v>
      </c>
      <c r="D6" s="7"/>
      <c r="E6" s="9" t="s">
        <v>1</v>
      </c>
      <c r="F6" s="11" t="s">
        <v>2</v>
      </c>
      <c r="G6" s="10" t="s">
        <v>14</v>
      </c>
      <c r="H6" s="10" t="s">
        <v>20</v>
      </c>
      <c r="I6" s="7" t="s">
        <v>18</v>
      </c>
      <c r="J6" s="7" t="s">
        <v>19</v>
      </c>
      <c r="K6" s="8" t="s">
        <v>21</v>
      </c>
      <c r="L6" s="8" t="s">
        <v>22</v>
      </c>
      <c r="M6" s="8" t="s">
        <v>23</v>
      </c>
      <c r="N6" s="8"/>
      <c r="O6" s="8"/>
    </row>
    <row r="7" spans="2:15" x14ac:dyDescent="0.45">
      <c r="C7" s="8" t="s">
        <v>3</v>
      </c>
      <c r="D7" s="8" t="s">
        <v>4</v>
      </c>
      <c r="E7" s="14">
        <v>2.2999999999999998</v>
      </c>
      <c r="F7" s="15">
        <v>0.38</v>
      </c>
      <c r="G7" s="10">
        <v>0</v>
      </c>
      <c r="H7" s="16">
        <v>0.4</v>
      </c>
      <c r="I7" s="13">
        <f>ROUND((I$4*(1-$H7))^(-I$5),3)</f>
        <v>0.74099999999999999</v>
      </c>
      <c r="J7" s="13">
        <f>ROUND((J$4*(1-$H7))^(-J$5),3)</f>
        <v>0.52</v>
      </c>
      <c r="K7" s="12">
        <f>ROUND((K$4*(1-$H7))^(-K$5),3)</f>
        <v>0.88500000000000001</v>
      </c>
      <c r="L7" s="12">
        <f t="shared" ref="L7:M19" si="0">(L$4*(1-$H7))^(-L$5)</f>
        <v>0.75187896172307767</v>
      </c>
      <c r="M7" s="12">
        <f t="shared" si="0"/>
        <v>0.69380461018973694</v>
      </c>
      <c r="N7" s="12">
        <f>1+(0.488*($H7^8.6))</f>
        <v>1.0001845592205774</v>
      </c>
      <c r="O7" s="12">
        <f>1+(0.816*($H7^5.8))</f>
        <v>1.0040145614361757</v>
      </c>
    </row>
    <row r="8" spans="2:15" x14ac:dyDescent="0.45">
      <c r="C8" s="8"/>
      <c r="D8" s="8" t="s">
        <v>5</v>
      </c>
      <c r="E8" s="14">
        <v>3.4</v>
      </c>
      <c r="F8" s="15">
        <v>0.4</v>
      </c>
      <c r="G8" s="10">
        <v>1</v>
      </c>
      <c r="H8" s="16">
        <f>H7+0.05</f>
        <v>0.45</v>
      </c>
      <c r="I8" s="13">
        <f>ROUND((I$4*(1-$H8))^(-I$5),3)</f>
        <v>0.76600000000000001</v>
      </c>
      <c r="J8" s="13">
        <f>ROUND((J$4*(1-$H8))^(-J$5),3)</f>
        <v>0.55000000000000004</v>
      </c>
      <c r="K8" s="12">
        <f>ROUND((K$4*(1-$H8))^(-K$5),3)</f>
        <v>0.91500000000000004</v>
      </c>
      <c r="L8" s="12">
        <f t="shared" si="0"/>
        <v>0.77850849765529406</v>
      </c>
      <c r="M8" s="12">
        <f t="shared" si="0"/>
        <v>0.72025496793726429</v>
      </c>
      <c r="N8" s="12">
        <f t="shared" ref="N8:N19" si="1">1+(0.488*($H8^8.6))</f>
        <v>1.0005082149547553</v>
      </c>
      <c r="O8" s="12">
        <f t="shared" ref="O8:O19" si="2">1+(0.816*($H8^5.8))</f>
        <v>1.0079491874579929</v>
      </c>
    </row>
    <row r="9" spans="2:15" x14ac:dyDescent="0.45">
      <c r="C9" s="8"/>
      <c r="D9" s="8" t="s">
        <v>6</v>
      </c>
      <c r="E9" s="14">
        <v>3.9</v>
      </c>
      <c r="F9" s="15">
        <v>0.43</v>
      </c>
      <c r="G9" s="10">
        <v>2</v>
      </c>
      <c r="H9" s="16">
        <f t="shared" ref="H9:H18" si="3">H8+0.05</f>
        <v>0.5</v>
      </c>
      <c r="I9" s="13">
        <f>ROUND((I$4*(1-$H9))^(-I$5),3)</f>
        <v>0.79500000000000004</v>
      </c>
      <c r="J9" s="13">
        <f>ROUND((J$4*(1-$H9))^(-J$5),3)</f>
        <v>0.58499999999999996</v>
      </c>
      <c r="K9" s="12">
        <f>ROUND((K$4*(1-$H9))^(-K$5),3)</f>
        <v>0.94799999999999995</v>
      </c>
      <c r="L9" s="12">
        <f t="shared" si="0"/>
        <v>0.80876142993598876</v>
      </c>
      <c r="M9" s="12">
        <f t="shared" si="0"/>
        <v>0.75038668133057207</v>
      </c>
      <c r="N9" s="12">
        <f t="shared" si="1"/>
        <v>1.0012576559774553</v>
      </c>
      <c r="O9" s="12">
        <f t="shared" si="2"/>
        <v>1.0146459040262121</v>
      </c>
    </row>
    <row r="10" spans="2:15" x14ac:dyDescent="0.45">
      <c r="C10" s="8"/>
      <c r="D10" s="8"/>
      <c r="E10" s="14"/>
      <c r="F10" s="15"/>
      <c r="G10" s="10">
        <v>3</v>
      </c>
      <c r="H10" s="16">
        <f t="shared" si="3"/>
        <v>0.55000000000000004</v>
      </c>
      <c r="I10" s="13">
        <f>ROUND((I$4*(1-$H10))^(-I$5),3)</f>
        <v>0.82799999999999996</v>
      </c>
      <c r="J10" s="13">
        <f>ROUND((J$4*(1-$H10))^(-J$5),3)</f>
        <v>0.627</v>
      </c>
      <c r="K10" s="12">
        <f>ROUND((K$4*(1-$H10))^(-K$5),3)</f>
        <v>0.98699999999999999</v>
      </c>
      <c r="L10" s="12">
        <f t="shared" si="0"/>
        <v>0.84357446985795326</v>
      </c>
      <c r="M10" s="12">
        <f t="shared" si="0"/>
        <v>0.78516483019184224</v>
      </c>
      <c r="N10" s="12">
        <f t="shared" si="1"/>
        <v>1.0028545585262212</v>
      </c>
      <c r="O10" s="12">
        <f t="shared" si="2"/>
        <v>1.0254562107507419</v>
      </c>
    </row>
    <row r="11" spans="2:15" x14ac:dyDescent="0.45">
      <c r="C11" s="8" t="s">
        <v>7</v>
      </c>
      <c r="D11" s="8"/>
      <c r="E11" s="14">
        <v>4.5599999999999996</v>
      </c>
      <c r="F11" s="15">
        <v>0.65</v>
      </c>
      <c r="G11" s="10">
        <v>4</v>
      </c>
      <c r="H11" s="16">
        <f t="shared" si="3"/>
        <v>0.60000000000000009</v>
      </c>
      <c r="I11" s="13">
        <f>ROUND((I$4*(1-$H11))^(-I$5),3)</f>
        <v>0.86699999999999999</v>
      </c>
      <c r="J11" s="13">
        <f>ROUND((J$4*(1-$H11))^(-J$5),3)</f>
        <v>0.67700000000000005</v>
      </c>
      <c r="K11" s="12">
        <f>ROUND((K$4*(1-$H11))^(-K$5),3)</f>
        <v>1.032</v>
      </c>
      <c r="L11" s="12">
        <f t="shared" si="0"/>
        <v>0.8842690743601439</v>
      </c>
      <c r="M11" s="12">
        <f t="shared" si="0"/>
        <v>0.82595506873736657</v>
      </c>
      <c r="N11" s="12">
        <f t="shared" si="1"/>
        <v>1.0060328228858282</v>
      </c>
      <c r="O11" s="12">
        <f t="shared" si="2"/>
        <v>1.0421664860934432</v>
      </c>
    </row>
    <row r="12" spans="2:15" x14ac:dyDescent="0.45">
      <c r="G12" s="10">
        <v>5</v>
      </c>
      <c r="H12" s="16">
        <f t="shared" si="3"/>
        <v>0.65000000000000013</v>
      </c>
      <c r="I12" s="13">
        <f>ROUND((I$4*(1-$H12))^(-I$5),3)</f>
        <v>0.91400000000000003</v>
      </c>
      <c r="J12" s="13">
        <f>ROUND((J$4*(1-$H12))^(-J$5),3)</f>
        <v>0.73799999999999999</v>
      </c>
      <c r="K12" s="12">
        <f>ROUND((K$4*(1-$H12))^(-K$5),3)</f>
        <v>1.0860000000000001</v>
      </c>
      <c r="L12" s="12">
        <f t="shared" si="0"/>
        <v>0.93278427362504845</v>
      </c>
      <c r="M12" s="12">
        <f t="shared" si="0"/>
        <v>0.87476814549524917</v>
      </c>
      <c r="N12" s="12">
        <f t="shared" si="1"/>
        <v>1.0120081108718995</v>
      </c>
      <c r="O12" s="12">
        <f t="shared" si="2"/>
        <v>1.0670791618186926</v>
      </c>
    </row>
    <row r="13" spans="2:15" x14ac:dyDescent="0.45">
      <c r="G13" s="10">
        <v>6</v>
      </c>
      <c r="H13" s="16">
        <f t="shared" si="3"/>
        <v>0.70000000000000018</v>
      </c>
      <c r="I13" s="13">
        <f>ROUND((I$4*(1-$H13))^(-I$5),3)</f>
        <v>0.97</v>
      </c>
      <c r="J13" s="13">
        <f>ROUND((J$4*(1-$H13))^(-J$5),3)</f>
        <v>0.81599999999999995</v>
      </c>
      <c r="K13" s="12">
        <f>ROUND((K$4*(1-$H13))^(-K$5),3)</f>
        <v>1.151</v>
      </c>
      <c r="L13" s="12">
        <f t="shared" si="0"/>
        <v>0.99211023793731168</v>
      </c>
      <c r="M13" s="12">
        <f t="shared" si="0"/>
        <v>0.93471686663182529</v>
      </c>
      <c r="N13" s="12">
        <f t="shared" si="1"/>
        <v>1.022712396755064</v>
      </c>
      <c r="O13" s="12">
        <f t="shared" si="2"/>
        <v>1.1031000298058582</v>
      </c>
    </row>
    <row r="14" spans="2:15" x14ac:dyDescent="0.45">
      <c r="G14" s="10">
        <v>7</v>
      </c>
      <c r="H14" s="16">
        <f t="shared" si="3"/>
        <v>0.75000000000000022</v>
      </c>
      <c r="I14" s="13">
        <f>ROUND((I$4*(1-$H14))^(-I$5),3)</f>
        <v>1.042</v>
      </c>
      <c r="J14" s="13">
        <f>ROUND((J$4*(1-$H14))^(-J$5),3)</f>
        <v>0.91800000000000004</v>
      </c>
      <c r="K14" s="12">
        <f>ROUND((K$4*(1-$H14))^(-K$5),3)</f>
        <v>1.234</v>
      </c>
      <c r="L14" s="12">
        <f t="shared" si="0"/>
        <v>1.0671671047285354</v>
      </c>
      <c r="M14" s="12">
        <f t="shared" si="0"/>
        <v>1.010946132721362</v>
      </c>
      <c r="N14" s="12">
        <f t="shared" si="1"/>
        <v>1.0411099252562523</v>
      </c>
      <c r="O14" s="12">
        <f t="shared" si="2"/>
        <v>1.1538315749466947</v>
      </c>
    </row>
    <row r="15" spans="2:15" x14ac:dyDescent="0.45">
      <c r="G15" s="10">
        <v>8</v>
      </c>
      <c r="H15" s="16">
        <f t="shared" si="3"/>
        <v>0.80000000000000027</v>
      </c>
      <c r="I15" s="13">
        <f>ROUND((I$4*(1-$H15))^(-I$5),3)</f>
        <v>1.137</v>
      </c>
      <c r="J15" s="13">
        <f>ROUND((J$4*(1-$H15))^(-J$5),3)</f>
        <v>1.0620000000000001</v>
      </c>
      <c r="K15" s="12">
        <f>ROUND((K$4*(1-$H15))^(-K$5),3)</f>
        <v>1.343</v>
      </c>
      <c r="L15" s="12">
        <f t="shared" si="0"/>
        <v>1.166800038870035</v>
      </c>
      <c r="M15" s="12">
        <f t="shared" si="0"/>
        <v>1.1127544015853899</v>
      </c>
      <c r="N15" s="12">
        <f t="shared" si="1"/>
        <v>1.0716133038416651</v>
      </c>
      <c r="O15" s="12">
        <f t="shared" si="2"/>
        <v>1.2236722380575815</v>
      </c>
    </row>
    <row r="16" spans="2:15" x14ac:dyDescent="0.45">
      <c r="G16" s="10">
        <v>9</v>
      </c>
      <c r="H16" s="16">
        <f t="shared" si="3"/>
        <v>0.85000000000000031</v>
      </c>
      <c r="I16" s="13">
        <f>ROUND((I$4*(1-$H16))^(-I$5),3)</f>
        <v>1.272</v>
      </c>
      <c r="J16" s="13">
        <f>ROUND((J$4*(1-$H16))^(-J$5),3)</f>
        <v>1.28</v>
      </c>
      <c r="K16" s="12">
        <f>ROUND((K$4*(1-$H16))^(-K$5),3)</f>
        <v>1.498</v>
      </c>
      <c r="L16" s="12">
        <f t="shared" si="0"/>
        <v>1.3090973073170618</v>
      </c>
      <c r="M16" s="12">
        <f t="shared" si="0"/>
        <v>1.2592819475890853</v>
      </c>
      <c r="N16" s="12">
        <f t="shared" si="1"/>
        <v>1.1206209051539022</v>
      </c>
      <c r="O16" s="12">
        <f t="shared" si="2"/>
        <v>1.3179215212742093</v>
      </c>
    </row>
    <row r="17" spans="6:20" x14ac:dyDescent="0.45">
      <c r="G17" s="10">
        <v>10</v>
      </c>
      <c r="H17" s="16">
        <f t="shared" si="3"/>
        <v>0.90000000000000036</v>
      </c>
      <c r="I17" s="13">
        <f>ROUND((I$4*(1-$H17))^(-I$5),3)</f>
        <v>1.49</v>
      </c>
      <c r="J17" s="13">
        <f>ROUND((J$4*(1-$H17))^(-J$5),3)</f>
        <v>1.6659999999999999</v>
      </c>
      <c r="K17" s="12">
        <f>ROUND((K$4*(1-$H17))^(-K$5),3)</f>
        <v>1.748</v>
      </c>
      <c r="L17" s="12">
        <f t="shared" si="0"/>
        <v>1.5396018815791332</v>
      </c>
      <c r="M17" s="12">
        <f t="shared" si="0"/>
        <v>1.4991400926209268</v>
      </c>
      <c r="N17" s="12">
        <f t="shared" si="1"/>
        <v>1.1971993155253733</v>
      </c>
      <c r="O17" s="12">
        <f t="shared" si="2"/>
        <v>1.4428908556353461</v>
      </c>
    </row>
    <row r="18" spans="6:20" x14ac:dyDescent="0.45">
      <c r="G18" s="10">
        <v>11</v>
      </c>
      <c r="H18" s="16">
        <f t="shared" si="3"/>
        <v>0.9500000000000004</v>
      </c>
      <c r="I18" s="13">
        <f>ROUND((I$4*(1-$H18))^(-I$5),3)</f>
        <v>1.952</v>
      </c>
      <c r="J18" s="13">
        <f>ROUND((J$4*(1-$H18))^(-J$5),3)</f>
        <v>2.6139999999999999</v>
      </c>
      <c r="K18" s="12">
        <f>ROUND((K$4*(1-$H18))^(-K$5),3)</f>
        <v>2.2749999999999999</v>
      </c>
      <c r="L18" s="12">
        <f t="shared" si="0"/>
        <v>2.0315168621845028</v>
      </c>
      <c r="M18" s="12">
        <f t="shared" si="0"/>
        <v>2.0196918692044572</v>
      </c>
      <c r="N18" s="12">
        <f t="shared" si="1"/>
        <v>1.3139372339725996</v>
      </c>
      <c r="O18" s="12">
        <f t="shared" si="2"/>
        <v>1.6060201567721029</v>
      </c>
    </row>
    <row r="19" spans="6:20" x14ac:dyDescent="0.45">
      <c r="G19" s="10">
        <v>12</v>
      </c>
      <c r="H19" s="16">
        <v>0.99</v>
      </c>
      <c r="I19" s="13">
        <f>ROUND((I$4*(1-$H19))^(-I$5),3)</f>
        <v>3.6560000000000001</v>
      </c>
      <c r="J19" s="13">
        <f>ROUND((J$4*(1-$H19))^(-J$5),3)</f>
        <v>7.4420000000000002</v>
      </c>
      <c r="K19" s="12">
        <f>ROUND((K$4*(1-$H19))^(-K$5),3)</f>
        <v>4.1929999999999996</v>
      </c>
      <c r="L19" s="12">
        <f t="shared" si="0"/>
        <v>3.8673050762652372</v>
      </c>
      <c r="M19" s="12">
        <f t="shared" si="0"/>
        <v>4.0349877352514358</v>
      </c>
      <c r="N19" s="12">
        <f t="shared" si="1"/>
        <v>1.4475921854535054</v>
      </c>
      <c r="O19" s="12">
        <f t="shared" si="2"/>
        <v>1.7697935846398971</v>
      </c>
    </row>
    <row r="21" spans="6:20" x14ac:dyDescent="0.45">
      <c r="G21" s="2">
        <v>0.57999999999999996</v>
      </c>
      <c r="H21" t="s">
        <v>14</v>
      </c>
      <c r="I21" s="3">
        <f>12*((G21-0.4)/(1-0.4))</f>
        <v>3.5999999999999992</v>
      </c>
      <c r="J21" s="6">
        <f>ROUNDUP(I21-0.5,0)</f>
        <v>4</v>
      </c>
    </row>
    <row r="24" spans="6:20" x14ac:dyDescent="0.45">
      <c r="F24" t="s">
        <v>15</v>
      </c>
      <c r="G24" t="s">
        <v>16</v>
      </c>
      <c r="H24" s="5">
        <f>I7</f>
        <v>0.74099999999999999</v>
      </c>
      <c r="I24" s="5">
        <f>I8</f>
        <v>0.76600000000000001</v>
      </c>
      <c r="J24" s="5">
        <f>I9</f>
        <v>0.79500000000000004</v>
      </c>
      <c r="K24" s="5">
        <f>I10</f>
        <v>0.82799999999999996</v>
      </c>
      <c r="L24" s="5">
        <f>I11</f>
        <v>0.86699999999999999</v>
      </c>
      <c r="M24" s="5">
        <f>I12</f>
        <v>0.91400000000000003</v>
      </c>
      <c r="N24" s="5">
        <f>I13</f>
        <v>0.97</v>
      </c>
      <c r="O24" s="5">
        <f>I14</f>
        <v>1.042</v>
      </c>
      <c r="P24" s="5">
        <f>I15</f>
        <v>1.137</v>
      </c>
      <c r="Q24" s="5">
        <f>I16</f>
        <v>1.272</v>
      </c>
      <c r="R24" s="5">
        <f>I17</f>
        <v>1.49</v>
      </c>
      <c r="S24" s="5">
        <f>I18</f>
        <v>1.952</v>
      </c>
      <c r="T24" s="5">
        <f>I19</f>
        <v>3.6560000000000001</v>
      </c>
    </row>
    <row r="25" spans="6:20" x14ac:dyDescent="0.45">
      <c r="H25" t="str">
        <f>"{"&amp;H24</f>
        <v>{0.741</v>
      </c>
      <c r="I25" t="str">
        <f>H25&amp;", "&amp;I24</f>
        <v>{0.741, 0.766</v>
      </c>
      <c r="J25" t="str">
        <f t="shared" ref="J25:T25" si="4">I25&amp;", "&amp;J24</f>
        <v>{0.741, 0.766, 0.795</v>
      </c>
      <c r="K25" t="str">
        <f t="shared" si="4"/>
        <v>{0.741, 0.766, 0.795, 0.828</v>
      </c>
      <c r="L25" t="str">
        <f t="shared" si="4"/>
        <v>{0.741, 0.766, 0.795, 0.828, 0.867</v>
      </c>
      <c r="M25" t="str">
        <f t="shared" si="4"/>
        <v>{0.741, 0.766, 0.795, 0.828, 0.867, 0.914</v>
      </c>
      <c r="N25" t="str">
        <f t="shared" si="4"/>
        <v>{0.741, 0.766, 0.795, 0.828, 0.867, 0.914, 0.97</v>
      </c>
      <c r="O25" t="str">
        <f t="shared" si="4"/>
        <v>{0.741, 0.766, 0.795, 0.828, 0.867, 0.914, 0.97, 1.042</v>
      </c>
      <c r="P25" t="str">
        <f t="shared" si="4"/>
        <v>{0.741, 0.766, 0.795, 0.828, 0.867, 0.914, 0.97, 1.042, 1.137</v>
      </c>
      <c r="Q25" t="str">
        <f t="shared" si="4"/>
        <v>{0.741, 0.766, 0.795, 0.828, 0.867, 0.914, 0.97, 1.042, 1.137, 1.272</v>
      </c>
      <c r="R25" t="str">
        <f t="shared" si="4"/>
        <v>{0.741, 0.766, 0.795, 0.828, 0.867, 0.914, 0.97, 1.042, 1.137, 1.272, 1.49</v>
      </c>
      <c r="S25" t="str">
        <f t="shared" si="4"/>
        <v>{0.741, 0.766, 0.795, 0.828, 0.867, 0.914, 0.97, 1.042, 1.137, 1.272, 1.49, 1.952</v>
      </c>
      <c r="T25" t="str">
        <f t="shared" si="4"/>
        <v>{0.741, 0.766, 0.795, 0.828, 0.867, 0.914, 0.97, 1.042, 1.137, 1.272, 1.49, 1.952, 3.656</v>
      </c>
    </row>
    <row r="27" spans="6:20" x14ac:dyDescent="0.45">
      <c r="H27" t="str">
        <f>T25&amp;"};"</f>
        <v>{0.741, 0.766, 0.795, 0.828, 0.867, 0.914, 0.97, 1.042, 1.137, 1.272, 1.49, 1.952, 3.656};</v>
      </c>
    </row>
    <row r="30" spans="6:20" x14ac:dyDescent="0.45">
      <c r="F30" t="s">
        <v>15</v>
      </c>
      <c r="G30" t="s">
        <v>17</v>
      </c>
      <c r="H30" s="5">
        <f>J7</f>
        <v>0.52</v>
      </c>
      <c r="I30" s="5">
        <f>J8</f>
        <v>0.55000000000000004</v>
      </c>
      <c r="J30" s="5">
        <f>J9</f>
        <v>0.58499999999999996</v>
      </c>
      <c r="K30" s="5">
        <f>J10</f>
        <v>0.627</v>
      </c>
      <c r="L30" s="5">
        <f>J11</f>
        <v>0.67700000000000005</v>
      </c>
      <c r="M30" s="5">
        <f>J12</f>
        <v>0.73799999999999999</v>
      </c>
      <c r="N30" s="5">
        <f>J13</f>
        <v>0.81599999999999995</v>
      </c>
      <c r="O30" s="5">
        <f>J14</f>
        <v>0.91800000000000004</v>
      </c>
      <c r="P30" s="5">
        <f>J15</f>
        <v>1.0620000000000001</v>
      </c>
      <c r="Q30" s="5">
        <f>J16</f>
        <v>1.28</v>
      </c>
      <c r="R30" s="5">
        <f>J17</f>
        <v>1.6659999999999999</v>
      </c>
      <c r="S30" s="5">
        <f>J18</f>
        <v>2.6139999999999999</v>
      </c>
      <c r="T30" s="5">
        <f>J19</f>
        <v>7.4420000000000002</v>
      </c>
    </row>
    <row r="31" spans="6:20" x14ac:dyDescent="0.45">
      <c r="H31" t="str">
        <f>"{"&amp;H30</f>
        <v>{0.52</v>
      </c>
      <c r="I31" t="str">
        <f>H31&amp;", "&amp;I30</f>
        <v>{0.52, 0.55</v>
      </c>
      <c r="J31" t="str">
        <f t="shared" ref="J31" si="5">I31&amp;", "&amp;J30</f>
        <v>{0.52, 0.55, 0.585</v>
      </c>
      <c r="K31" t="str">
        <f t="shared" ref="K31" si="6">J31&amp;", "&amp;K30</f>
        <v>{0.52, 0.55, 0.585, 0.627</v>
      </c>
      <c r="L31" t="str">
        <f t="shared" ref="L31" si="7">K31&amp;", "&amp;L30</f>
        <v>{0.52, 0.55, 0.585, 0.627, 0.677</v>
      </c>
      <c r="M31" t="str">
        <f t="shared" ref="M31" si="8">L31&amp;", "&amp;M30</f>
        <v>{0.52, 0.55, 0.585, 0.627, 0.677, 0.738</v>
      </c>
      <c r="N31" t="str">
        <f t="shared" ref="N31" si="9">M31&amp;", "&amp;N30</f>
        <v>{0.52, 0.55, 0.585, 0.627, 0.677, 0.738, 0.816</v>
      </c>
      <c r="O31" t="str">
        <f t="shared" ref="O31" si="10">N31&amp;", "&amp;O30</f>
        <v>{0.52, 0.55, 0.585, 0.627, 0.677, 0.738, 0.816, 0.918</v>
      </c>
      <c r="P31" t="str">
        <f t="shared" ref="P31" si="11">O31&amp;", "&amp;P30</f>
        <v>{0.52, 0.55, 0.585, 0.627, 0.677, 0.738, 0.816, 0.918, 1.062</v>
      </c>
      <c r="Q31" t="str">
        <f t="shared" ref="Q31" si="12">P31&amp;", "&amp;Q30</f>
        <v>{0.52, 0.55, 0.585, 0.627, 0.677, 0.738, 0.816, 0.918, 1.062, 1.28</v>
      </c>
      <c r="R31" t="str">
        <f t="shared" ref="R31" si="13">Q31&amp;", "&amp;R30</f>
        <v>{0.52, 0.55, 0.585, 0.627, 0.677, 0.738, 0.816, 0.918, 1.062, 1.28, 1.666</v>
      </c>
      <c r="S31" t="str">
        <f t="shared" ref="S31" si="14">R31&amp;", "&amp;S30</f>
        <v>{0.52, 0.55, 0.585, 0.627, 0.677, 0.738, 0.816, 0.918, 1.062, 1.28, 1.666, 2.614</v>
      </c>
      <c r="T31" t="str">
        <f t="shared" ref="T31" si="15">S31&amp;", "&amp;T30</f>
        <v>{0.52, 0.55, 0.585, 0.627, 0.677, 0.738, 0.816, 0.918, 1.062, 1.28, 1.666, 2.614, 7.442</v>
      </c>
    </row>
    <row r="33" spans="8:8" x14ac:dyDescent="0.45">
      <c r="H33" t="str">
        <f>T31&amp;"};"</f>
        <v>{0.52, 0.55, 0.585, 0.627, 0.677, 0.738, 0.816, 0.918, 1.062, 1.28, 1.666, 2.614, 7.442};</v>
      </c>
    </row>
  </sheetData>
  <hyperlinks>
    <hyperlink ref="B2" r:id="rId1" display="https://github.com/opendata-stuttgart/meta/wiki/Luftfeuchte-Korrektur" xr:uid="{0DEF3CA3-DD43-415C-A09A-434F8582311C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149A-8222-45FC-B424-9821E09B0F10}">
  <dimension ref="B2:O21"/>
  <sheetViews>
    <sheetView workbookViewId="0">
      <selection sqref="A1:P19"/>
    </sheetView>
  </sheetViews>
  <sheetFormatPr defaultRowHeight="14.25" x14ac:dyDescent="0.45"/>
  <sheetData>
    <row r="2" spans="2:15" ht="14.65" x14ac:dyDescent="0.5">
      <c r="B2" s="1" t="s">
        <v>0</v>
      </c>
      <c r="N2" s="4" t="s">
        <v>12</v>
      </c>
    </row>
    <row r="3" spans="2:15" ht="14.65" x14ac:dyDescent="0.5">
      <c r="G3" s="8"/>
      <c r="H3" s="8"/>
      <c r="I3" s="7" t="s">
        <v>3</v>
      </c>
      <c r="J3" s="7" t="s">
        <v>7</v>
      </c>
      <c r="K3" s="8" t="s">
        <v>9</v>
      </c>
      <c r="L3" s="8" t="s">
        <v>10</v>
      </c>
      <c r="M3" s="8" t="s">
        <v>11</v>
      </c>
      <c r="O3" s="4" t="s">
        <v>13</v>
      </c>
    </row>
    <row r="4" spans="2:15" x14ac:dyDescent="0.45">
      <c r="G4" s="8"/>
      <c r="H4" s="8" t="s">
        <v>1</v>
      </c>
      <c r="I4" s="7">
        <f>(M4+L4)/2</f>
        <v>3.65</v>
      </c>
      <c r="J4" s="7">
        <v>4.5599999999999996</v>
      </c>
      <c r="K4" s="8">
        <v>2.2999999999999998</v>
      </c>
      <c r="L4" s="8">
        <v>3.4</v>
      </c>
      <c r="M4" s="8">
        <v>3.9</v>
      </c>
      <c r="N4" s="8"/>
      <c r="O4" s="8"/>
    </row>
    <row r="5" spans="2:15" x14ac:dyDescent="0.45">
      <c r="G5" s="8"/>
      <c r="H5" s="8" t="s">
        <v>2</v>
      </c>
      <c r="I5" s="7">
        <f>(M5+L5)/2</f>
        <v>0.41500000000000004</v>
      </c>
      <c r="J5" s="7">
        <v>0.65</v>
      </c>
      <c r="K5" s="8">
        <v>0.38</v>
      </c>
      <c r="L5" s="8">
        <v>0.4</v>
      </c>
      <c r="M5" s="8">
        <v>0.43</v>
      </c>
      <c r="N5" s="8"/>
      <c r="O5" s="8"/>
    </row>
    <row r="6" spans="2:15" x14ac:dyDescent="0.45">
      <c r="C6" s="7" t="s">
        <v>8</v>
      </c>
      <c r="D6" s="7"/>
      <c r="E6" s="9" t="s">
        <v>1</v>
      </c>
      <c r="F6" s="11" t="s">
        <v>2</v>
      </c>
      <c r="G6" s="10" t="s">
        <v>14</v>
      </c>
      <c r="H6" s="10" t="s">
        <v>20</v>
      </c>
      <c r="I6" s="7" t="s">
        <v>18</v>
      </c>
      <c r="J6" s="7" t="s">
        <v>19</v>
      </c>
      <c r="K6" s="8"/>
      <c r="L6" s="8"/>
      <c r="M6" s="8"/>
      <c r="N6" s="8"/>
      <c r="O6" s="8"/>
    </row>
    <row r="7" spans="2:15" x14ac:dyDescent="0.45">
      <c r="C7" s="8" t="s">
        <v>3</v>
      </c>
      <c r="D7" s="8" t="s">
        <v>4</v>
      </c>
      <c r="E7" s="14">
        <v>2.2999999999999998</v>
      </c>
      <c r="F7" s="15">
        <v>0.38</v>
      </c>
      <c r="G7" s="10">
        <v>0</v>
      </c>
      <c r="H7" s="16">
        <v>0.4</v>
      </c>
      <c r="I7" s="13">
        <f>ROUND((I$4*(1-$H7))^(-I$5),3)</f>
        <v>0.72199999999999998</v>
      </c>
      <c r="J7" s="13">
        <f>ROUND((J$4*(1-$H7))^(-J$5),3)</f>
        <v>0.52</v>
      </c>
      <c r="K7" s="12">
        <f>K$4*(100-$H7*100)^(-K$5)</f>
        <v>0.48532242713466539</v>
      </c>
      <c r="L7" s="12">
        <f t="shared" ref="L7:M19" si="0">(L$4*(1-$H7))^(-L$5)</f>
        <v>0.75187896172307767</v>
      </c>
      <c r="M7" s="12">
        <f t="shared" si="0"/>
        <v>0.69380461018973694</v>
      </c>
      <c r="N7" s="12">
        <f>1+(0.488*($H7^8.6))</f>
        <v>1.0001845592205774</v>
      </c>
      <c r="O7" s="12">
        <f>1+(0.816*($H7^5.8))</f>
        <v>1.0040145614361757</v>
      </c>
    </row>
    <row r="8" spans="2:15" x14ac:dyDescent="0.45">
      <c r="C8" s="8"/>
      <c r="D8" s="8" t="s">
        <v>5</v>
      </c>
      <c r="E8" s="14">
        <v>3.4</v>
      </c>
      <c r="F8" s="15">
        <v>0.4</v>
      </c>
      <c r="G8" s="10">
        <v>1</v>
      </c>
      <c r="H8" s="16">
        <f>H7+0.05</f>
        <v>0.45</v>
      </c>
      <c r="I8" s="13">
        <f>ROUND((I$4*(1-$H8))^(-I$5),3)</f>
        <v>0.749</v>
      </c>
      <c r="J8" s="13">
        <f>ROUND((J$4*(1-$H8))^(-J$5),3)</f>
        <v>0.55000000000000004</v>
      </c>
      <c r="K8" s="12">
        <f>K$4*((100-($H8*100))^(-K$5))</f>
        <v>0.50163752219198576</v>
      </c>
      <c r="L8" s="12">
        <f t="shared" si="0"/>
        <v>0.77850849765529406</v>
      </c>
      <c r="M8" s="12">
        <f t="shared" si="0"/>
        <v>0.72025496793726429</v>
      </c>
      <c r="N8" s="12">
        <f t="shared" ref="N8:N19" si="1">1+(0.488*($H8^8.6))</f>
        <v>1.0005082149547553</v>
      </c>
      <c r="O8" s="12">
        <f t="shared" ref="O8:O19" si="2">1+(0.816*($H8^5.8))</f>
        <v>1.0079491874579929</v>
      </c>
    </row>
    <row r="9" spans="2:15" x14ac:dyDescent="0.45">
      <c r="C9" s="8"/>
      <c r="D9" s="8" t="s">
        <v>6</v>
      </c>
      <c r="E9" s="14">
        <v>3.9</v>
      </c>
      <c r="F9" s="15">
        <v>0.43</v>
      </c>
      <c r="G9" s="10">
        <v>2</v>
      </c>
      <c r="H9" s="16">
        <f t="shared" ref="H9:H18" si="3">H8+0.05</f>
        <v>0.5</v>
      </c>
      <c r="I9" s="13">
        <f>ROUND((I$4*(1-$H9))^(-I$5),3)</f>
        <v>0.77900000000000003</v>
      </c>
      <c r="J9" s="13">
        <f>ROUND((J$4*(1-$H9))^(-J$5),3)</f>
        <v>0.58499999999999996</v>
      </c>
      <c r="K9" s="12">
        <f t="shared" ref="K9:K19" si="4">K$4*((100-($H9*100))^(-K$5))</f>
        <v>0.52013877962084565</v>
      </c>
      <c r="L9" s="12">
        <f t="shared" si="0"/>
        <v>0.80876142993598876</v>
      </c>
      <c r="M9" s="12">
        <f t="shared" si="0"/>
        <v>0.75038668133057207</v>
      </c>
      <c r="N9" s="12">
        <f t="shared" si="1"/>
        <v>1.0012576559774553</v>
      </c>
      <c r="O9" s="12">
        <f t="shared" si="2"/>
        <v>1.0146459040262121</v>
      </c>
    </row>
    <row r="10" spans="2:15" x14ac:dyDescent="0.45">
      <c r="C10" s="8"/>
      <c r="D10" s="8"/>
      <c r="E10" s="14"/>
      <c r="F10" s="15"/>
      <c r="G10" s="10">
        <v>3</v>
      </c>
      <c r="H10" s="16">
        <f t="shared" si="3"/>
        <v>0.55000000000000004</v>
      </c>
      <c r="I10" s="13">
        <f>ROUND((I$4*(1-$H10))^(-I$5),3)</f>
        <v>0.81399999999999995</v>
      </c>
      <c r="J10" s="13">
        <f>ROUND((J$4*(1-$H10))^(-J$5),3)</f>
        <v>0.627</v>
      </c>
      <c r="K10" s="12">
        <f t="shared" si="4"/>
        <v>0.54138607462629684</v>
      </c>
      <c r="L10" s="12">
        <f t="shared" si="0"/>
        <v>0.84357446985795326</v>
      </c>
      <c r="M10" s="12">
        <f t="shared" si="0"/>
        <v>0.78516483019184224</v>
      </c>
      <c r="N10" s="12">
        <f t="shared" si="1"/>
        <v>1.0028545585262212</v>
      </c>
      <c r="O10" s="12">
        <f t="shared" si="2"/>
        <v>1.0254562107507419</v>
      </c>
    </row>
    <row r="11" spans="2:15" x14ac:dyDescent="0.45">
      <c r="C11" s="8" t="s">
        <v>7</v>
      </c>
      <c r="D11" s="8"/>
      <c r="E11" s="14">
        <v>4.5599999999999996</v>
      </c>
      <c r="F11" s="15">
        <v>0.65</v>
      </c>
      <c r="G11" s="10">
        <v>4</v>
      </c>
      <c r="H11" s="16">
        <f t="shared" si="3"/>
        <v>0.60000000000000009</v>
      </c>
      <c r="I11" s="13">
        <f>ROUND((I$4*(1-$H11))^(-I$5),3)</f>
        <v>0.85499999999999998</v>
      </c>
      <c r="J11" s="13">
        <f>ROUND((J$4*(1-$H11))^(-J$5),3)</f>
        <v>0.67700000000000005</v>
      </c>
      <c r="K11" s="12">
        <f t="shared" si="4"/>
        <v>0.56616763505108669</v>
      </c>
      <c r="L11" s="12">
        <f t="shared" si="0"/>
        <v>0.8842690743601439</v>
      </c>
      <c r="M11" s="12">
        <f t="shared" si="0"/>
        <v>0.82595506873736657</v>
      </c>
      <c r="N11" s="12">
        <f t="shared" si="1"/>
        <v>1.0060328228858282</v>
      </c>
      <c r="O11" s="12">
        <f t="shared" si="2"/>
        <v>1.0421664860934432</v>
      </c>
    </row>
    <row r="12" spans="2:15" x14ac:dyDescent="0.45">
      <c r="G12" s="10">
        <v>5</v>
      </c>
      <c r="H12" s="16">
        <f t="shared" si="3"/>
        <v>0.65000000000000013</v>
      </c>
      <c r="I12" s="13">
        <f>ROUND((I$4*(1-$H12))^(-I$5),3)</f>
        <v>0.90300000000000002</v>
      </c>
      <c r="J12" s="13">
        <f>ROUND((J$4*(1-$H12))^(-J$5),3)</f>
        <v>0.73799999999999999</v>
      </c>
      <c r="K12" s="12">
        <f t="shared" si="4"/>
        <v>0.59563742733469605</v>
      </c>
      <c r="L12" s="12">
        <f t="shared" si="0"/>
        <v>0.93278427362504845</v>
      </c>
      <c r="M12" s="12">
        <f t="shared" si="0"/>
        <v>0.87476814549524917</v>
      </c>
      <c r="N12" s="12">
        <f t="shared" si="1"/>
        <v>1.0120081108718995</v>
      </c>
      <c r="O12" s="12">
        <f t="shared" si="2"/>
        <v>1.0670791618186926</v>
      </c>
    </row>
    <row r="13" spans="2:15" x14ac:dyDescent="0.45">
      <c r="G13" s="10">
        <v>6</v>
      </c>
      <c r="H13" s="16">
        <f t="shared" si="3"/>
        <v>0.70000000000000018</v>
      </c>
      <c r="I13" s="13">
        <f>ROUND((I$4*(1-$H13))^(-I$5),3)</f>
        <v>0.96299999999999997</v>
      </c>
      <c r="J13" s="13">
        <f>ROUND((J$4*(1-$H13))^(-J$5),3)</f>
        <v>0.81599999999999995</v>
      </c>
      <c r="K13" s="12">
        <f t="shared" si="4"/>
        <v>0.63157038781500807</v>
      </c>
      <c r="L13" s="12">
        <f t="shared" si="0"/>
        <v>0.99211023793731168</v>
      </c>
      <c r="M13" s="12">
        <f t="shared" si="0"/>
        <v>0.93471686663182529</v>
      </c>
      <c r="N13" s="12">
        <f t="shared" si="1"/>
        <v>1.022712396755064</v>
      </c>
      <c r="O13" s="12">
        <f t="shared" si="2"/>
        <v>1.1031000298058582</v>
      </c>
    </row>
    <row r="14" spans="2:15" x14ac:dyDescent="0.45">
      <c r="G14" s="10">
        <v>7</v>
      </c>
      <c r="H14" s="16">
        <f t="shared" si="3"/>
        <v>0.75000000000000022</v>
      </c>
      <c r="I14" s="13">
        <f>ROUND((I$4*(1-$H14))^(-I$5),3)</f>
        <v>1.0389999999999999</v>
      </c>
      <c r="J14" s="13">
        <f>ROUND((J$4*(1-$H14))^(-J$5),3)</f>
        <v>0.91800000000000004</v>
      </c>
      <c r="K14" s="12">
        <f t="shared" si="4"/>
        <v>0.67687836455909456</v>
      </c>
      <c r="L14" s="12">
        <f t="shared" si="0"/>
        <v>1.0671671047285354</v>
      </c>
      <c r="M14" s="12">
        <f t="shared" si="0"/>
        <v>1.010946132721362</v>
      </c>
      <c r="N14" s="12">
        <f t="shared" si="1"/>
        <v>1.0411099252562523</v>
      </c>
      <c r="O14" s="12">
        <f t="shared" si="2"/>
        <v>1.1538315749466947</v>
      </c>
    </row>
    <row r="15" spans="2:15" x14ac:dyDescent="0.45">
      <c r="G15" s="10">
        <v>8</v>
      </c>
      <c r="H15" s="16">
        <f t="shared" si="3"/>
        <v>0.80000000000000027</v>
      </c>
      <c r="I15" s="13">
        <f>ROUND((I$4*(1-$H15))^(-I$5),3)</f>
        <v>1.1399999999999999</v>
      </c>
      <c r="J15" s="13">
        <f>ROUND((J$4*(1-$H15))^(-J$5),3)</f>
        <v>1.0620000000000001</v>
      </c>
      <c r="K15" s="12">
        <f t="shared" si="4"/>
        <v>0.73677764068855311</v>
      </c>
      <c r="L15" s="12">
        <f t="shared" si="0"/>
        <v>1.166800038870035</v>
      </c>
      <c r="M15" s="12">
        <f t="shared" si="0"/>
        <v>1.1127544015853899</v>
      </c>
      <c r="N15" s="12">
        <f t="shared" si="1"/>
        <v>1.0716133038416651</v>
      </c>
      <c r="O15" s="12">
        <f t="shared" si="2"/>
        <v>1.2236722380575815</v>
      </c>
    </row>
    <row r="16" spans="2:15" x14ac:dyDescent="0.45">
      <c r="G16" s="10">
        <v>9</v>
      </c>
      <c r="H16" s="16">
        <f t="shared" si="3"/>
        <v>0.85000000000000031</v>
      </c>
      <c r="I16" s="13">
        <f>ROUND((I$4*(1-$H16))^(-I$5),3)</f>
        <v>1.284</v>
      </c>
      <c r="J16" s="13">
        <f>ROUND((J$4*(1-$H16))^(-J$5),3)</f>
        <v>1.28</v>
      </c>
      <c r="K16" s="12">
        <f t="shared" si="4"/>
        <v>0.82188898032136459</v>
      </c>
      <c r="L16" s="12">
        <f t="shared" si="0"/>
        <v>1.3090973073170618</v>
      </c>
      <c r="M16" s="12">
        <f t="shared" si="0"/>
        <v>1.2592819475890853</v>
      </c>
      <c r="N16" s="12">
        <f t="shared" si="1"/>
        <v>1.1206209051539022</v>
      </c>
      <c r="O16" s="12">
        <f t="shared" si="2"/>
        <v>1.3179215212742093</v>
      </c>
    </row>
    <row r="17" spans="7:15" x14ac:dyDescent="0.45">
      <c r="G17" s="10">
        <v>10</v>
      </c>
      <c r="H17" s="16">
        <f t="shared" si="3"/>
        <v>0.90000000000000036</v>
      </c>
      <c r="I17" s="13">
        <f>ROUND((I$4*(1-$H17))^(-I$5),3)</f>
        <v>1.5189999999999999</v>
      </c>
      <c r="J17" s="13">
        <f>ROUND((J$4*(1-$H17))^(-J$5),3)</f>
        <v>1.6659999999999999</v>
      </c>
      <c r="K17" s="12">
        <f t="shared" si="4"/>
        <v>0.9587995819817724</v>
      </c>
      <c r="L17" s="12">
        <f t="shared" si="0"/>
        <v>1.5396018815791332</v>
      </c>
      <c r="M17" s="12">
        <f t="shared" si="0"/>
        <v>1.4991400926209268</v>
      </c>
      <c r="N17" s="12">
        <f t="shared" si="1"/>
        <v>1.1971993155253733</v>
      </c>
      <c r="O17" s="12">
        <f t="shared" si="2"/>
        <v>1.4428908556353461</v>
      </c>
    </row>
    <row r="18" spans="7:15" x14ac:dyDescent="0.45">
      <c r="G18" s="10">
        <v>11</v>
      </c>
      <c r="H18" s="16">
        <f t="shared" si="3"/>
        <v>0.9500000000000004</v>
      </c>
      <c r="I18" s="13">
        <f>ROUND((I$4*(1-$H18))^(-I$5),3)</f>
        <v>2.0259999999999998</v>
      </c>
      <c r="J18" s="13">
        <f>ROUND((J$4*(1-$H18))^(-J$5),3)</f>
        <v>2.6139999999999999</v>
      </c>
      <c r="K18" s="12">
        <f t="shared" si="4"/>
        <v>1.2477260270131127</v>
      </c>
      <c r="L18" s="12">
        <f t="shared" si="0"/>
        <v>2.0315168621845028</v>
      </c>
      <c r="M18" s="12">
        <f t="shared" si="0"/>
        <v>2.0196918692044572</v>
      </c>
      <c r="N18" s="12">
        <f t="shared" si="1"/>
        <v>1.3139372339725996</v>
      </c>
      <c r="O18" s="12">
        <f t="shared" si="2"/>
        <v>1.6060201567721029</v>
      </c>
    </row>
    <row r="19" spans="7:15" x14ac:dyDescent="0.45">
      <c r="G19" s="10">
        <v>12</v>
      </c>
      <c r="H19" s="16">
        <v>0.99</v>
      </c>
      <c r="I19" s="13">
        <f>ROUND((I$4*(1-$H19))^(-I$5),3)</f>
        <v>3.95</v>
      </c>
      <c r="J19" s="13">
        <f>ROUND((J$4*(1-$H19))^(-J$5),3)</f>
        <v>7.4420000000000002</v>
      </c>
      <c r="K19" s="12">
        <f t="shared" si="4"/>
        <v>2.2999999999999998</v>
      </c>
      <c r="L19" s="12">
        <f t="shared" si="0"/>
        <v>3.8673050762652372</v>
      </c>
      <c r="M19" s="12">
        <f t="shared" si="0"/>
        <v>4.0349877352514358</v>
      </c>
      <c r="N19" s="12">
        <f t="shared" si="1"/>
        <v>1.4475921854535054</v>
      </c>
      <c r="O19" s="12">
        <f t="shared" si="2"/>
        <v>1.7697935846398971</v>
      </c>
    </row>
    <row r="21" spans="7:15" x14ac:dyDescent="0.45">
      <c r="G21" s="2">
        <v>0.57999999999999996</v>
      </c>
      <c r="H21" t="s">
        <v>14</v>
      </c>
      <c r="K21" s="3">
        <f>12*((G21-0.4)/(1-0.4))</f>
        <v>3.5999999999999992</v>
      </c>
      <c r="L21" s="6">
        <f>ROUNDUP(K21-0.5,0)</f>
        <v>4</v>
      </c>
    </row>
  </sheetData>
  <hyperlinks>
    <hyperlink ref="B2" r:id="rId1" display="https://github.com/opendata-stuttgart/meta/wiki/Luftfeuchte-Korrektur" xr:uid="{EA7BDFCD-D007-4FD5-B4BF-E167378227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Fox</dc:creator>
  <cp:lastModifiedBy>Jay Fox</cp:lastModifiedBy>
  <dcterms:created xsi:type="dcterms:W3CDTF">2025-01-15T06:59:17Z</dcterms:created>
  <dcterms:modified xsi:type="dcterms:W3CDTF">2025-02-01T15:32:47Z</dcterms:modified>
</cp:coreProperties>
</file>