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425DE237-E652-46FD-8020-1869397F8C3A}" xr6:coauthVersionLast="47" xr6:coauthVersionMax="47" xr10:uidLastSave="{00000000-0000-0000-0000-000000000000}"/>
  <bookViews>
    <workbookView xWindow="-108" yWindow="-108" windowWidth="23256" windowHeight="12456" activeTab="3" xr2:uid="{E445DD9F-2FAF-46D9-A9D5-6391F1F3B980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D17" i="2"/>
  <c r="B17" i="2"/>
  <c r="G16" i="2"/>
  <c r="D16" i="2"/>
  <c r="B16" i="2"/>
  <c r="G15" i="2"/>
  <c r="H15" i="2" s="1"/>
  <c r="H20" i="2" s="1"/>
  <c r="D15" i="2"/>
  <c r="B15" i="2"/>
  <c r="G8" i="2"/>
  <c r="D8" i="2"/>
  <c r="B8" i="2"/>
  <c r="G7" i="2"/>
  <c r="D7" i="2"/>
  <c r="B7" i="2"/>
  <c r="G6" i="2"/>
  <c r="H6" i="2" s="1"/>
  <c r="D6" i="2"/>
  <c r="B6" i="2"/>
  <c r="G5" i="2"/>
  <c r="D5" i="2"/>
  <c r="B5" i="2"/>
  <c r="C29" i="4"/>
  <c r="B29" i="4"/>
  <c r="C28" i="4"/>
  <c r="B28" i="4"/>
  <c r="H22" i="4"/>
  <c r="H21" i="4"/>
  <c r="H20" i="4"/>
  <c r="H23" i="4" s="1"/>
  <c r="E29" i="4" s="1"/>
  <c r="H19" i="4"/>
  <c r="H18" i="4"/>
  <c r="H11" i="4"/>
  <c r="H10" i="4"/>
  <c r="H9" i="4"/>
  <c r="H8" i="4"/>
  <c r="H7" i="4"/>
  <c r="H13" i="4" s="1"/>
  <c r="E28" i="4" s="1"/>
  <c r="H6" i="4"/>
  <c r="H5" i="4"/>
  <c r="H19" i="3"/>
  <c r="H18" i="3"/>
  <c r="H17" i="3"/>
  <c r="H16" i="3"/>
  <c r="H15" i="3"/>
  <c r="H20" i="3" s="1"/>
  <c r="E9" i="3"/>
  <c r="H9" i="3" s="1"/>
  <c r="E8" i="3"/>
  <c r="H8" i="3" s="1"/>
  <c r="E7" i="3"/>
  <c r="H7" i="3" s="1"/>
  <c r="H6" i="3"/>
  <c r="E6" i="3"/>
  <c r="E5" i="3"/>
  <c r="H5" i="3" s="1"/>
  <c r="H19" i="2"/>
  <c r="H18" i="2"/>
  <c r="H17" i="2"/>
  <c r="H16" i="2"/>
  <c r="E9" i="2"/>
  <c r="H9" i="2" s="1"/>
  <c r="E8" i="2"/>
  <c r="H8" i="2" s="1"/>
  <c r="E7" i="2"/>
  <c r="H7" i="2" s="1"/>
  <c r="E6" i="2"/>
  <c r="E5" i="2"/>
  <c r="H5" i="2" s="1"/>
  <c r="H10" i="2" s="1"/>
  <c r="H10" i="3" l="1"/>
  <c r="E32" i="4"/>
  <c r="E38" i="4" l="1"/>
  <c r="E39" i="4" s="1"/>
  <c r="E37" i="4"/>
  <c r="E36" i="4"/>
  <c r="E40" i="4" s="1"/>
  <c r="E42" i="4" s="1"/>
  <c r="D28" i="4"/>
  <c r="D29" i="4"/>
</calcChain>
</file>

<file path=xl/sharedStrings.xml><?xml version="1.0" encoding="utf-8"?>
<sst xmlns="http://schemas.openxmlformats.org/spreadsheetml/2006/main" count="201" uniqueCount="57">
  <si>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</si>
  <si>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</si>
  <si>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</si>
  <si>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</si>
  <si>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</si>
  <si>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</si>
  <si>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</si>
  <si>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</si>
  <si>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</si>
  <si>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</si>
  <si>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</si>
  <si>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</si>
  <si>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</si>
  <si>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</si>
  <si>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</si>
  <si>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</si>
  <si>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</si>
  <si>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</si>
  <si>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</si>
  <si>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</si>
  <si>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</si>
  <si>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</si>
  <si>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</si>
  <si>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</si>
  <si>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</si>
  <si>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</si>
  <si>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</si>
  <si>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</si>
  <si>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</si>
  <si>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</si>
  <si>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Apu basico 01</t>
  </si>
  <si>
    <t>UND</t>
  </si>
  <si>
    <t>TIPO</t>
  </si>
  <si>
    <t>FACTOR</t>
  </si>
  <si>
    <t>CANTIDAD</t>
  </si>
  <si>
    <t>TOTAL</t>
  </si>
  <si>
    <t>Total</t>
  </si>
  <si>
    <t>Apu basico 02</t>
  </si>
  <si>
    <t xml:space="preserve">ANALISIS DE PRECIOS UNITARIOS </t>
  </si>
  <si>
    <t>Apu 01</t>
  </si>
  <si>
    <t>APU BÁSICOS</t>
  </si>
  <si>
    <t>Apu 02</t>
  </si>
  <si>
    <t>PRESUPUESTO</t>
  </si>
  <si>
    <t>CAPÍTULO 1</t>
  </si>
  <si>
    <t>COSTO</t>
  </si>
  <si>
    <t>CAPÍTULO 2</t>
  </si>
  <si>
    <t>CAPÍTULO</t>
  </si>
  <si>
    <t>PORCENTAJE</t>
  </si>
  <si>
    <t>SUBTOTAL</t>
  </si>
  <si>
    <t>TOTAL DIRECTOS</t>
  </si>
  <si>
    <t>OK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</si>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</sst>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66FF66"/>
        <bgColor indexed="64"/>
      </patternFill>
    </fill>
  </fills>
  <borders count="26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A4F3"/>
      </left>
      <right style="hair">
        <color rgb="FF00A4F3"/>
      </right>
      <top style="medium">
        <color rgb="FF00A4F3"/>
      </top>
      <bottom style="medium">
        <color rgb="FF00A4F3"/>
      </bottom>
      <diagonal/>
    </border>
    <border>
      <left style="hair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 style="hair">
        <color rgb="FF00A4F3"/>
      </right>
      <top style="medium">
        <color rgb="FF00A4F3"/>
      </top>
      <bottom style="medium">
        <color rgb="FF00A4F3"/>
      </bottom>
      <diagonal/>
    </border>
    <border>
      <left style="hair">
        <color rgb="FF00A4F3"/>
      </left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69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8" xfId="0" applyNumberFormat="1" applyFont="1" applyBorder="1" applyAlignment="1">
      <alignment horizontal="left" vertical="top"/>
    </xf>
    <xf numFmtId="41" fontId="8" fillId="0" borderId="19" xfId="0" applyNumberFormat="1" applyFont="1" applyBorder="1" applyAlignment="1">
      <alignment horizontal="left" vertical="top"/>
    </xf>
    <xf numFmtId="41" fontId="8" fillId="0" borderId="20" xfId="0" applyNumberFormat="1" applyFont="1" applyBorder="1" applyAlignment="1">
      <alignment horizontal="left" vertical="top"/>
    </xf>
    <xf numFmtId="41" fontId="8" fillId="0" borderId="21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10" fontId="7" fillId="0" borderId="0" xfId="0" applyNumberFormat="1" applyFont="1" applyAlignment="1">
      <alignment horizontal="center"/>
    </xf>
    <xf numFmtId="41" fontId="7" fillId="0" borderId="22" xfId="0" applyNumberFormat="1" applyFont="1" applyBorder="1" applyAlignment="1">
      <alignment horizontal="center"/>
    </xf>
    <xf numFmtId="41" fontId="7" fillId="0" borderId="23" xfId="0" applyNumberFormat="1" applyFont="1" applyBorder="1" applyAlignment="1">
      <alignment horizontal="left"/>
    </xf>
    <xf numFmtId="41" fontId="8" fillId="0" borderId="23" xfId="0" applyNumberFormat="1" applyFont="1" applyBorder="1" applyAlignment="1">
      <alignment horizontal="center"/>
    </xf>
    <xf numFmtId="41" fontId="8" fillId="0" borderId="24" xfId="0" applyNumberFormat="1" applyFont="1" applyBorder="1"/>
    <xf numFmtId="41" fontId="7" fillId="3" borderId="25" xfId="0" applyNumberFormat="1" applyFont="1" applyFill="1" applyBorder="1" applyAlignment="1">
      <alignment horizontal="center"/>
    </xf>
    <xf numFmtId="9" fontId="7" fillId="0" borderId="0" xfId="1" applyFont="1" applyAlignment="1">
      <alignment horizontal="center"/>
    </xf>
    <xf numFmtId="3" fontId="7" fillId="0" borderId="0" xfId="0" applyNumberFormat="1" applyFont="1" applyAlignment="1">
      <alignment horizontal="center"/>
    </xf>
    <xf numFmtId="9" fontId="8" fillId="0" borderId="0" xfId="1" applyFont="1" applyAlignment="1">
      <alignment horizontal="center"/>
    </xf>
    <xf numFmtId="3" fontId="8" fillId="0" borderId="0" xfId="0" applyNumberFormat="1" applyFont="1" applyAlignment="1">
      <alignment horizontal="center"/>
    </xf>
  </cellXfs>
  <cellStyles count="4">
    <cellStyle name="Normal" xfId="0" builtinId="0"/>
    <cellStyle name="Normal 12 3" xfId="3" xr:uid="{BA9069E9-A3D3-49E4-84E3-1B738E826CAD}"/>
    <cellStyle name="Normal 41" xfId="2" xr:uid="{FD05C2DB-2507-44B7-BE0C-824FB0C29B6B}"/>
    <cellStyle name="Porcentaje" xfId="1" builtinId="5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735FA3C0-6F02-4FA8-B624-FB2297D2A50C}">
      <tableStyleElement type="wholeTable" dxfId="114"/>
      <tableStyleElement type="headerRow" dxfId="113"/>
    </tableStyle>
    <tableStyle name="S5S Green" pivot="0" count="2" xr9:uid="{90E2692A-1757-458C-9185-30FD0E089FF0}">
      <tableStyleElement type="wholeTable" dxfId="77"/>
      <tableStyleElement type="headerRow" dxfId="76"/>
    </tableStyle>
    <tableStyle name="S5S Greenblue" pivot="0" count="2" xr9:uid="{4AF2D2F4-187D-450F-9162-5122351C38A4}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4202A-892B-4EF4-8769-7615DF483703}" name="T_mat" displayName="T_mat" ref="A4:E15" totalsRowShown="0" headerRowDxfId="112">
  <autoFilter ref="A4:E15" xr:uid="{D691E55B-6413-4590-9ABE-1582F6EECE6F}"/>
  <sortState xmlns:xlrd2="http://schemas.microsoft.com/office/spreadsheetml/2017/richdata2" ref="A5:E15">
    <sortCondition ref="A4:A15"/>
  </sortState>
  <tableColumns count="5">
    <tableColumn id="1" xr3:uid="{01858F3B-B490-4EDE-958F-6686079C4121}" name="DESCRIPCIÓN" dataDxfId="111"/>
    <tableColumn id="2" xr3:uid="{DE86A819-9C9A-437B-AF75-4E889937D303}" name="CÓDIGO" dataDxfId="110"/>
    <tableColumn id="3" xr3:uid="{76773B85-2C1E-49DB-A96A-765B9063D7A8}" name="UNIDAD" dataDxfId="109"/>
    <tableColumn id="4" xr3:uid="{C1D99337-9990-4C2F-92D8-EBDD6F350A42}" name="PRECIO" dataDxfId="108"/>
    <tableColumn id="5" xr3:uid="{077B7BBD-EABE-4E97-9F19-BF2876A12A67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9556B6-AF5C-4AFE-A2AA-BF11A736B55F}" name="Tabla8" displayName="Tabla8" ref="A4:H10" totalsRowCount="1">
  <autoFilter ref="A4:H9" xr:uid="{61E3152D-9922-40D7-AF6B-57B3D6EBC6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84E156-EA4C-4221-B647-9457F519CF5E}" name="TIPO" totalsRowLabel="Total"/>
    <tableColumn id="2" xr3:uid="{5FE2E886-7073-4358-9C7A-80352C0C54B3}" name="CÓDIGO"/>
    <tableColumn id="3" xr3:uid="{3A6BA1AA-90A7-4697-A03B-EB93021DB7E7}" name="DESCRIPCIÓN"/>
    <tableColumn id="4" xr3:uid="{1F67FB86-FBE3-46B6-BF7F-0808E2E0374C}" name="UNIDAD" dataDxfId="59"/>
    <tableColumn id="5" xr3:uid="{BC67C554-373C-4312-BFF1-15EBC935E164}" name="FACTOR" dataDxfId="58">
      <calculatedColumnFormula>1</calculatedColumnFormula>
    </tableColumn>
    <tableColumn id="6" xr3:uid="{439475D2-5942-4573-91D4-D58F30D872BF}" name="CANTIDAD" dataDxfId="57"/>
    <tableColumn id="7" xr3:uid="{74A9A8ED-15B4-42F4-B2F7-68EC298CDDEF}" name="PRECIO" dataDxfId="55" totalsRowDxfId="56"/>
    <tableColumn id="8" xr3:uid="{6E933055-91B3-44D2-B422-6B43C81FD2E6}" name="TOTAL" totalsRowFunction="custom" dataDxfId="53" totalsRowDxfId="54">
      <calculatedColumnFormula>Tabla8[[#This Row],[CANTIDAD]]*Tabla8[[#This Row],[PRECIO]]*Tabla8[[#This Row],[FACTOR]]</calculatedColumnFormula>
      <totalsRowFormula>SUM(Tabla8[TOTAL])</totalsRowFormula>
    </tableColumn>
  </tableColumns>
  <tableStyleInfo name="S5S 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949F80-3DEB-4EF7-9FD0-1174C8372D9D}" name="Tabla10" displayName="Tabla10" ref="A14:H20" totalsRowCount="1" headerRowDxfId="52">
  <autoFilter ref="A14:H19" xr:uid="{56E3F566-F239-4C9D-9E24-606AB4B02B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5003EDE-65E7-4B62-BEA4-6ECC249E777F}" name="TIPO" totalsRowLabel="Total" totalsRowDxfId="51"/>
    <tableColumn id="2" xr3:uid="{F53508CC-74F8-4F10-8B29-68D3B6C57EC3}" name="CÓDIGO"/>
    <tableColumn id="3" xr3:uid="{575164FA-EAD0-4812-B9BD-3DCEA9F5B2E2}" name="DESCRIPCIÓN"/>
    <tableColumn id="4" xr3:uid="{93DD70B2-BC50-4B19-90A3-EFE0FE8D7360}" name="UNIDAD" dataDxfId="50"/>
    <tableColumn id="5" xr3:uid="{2C3B415F-6C10-42DA-9E64-A9A0A501DDC6}" name="FACTOR" dataDxfId="49"/>
    <tableColumn id="6" xr3:uid="{95C9260F-C9F6-4E18-9979-A7A5DD148330}" name="CANTIDAD" dataDxfId="48"/>
    <tableColumn id="7" xr3:uid="{E7135CFF-BCC1-4DD5-9BF5-BAF64434ADF9}" name="PRECIO" dataDxfId="46" totalsRowDxfId="47"/>
    <tableColumn id="8" xr3:uid="{93715B51-19A6-45C8-AE11-294DA0B4DD44}" name="TOTAL" totalsRowFunction="custom" dataDxfId="44" totalsRowDxfId="45">
      <calculatedColumnFormula>Tabla10[[#This Row],[CANTIDAD]]*Tabla10[[#This Row],[PRECIO]]*Tabla10[[#This Row],[FACTOR]]</calculatedColumnFormula>
      <totalsRowFormula>SUM(Tabla10[TOTAL])</totalsRowFormula>
    </tableColumn>
  </tableColumns>
  <tableStyleInfo name="S5S 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6B290D-59AE-47FE-86B2-F6CB7BAD7D97}" name="Tabla7" displayName="Tabla7" ref="B4:H13" totalsRowCount="1" headerRowDxfId="41" dataDxfId="40" totalsRowDxfId="39">
  <autoFilter ref="B4:H12" xr:uid="{E8A7EA69-4135-4452-B267-F84AC42681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6B5C8B1-71D7-47C4-B5ED-27A7E170E7CA}" name="CÓDIGO" totalsRowLabel="Total" dataDxfId="37" totalsRowDxfId="38"/>
    <tableColumn id="2" xr3:uid="{0F7EF419-65A1-4A3C-A257-C325B088C3E5}" name="DESCRIPCIÓN" dataDxfId="35" totalsRowDxfId="36"/>
    <tableColumn id="3" xr3:uid="{D5918514-4CE5-4E94-9A4D-9B9579B3E21F}" name="UNIDAD" dataDxfId="33" totalsRowDxfId="34"/>
    <tableColumn id="4" xr3:uid="{46927888-A6D7-4677-A18B-03CBA07E18C8}" name="FACTOR" dataDxfId="31" totalsRowDxfId="32"/>
    <tableColumn id="5" xr3:uid="{4CA3A7D2-5156-4B1B-A223-614DBEA761F5}" name="CANTIDAD" dataDxfId="29" totalsRowDxfId="30"/>
    <tableColumn id="6" xr3:uid="{4AD63D41-9C46-4FE4-BA83-45338101EC7C}" name="COSTO" dataDxfId="27" totalsRowDxfId="28"/>
    <tableColumn id="7" xr3:uid="{7DBB6A5A-EC1A-4438-9C57-314790AB1312}" name="TOTAL" totalsRowFunction="custom" dataDxfId="25" totalsRowDxfId="26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19DC6B-10B7-4179-A4F5-1D13731B2406}" name="Tabla14" displayName="Tabla14" ref="B17:H23" totalsRowCount="1" headerRowDxfId="24" dataDxfId="23" totalsRowDxfId="22">
  <autoFilter ref="B17:H22" xr:uid="{57B98921-CBB5-4AA4-9A3D-7C9347CAC0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BEB7531-8FE0-4256-9005-E634F78194F1}" name="CÓDIGO" totalsRowLabel="Total" dataDxfId="20" totalsRowDxfId="21"/>
    <tableColumn id="2" xr3:uid="{3B71C80A-C31D-4007-87DF-C2ABBC26BA52}" name="DESCRIPCIÓN" dataDxfId="18" totalsRowDxfId="19"/>
    <tableColumn id="3" xr3:uid="{FF524BA4-E9EA-4627-AF56-3294F6CDC64F}" name="UNIDAD" dataDxfId="16" totalsRowDxfId="17"/>
    <tableColumn id="4" xr3:uid="{E9E10A8C-A82A-48E9-8546-AD938D906D41}" name="FACTOR" dataDxfId="14" totalsRowDxfId="15"/>
    <tableColumn id="5" xr3:uid="{58F57C40-8E3C-4FB2-AE52-FFC7C94303F0}" name="CANTIDAD" dataDxfId="12" totalsRowDxfId="13"/>
    <tableColumn id="6" xr3:uid="{C9574206-C359-4A48-AE79-F0DEB2D8E864}" name="COSTO" dataDxfId="10" totalsRowDxfId="11"/>
    <tableColumn id="7" xr3:uid="{CAD7B85C-5960-4F1C-9099-8E79D478FCE3}" name="TOTAL" totalsRowFunction="custom" dataDxfId="8" totalsRowDxfId="9">
      <calculatedColumnFormula>Tabla14[[#This Row],[FACTOR]]*Tabla14[[#This Row],[CANTIDAD]]*Tabla14[[#This Row],[COSTO]]</calculatedColumnFormula>
      <totalsRowFormula>SUM(Tabla14[TOTAL])</totalsRowFormula>
    </tableColumn>
  </tableColumns>
  <tableStyleInfo name="S5S Green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7FCE10-F67E-4AC3-8A41-9040B8E952AF}" name="Tabla72" displayName="Tabla72" ref="B27:E32" totalsRowShown="0" headerRowDxfId="7">
  <autoFilter ref="B27:E32" xr:uid="{E4D3848D-A47A-43F9-AA74-741C2AAC691F}">
    <filterColumn colId="0" hiddenButton="1"/>
    <filterColumn colId="1" hiddenButton="1"/>
    <filterColumn colId="2" hiddenButton="1"/>
    <filterColumn colId="3" hiddenButton="1"/>
  </autoFilter>
  <tableColumns count="4">
    <tableColumn id="1" xr3:uid="{081312B2-E31D-402F-9A05-4642B5B4BD27}" name="CÓD" dataDxfId="6"/>
    <tableColumn id="2" xr3:uid="{A35F1F07-3CA4-426B-ADE6-039506EF9B4F}" name="CAPÍTULO" dataDxfId="5"/>
    <tableColumn id="3" xr3:uid="{06EA1C49-DF51-436D-A7B8-22B7E681DED2}" name="PORCENTAJE" dataDxfId="4"/>
    <tableColumn id="4" xr3:uid="{293C0048-4490-4FFF-AD43-9CC67D6DB78C}" name="SUBTOTAL" dataDxfId="3"/>
  </tableColumns>
  <tableStyleInfo name="S5S Greenblu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8022D0-09D4-44BA-AFBF-BD15959EFC8C}" name="Tabla73" displayName="Tabla73" ref="C35:E42" totalsRowShown="0">
  <autoFilter ref="C35:E42" xr:uid="{7D10033C-C0F5-4626-B03A-AA55E26825E9}">
    <filterColumn colId="0" hiddenButton="1"/>
    <filterColumn colId="1" hiddenButton="1"/>
    <filterColumn colId="2" hiddenButton="1"/>
  </autoFilter>
  <tableColumns count="3">
    <tableColumn id="1" xr3:uid="{DE5C2C7B-B820-47F9-B6E7-9F5EAE87A208}" name="DESCRIPCIÓN" dataDxfId="2"/>
    <tableColumn id="2" xr3:uid="{39BB25D8-A733-48AB-8364-2BFBC886E565}" name="PORCENTAJE" dataDxfId="1"/>
    <tableColumn id="3" xr3:uid="{301CB080-BA61-41DF-803B-D2DA1A1492C1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E167D-8375-4FC2-8866-D786F87EEB34}" name="T_equipos" displayName="T_equipos" ref="G4:K11" totalsRowShown="0" headerRowDxfId="107">
  <autoFilter ref="G4:K11" xr:uid="{158B5FBD-E88D-4AD8-AE54-EEFEFFEEF275}"/>
  <tableColumns count="5">
    <tableColumn id="1" xr3:uid="{1544B5BB-7C92-4DC3-9921-EB2368749CA9}" name="DESCRIPCIÓN" dataDxfId="106"/>
    <tableColumn id="2" xr3:uid="{616C1037-66FE-4141-BC6D-68801DA82EF9}" name="CÓDIGO" dataDxfId="105"/>
    <tableColumn id="3" xr3:uid="{564F3869-E6D9-4E01-8355-C58E07C44D3C}" name="UNIDAD" dataDxfId="104"/>
    <tableColumn id="4" xr3:uid="{0F786D27-295A-45F4-8F12-54A53D6197C6}" name="PRECIO" dataDxfId="103"/>
    <tableColumn id="5" xr3:uid="{201A5597-A0CE-4842-B1E2-081EBCC20624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4B6015-0E3B-4FD7-8F8A-F55AD47B9546}" name="T_mano" displayName="T_mano" ref="M4:Q11" totalsRowShown="0" headerRowDxfId="102">
  <autoFilter ref="M4:Q11" xr:uid="{C62B0FCC-40A6-436A-9C00-1B0DADA2CB68}"/>
  <sortState xmlns:xlrd2="http://schemas.microsoft.com/office/spreadsheetml/2017/richdata2" ref="M5:Q19">
    <sortCondition ref="N4"/>
  </sortState>
  <tableColumns count="5">
    <tableColumn id="1" xr3:uid="{C85196D4-1738-4219-A700-107375AC8157}" name="DESCRIPCIÓN" dataDxfId="101"/>
    <tableColumn id="2" xr3:uid="{970097B0-C7EE-4872-9CE1-7C4AA02B4F52}" name="CÓDIGO" dataDxfId="100"/>
    <tableColumn id="3" xr3:uid="{39AB4278-4B7C-4D72-BFCF-60A5846A084B}" name="UNIDAD" dataDxfId="99"/>
    <tableColumn id="4" xr3:uid="{F017F058-68D7-4AA2-86AE-603DE4C49BF4}" name="PRECIO" dataDxfId="98"/>
    <tableColumn id="5" xr3:uid="{BA9ECAD2-AC84-4661-B5D7-9CE1CDC8683D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F6532C-9DF2-4F3C-94D1-5FEDD19CE65C}" name="T_trans" displayName="T_trans" ref="S4:W11" totalsRowShown="0" headerRowDxfId="97">
  <autoFilter ref="S4:W11" xr:uid="{4A01C739-126C-4207-9576-BC0BD9E3BB78}"/>
  <sortState xmlns:xlrd2="http://schemas.microsoft.com/office/spreadsheetml/2017/richdata2" ref="S5:W15">
    <sortCondition ref="T4:T15"/>
  </sortState>
  <tableColumns count="5">
    <tableColumn id="1" xr3:uid="{9691A5E5-4E2A-4847-A3EB-1C47CD42B71E}" name="DESCRIPCIÓN" dataDxfId="96"/>
    <tableColumn id="2" xr3:uid="{596EAAB2-6A79-41E5-9BEB-FBF8C1BA7BE8}" name="CÓDIGO" dataDxfId="95"/>
    <tableColumn id="3" xr3:uid="{51143416-0486-43F9-95AC-F437D5AD9DC6}" name="UNIDAD" dataDxfId="94"/>
    <tableColumn id="4" xr3:uid="{913E13E0-4534-466E-995A-01978A88A830}" name="PRECIO" dataDxfId="93"/>
    <tableColumn id="5" xr3:uid="{2D680BD7-8930-43A2-97F6-3F945A617F52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A0CB45-431C-4398-AD84-41E97A4F91C3}" name="T_sub" displayName="T_sub" ref="Y4:AC11" totalsRowShown="0" headerRowDxfId="92">
  <autoFilter ref="Y4:AC11" xr:uid="{A5432880-8865-4B3A-978A-BD849B922033}"/>
  <sortState xmlns:xlrd2="http://schemas.microsoft.com/office/spreadsheetml/2017/richdata2" ref="Y5:AC18">
    <sortCondition ref="Z4"/>
  </sortState>
  <tableColumns count="5">
    <tableColumn id="1" xr3:uid="{050594E9-1675-43E4-BC32-727807BBF68A}" name="DESCRIPCIÓN" dataDxfId="91"/>
    <tableColumn id="2" xr3:uid="{C2E6ACD6-B475-4529-8046-E018EE8C6413}" name="CÓDIGO" dataDxfId="90"/>
    <tableColumn id="3" xr3:uid="{31CBA0B5-76A9-40F7-A19E-7539508C9C38}" name="UNIDAD" dataDxfId="89"/>
    <tableColumn id="4" xr3:uid="{EA2A06E4-2620-4F09-8E3F-761EBD028360}" name="PRECIO" dataDxfId="88"/>
    <tableColumn id="5" xr3:uid="{82E1756F-1B18-4A77-A3EC-AEE687432F96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E105CC-46E8-4D7F-A075-B16F497771CC}" name="T_otros" displayName="T_otros" ref="AK4:AO11" totalsRowShown="0" headerRowDxfId="87">
  <autoFilter ref="AK4:AO11" xr:uid="{B739D248-1CFE-45E0-9847-56BD96B9EE83}"/>
  <sortState xmlns:xlrd2="http://schemas.microsoft.com/office/spreadsheetml/2017/richdata2" ref="AK5:AO18">
    <sortCondition ref="AL4"/>
  </sortState>
  <tableColumns count="5">
    <tableColumn id="1" xr3:uid="{4951200A-27FA-404D-8A06-5808D2AD8BB2}" name="DESCRIPCIÓN" dataDxfId="86"/>
    <tableColumn id="2" xr3:uid="{1A0D46FB-8A76-40E7-9461-7A36FB46A466}" name="CÓDIGO" dataDxfId="85"/>
    <tableColumn id="3" xr3:uid="{DFE10961-99A1-4B4F-B6B1-67C2C34723E2}" name="UNIDAD" dataDxfId="84"/>
    <tableColumn id="4" xr3:uid="{0F40A485-FD61-469A-A9A3-41BDE11EC595}" name="PRECIO" dataDxfId="83"/>
    <tableColumn id="5" xr3:uid="{431037DA-9463-43E4-AE9E-E14B6D458700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3BFF36-3FB8-4858-A0A7-53245C669FCC}" name="T_act" displayName="T_act" ref="AE4:AI11" totalsRowShown="0" headerRowDxfId="82">
  <autoFilter ref="AE4:AI11" xr:uid="{21F9E8E9-CC8E-43CE-A714-B7CAB66EA4AB}"/>
  <sortState xmlns:xlrd2="http://schemas.microsoft.com/office/spreadsheetml/2017/richdata2" ref="AE5:AI15">
    <sortCondition ref="AE4:AE15"/>
  </sortState>
  <tableColumns count="5">
    <tableColumn id="1" xr3:uid="{2E22FD4E-6F4B-4A25-B414-675861C3E11A}" name="DESCRIPCIÓN" dataDxfId="81"/>
    <tableColumn id="2" xr3:uid="{BCE16A09-3CBB-42F6-B19C-E3A60C36F5F9}" name="CÓDIGO" dataDxfId="80"/>
    <tableColumn id="3" xr3:uid="{0E7256B7-BB2A-4705-8ECC-CFD31114FF93}" name="UNIDAD" dataDxfId="79"/>
    <tableColumn id="4" xr3:uid="{491E367E-6F13-489F-8C58-59F1415CBAD9}" name="PRECIO" dataDxfId="78"/>
    <tableColumn id="5" xr3:uid="{1964411F-7FFA-4396-8249-A08906FC710B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4EF294-E2E0-45E4-9809-36F4A01BC2DC}" name="Tabla4" displayName="Tabla4" ref="A4:H10" totalsRowCount="1">
  <autoFilter ref="A4:H9" xr:uid="{9306FBBD-6FF5-4B8F-896D-D6B552D5837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A35198B-C927-4E95-B30A-37A56833C928}" name="TIPO" totalsRowLabel="Total"/>
    <tableColumn id="2" xr3:uid="{08F5856D-C5AA-4421-B798-14FE710DAC0E}" name="CÓDIGO"/>
    <tableColumn id="3" xr3:uid="{E0B24276-198B-4071-91CC-9A6CE2C0E226}" name="DESCRIPCIÓN"/>
    <tableColumn id="4" xr3:uid="{9FB17182-17A1-4EE9-B6F5-E7B1B4C7AE75}" name="UNIDAD" dataDxfId="75"/>
    <tableColumn id="5" xr3:uid="{4E104DA3-DA54-4FAE-A518-75FE6F2A6F7F}" name="FACTOR" dataDxfId="74">
      <calculatedColumnFormula>1</calculatedColumnFormula>
    </tableColumn>
    <tableColumn id="6" xr3:uid="{38F2C3BC-906D-4C0D-86F7-AC3E0D796B38}" name="CANTIDAD" dataDxfId="73"/>
    <tableColumn id="7" xr3:uid="{47113705-174F-4DBB-AAC6-F0B4191B8EF7}" name="PRECIO" dataDxfId="71" totalsRowDxfId="72"/>
    <tableColumn id="8" xr3:uid="{EAB27896-86E4-4053-985F-8AD83A37DA47}" name="TOTAL" totalsRowFunction="custom" dataDxfId="69" totalsRowDxfId="70">
      <calculatedColumnFormula>Tabla4[[#This Row],[CANTIDAD]]*Tabla4[[#This Row],[PRECIO]]*Tabla4[[#This Row],[FACTOR]]</calculatedColumnFormula>
      <totalsRowFormula>SUM(Tabla4[TOTAL])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A7459F-6011-4461-95DC-4DEE4FA97A21}" name="Tabla6" displayName="Tabla6" ref="A14:H20" totalsRowCount="1" headerRowDxfId="68">
  <autoFilter ref="A14:H19" xr:uid="{C7FD92A1-2E03-4B8D-9BBD-F6606F1A9F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0415045-90B4-4B33-8331-690C4B410F49}" name="TIPO" totalsRowLabel="Total" totalsRowDxfId="67"/>
    <tableColumn id="2" xr3:uid="{B0274AE1-B57E-4A24-B3EE-AEDE58DA6EFB}" name="CÓDIGO"/>
    <tableColumn id="3" xr3:uid="{59AF4E27-AF18-4ACE-A1A7-2D6E3153F42C}" name="DESCRIPCIÓN"/>
    <tableColumn id="4" xr3:uid="{E6D10B01-E3D4-4750-8E49-3B699BBB349A}" name="UNIDAD" dataDxfId="66"/>
    <tableColumn id="5" xr3:uid="{EAC6DA15-D678-4C30-AF98-E2A3D29F76AD}" name="FACTOR" dataDxfId="65"/>
    <tableColumn id="6" xr3:uid="{25954F42-89B3-41C4-81FF-7792B6CDD0D7}" name="CANTIDAD" dataDxfId="64"/>
    <tableColumn id="7" xr3:uid="{BC53B098-4112-4B6B-9F65-981A4791AC7B}" name="PRECIO" dataDxfId="62" totalsRowDxfId="63"/>
    <tableColumn id="8" xr3:uid="{5D2FB8BC-4EBA-48C1-AE12-276388F892E5}" name="TOTAL" totalsRowFunction="custom" dataDxfId="60" totalsRowDxfId="61">
      <calculatedColumnFormula>Tabla6[[#This Row],[CANTIDAD]]*Tabla6[[#This Row],[PRECIO]]*Tabla6[[#This Row],[FACTOR]]</calculatedColumnFormula>
      <totalsRowFormula>SUM(Tabla6[TOTAL])</totalsRowFormula>
    </tableColumn>
  </tableColumns>
  <tableStyleInfo name="S5S Green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9280-76DE-48D5-9ACE-D525F79577E6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A2" sqref="A2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05A8-73F2-4F92-B085-4093DC2EB127}">
  <sheetPr codeName="Hoja3">
    <tabColor rgb="FF0088CC"/>
    <outlinePr summaryBelow="0"/>
    <pageSetUpPr fitToPage="1"/>
  </sheetPr>
  <dimension ref="A1:H38"/>
  <sheetViews>
    <sheetView showGridLines="0" zoomScale="110" zoomScaleNormal="110" zoomScaleSheetLayoutView="110" workbookViewId="0">
      <selection activeCell="A2" sqref="A2"/>
    </sheetView>
  </sheetViews>
  <sheetFormatPr baseColWidth="10" defaultRowHeight="14.4" outlineLevelRow="1" x14ac:dyDescent="0.3"/>
  <cols>
    <col min="1" max="1" width="11.77734375" bestFit="1" customWidth="1"/>
    <col min="2" max="2" width="8" bestFit="1" customWidth="1"/>
    <col min="3" max="3" width="40.77734375" customWidth="1"/>
    <col min="4" max="4" width="7.88671875" bestFit="1" customWidth="1"/>
    <col min="5" max="5" width="7.6640625" bestFit="1" customWidth="1"/>
    <col min="6" max="6" width="9.88671875" bestFit="1" customWidth="1"/>
    <col min="7" max="7" width="8.77734375" style="21" bestFit="1" customWidth="1"/>
    <col min="8" max="8" width="10.44140625" style="21" bestFit="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5"/>
      <c r="D3" s="25"/>
      <c r="E3" s="25"/>
      <c r="F3" s="25"/>
      <c r="G3" s="26"/>
      <c r="H3" s="27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1</v>
      </c>
      <c r="B5">
        <f>VLOOKUP(Tabla4[[#This Row],[DESCRIPCIÓN]],T_mat[[DESCRIPCIÓN]:[PRECIO]],2,FALSE)</f>
        <v>0</v>
      </c>
      <c r="C5" t="s">
        <v>24</v>
      </c>
      <c r="D5" s="3" t="str">
        <f>VLOOKUP(Tabla4[[#This Row],[DESCRIPCIÓN]],T_mat[[DESCRIPCIÓN]:[PRECIO]],3,FALSE)</f>
        <v>m3</v>
      </c>
      <c r="E5">
        <f>1</f>
        <v>1</v>
      </c>
      <c r="F5">
        <v>1</v>
      </c>
      <c r="G5" s="4">
        <f>VLOOKUP(Tabla4[[#This Row],[DESCRIPCIÓN]],T_mat[[DESCRIPCIÓN]:[PRECIO]],4,FALSE)</f>
        <v>285000</v>
      </c>
      <c r="H5" s="4">
        <f>Tabla4[[#This Row],[CANTIDAD]]*Tabla4[[#This Row],[PRECIO]]*Tabla4[[#This Row],[FACTOR]]</f>
        <v>285000</v>
      </c>
    </row>
    <row r="6" spans="1:8" outlineLevel="1" x14ac:dyDescent="0.3">
      <c r="A6" s="18" t="s">
        <v>1</v>
      </c>
      <c r="B6">
        <f>VLOOKUP(Tabla4[[#This Row],[DESCRIPCIÓN]],T_mat[[DESCRIPCIÓN]:[PRECIO]],2,FALSE)</f>
        <v>0</v>
      </c>
      <c r="C6" t="s">
        <v>26</v>
      </c>
      <c r="D6" s="3" t="str">
        <f>VLOOKUP(Tabla4[[#This Row],[DESCRIPCIÓN]],T_mat[[DESCRIPCIÓN]:[PRECIO]],3,FALSE)</f>
        <v>kg</v>
      </c>
      <c r="E6">
        <f>1</f>
        <v>1</v>
      </c>
      <c r="F6">
        <v>2</v>
      </c>
      <c r="G6" s="4">
        <f>VLOOKUP(Tabla4[[#This Row],[DESCRIPCIÓN]],T_mat[[DESCRIPCIÓN]:[PRECIO]],4,FALSE)</f>
        <v>486</v>
      </c>
      <c r="H6" s="4">
        <f>Tabla4[[#This Row],[CANTIDAD]]*Tabla4[[#This Row],[PRECIO]]*Tabla4[[#This Row],[FACTOR]]</f>
        <v>972</v>
      </c>
    </row>
    <row r="7" spans="1:8" outlineLevel="1" x14ac:dyDescent="0.3">
      <c r="A7" s="18" t="s">
        <v>1</v>
      </c>
      <c r="B7">
        <f>VLOOKUP(Tabla4[[#This Row],[DESCRIPCIÓN]],T_mat[[DESCRIPCIÓN]:[PRECIO]],2,FALSE)</f>
        <v>0</v>
      </c>
      <c r="C7" t="s">
        <v>27</v>
      </c>
      <c r="D7" s="3" t="str">
        <f>VLOOKUP(Tabla4[[#This Row],[DESCRIPCIÓN]],T_mat[[DESCRIPCIÓN]:[PRECIO]],3,FALSE)</f>
        <v>m3</v>
      </c>
      <c r="E7">
        <f>1</f>
        <v>1</v>
      </c>
      <c r="F7">
        <v>3</v>
      </c>
      <c r="G7" s="4">
        <f>VLOOKUP(Tabla4[[#This Row],[DESCRIPCIÓN]],T_mat[[DESCRIPCIÓN]:[PRECIO]],4,FALSE)</f>
        <v>72500</v>
      </c>
      <c r="H7" s="4">
        <f>Tabla4[[#This Row],[CANTIDAD]]*Tabla4[[#This Row],[PRECIO]]*Tabla4[[#This Row],[FACTOR]]</f>
        <v>217500</v>
      </c>
    </row>
    <row r="8" spans="1:8" outlineLevel="1" x14ac:dyDescent="0.3">
      <c r="A8" t="s">
        <v>2</v>
      </c>
      <c r="B8">
        <f>VLOOKUP(Tabla4[[#This Row],[DESCRIPCIÓN]],T_equipos[[DESCRIPCIÓN]:[PRECIO]],2,FALSE)</f>
        <v>0</v>
      </c>
      <c r="C8" t="s">
        <v>15</v>
      </c>
      <c r="D8" s="3" t="str">
        <f>VLOOKUP(Tabla4[[#This Row],[DESCRIPCIÓN]],T_equipos[[DESCRIPCIÓN]:[PRECIO]],3,FALSE)</f>
        <v>gl</v>
      </c>
      <c r="E8">
        <f>1</f>
        <v>1</v>
      </c>
      <c r="F8">
        <v>2</v>
      </c>
      <c r="G8" s="4">
        <f>VLOOKUP(Tabla4[[#This Row],[DESCRIPCIÓN]],T_equipos[[DESCRIPCIÓN]:[PRECIO]],4,FALSE)</f>
        <v>100000</v>
      </c>
      <c r="H8" s="4">
        <f>Tabla4[[#This Row],[CANTIDAD]]*Tabla4[[#This Row],[PRECIO]]*Tabla4[[#This Row],[FACTOR]]</f>
        <v>200000</v>
      </c>
    </row>
    <row r="9" spans="1:8" outlineLevel="1" x14ac:dyDescent="0.3">
      <c r="D9" s="3"/>
      <c r="E9">
        <f>1</f>
        <v>1</v>
      </c>
      <c r="G9" s="4"/>
      <c r="H9" s="4">
        <f>Tabla4[[#This Row],[CANTIDAD]]*Tabla4[[#This Row],[PRECIO]]*Tabla4[[#This Row],[FACTOR]]</f>
        <v>0</v>
      </c>
    </row>
    <row r="10" spans="1:8" x14ac:dyDescent="0.3">
      <c r="A10" t="s">
        <v>36</v>
      </c>
      <c r="G10" s="4"/>
      <c r="H10" s="4">
        <f>SUM(Tabla4[TOTAL])</f>
        <v>703472</v>
      </c>
    </row>
    <row r="11" spans="1:8" x14ac:dyDescent="0.3">
      <c r="G11"/>
      <c r="H11"/>
    </row>
    <row r="12" spans="1:8" ht="15" thickBot="1" x14ac:dyDescent="0.35">
      <c r="G12"/>
      <c r="H12"/>
    </row>
    <row r="13" spans="1:8" ht="15" thickBot="1" x14ac:dyDescent="0.35">
      <c r="A13" s="28" t="s">
        <v>29</v>
      </c>
      <c r="B13" s="29" t="s">
        <v>37</v>
      </c>
      <c r="C13" s="30"/>
      <c r="D13" s="30"/>
      <c r="E13" s="30"/>
      <c r="F13" s="30"/>
      <c r="G13" s="31"/>
      <c r="H13" s="32" t="s">
        <v>31</v>
      </c>
    </row>
    <row r="14" spans="1:8" outlineLevel="1" x14ac:dyDescent="0.3">
      <c r="A14" s="18" t="s">
        <v>32</v>
      </c>
      <c r="B14" s="18" t="s">
        <v>9</v>
      </c>
      <c r="C14" s="18" t="s">
        <v>8</v>
      </c>
      <c r="D14" s="18" t="s">
        <v>10</v>
      </c>
      <c r="E14" s="18" t="s">
        <v>33</v>
      </c>
      <c r="F14" s="18" t="s">
        <v>34</v>
      </c>
      <c r="G14" s="18" t="s">
        <v>11</v>
      </c>
      <c r="H14" s="18" t="s">
        <v>35</v>
      </c>
    </row>
    <row r="15" spans="1:8" outlineLevel="1" x14ac:dyDescent="0.3">
      <c r="A15" t="s">
        <v>1</v>
      </c>
      <c r="B15">
        <f>VLOOKUP(Tabla6[[#This Row],[DESCRIPCIÓN]],T_mat[[DESCRIPCIÓN]:[PRECIO]],2,FALSE)</f>
        <v>0</v>
      </c>
      <c r="C15" t="s">
        <v>24</v>
      </c>
      <c r="D15" s="3" t="str">
        <f>VLOOKUP(Tabla6[[#This Row],[DESCRIPCIÓN]],T_mat[[DESCRIPCIÓN]:[PRECIO]],3,FALSE)</f>
        <v>m3</v>
      </c>
      <c r="E15">
        <v>1</v>
      </c>
      <c r="F15">
        <v>4</v>
      </c>
      <c r="G15" s="4">
        <f>VLOOKUP(Tabla6[[#This Row],[DESCRIPCIÓN]],T_mat[[DESCRIPCIÓN]:[PRECIO]],4,FALSE)</f>
        <v>285000</v>
      </c>
      <c r="H15" s="4">
        <f>Tabla6[[#This Row],[CANTIDAD]]*Tabla6[[#This Row],[PRECIO]]*Tabla6[[#This Row],[FACTOR]]</f>
        <v>1140000</v>
      </c>
    </row>
    <row r="16" spans="1:8" outlineLevel="1" x14ac:dyDescent="0.3">
      <c r="A16" t="s">
        <v>1</v>
      </c>
      <c r="B16">
        <f>VLOOKUP(Tabla6[[#This Row],[DESCRIPCIÓN]],T_mat[[DESCRIPCIÓN]:[PRECIO]],2,FALSE)</f>
        <v>0</v>
      </c>
      <c r="C16" t="s">
        <v>26</v>
      </c>
      <c r="D16" s="3" t="str">
        <f>VLOOKUP(Tabla6[[#This Row],[DESCRIPCIÓN]],T_mat[[DESCRIPCIÓN]:[PRECIO]],3,FALSE)</f>
        <v>kg</v>
      </c>
      <c r="E16">
        <v>1</v>
      </c>
      <c r="F16">
        <v>5</v>
      </c>
      <c r="G16" s="4">
        <f>VLOOKUP(Tabla6[[#This Row],[DESCRIPCIÓN]],T_mat[[DESCRIPCIÓN]:[PRECIO]],4,FALSE)</f>
        <v>486</v>
      </c>
      <c r="H16" s="4">
        <f>Tabla6[[#This Row],[CANTIDAD]]*Tabla6[[#This Row],[PRECIO]]*Tabla6[[#This Row],[FACTOR]]</f>
        <v>2430</v>
      </c>
    </row>
    <row r="17" spans="1:8" outlineLevel="1" x14ac:dyDescent="0.3">
      <c r="A17" t="s">
        <v>1</v>
      </c>
      <c r="B17">
        <f>VLOOKUP(Tabla6[[#This Row],[DESCRIPCIÓN]],T_mat[[DESCRIPCIÓN]:[PRECIO]],2,FALSE)</f>
        <v>0</v>
      </c>
      <c r="C17" t="s">
        <v>27</v>
      </c>
      <c r="D17" s="3" t="str">
        <f>VLOOKUP(Tabla6[[#This Row],[DESCRIPCIÓN]],T_mat[[DESCRIPCIÓN]:[PRECIO]],3,FALSE)</f>
        <v>m3</v>
      </c>
      <c r="E17">
        <v>1</v>
      </c>
      <c r="F17">
        <v>6</v>
      </c>
      <c r="G17" s="4">
        <f>VLOOKUP(Tabla6[[#This Row],[DESCRIPCIÓN]],T_mat[[DESCRIPCIÓN]:[PRECIO]],4,FALSE)</f>
        <v>72500</v>
      </c>
      <c r="H17" s="4">
        <f>Tabla6[[#This Row],[CANTIDAD]]*Tabla6[[#This Row],[PRECIO]]*Tabla6[[#This Row],[FACTOR]]</f>
        <v>435000</v>
      </c>
    </row>
    <row r="18" spans="1:8" outlineLevel="1" x14ac:dyDescent="0.3">
      <c r="D18" s="3"/>
      <c r="E18">
        <v>1</v>
      </c>
      <c r="G18" s="4"/>
      <c r="H18" s="4">
        <f>Tabla6[[#This Row],[CANTIDAD]]*Tabla6[[#This Row],[PRECIO]]*Tabla6[[#This Row],[FACTOR]]</f>
        <v>0</v>
      </c>
    </row>
    <row r="19" spans="1:8" outlineLevel="1" x14ac:dyDescent="0.3">
      <c r="D19" s="3"/>
      <c r="E19">
        <v>1</v>
      </c>
      <c r="G19" s="4"/>
      <c r="H19" s="4">
        <f>Tabla6[[#This Row],[CANTIDAD]]*Tabla6[[#This Row],[PRECIO]]*Tabla6[[#This Row],[FACTOR]]</f>
        <v>0</v>
      </c>
    </row>
    <row r="20" spans="1:8" x14ac:dyDescent="0.3">
      <c r="A20" s="18" t="s">
        <v>36</v>
      </c>
      <c r="G20" s="4"/>
      <c r="H20" s="17">
        <f>SUM(Tabla6[TOTAL])</f>
        <v>1577430</v>
      </c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G28"/>
      <c r="H28"/>
    </row>
    <row r="29" spans="1:8" x14ac:dyDescent="0.3">
      <c r="G29"/>
      <c r="H29"/>
    </row>
    <row r="30" spans="1:8" x14ac:dyDescent="0.3">
      <c r="G30"/>
      <c r="H30"/>
    </row>
    <row r="31" spans="1:8" x14ac:dyDescent="0.3">
      <c r="G31"/>
      <c r="H31"/>
    </row>
    <row r="32" spans="1:8" x14ac:dyDescent="0.3">
      <c r="G32"/>
      <c r="H32"/>
    </row>
    <row r="33" spans="7:8" x14ac:dyDescent="0.3">
      <c r="G33"/>
      <c r="H33"/>
    </row>
    <row r="34" spans="7:8" x14ac:dyDescent="0.3">
      <c r="G34"/>
      <c r="H34"/>
    </row>
    <row r="35" spans="7:8" x14ac:dyDescent="0.3">
      <c r="G35"/>
      <c r="H35"/>
    </row>
    <row r="36" spans="7:8" x14ac:dyDescent="0.3">
      <c r="G36"/>
      <c r="H36"/>
    </row>
    <row r="37" spans="7:8" x14ac:dyDescent="0.3">
      <c r="G37"/>
      <c r="H37"/>
    </row>
    <row r="38" spans="7:8" x14ac:dyDescent="0.3">
      <c r="G38"/>
      <c r="H38"/>
    </row>
  </sheetData>
  <mergeCells count="3">
    <mergeCell ref="A1:H1"/>
    <mergeCell ref="B3:G3"/>
    <mergeCell ref="B13:G13"/>
  </mergeCells>
  <dataValidations count="4">
    <dataValidation type="list" allowBlank="1" showInputMessage="1" showErrorMessage="1" sqref="C8" xr:uid="{D5656620-4424-494C-9199-EC51BCB15B43}">
      <formula1>EQUIPOS</formula1>
    </dataValidation>
    <dataValidation type="list" allowBlank="1" showInputMessage="1" showErrorMessage="1" sqref="A15:A19" xr:uid="{801B3566-267D-4575-A369-C397ABE38B4B}">
      <formula1>"MATERIALES,EQUIPOS,MANO DE OBRA,TRANSPORTE,SUBCONTRATOS,ACTIVIDADES,OTROS,APU BÁSICOS"</formula1>
    </dataValidation>
    <dataValidation type="list" allowBlank="1" showInputMessage="1" showErrorMessage="1" sqref="C5:C7 C15:C17" xr:uid="{A1E695DF-DD18-4819-AA60-D7CBC05C2F6F}">
      <formula1>MATERIALES</formula1>
    </dataValidation>
    <dataValidation type="list" allowBlank="1" showInputMessage="1" showErrorMessage="1" sqref="A5:A9" xr:uid="{0CF18B56-6296-4710-BA84-E59356D9574D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E850-3120-4C19-AC9A-00AE24D054C1}">
  <sheetPr codeName="Hoja7">
    <tabColor rgb="FF00AC56"/>
    <outlinePr summaryBelow="0"/>
    <pageSetUpPr fitToPage="1"/>
  </sheetPr>
  <dimension ref="A1:H39"/>
  <sheetViews>
    <sheetView showGridLines="0" showWhiteSpace="0" zoomScale="110" zoomScaleNormal="110" zoomScaleSheetLayoutView="110" workbookViewId="0">
      <selection activeCell="A2" sqref="A2"/>
    </sheetView>
  </sheetViews>
  <sheetFormatPr baseColWidth="10" defaultColWidth="11.44140625" defaultRowHeight="14.4" outlineLevelRow="1" x14ac:dyDescent="0.3"/>
  <cols>
    <col min="1" max="1" width="12" bestFit="1" customWidth="1"/>
    <col min="2" max="2" width="9.6640625" customWidth="1"/>
    <col min="3" max="3" width="40.77734375" customWidth="1"/>
    <col min="4" max="4" width="9.5546875" customWidth="1"/>
    <col min="5" max="5" width="9.44140625" customWidth="1"/>
    <col min="6" max="6" width="11.6640625" customWidth="1"/>
    <col min="7" max="7" width="10.33203125" style="21" bestFit="1" customWidth="1"/>
    <col min="8" max="8" width="11.44140625" style="21" bestFit="1" customWidth="1"/>
    <col min="9" max="9" width="1.33203125" customWidth="1"/>
  </cols>
  <sheetData>
    <row r="1" spans="1:8" ht="30" customHeight="1" x14ac:dyDescent="0.3">
      <c r="A1" s="22" t="s">
        <v>38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33"/>
      <c r="B2" s="34"/>
      <c r="C2" s="35"/>
      <c r="D2" s="35"/>
      <c r="E2" s="33"/>
      <c r="F2" s="33"/>
      <c r="G2" s="33"/>
      <c r="H2" s="36"/>
    </row>
    <row r="3" spans="1:8" ht="15" thickBot="1" x14ac:dyDescent="0.35">
      <c r="A3" s="37" t="s">
        <v>29</v>
      </c>
      <c r="B3" s="38" t="s">
        <v>39</v>
      </c>
      <c r="C3" s="39"/>
      <c r="D3" s="39"/>
      <c r="E3" s="39"/>
      <c r="F3" s="39"/>
      <c r="G3" s="40"/>
      <c r="H3" s="41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t="s">
        <v>40</v>
      </c>
      <c r="B5" t="s">
        <v>29</v>
      </c>
      <c r="C5" t="s">
        <v>30</v>
      </c>
      <c r="D5" s="3" t="s">
        <v>31</v>
      </c>
      <c r="E5">
        <f>1</f>
        <v>1</v>
      </c>
      <c r="F5">
        <v>2</v>
      </c>
      <c r="G5" s="4">
        <v>703472</v>
      </c>
      <c r="H5" s="4">
        <f>Tabla8[[#This Row],[CANTIDAD]]*Tabla8[[#This Row],[PRECIO]]*Tabla8[[#This Row],[FACTOR]]</f>
        <v>1406944</v>
      </c>
    </row>
    <row r="6" spans="1:8" outlineLevel="1" x14ac:dyDescent="0.3">
      <c r="A6" t="s">
        <v>40</v>
      </c>
      <c r="B6" t="s">
        <v>29</v>
      </c>
      <c r="C6" t="s">
        <v>37</v>
      </c>
      <c r="D6" s="3" t="s">
        <v>31</v>
      </c>
      <c r="E6">
        <f>1</f>
        <v>1</v>
      </c>
      <c r="F6">
        <v>3</v>
      </c>
      <c r="G6" s="4">
        <v>1577430</v>
      </c>
      <c r="H6" s="4">
        <f>Tabla8[[#This Row],[CANTIDAD]]*Tabla8[[#This Row],[PRECIO]]*Tabla8[[#This Row],[FACTOR]]</f>
        <v>4732290</v>
      </c>
    </row>
    <row r="7" spans="1:8" outlineLevel="1" x14ac:dyDescent="0.3">
      <c r="A7" s="18"/>
      <c r="D7" s="3"/>
      <c r="E7">
        <f>1</f>
        <v>1</v>
      </c>
      <c r="G7" s="4"/>
      <c r="H7" s="4">
        <f>Tabla8[[#This Row],[CANTIDAD]]*Tabla8[[#This Row],[PRECIO]]*Tabla8[[#This Row],[FACTOR]]</f>
        <v>0</v>
      </c>
    </row>
    <row r="8" spans="1:8" outlineLevel="1" x14ac:dyDescent="0.3">
      <c r="D8" s="3"/>
      <c r="E8">
        <f>1</f>
        <v>1</v>
      </c>
      <c r="G8" s="4"/>
      <c r="H8" s="4">
        <f>Tabla8[[#This Row],[CANTIDAD]]*Tabla8[[#This Row],[PRECIO]]*Tabla8[[#This Row],[FACTOR]]</f>
        <v>0</v>
      </c>
    </row>
    <row r="9" spans="1:8" outlineLevel="1" x14ac:dyDescent="0.3">
      <c r="D9" s="3"/>
      <c r="E9">
        <f>1</f>
        <v>1</v>
      </c>
      <c r="G9" s="4"/>
      <c r="H9" s="4">
        <f>Tabla8[[#This Row],[CANTIDAD]]*Tabla8[[#This Row],[PRECIO]]*Tabla8[[#This Row],[FACTOR]]</f>
        <v>0</v>
      </c>
    </row>
    <row r="10" spans="1:8" x14ac:dyDescent="0.3">
      <c r="A10" t="s">
        <v>36</v>
      </c>
      <c r="G10" s="4"/>
      <c r="H10" s="4">
        <f>SUM(Tabla8[TOTAL])</f>
        <v>6139234</v>
      </c>
    </row>
    <row r="11" spans="1:8" x14ac:dyDescent="0.3">
      <c r="G11"/>
      <c r="H11"/>
    </row>
    <row r="12" spans="1:8" ht="15" thickBot="1" x14ac:dyDescent="0.35">
      <c r="G12"/>
      <c r="H12"/>
    </row>
    <row r="13" spans="1:8" ht="15" thickBot="1" x14ac:dyDescent="0.35">
      <c r="A13" s="42" t="s">
        <v>29</v>
      </c>
      <c r="B13" s="43" t="s">
        <v>41</v>
      </c>
      <c r="C13" s="44"/>
      <c r="D13" s="44"/>
      <c r="E13" s="44"/>
      <c r="F13" s="44"/>
      <c r="G13" s="45"/>
      <c r="H13" s="46" t="s">
        <v>31</v>
      </c>
    </row>
    <row r="14" spans="1:8" outlineLevel="1" x14ac:dyDescent="0.3">
      <c r="A14" s="18" t="s">
        <v>32</v>
      </c>
      <c r="B14" s="18" t="s">
        <v>9</v>
      </c>
      <c r="C14" s="18" t="s">
        <v>8</v>
      </c>
      <c r="D14" s="18" t="s">
        <v>10</v>
      </c>
      <c r="E14" s="18" t="s">
        <v>33</v>
      </c>
      <c r="F14" s="18" t="s">
        <v>34</v>
      </c>
      <c r="G14" s="18" t="s">
        <v>11</v>
      </c>
      <c r="H14" s="18" t="s">
        <v>35</v>
      </c>
    </row>
    <row r="15" spans="1:8" outlineLevel="1" x14ac:dyDescent="0.3">
      <c r="A15" t="s">
        <v>40</v>
      </c>
      <c r="B15" t="s">
        <v>29</v>
      </c>
      <c r="C15" t="s">
        <v>30</v>
      </c>
      <c r="D15" s="3" t="s">
        <v>31</v>
      </c>
      <c r="E15">
        <v>1</v>
      </c>
      <c r="F15">
        <v>4</v>
      </c>
      <c r="G15" s="4">
        <v>703472</v>
      </c>
      <c r="H15" s="4">
        <f>Tabla10[[#This Row],[CANTIDAD]]*Tabla10[[#This Row],[PRECIO]]*Tabla10[[#This Row],[FACTOR]]</f>
        <v>2813888</v>
      </c>
    </row>
    <row r="16" spans="1:8" outlineLevel="1" x14ac:dyDescent="0.3">
      <c r="A16" t="s">
        <v>40</v>
      </c>
      <c r="B16" t="s">
        <v>29</v>
      </c>
      <c r="C16" t="s">
        <v>37</v>
      </c>
      <c r="D16" s="3" t="s">
        <v>31</v>
      </c>
      <c r="E16">
        <v>1</v>
      </c>
      <c r="F16">
        <v>5</v>
      </c>
      <c r="G16" s="4">
        <v>1577430</v>
      </c>
      <c r="H16" s="4">
        <f>Tabla10[[#This Row],[CANTIDAD]]*Tabla10[[#This Row],[PRECIO]]*Tabla10[[#This Row],[FACTOR]]</f>
        <v>7887150</v>
      </c>
    </row>
    <row r="17" spans="1:8" outlineLevel="1" x14ac:dyDescent="0.3">
      <c r="D17" s="3"/>
      <c r="E17">
        <v>1</v>
      </c>
      <c r="G17" s="4"/>
      <c r="H17" s="4">
        <f>Tabla10[[#This Row],[CANTIDAD]]*Tabla10[[#This Row],[PRECIO]]*Tabla10[[#This Row],[FACTOR]]</f>
        <v>0</v>
      </c>
    </row>
    <row r="18" spans="1:8" outlineLevel="1" x14ac:dyDescent="0.3">
      <c r="D18" s="3"/>
      <c r="E18">
        <v>1</v>
      </c>
      <c r="G18" s="4"/>
      <c r="H18" s="4">
        <f>Tabla10[[#This Row],[CANTIDAD]]*Tabla10[[#This Row],[PRECIO]]*Tabla10[[#This Row],[FACTOR]]</f>
        <v>0</v>
      </c>
    </row>
    <row r="19" spans="1:8" outlineLevel="1" x14ac:dyDescent="0.3">
      <c r="D19" s="3"/>
      <c r="E19">
        <v>1</v>
      </c>
      <c r="G19" s="4"/>
      <c r="H19" s="4">
        <f>Tabla10[[#This Row],[CANTIDAD]]*Tabla10[[#This Row],[PRECIO]]*Tabla10[[#This Row],[FACTOR]]</f>
        <v>0</v>
      </c>
    </row>
    <row r="20" spans="1:8" x14ac:dyDescent="0.3">
      <c r="A20" s="18" t="s">
        <v>36</v>
      </c>
      <c r="G20" s="4"/>
      <c r="H20" s="17">
        <f>SUM(Tabla10[TOTAL])</f>
        <v>10701038</v>
      </c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G28"/>
      <c r="H28"/>
    </row>
    <row r="29" spans="1:8" x14ac:dyDescent="0.3">
      <c r="G29"/>
      <c r="H29"/>
    </row>
    <row r="30" spans="1:8" x14ac:dyDescent="0.3">
      <c r="G30"/>
      <c r="H30"/>
    </row>
    <row r="31" spans="1:8" x14ac:dyDescent="0.3">
      <c r="G31"/>
      <c r="H31"/>
    </row>
    <row r="32" spans="1:8" x14ac:dyDescent="0.3">
      <c r="G32"/>
      <c r="H32"/>
    </row>
    <row r="33" spans="1:8" x14ac:dyDescent="0.3">
      <c r="G33"/>
      <c r="H33"/>
    </row>
    <row r="34" spans="1:8" x14ac:dyDescent="0.3">
      <c r="G34"/>
      <c r="H34"/>
    </row>
    <row r="35" spans="1:8" x14ac:dyDescent="0.3">
      <c r="A35" s="33"/>
      <c r="B35" s="34"/>
      <c r="C35" s="35"/>
      <c r="D35" s="35"/>
      <c r="E35" s="33"/>
      <c r="F35" s="33"/>
      <c r="G35" s="33"/>
      <c r="H35" s="36"/>
    </row>
    <row r="36" spans="1:8" x14ac:dyDescent="0.3">
      <c r="A36" s="33"/>
      <c r="B36" s="34"/>
      <c r="C36" s="35"/>
      <c r="D36" s="35"/>
      <c r="E36" s="33"/>
      <c r="F36" s="33"/>
      <c r="G36" s="33"/>
      <c r="H36" s="36"/>
    </row>
    <row r="37" spans="1:8" x14ac:dyDescent="0.3">
      <c r="G37"/>
      <c r="H37"/>
    </row>
    <row r="38" spans="1:8" x14ac:dyDescent="0.3">
      <c r="A38" s="33"/>
      <c r="B38" s="34"/>
      <c r="C38" s="35"/>
      <c r="D38" s="35"/>
      <c r="E38" s="33"/>
      <c r="F38" s="33"/>
      <c r="G38" s="33"/>
      <c r="H38" s="36"/>
    </row>
    <row r="39" spans="1:8" x14ac:dyDescent="0.3">
      <c r="A39" s="33"/>
      <c r="B39" s="34"/>
      <c r="C39" s="35"/>
      <c r="D39" s="35"/>
      <c r="E39" s="33"/>
      <c r="F39" s="33"/>
      <c r="G39" s="33"/>
      <c r="H39" s="36"/>
    </row>
  </sheetData>
  <mergeCells count="3">
    <mergeCell ref="A1:H1"/>
    <mergeCell ref="B3:G3"/>
    <mergeCell ref="B13:G13"/>
  </mergeCells>
  <dataValidations count="2">
    <dataValidation type="list" allowBlank="1" showInputMessage="1" showErrorMessage="1" sqref="C5:C6 C15:C16" xr:uid="{A23CCEDC-A053-4314-8C12-639714434119}">
      <formula1>BÁSICOS</formula1>
    </dataValidation>
    <dataValidation type="list" allowBlank="1" showInputMessage="1" showErrorMessage="1" sqref="A5:A9 A15:A19" xr:uid="{3BF8C67F-74AF-4138-B67E-3D9EFBEA118C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6245-3330-446E-AA4A-73AD0C0E4F32}">
  <sheetPr codeName="Hoja1">
    <tabColor rgb="FF0088CC"/>
    <outlinePr summaryBelow="0"/>
    <pageSetUpPr fitToPage="1"/>
  </sheetPr>
  <dimension ref="A1:H42"/>
  <sheetViews>
    <sheetView showGridLines="0" tabSelected="1" topLeftCell="B13" zoomScale="90" zoomScaleNormal="9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48" hidden="1" customWidth="1"/>
    <col min="2" max="2" width="11.5546875" style="49" bestFit="1" customWidth="1"/>
    <col min="3" max="3" width="40.77734375" style="50" customWidth="1"/>
    <col min="4" max="4" width="23" style="49" bestFit="1" customWidth="1"/>
    <col min="5" max="5" width="14.88671875" style="51" bestFit="1" customWidth="1"/>
    <col min="6" max="6" width="14.21875" style="51" bestFit="1" customWidth="1"/>
    <col min="7" max="7" width="13.6640625" style="51" bestFit="1" customWidth="1"/>
    <col min="8" max="8" width="14.88671875" style="51" bestFit="1" customWidth="1"/>
    <col min="9" max="9" width="1.33203125" style="48" customWidth="1"/>
    <col min="10" max="16384" width="11.44140625" style="48"/>
  </cols>
  <sheetData>
    <row r="1" spans="2:8" ht="30" customHeight="1" x14ac:dyDescent="0.25">
      <c r="B1" s="47" t="s">
        <v>42</v>
      </c>
      <c r="C1" s="47"/>
      <c r="D1" s="47"/>
      <c r="E1" s="47"/>
      <c r="F1" s="47"/>
      <c r="G1" s="47"/>
      <c r="H1" s="47"/>
    </row>
    <row r="2" spans="2:8" ht="15.6" thickBot="1" x14ac:dyDescent="0.3"/>
    <row r="3" spans="2:8" ht="16.2" thickBot="1" x14ac:dyDescent="0.3">
      <c r="B3" s="52" t="s">
        <v>43</v>
      </c>
      <c r="C3" s="53"/>
      <c r="D3" s="53"/>
      <c r="E3" s="53"/>
      <c r="F3" s="53"/>
      <c r="G3" s="54"/>
      <c r="H3" s="55" t="s">
        <v>29</v>
      </c>
    </row>
    <row r="4" spans="2:8" ht="15.6" outlineLevel="1" x14ac:dyDescent="0.3">
      <c r="B4" s="56" t="s">
        <v>9</v>
      </c>
      <c r="C4" s="57" t="s">
        <v>8</v>
      </c>
      <c r="D4" s="56" t="s">
        <v>10</v>
      </c>
      <c r="E4" s="58" t="s">
        <v>33</v>
      </c>
      <c r="F4" s="58" t="s">
        <v>34</v>
      </c>
      <c r="G4" s="58" t="s">
        <v>44</v>
      </c>
      <c r="H4" s="58" t="s">
        <v>35</v>
      </c>
    </row>
    <row r="5" spans="2:8" outlineLevel="1" x14ac:dyDescent="0.25">
      <c r="B5" s="49" t="s">
        <v>29</v>
      </c>
      <c r="C5" s="50" t="s">
        <v>41</v>
      </c>
      <c r="D5" s="49" t="s">
        <v>31</v>
      </c>
      <c r="E5" s="51">
        <v>1</v>
      </c>
      <c r="F5" s="51">
        <v>4</v>
      </c>
      <c r="G5" s="51">
        <v>10701038</v>
      </c>
      <c r="H5" s="51">
        <f>Tabla7[[#This Row],[CANTIDAD]]*Tabla7[[#This Row],[COSTO]]*Tabla7[[#This Row],[FACTOR]]</f>
        <v>42804152</v>
      </c>
    </row>
    <row r="6" spans="2:8" outlineLevel="1" x14ac:dyDescent="0.25">
      <c r="B6" s="49" t="s">
        <v>29</v>
      </c>
      <c r="C6" s="50" t="s">
        <v>39</v>
      </c>
      <c r="D6" s="49" t="s">
        <v>31</v>
      </c>
      <c r="E6" s="51">
        <v>1</v>
      </c>
      <c r="F6" s="51">
        <v>2</v>
      </c>
      <c r="G6" s="51">
        <v>6139234</v>
      </c>
      <c r="H6" s="51">
        <f>Tabla7[[#This Row],[CANTIDAD]]*Tabla7[[#This Row],[COSTO]]*Tabla7[[#This Row],[FACTOR]]</f>
        <v>12278468</v>
      </c>
    </row>
    <row r="7" spans="2:8" outlineLevel="1" x14ac:dyDescent="0.25">
      <c r="B7" s="49" t="s">
        <v>29</v>
      </c>
      <c r="C7" s="50" t="s">
        <v>39</v>
      </c>
      <c r="D7" s="49" t="s">
        <v>31</v>
      </c>
      <c r="E7" s="51">
        <v>1</v>
      </c>
      <c r="F7" s="51">
        <v>1</v>
      </c>
      <c r="G7" s="51">
        <v>6139234</v>
      </c>
      <c r="H7" s="51">
        <f>Tabla7[[#This Row],[CANTIDAD]]*Tabla7[[#This Row],[COSTO]]*Tabla7[[#This Row],[FACTOR]]</f>
        <v>6139234</v>
      </c>
    </row>
    <row r="8" spans="2:8" outlineLevel="1" x14ac:dyDescent="0.25">
      <c r="E8" s="51">
        <v>1</v>
      </c>
      <c r="H8" s="51">
        <f>Tabla7[[#This Row],[FACTOR]]*Tabla7[[#This Row],[CANTIDAD]]*Tabla7[[#This Row],[COSTO]]</f>
        <v>0</v>
      </c>
    </row>
    <row r="9" spans="2:8" outlineLevel="1" x14ac:dyDescent="0.25">
      <c r="B9" s="49" t="s">
        <v>29</v>
      </c>
      <c r="C9" s="50" t="s">
        <v>41</v>
      </c>
      <c r="D9" s="49" t="s">
        <v>31</v>
      </c>
      <c r="E9" s="51">
        <v>1</v>
      </c>
      <c r="F9" s="51">
        <v>5</v>
      </c>
      <c r="G9" s="51">
        <v>10701038</v>
      </c>
      <c r="H9" s="51">
        <f>Tabla7[[#This Row],[CANTIDAD]]*Tabla7[[#This Row],[COSTO]]*Tabla7[[#This Row],[FACTOR]]</f>
        <v>53505190</v>
      </c>
    </row>
    <row r="10" spans="2:8" outlineLevel="1" x14ac:dyDescent="0.25">
      <c r="B10" s="49" t="s">
        <v>29</v>
      </c>
      <c r="C10" s="50" t="s">
        <v>39</v>
      </c>
      <c r="D10" s="49" t="s">
        <v>31</v>
      </c>
      <c r="E10" s="51">
        <v>1</v>
      </c>
      <c r="F10" s="51">
        <v>5</v>
      </c>
      <c r="G10" s="51">
        <v>6139234</v>
      </c>
      <c r="H10" s="51">
        <f>Tabla7[[#This Row],[CANTIDAD]]*Tabla7[[#This Row],[COSTO]]*Tabla7[[#This Row],[FACTOR]]</f>
        <v>30696170</v>
      </c>
    </row>
    <row r="11" spans="2:8" outlineLevel="1" x14ac:dyDescent="0.25">
      <c r="B11" s="49" t="s">
        <v>29</v>
      </c>
      <c r="C11" s="50" t="s">
        <v>39</v>
      </c>
      <c r="D11" s="49" t="s">
        <v>31</v>
      </c>
      <c r="E11" s="51">
        <v>1</v>
      </c>
      <c r="F11" s="51">
        <v>1</v>
      </c>
      <c r="G11" s="51">
        <v>6139234</v>
      </c>
      <c r="H11" s="51">
        <f>Tabla7[[#This Row],[CANTIDAD]]*Tabla7[[#This Row],[COSTO]]*Tabla7[[#This Row],[FACTOR]]</f>
        <v>6139234</v>
      </c>
    </row>
    <row r="12" spans="2:8" outlineLevel="1" x14ac:dyDescent="0.25">
      <c r="E12" s="51">
        <v>1</v>
      </c>
      <c r="H12" s="51">
        <v>0</v>
      </c>
    </row>
    <row r="13" spans="2:8" ht="15.6" x14ac:dyDescent="0.3">
      <c r="B13" s="56" t="s">
        <v>36</v>
      </c>
      <c r="H13" s="58">
        <f>SUM(Tabla7[TOTAL])</f>
        <v>151562448</v>
      </c>
    </row>
    <row r="15" spans="2:8" ht="15.6" thickBot="1" x14ac:dyDescent="0.3"/>
    <row r="16" spans="2:8" ht="16.2" thickBot="1" x14ac:dyDescent="0.3">
      <c r="B16" s="52" t="s">
        <v>45</v>
      </c>
      <c r="C16" s="53"/>
      <c r="D16" s="53"/>
      <c r="E16" s="53"/>
      <c r="F16" s="53"/>
      <c r="G16" s="54"/>
      <c r="H16" s="55" t="s">
        <v>29</v>
      </c>
    </row>
    <row r="17" spans="2:8" ht="15.6" outlineLevel="1" x14ac:dyDescent="0.3">
      <c r="B17" s="56" t="s">
        <v>9</v>
      </c>
      <c r="C17" s="57" t="s">
        <v>8</v>
      </c>
      <c r="D17" s="56" t="s">
        <v>10</v>
      </c>
      <c r="E17" s="58" t="s">
        <v>33</v>
      </c>
      <c r="F17" s="58" t="s">
        <v>34</v>
      </c>
      <c r="G17" s="58" t="s">
        <v>44</v>
      </c>
      <c r="H17" s="58" t="s">
        <v>35</v>
      </c>
    </row>
    <row r="18" spans="2:8" outlineLevel="1" x14ac:dyDescent="0.25">
      <c r="B18" s="49" t="s">
        <v>29</v>
      </c>
      <c r="C18" s="50" t="s">
        <v>39</v>
      </c>
      <c r="D18" s="49" t="s">
        <v>31</v>
      </c>
      <c r="E18" s="51">
        <v>1</v>
      </c>
      <c r="F18" s="51">
        <v>3</v>
      </c>
      <c r="G18" s="51">
        <v>6139234</v>
      </c>
      <c r="H18" s="51">
        <f>Tabla14[[#This Row],[CANTIDAD]]*Tabla14[[#This Row],[COSTO]]*Tabla14[[#This Row],[FACTOR]]</f>
        <v>18417702</v>
      </c>
    </row>
    <row r="19" spans="2:8" outlineLevel="1" x14ac:dyDescent="0.25">
      <c r="B19" s="49" t="s">
        <v>29</v>
      </c>
      <c r="C19" s="50" t="s">
        <v>41</v>
      </c>
      <c r="D19" s="49" t="s">
        <v>31</v>
      </c>
      <c r="E19" s="51">
        <v>1</v>
      </c>
      <c r="F19" s="51">
        <v>5</v>
      </c>
      <c r="G19" s="51">
        <v>10701038</v>
      </c>
      <c r="H19" s="51">
        <f>Tabla14[[#This Row],[CANTIDAD]]*Tabla14[[#This Row],[COSTO]]*Tabla14[[#This Row],[FACTOR]]</f>
        <v>53505190</v>
      </c>
    </row>
    <row r="20" spans="2:8" outlineLevel="1" x14ac:dyDescent="0.25">
      <c r="E20" s="51">
        <v>1</v>
      </c>
      <c r="H20" s="51">
        <f>Tabla14[[#This Row],[FACTOR]]*Tabla14[[#This Row],[CANTIDAD]]*Tabla14[[#This Row],[COSTO]]</f>
        <v>0</v>
      </c>
    </row>
    <row r="21" spans="2:8" outlineLevel="1" x14ac:dyDescent="0.25">
      <c r="E21" s="51">
        <v>1</v>
      </c>
      <c r="H21" s="51">
        <f>Tabla14[[#This Row],[FACTOR]]*Tabla14[[#This Row],[CANTIDAD]]*Tabla14[[#This Row],[COSTO]]</f>
        <v>0</v>
      </c>
    </row>
    <row r="22" spans="2:8" outlineLevel="1" x14ac:dyDescent="0.25">
      <c r="E22" s="51">
        <v>1</v>
      </c>
      <c r="H22" s="51">
        <f>Tabla14[[#This Row],[FACTOR]]*Tabla14[[#This Row],[CANTIDAD]]*Tabla14[[#This Row],[COSTO]]</f>
        <v>0</v>
      </c>
    </row>
    <row r="23" spans="2:8" ht="15.6" x14ac:dyDescent="0.3">
      <c r="B23" s="56" t="s">
        <v>36</v>
      </c>
      <c r="H23" s="58">
        <f>SUM(Tabla14[TOTAL])</f>
        <v>71922892</v>
      </c>
    </row>
    <row r="26" spans="2:8" ht="15.6" x14ac:dyDescent="0.3">
      <c r="F26" s="56"/>
      <c r="G26" s="56"/>
      <c r="H26" s="58"/>
    </row>
    <row r="27" spans="2:8" ht="15.6" x14ac:dyDescent="0.3">
      <c r="B27" s="56" t="s">
        <v>29</v>
      </c>
      <c r="C27" s="57" t="s">
        <v>46</v>
      </c>
      <c r="D27" s="56" t="s">
        <v>47</v>
      </c>
      <c r="E27" s="58" t="s">
        <v>48</v>
      </c>
      <c r="F27" s="49"/>
      <c r="G27" s="49"/>
    </row>
    <row r="28" spans="2:8" x14ac:dyDescent="0.25">
      <c r="B28" s="49" t="str">
        <f>$H$3</f>
        <v>CÓD</v>
      </c>
      <c r="C28" s="50" t="str">
        <f>$B$3</f>
        <v>CAPÍTULO 1</v>
      </c>
      <c r="D28" s="59">
        <f>(E28)/(E32)</f>
        <v>0.67817624189577719</v>
      </c>
      <c r="E28" s="51">
        <f>$H$13</f>
        <v>151562448</v>
      </c>
      <c r="F28" s="49"/>
      <c r="G28" s="49"/>
    </row>
    <row r="29" spans="2:8" x14ac:dyDescent="0.25">
      <c r="B29" s="49" t="str">
        <f>$H$16</f>
        <v>CÓD</v>
      </c>
      <c r="C29" s="50" t="str">
        <f>$B$16</f>
        <v>CAPÍTULO 2</v>
      </c>
      <c r="D29" s="59">
        <f>(E29)/(E32)</f>
        <v>0.32182375810422287</v>
      </c>
      <c r="E29" s="51">
        <f>$H$23</f>
        <v>71922892</v>
      </c>
      <c r="F29" s="49"/>
      <c r="G29" s="49"/>
    </row>
    <row r="30" spans="2:8" x14ac:dyDescent="0.25">
      <c r="F30" s="49"/>
      <c r="G30" s="49"/>
    </row>
    <row r="32" spans="2:8" ht="15.6" x14ac:dyDescent="0.3">
      <c r="B32" s="60"/>
      <c r="C32" s="61"/>
      <c r="D32" s="62" t="s">
        <v>49</v>
      </c>
      <c r="E32" s="63">
        <f>SUM(E28:E31)</f>
        <v>223485340</v>
      </c>
    </row>
    <row r="33" spans="2:5" x14ac:dyDescent="0.25">
      <c r="B33" s="64" t="s">
        <v>50</v>
      </c>
      <c r="C33" s="64"/>
      <c r="D33" s="64"/>
      <c r="E33" s="64"/>
    </row>
    <row r="35" spans="2:5" ht="15.6" x14ac:dyDescent="0.3">
      <c r="C35" s="57" t="s">
        <v>8</v>
      </c>
      <c r="D35" s="56" t="s">
        <v>47</v>
      </c>
      <c r="E35" s="58" t="s">
        <v>48</v>
      </c>
    </row>
    <row r="36" spans="2:5" x14ac:dyDescent="0.25">
      <c r="C36" s="50" t="s">
        <v>51</v>
      </c>
      <c r="D36" s="65">
        <v>0.05</v>
      </c>
      <c r="E36" s="66">
        <f>Tabla73[[#This Row],[PORCENTAJE]]*E32</f>
        <v>11174267</v>
      </c>
    </row>
    <row r="37" spans="2:5" x14ac:dyDescent="0.25">
      <c r="C37" s="50" t="s">
        <v>52</v>
      </c>
      <c r="D37" s="65">
        <v>0.05</v>
      </c>
      <c r="E37" s="66">
        <f>Tabla73[[#This Row],[PORCENTAJE]]*E32</f>
        <v>11174267</v>
      </c>
    </row>
    <row r="38" spans="2:5" x14ac:dyDescent="0.25">
      <c r="C38" s="50" t="s">
        <v>53</v>
      </c>
      <c r="D38" s="65">
        <v>0.1</v>
      </c>
      <c r="E38" s="66">
        <f>Tabla73[[#This Row],[PORCENTAJE]]*E32</f>
        <v>22348534</v>
      </c>
    </row>
    <row r="39" spans="2:5" x14ac:dyDescent="0.25">
      <c r="C39" s="50" t="s">
        <v>54</v>
      </c>
      <c r="D39" s="65">
        <v>0.19</v>
      </c>
      <c r="E39" s="66">
        <f>Tabla73[[#This Row],[PORCENTAJE]]*E38</f>
        <v>4246221.46</v>
      </c>
    </row>
    <row r="40" spans="2:5" ht="15.6" x14ac:dyDescent="0.3">
      <c r="D40" s="67" t="s">
        <v>55</v>
      </c>
      <c r="E40" s="68">
        <f>SUM(E36:E39)</f>
        <v>48943289.460000001</v>
      </c>
    </row>
    <row r="41" spans="2:5" x14ac:dyDescent="0.25">
      <c r="E41" s="66"/>
    </row>
    <row r="42" spans="2:5" ht="15.6" x14ac:dyDescent="0.3">
      <c r="D42" s="56" t="s">
        <v>56</v>
      </c>
      <c r="E42" s="68">
        <f>E32+E40</f>
        <v>272428629.45999998</v>
      </c>
    </row>
  </sheetData>
  <dataConsolidate/>
  <mergeCells count="4">
    <mergeCell ref="B1:H1"/>
    <mergeCell ref="B3:G3"/>
    <mergeCell ref="B16:G16"/>
    <mergeCell ref="B33:E33"/>
  </mergeCells>
  <dataValidations count="1">
    <dataValidation type="list" allowBlank="1" showInputMessage="1" showErrorMessage="1" sqref="C5:C12 C18:C22" xr:uid="{87DC7A78-78F8-408D-9F0C-ABB52B83F134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2024-09-03T15:48:46Z</dcterms:created>
  <dcterms:modified xsi:type="dcterms:W3CDTF">2024-09-03T15:48:47Z</dcterms:modified>
</cp:coreProperties>
</file>