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wad Working\"/>
    </mc:Choice>
  </mc:AlternateContent>
  <bookViews>
    <workbookView xWindow="0" yWindow="0" windowWidth="17280" windowHeight="8490" tabRatio="558"/>
  </bookViews>
  <sheets>
    <sheet name="APRIL'21" sheetId="5" r:id="rId1"/>
    <sheet name="Sheet1" sheetId="6" r:id="rId2"/>
  </sheets>
  <externalReferences>
    <externalReference r:id="rId3"/>
  </externalReferences>
  <definedNames>
    <definedName name="data">[1]Sheet1!$A$1:$E$42</definedName>
    <definedName name="_xlnm.Print_Area" localSheetId="0">'APRIL''21'!$A$1:$F$227</definedName>
    <definedName name="_xlnm.Print_Titles" localSheetId="0">'APRIL''21'!$1:$4</definedName>
  </definedNames>
  <calcPr calcId="162913"/>
</workbook>
</file>

<file path=xl/calcChain.xml><?xml version="1.0" encoding="utf-8"?>
<calcChain xmlns="http://schemas.openxmlformats.org/spreadsheetml/2006/main">
  <c r="CF227" i="5" l="1"/>
  <c r="CF226" i="5"/>
  <c r="CF225" i="5"/>
  <c r="CF224" i="5"/>
  <c r="CF223" i="5"/>
  <c r="CF222" i="5"/>
  <c r="CF221" i="5"/>
  <c r="CF220" i="5"/>
  <c r="CF219" i="5"/>
  <c r="CF218" i="5"/>
  <c r="CF217" i="5"/>
  <c r="CF216" i="5"/>
  <c r="CF215" i="5"/>
  <c r="CF214" i="5"/>
  <c r="CF213" i="5"/>
  <c r="CF212" i="5"/>
  <c r="CF211" i="5"/>
  <c r="CF210" i="5"/>
  <c r="CF209" i="5"/>
  <c r="CF208" i="5"/>
  <c r="CF207" i="5"/>
  <c r="CF206" i="5"/>
  <c r="CF205" i="5"/>
  <c r="CF204" i="5"/>
  <c r="CF203" i="5"/>
  <c r="CF202" i="5"/>
  <c r="CF201" i="5"/>
  <c r="CF200" i="5"/>
  <c r="CF199" i="5"/>
  <c r="CF198" i="5"/>
  <c r="CF197" i="5"/>
  <c r="CF196" i="5"/>
  <c r="CF195" i="5"/>
  <c r="CF194" i="5"/>
  <c r="CF193" i="5"/>
  <c r="CF192" i="5"/>
  <c r="CF191" i="5"/>
  <c r="CF190" i="5"/>
  <c r="CF189" i="5"/>
  <c r="CF188" i="5"/>
  <c r="CF187" i="5"/>
  <c r="CF186" i="5"/>
  <c r="CF185" i="5"/>
  <c r="CF184" i="5"/>
  <c r="CF183" i="5"/>
  <c r="CF182" i="5"/>
  <c r="CF181" i="5"/>
  <c r="CF180" i="5"/>
  <c r="CF179" i="5"/>
  <c r="CF178" i="5"/>
  <c r="CF177" i="5"/>
  <c r="CF176" i="5"/>
  <c r="CF175" i="5"/>
  <c r="CF174" i="5"/>
  <c r="CF173" i="5"/>
  <c r="CF172" i="5"/>
  <c r="CF171" i="5"/>
  <c r="CF170" i="5"/>
  <c r="CF169" i="5"/>
  <c r="CF168" i="5"/>
  <c r="CF167" i="5"/>
  <c r="CF166" i="5"/>
  <c r="CF165" i="5"/>
  <c r="CF164" i="5"/>
  <c r="CF163" i="5"/>
  <c r="CF162" i="5"/>
  <c r="CF161" i="5"/>
  <c r="CF160" i="5"/>
  <c r="CF159" i="5"/>
  <c r="CF158" i="5"/>
  <c r="CF157" i="5"/>
  <c r="CF156" i="5"/>
  <c r="CF155" i="5"/>
  <c r="CF154" i="5"/>
  <c r="CF153" i="5"/>
  <c r="CF152" i="5"/>
  <c r="CF151" i="5"/>
  <c r="CF150" i="5"/>
  <c r="CF149" i="5"/>
  <c r="CF148" i="5"/>
  <c r="CF147" i="5"/>
  <c r="CF146" i="5"/>
  <c r="CF145" i="5"/>
  <c r="CF144" i="5"/>
  <c r="CF143" i="5"/>
  <c r="CF142" i="5"/>
  <c r="CF141" i="5"/>
  <c r="CF140" i="5"/>
  <c r="CF139" i="5"/>
  <c r="CF138" i="5"/>
  <c r="CF137" i="5"/>
  <c r="CF136" i="5"/>
  <c r="CF135" i="5"/>
  <c r="CF134" i="5"/>
  <c r="CF133" i="5"/>
  <c r="CF132" i="5"/>
  <c r="CF131" i="5"/>
  <c r="CF130" i="5"/>
  <c r="CF129" i="5"/>
  <c r="CF128" i="5"/>
  <c r="CF127" i="5"/>
  <c r="CF126" i="5"/>
  <c r="CF125" i="5"/>
  <c r="CF124" i="5"/>
  <c r="CF123" i="5"/>
  <c r="CF122" i="5"/>
  <c r="CF121" i="5"/>
  <c r="CF120" i="5"/>
  <c r="CF119" i="5"/>
  <c r="CF118" i="5"/>
  <c r="CF117" i="5"/>
  <c r="CF116" i="5"/>
  <c r="CF115" i="5"/>
  <c r="CF114" i="5"/>
  <c r="CF113" i="5"/>
  <c r="CF112" i="5"/>
  <c r="CF111" i="5"/>
  <c r="CF110" i="5"/>
  <c r="CF109" i="5"/>
  <c r="CF108" i="5"/>
  <c r="CF107" i="5"/>
  <c r="CF106" i="5"/>
  <c r="CF105" i="5"/>
  <c r="CF104" i="5"/>
  <c r="CF103" i="5"/>
  <c r="CF102" i="5"/>
  <c r="CF101" i="5"/>
  <c r="CF100" i="5"/>
  <c r="CF99" i="5"/>
  <c r="CF98" i="5"/>
  <c r="CF97" i="5"/>
  <c r="CF96" i="5"/>
  <c r="CF95" i="5"/>
  <c r="CF94" i="5"/>
  <c r="CF93" i="5"/>
  <c r="CF92" i="5"/>
  <c r="CF91" i="5"/>
  <c r="CF90" i="5"/>
  <c r="CF89" i="5"/>
  <c r="CF88" i="5"/>
  <c r="CF87" i="5"/>
  <c r="CF86" i="5"/>
  <c r="CF85" i="5"/>
  <c r="CF84" i="5"/>
  <c r="CF83" i="5"/>
  <c r="CF82" i="5"/>
  <c r="CF81" i="5"/>
  <c r="CF80" i="5"/>
  <c r="CF79" i="5"/>
  <c r="CF78" i="5"/>
  <c r="CF77" i="5"/>
  <c r="CF76" i="5"/>
  <c r="CF75" i="5"/>
  <c r="CF74" i="5"/>
  <c r="CF73" i="5"/>
  <c r="CF72" i="5"/>
  <c r="CF71" i="5"/>
  <c r="CF70" i="5"/>
  <c r="CF69" i="5"/>
  <c r="CF68" i="5"/>
  <c r="CF67" i="5"/>
  <c r="CF66" i="5"/>
  <c r="CF65" i="5"/>
  <c r="CF64" i="5"/>
  <c r="CF63" i="5"/>
  <c r="CF62" i="5"/>
  <c r="CF61" i="5"/>
  <c r="CF60" i="5"/>
  <c r="CF59" i="5"/>
  <c r="CF58" i="5"/>
  <c r="CF57" i="5"/>
  <c r="CF56" i="5"/>
  <c r="CF55" i="5"/>
  <c r="CF54" i="5"/>
  <c r="CF53" i="5"/>
  <c r="CF52" i="5"/>
  <c r="CF51" i="5"/>
  <c r="CF50" i="5"/>
  <c r="CF49" i="5"/>
  <c r="CF48" i="5"/>
  <c r="CF47" i="5"/>
  <c r="CF46" i="5"/>
  <c r="CF45" i="5"/>
  <c r="CF44" i="5"/>
  <c r="CF43" i="5"/>
  <c r="CF42" i="5"/>
  <c r="CF41" i="5"/>
  <c r="CF40" i="5"/>
  <c r="CF39" i="5"/>
  <c r="CF38" i="5"/>
  <c r="CF37" i="5"/>
  <c r="CF36" i="5"/>
  <c r="CF35" i="5"/>
  <c r="CF34" i="5"/>
  <c r="CF33" i="5"/>
  <c r="CF32" i="5"/>
  <c r="CF31" i="5"/>
  <c r="CF30" i="5"/>
  <c r="CF29" i="5"/>
  <c r="CF28" i="5"/>
  <c r="CF27" i="5"/>
  <c r="CF26" i="5"/>
  <c r="CF25" i="5"/>
  <c r="CF24" i="5"/>
  <c r="CF23" i="5"/>
  <c r="CF22" i="5"/>
  <c r="CF21" i="5"/>
  <c r="CF20" i="5"/>
  <c r="CF19" i="5"/>
  <c r="CF18" i="5"/>
  <c r="CF17" i="5"/>
  <c r="CF16" i="5"/>
  <c r="CF15" i="5"/>
  <c r="CF14" i="5"/>
  <c r="CF13" i="5"/>
  <c r="CF12" i="5"/>
  <c r="CF11" i="5"/>
  <c r="CF10" i="5"/>
  <c r="CF9" i="5"/>
  <c r="CF8" i="5"/>
  <c r="CF7" i="5"/>
  <c r="CF228" i="5" s="1"/>
  <c r="S146" i="5" l="1"/>
  <c r="P146" i="5"/>
  <c r="P133" i="5" l="1"/>
  <c r="BC116" i="5" l="1"/>
  <c r="O58" i="5" l="1"/>
  <c r="P52" i="5"/>
  <c r="W130" i="5" l="1"/>
  <c r="AB196" i="5" l="1"/>
  <c r="I211" i="5" l="1"/>
  <c r="H211" i="5"/>
  <c r="G211" i="5"/>
  <c r="F211" i="5" s="1"/>
  <c r="I210" i="5"/>
  <c r="CB219" i="5"/>
  <c r="AB225" i="5" l="1"/>
  <c r="AF133" i="5"/>
  <c r="AR227" i="5"/>
  <c r="BO201" i="5"/>
  <c r="BP116" i="5" l="1"/>
  <c r="BW146" i="5"/>
  <c r="BW228" i="5"/>
  <c r="BX146" i="5"/>
  <c r="BX228" i="5" s="1"/>
  <c r="I17" i="5"/>
  <c r="H17" i="5"/>
  <c r="H18" i="5"/>
  <c r="G17" i="5"/>
  <c r="F17" i="5" s="1"/>
  <c r="I174" i="5"/>
  <c r="H174" i="5"/>
  <c r="G174" i="5"/>
  <c r="F174" i="5" s="1"/>
  <c r="I117" i="5"/>
  <c r="H117" i="5"/>
  <c r="G117" i="5"/>
  <c r="G219" i="5"/>
  <c r="G218" i="5"/>
  <c r="G217" i="5"/>
  <c r="G216" i="5"/>
  <c r="G215" i="5"/>
  <c r="G214" i="5"/>
  <c r="G213" i="5"/>
  <c r="G212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3" i="5"/>
  <c r="G172" i="5"/>
  <c r="G171" i="5"/>
  <c r="G170" i="5"/>
  <c r="G169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2" i="5"/>
  <c r="G131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6" i="5"/>
  <c r="G115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7" i="5"/>
  <c r="G56" i="5"/>
  <c r="G55" i="5"/>
  <c r="G54" i="5"/>
  <c r="G53" i="5"/>
  <c r="G52" i="5"/>
  <c r="G51" i="5"/>
  <c r="G50" i="5"/>
  <c r="G49" i="5"/>
  <c r="G48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0" i="5"/>
  <c r="G9" i="5"/>
  <c r="G8" i="5"/>
  <c r="G7" i="5"/>
  <c r="G6" i="5"/>
  <c r="G5" i="5"/>
  <c r="G227" i="5"/>
  <c r="G226" i="5"/>
  <c r="G224" i="5"/>
  <c r="G223" i="5"/>
  <c r="G222" i="5"/>
  <c r="G221" i="5"/>
  <c r="CC228" i="5"/>
  <c r="CB228" i="5"/>
  <c r="CA228" i="5"/>
  <c r="BZ228" i="5"/>
  <c r="BY228" i="5"/>
  <c r="BV228" i="5"/>
  <c r="BU228" i="5"/>
  <c r="BT228" i="5"/>
  <c r="BS228" i="5"/>
  <c r="BR228" i="5"/>
  <c r="BQ228" i="5"/>
  <c r="BP228" i="5"/>
  <c r="BO228" i="5"/>
  <c r="BN228" i="5"/>
  <c r="BM228" i="5"/>
  <c r="BL228" i="5"/>
  <c r="BK228" i="5"/>
  <c r="BJ228" i="5"/>
  <c r="BI228" i="5"/>
  <c r="BF228" i="5"/>
  <c r="BE228" i="5"/>
  <c r="BD228" i="5"/>
  <c r="BB228" i="5"/>
  <c r="BA228" i="5"/>
  <c r="AZ228" i="5"/>
  <c r="AX228" i="5"/>
  <c r="AW228" i="5"/>
  <c r="AV228" i="5"/>
  <c r="AU228" i="5"/>
  <c r="AT228" i="5"/>
  <c r="AS228" i="5"/>
  <c r="AP228" i="5"/>
  <c r="AO228" i="5"/>
  <c r="AN228" i="5"/>
  <c r="AM228" i="5"/>
  <c r="AL228" i="5"/>
  <c r="AK228" i="5"/>
  <c r="AJ228" i="5"/>
  <c r="AH228" i="5"/>
  <c r="AG228" i="5"/>
  <c r="AF228" i="5"/>
  <c r="AE228" i="5"/>
  <c r="AD228" i="5"/>
  <c r="AC228" i="5"/>
  <c r="Z228" i="5"/>
  <c r="Y228" i="5"/>
  <c r="W228" i="5"/>
  <c r="V228" i="5"/>
  <c r="U228" i="5"/>
  <c r="T228" i="5"/>
  <c r="R228" i="5"/>
  <c r="Q228" i="5"/>
  <c r="N228" i="5"/>
  <c r="M228" i="5"/>
  <c r="J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9" i="5"/>
  <c r="I8" i="5"/>
  <c r="I7" i="5"/>
  <c r="E228" i="5"/>
  <c r="H227" i="5"/>
  <c r="H226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0" i="5"/>
  <c r="H209" i="5"/>
  <c r="H208" i="5"/>
  <c r="H207" i="5"/>
  <c r="H206" i="5"/>
  <c r="H205" i="5"/>
  <c r="H204" i="5"/>
  <c r="H203" i="5"/>
  <c r="H200" i="5"/>
  <c r="H199" i="5"/>
  <c r="H198" i="5"/>
  <c r="H197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3" i="5"/>
  <c r="H172" i="5"/>
  <c r="H171" i="5"/>
  <c r="H170" i="5"/>
  <c r="H169" i="5"/>
  <c r="H168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6" i="5"/>
  <c r="H15" i="5"/>
  <c r="H14" i="5"/>
  <c r="H13" i="5"/>
  <c r="H11" i="5"/>
  <c r="H10" i="5"/>
  <c r="H9" i="5"/>
  <c r="H8" i="5"/>
  <c r="H7" i="5"/>
  <c r="F52" i="5" l="1"/>
  <c r="F73" i="5"/>
  <c r="I228" i="5"/>
  <c r="AR167" i="5"/>
  <c r="AQ167" i="5"/>
  <c r="H167" i="5" s="1"/>
  <c r="AQ146" i="5"/>
  <c r="AY57" i="5"/>
  <c r="AY146" i="5"/>
  <c r="BC133" i="5"/>
  <c r="AQ228" i="5" l="1"/>
  <c r="G167" i="5"/>
  <c r="AR228" i="5"/>
  <c r="H57" i="5"/>
  <c r="AY228" i="5"/>
  <c r="H116" i="5"/>
  <c r="BC146" i="5"/>
  <c r="BC228" i="5" s="1"/>
  <c r="BG114" i="5"/>
  <c r="BG201" i="5"/>
  <c r="H201" i="5" s="1"/>
  <c r="BH146" i="5"/>
  <c r="BH228" i="5" s="1"/>
  <c r="H114" i="5" l="1"/>
  <c r="BG228" i="5"/>
  <c r="F199" i="5"/>
  <c r="F76" i="5"/>
  <c r="F78" i="5"/>
  <c r="F80" i="5"/>
  <c r="F82" i="5"/>
  <c r="F84" i="5"/>
  <c r="F75" i="5"/>
  <c r="F10" i="5"/>
  <c r="F13" i="5"/>
  <c r="F19" i="5"/>
  <c r="F32" i="5"/>
  <c r="F36" i="5"/>
  <c r="F39" i="5"/>
  <c r="F40" i="5"/>
  <c r="F42" i="5"/>
  <c r="F44" i="5"/>
  <c r="F45" i="5"/>
  <c r="F48" i="5"/>
  <c r="F56" i="5"/>
  <c r="F59" i="5"/>
  <c r="F60" i="5"/>
  <c r="F62" i="5"/>
  <c r="F64" i="5"/>
  <c r="F66" i="5"/>
  <c r="F67" i="5"/>
  <c r="F68" i="5"/>
  <c r="F70" i="5"/>
  <c r="F72" i="5"/>
  <c r="F157" i="5"/>
  <c r="F22" i="5"/>
  <c r="F18" i="5"/>
  <c r="F9" i="5"/>
  <c r="F8" i="5"/>
  <c r="F74" i="5"/>
  <c r="F77" i="5"/>
  <c r="F79" i="5"/>
  <c r="F81" i="5"/>
  <c r="F83" i="5"/>
  <c r="F86" i="5"/>
  <c r="F88" i="5"/>
  <c r="F20" i="5"/>
  <c r="F23" i="5"/>
  <c r="F24" i="5"/>
  <c r="F25" i="5"/>
  <c r="F26" i="5"/>
  <c r="F27" i="5"/>
  <c r="F28" i="5"/>
  <c r="F29" i="5"/>
  <c r="F30" i="5"/>
  <c r="F31" i="5"/>
  <c r="F34" i="5"/>
  <c r="F38" i="5"/>
  <c r="F43" i="5"/>
  <c r="F46" i="5"/>
  <c r="F50" i="5"/>
  <c r="F54" i="5"/>
  <c r="F55" i="5"/>
  <c r="F63" i="5"/>
  <c r="F71" i="5"/>
  <c r="F85" i="5" l="1"/>
  <c r="F87" i="5"/>
  <c r="F65" i="5"/>
  <c r="F61" i="5"/>
  <c r="F57" i="5"/>
  <c r="F53" i="5"/>
  <c r="F51" i="5"/>
  <c r="F49" i="5"/>
  <c r="F41" i="5"/>
  <c r="F37" i="5"/>
  <c r="F35" i="5"/>
  <c r="F33" i="5"/>
  <c r="F21" i="5"/>
  <c r="F16" i="5"/>
  <c r="F14" i="5"/>
  <c r="F15" i="5"/>
  <c r="F69" i="5"/>
  <c r="F143" i="5"/>
  <c r="AA146" i="5" l="1"/>
  <c r="H146" i="5" s="1"/>
  <c r="X130" i="5"/>
  <c r="G130" i="5" s="1"/>
  <c r="S225" i="5"/>
  <c r="H225" i="5" s="1"/>
  <c r="S196" i="5"/>
  <c r="H196" i="5" s="1"/>
  <c r="P58" i="5"/>
  <c r="G58" i="5" s="1"/>
  <c r="G146" i="5"/>
  <c r="P11" i="5"/>
  <c r="K202" i="5"/>
  <c r="K228" i="5" s="1"/>
  <c r="G11" i="5" l="1"/>
  <c r="H58" i="5"/>
  <c r="F58" i="5" s="1"/>
  <c r="G196" i="5"/>
  <c r="F146" i="5"/>
  <c r="AI202" i="5"/>
  <c r="AI228" i="5" s="1"/>
  <c r="F11" i="5" l="1"/>
  <c r="AA133" i="5"/>
  <c r="AA228" i="5" s="1"/>
  <c r="F180" i="5"/>
  <c r="F181" i="5"/>
  <c r="X47" i="5" l="1"/>
  <c r="S12" i="5"/>
  <c r="S133" i="5"/>
  <c r="H133" i="5" s="1"/>
  <c r="O202" i="5"/>
  <c r="P114" i="5"/>
  <c r="G133" i="5"/>
  <c r="L168" i="5"/>
  <c r="L220" i="5"/>
  <c r="G220" i="5" s="1"/>
  <c r="S228" i="5" l="1"/>
  <c r="H202" i="5"/>
  <c r="O228" i="5"/>
  <c r="G225" i="5"/>
  <c r="AB228" i="5"/>
  <c r="L228" i="5"/>
  <c r="G168" i="5"/>
  <c r="G114" i="5"/>
  <c r="P228" i="5"/>
  <c r="X228" i="5"/>
  <c r="G47" i="5"/>
  <c r="G228" i="5" s="1"/>
  <c r="H12" i="5"/>
  <c r="F210" i="5"/>
  <c r="F215" i="5"/>
  <c r="F216" i="5"/>
  <c r="F172" i="5"/>
  <c r="F173" i="5"/>
  <c r="H229" i="5" l="1"/>
  <c r="F12" i="5"/>
  <c r="H228" i="5"/>
  <c r="F229" i="5" s="1"/>
  <c r="G229" i="5"/>
  <c r="G231" i="5" s="1"/>
  <c r="F47" i="5"/>
  <c r="F159" i="5"/>
  <c r="F155" i="5"/>
  <c r="F153" i="5"/>
  <c r="F160" i="5"/>
  <c r="F158" i="5"/>
  <c r="F156" i="5"/>
  <c r="F154" i="5"/>
  <c r="F152" i="5"/>
  <c r="F148" i="5"/>
  <c r="F147" i="5"/>
  <c r="F141" i="5" l="1"/>
  <c r="F116" i="5" l="1"/>
  <c r="F142" i="5"/>
  <c r="F122" i="5"/>
  <c r="F109" i="5"/>
  <c r="F111" i="5"/>
  <c r="F106" i="5"/>
  <c r="F108" i="5"/>
  <c r="F110" i="5"/>
  <c r="F107" i="5" l="1"/>
  <c r="F93" i="5"/>
  <c r="F95" i="5"/>
  <c r="F97" i="5"/>
  <c r="F98" i="5"/>
  <c r="F99" i="5"/>
  <c r="F102" i="5"/>
  <c r="F103" i="5"/>
  <c r="F104" i="5"/>
  <c r="F94" i="5"/>
  <c r="F89" i="5"/>
  <c r="F90" i="5"/>
  <c r="F91" i="5"/>
  <c r="F100" i="5" l="1"/>
  <c r="F101" i="5"/>
  <c r="F96" i="5"/>
  <c r="F201" i="5" l="1"/>
  <c r="F149" i="5"/>
  <c r="F150" i="5"/>
  <c r="F200" i="5"/>
  <c r="F202" i="5"/>
  <c r="F203" i="5"/>
  <c r="F204" i="5"/>
  <c r="F206" i="5"/>
  <c r="F207" i="5"/>
  <c r="F208" i="5"/>
  <c r="F212" i="5"/>
  <c r="F214" i="5"/>
  <c r="F220" i="5"/>
  <c r="F224" i="5"/>
  <c r="F226" i="5"/>
  <c r="F225" i="5" l="1"/>
  <c r="F217" i="5"/>
  <c r="F205" i="5"/>
  <c r="F221" i="5"/>
  <c r="F209" i="5"/>
  <c r="F167" i="5"/>
  <c r="F223" i="5"/>
  <c r="F197" i="5"/>
  <c r="F195" i="5"/>
  <c r="F193" i="5"/>
  <c r="F191" i="5"/>
  <c r="F189" i="5"/>
  <c r="F187" i="5"/>
  <c r="F185" i="5"/>
  <c r="F183" i="5"/>
  <c r="F179" i="5"/>
  <c r="F177" i="5"/>
  <c r="F175" i="5"/>
  <c r="F170" i="5"/>
  <c r="F168" i="5"/>
  <c r="F166" i="5"/>
  <c r="F164" i="5"/>
  <c r="F162" i="5"/>
  <c r="F145" i="5"/>
  <c r="F139" i="5"/>
  <c r="F137" i="5"/>
  <c r="F135" i="5"/>
  <c r="F133" i="5"/>
  <c r="F131" i="5"/>
  <c r="F129" i="5"/>
  <c r="F127" i="5"/>
  <c r="F125" i="5"/>
  <c r="F120" i="5"/>
  <c r="F198" i="5"/>
  <c r="F196" i="5"/>
  <c r="F194" i="5"/>
  <c r="F192" i="5"/>
  <c r="F190" i="5"/>
  <c r="F188" i="5"/>
  <c r="F186" i="5"/>
  <c r="F184" i="5"/>
  <c r="F182" i="5"/>
  <c r="F178" i="5"/>
  <c r="F176" i="5"/>
  <c r="F171" i="5"/>
  <c r="F169" i="5"/>
  <c r="F165" i="5"/>
  <c r="F140" i="5"/>
  <c r="F138" i="5"/>
  <c r="F136" i="5"/>
  <c r="F134" i="5"/>
  <c r="F132" i="5"/>
  <c r="F130" i="5"/>
  <c r="F128" i="5"/>
  <c r="F126" i="5"/>
  <c r="F124" i="5"/>
  <c r="F121" i="5"/>
  <c r="F119" i="5"/>
  <c r="F7" i="5"/>
  <c r="F227" i="5"/>
  <c r="F219" i="5"/>
  <c r="F213" i="5"/>
  <c r="F123" i="5"/>
  <c r="F118" i="5"/>
  <c r="F114" i="5"/>
  <c r="F115" i="5"/>
  <c r="F113" i="5"/>
  <c r="F228" i="5" l="1"/>
</calcChain>
</file>

<file path=xl/sharedStrings.xml><?xml version="1.0" encoding="utf-8"?>
<sst xmlns="http://schemas.openxmlformats.org/spreadsheetml/2006/main" count="515" uniqueCount="237">
  <si>
    <t>Qty</t>
  </si>
  <si>
    <t>Total Packs ==&gt;</t>
  </si>
  <si>
    <t>Sr.#</t>
  </si>
  <si>
    <t>IN</t>
  </si>
  <si>
    <t>OUT</t>
  </si>
  <si>
    <t>Uptodate</t>
  </si>
  <si>
    <t>ITEMS DESCRIPTION</t>
  </si>
  <si>
    <t xml:space="preserve">Airy </t>
  </si>
  <si>
    <t>5mg Tab.</t>
  </si>
  <si>
    <t>10mg Tab.</t>
  </si>
  <si>
    <t>4mg Sachet</t>
  </si>
  <si>
    <t xml:space="preserve">Bylax </t>
  </si>
  <si>
    <t>250mg Tab.</t>
  </si>
  <si>
    <t>500mg Tab.</t>
  </si>
  <si>
    <t>500mcg</t>
  </si>
  <si>
    <t xml:space="preserve">Des-eze </t>
  </si>
  <si>
    <t xml:space="preserve">Detove </t>
  </si>
  <si>
    <t>2mg</t>
  </si>
  <si>
    <t>4mg</t>
  </si>
  <si>
    <t>Esfaas</t>
  </si>
  <si>
    <t>20mg</t>
  </si>
  <si>
    <t>40mg</t>
  </si>
  <si>
    <t xml:space="preserve">Ensipasvir   unit </t>
  </si>
  <si>
    <t>0.5 mg</t>
  </si>
  <si>
    <r>
      <t xml:space="preserve">Ensipasvir </t>
    </r>
    <r>
      <rPr>
        <sz val="12"/>
        <color rgb="FF00B0F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label</t>
    </r>
  </si>
  <si>
    <t xml:space="preserve">Faasfodine </t>
  </si>
  <si>
    <t>60mg Tab.</t>
  </si>
  <si>
    <t>120mg Tab.</t>
  </si>
  <si>
    <t>Faasgablin</t>
  </si>
  <si>
    <t xml:space="preserve"> 50 mg </t>
  </si>
  <si>
    <t xml:space="preserve">Faasgablin </t>
  </si>
  <si>
    <t xml:space="preserve">75 mg </t>
  </si>
  <si>
    <t xml:space="preserve">100mg </t>
  </si>
  <si>
    <t xml:space="preserve">Faasgablin  </t>
  </si>
  <si>
    <t>150 mg</t>
  </si>
  <si>
    <t>100mg Tab.</t>
  </si>
  <si>
    <t>Falume</t>
  </si>
  <si>
    <t>20/120mg Tab.</t>
  </si>
  <si>
    <t>Falume DS</t>
  </si>
  <si>
    <t>40/240mg Tab.</t>
  </si>
  <si>
    <t>Falume 6's EZ</t>
  </si>
  <si>
    <t>80/480mg Tab.</t>
  </si>
  <si>
    <t>Falume 24"s</t>
  </si>
  <si>
    <t xml:space="preserve">Fasizol </t>
  </si>
  <si>
    <t>20mg Cap.</t>
  </si>
  <si>
    <t xml:space="preserve">Fastcure 30's </t>
  </si>
  <si>
    <t>150mg Cap.</t>
  </si>
  <si>
    <t xml:space="preserve">Filzorin Tab </t>
  </si>
  <si>
    <t>Flurbifaas</t>
  </si>
  <si>
    <t xml:space="preserve">Lanfaas </t>
  </si>
  <si>
    <t>30mg Cap.</t>
  </si>
  <si>
    <t>Neomecta Sachet 10's</t>
  </si>
  <si>
    <t>3gm Sachet</t>
  </si>
  <si>
    <t>Neomecta Sachet 30 's</t>
  </si>
  <si>
    <t>Nomizil</t>
  </si>
  <si>
    <t>40mg Cap.</t>
  </si>
  <si>
    <t>Oraltral Sachet</t>
  </si>
  <si>
    <t>22mg Sachet</t>
  </si>
  <si>
    <t>Osmofaas Ors sachet</t>
  </si>
  <si>
    <t xml:space="preserve">ors sachet </t>
  </si>
  <si>
    <t>Pismire</t>
  </si>
  <si>
    <t xml:space="preserve">Sunlev </t>
  </si>
  <si>
    <t xml:space="preserve">Terbfaas Tab </t>
  </si>
  <si>
    <t>125mg</t>
  </si>
  <si>
    <t xml:space="preserve">Tagtin plus </t>
  </si>
  <si>
    <t>400mg Tab.</t>
  </si>
  <si>
    <t>250mg Cap.</t>
  </si>
  <si>
    <t xml:space="preserve">Nomizil </t>
  </si>
  <si>
    <t>Range</t>
  </si>
  <si>
    <t xml:space="preserve">Cipact </t>
  </si>
  <si>
    <t>Cynofen</t>
  </si>
  <si>
    <t>Detove range</t>
  </si>
  <si>
    <t>2mg/4mg</t>
  </si>
  <si>
    <t xml:space="preserve">Ensipasvir </t>
  </si>
  <si>
    <t xml:space="preserve">0.5mg </t>
  </si>
  <si>
    <t xml:space="preserve">Esfaas </t>
  </si>
  <si>
    <t xml:space="preserve">Range </t>
  </si>
  <si>
    <t xml:space="preserve">faasgablin </t>
  </si>
  <si>
    <t>Fasizole</t>
  </si>
  <si>
    <t>Fasofenac</t>
  </si>
  <si>
    <t>Fastcure</t>
  </si>
  <si>
    <t xml:space="preserve">Flurbifaas </t>
  </si>
  <si>
    <t>Nomizil Cap</t>
  </si>
  <si>
    <t xml:space="preserve">Nomizil insta </t>
  </si>
  <si>
    <t xml:space="preserve">20mg/40mg </t>
  </si>
  <si>
    <t>signova</t>
  </si>
  <si>
    <t>10mg/20mg</t>
  </si>
  <si>
    <t>Tagtin</t>
  </si>
  <si>
    <t>50/500mg</t>
  </si>
  <si>
    <t>Winloxin</t>
  </si>
  <si>
    <t>0.5mg</t>
  </si>
  <si>
    <t>Zimy</t>
  </si>
  <si>
    <t>Master Cartons (Oraltral)</t>
  </si>
  <si>
    <t>-</t>
  </si>
  <si>
    <t>Master Cartons White for Export</t>
  </si>
  <si>
    <t>Printed Tape</t>
  </si>
  <si>
    <t>Cynofen 116mm</t>
  </si>
  <si>
    <t>Cynofen 160mm</t>
  </si>
  <si>
    <t>4mg Tab.</t>
  </si>
  <si>
    <t>2mg Tab</t>
  </si>
  <si>
    <t xml:space="preserve">20mg </t>
  </si>
  <si>
    <t xml:space="preserve">40mg </t>
  </si>
  <si>
    <t xml:space="preserve">50 mg </t>
  </si>
  <si>
    <t>100 mg</t>
  </si>
  <si>
    <t>75 mg</t>
  </si>
  <si>
    <t xml:space="preserve">faasgablin  </t>
  </si>
  <si>
    <t xml:space="preserve">Falume </t>
  </si>
  <si>
    <t>20/120 mg tab</t>
  </si>
  <si>
    <t>Falume EZ</t>
  </si>
  <si>
    <t>Fasizol</t>
  </si>
  <si>
    <t xml:space="preserve">Fasofenac </t>
  </si>
  <si>
    <t>Fastcure (New)</t>
  </si>
  <si>
    <t>40mg Tab</t>
  </si>
  <si>
    <t>Faasquin Tab</t>
  </si>
  <si>
    <t>250Tab</t>
  </si>
  <si>
    <t>500Tab</t>
  </si>
  <si>
    <t xml:space="preserve">Neomecta </t>
  </si>
  <si>
    <t>3gram Sachet</t>
  </si>
  <si>
    <t>Nomizil sachet 20mg</t>
  </si>
  <si>
    <t>20mg new</t>
  </si>
  <si>
    <t>Nomizil sachet 40mg</t>
  </si>
  <si>
    <t>40mg new</t>
  </si>
  <si>
    <t>22mg  Sachet</t>
  </si>
  <si>
    <t>250mg Tab</t>
  </si>
  <si>
    <t>500mg Tab</t>
  </si>
  <si>
    <t>Signova</t>
  </si>
  <si>
    <t>20mg Tab.</t>
  </si>
  <si>
    <t>Tagtin plus</t>
  </si>
  <si>
    <t>50+500mg</t>
  </si>
  <si>
    <t xml:space="preserve">Winloxine </t>
  </si>
  <si>
    <t xml:space="preserve">Zimy </t>
  </si>
  <si>
    <t>250 mg Cap.</t>
  </si>
  <si>
    <t>Alu Alu (faas logo)</t>
  </si>
  <si>
    <t>116mm</t>
  </si>
  <si>
    <t>250mm</t>
  </si>
  <si>
    <t>Alu Alu (Faas logo)</t>
  </si>
  <si>
    <t>260 mm</t>
  </si>
  <si>
    <t>Alu Alu (local)</t>
  </si>
  <si>
    <t>260mm</t>
  </si>
  <si>
    <t>Clear PVC</t>
  </si>
  <si>
    <t>160mm</t>
  </si>
  <si>
    <t>Red PVC</t>
  </si>
  <si>
    <t>Blue PVC</t>
  </si>
  <si>
    <t>Code No.</t>
  </si>
  <si>
    <t>Name of Packing Material</t>
  </si>
  <si>
    <t xml:space="preserve">Vinzolid </t>
  </si>
  <si>
    <t>600 mg</t>
  </si>
  <si>
    <t>Cynofen (100's)</t>
  </si>
  <si>
    <t>Cynofen (30's)</t>
  </si>
  <si>
    <t>Fasofenac (20's)</t>
  </si>
  <si>
    <t>Fasofenac (10's)</t>
  </si>
  <si>
    <t xml:space="preserve">40mg Cap. </t>
  </si>
  <si>
    <t>Nomizil Insta Sachet</t>
  </si>
  <si>
    <t xml:space="preserve">ORS sachet </t>
  </si>
  <si>
    <t xml:space="preserve">Signova </t>
  </si>
  <si>
    <t>10 mg Tab</t>
  </si>
  <si>
    <t xml:space="preserve">Terbfaas </t>
  </si>
  <si>
    <t>125mg Tab</t>
  </si>
  <si>
    <t>300mg Tab</t>
  </si>
  <si>
    <t xml:space="preserve">Winloxin </t>
  </si>
  <si>
    <t>Zimy (10's)</t>
  </si>
  <si>
    <t>Zimy  (6's)</t>
  </si>
  <si>
    <t>Zimy Tablet</t>
  </si>
  <si>
    <t>500 mg</t>
  </si>
  <si>
    <t>UNIT CARTON ( LOCAL STOCK)</t>
  </si>
  <si>
    <t>Salsodine</t>
  </si>
  <si>
    <t>0.4 mg tab</t>
  </si>
  <si>
    <t>Clarifaas</t>
  </si>
  <si>
    <t>250 mg Tab</t>
  </si>
  <si>
    <t>500 mg Tab</t>
  </si>
  <si>
    <t>Return</t>
  </si>
  <si>
    <t>Rejected</t>
  </si>
  <si>
    <t>60 mg</t>
  </si>
  <si>
    <t>120 mg</t>
  </si>
  <si>
    <t>Faasronic Jacket</t>
  </si>
  <si>
    <t xml:space="preserve">Faasronic </t>
  </si>
  <si>
    <t>Faasquin</t>
  </si>
  <si>
    <t>250 mg</t>
  </si>
  <si>
    <t>UNIT CARTONS P/S (LOCAL STOCK)</t>
  </si>
  <si>
    <t>Nomizil Insta ( OLD)</t>
  </si>
  <si>
    <t>20 mg</t>
  </si>
  <si>
    <t>Nomizil Insta New (Red)</t>
  </si>
  <si>
    <t>40 mg</t>
  </si>
  <si>
    <t>Nomizil Insta (Old)</t>
  </si>
  <si>
    <t>250 mg tab</t>
  </si>
  <si>
    <t>40mg cap</t>
  </si>
  <si>
    <t xml:space="preserve">75mg cap </t>
  </si>
  <si>
    <t>50mg cap</t>
  </si>
  <si>
    <t>100mg cap</t>
  </si>
  <si>
    <t>40mg tab</t>
  </si>
  <si>
    <t>250mg tab</t>
  </si>
  <si>
    <t>500 mg tab</t>
  </si>
  <si>
    <t>250g cap</t>
  </si>
  <si>
    <t>UNIT CARTONS (EXPORT STOCK)</t>
  </si>
  <si>
    <t xml:space="preserve">Faasquin </t>
  </si>
  <si>
    <t>500mg</t>
  </si>
  <si>
    <t>250mg</t>
  </si>
  <si>
    <t xml:space="preserve">Ciprofaas </t>
  </si>
  <si>
    <t>Dempride</t>
  </si>
  <si>
    <t>4mg Tab</t>
  </si>
  <si>
    <t>Neomecta</t>
  </si>
  <si>
    <t>20mg Tab</t>
  </si>
  <si>
    <t>Esofaas</t>
  </si>
  <si>
    <t>Pantofaas</t>
  </si>
  <si>
    <t>40 mg tab</t>
  </si>
  <si>
    <t>LEAFLET (EXPORT STOCK)</t>
  </si>
  <si>
    <t>LEAFLET (LOCAL STOCK)</t>
  </si>
  <si>
    <t>Faasronic</t>
  </si>
  <si>
    <t>150 mgtab</t>
  </si>
  <si>
    <t>250/500 mg</t>
  </si>
  <si>
    <t>600 mg tab</t>
  </si>
  <si>
    <t>MASTER CARTONS (LOCAL STOCK)</t>
  </si>
  <si>
    <t xml:space="preserve">Master Cartons old </t>
  </si>
  <si>
    <t>Master Cartons New white</t>
  </si>
  <si>
    <t>Master Cartons  ORS</t>
  </si>
  <si>
    <t>MC</t>
  </si>
  <si>
    <t>2mg Tab.</t>
  </si>
  <si>
    <t>CIprofaas</t>
  </si>
  <si>
    <t>PRINTED ALUMINIUM FOIL (EXPORT STOCK)</t>
  </si>
  <si>
    <t>PRINTED TAPE (LOCAL STOCK)</t>
  </si>
  <si>
    <t>PRINTED ALUMINIUM FOIL (LOCAL STOCK)</t>
  </si>
  <si>
    <t>0.4 mg cap</t>
  </si>
  <si>
    <t>COLD FORMING ALU ALU BASE FOIL (IMPORTED STOCK)</t>
  </si>
  <si>
    <t>COLD FORMING ALU ALU BASE FOIL (LOCAL STOCK)</t>
  </si>
  <si>
    <t>Ensipasvir</t>
  </si>
  <si>
    <t>Packing Material Stock Report</t>
  </si>
  <si>
    <t xml:space="preserve"> </t>
  </si>
  <si>
    <t xml:space="preserve">TOTAL FRESH </t>
  </si>
  <si>
    <t>TOTAL REJECTION</t>
  </si>
  <si>
    <t>FRESH Qty</t>
  </si>
  <si>
    <t>Detoxib</t>
  </si>
  <si>
    <t>60 mg tab</t>
  </si>
  <si>
    <t>Thiofaas</t>
  </si>
  <si>
    <t>As On 29 APRIL 2021</t>
  </si>
  <si>
    <t>PKF Rates Mar-21</t>
  </si>
  <si>
    <t>Rates Apr-21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</si>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</sst>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/mmm;@"/>
    <numFmt numFmtId="165" formatCode="_(* #,##0_);_(* \(#,##0\);_(* &quot;-&quot;??_);_(@_)"/>
    <numFmt numFmtId="166" formatCode="0.000"/>
    <numFmt numFmtId="167" formatCode="_(* #,##0.0_);_(* \(#,##0.0\);_(* &quot;-&quot;??_);_(@_)"/>
    <numFmt numFmtId="168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5">
    <xf numFmtId="0" fontId="0" fillId="0" borderId="0" xfId="0"/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5" fillId="0" borderId="3" xfId="1" applyNumberFormat="1" applyFont="1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164" fontId="5" fillId="0" borderId="6" xfId="1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65" fontId="0" fillId="0" borderId="9" xfId="1" applyNumberFormat="1" applyFont="1" applyBorder="1" applyAlignment="1">
      <alignment vertical="center"/>
    </xf>
    <xf numFmtId="165" fontId="0" fillId="0" borderId="10" xfId="1" applyNumberFormat="1" applyFont="1" applyBorder="1" applyAlignment="1">
      <alignment vertical="center"/>
    </xf>
    <xf numFmtId="165" fontId="0" fillId="0" borderId="11" xfId="1" applyNumberFormat="1" applyFont="1" applyBorder="1" applyAlignment="1">
      <alignment vertical="center"/>
    </xf>
    <xf numFmtId="165" fontId="2" fillId="0" borderId="4" xfId="1" applyNumberFormat="1" applyFont="1" applyFill="1" applyBorder="1" applyAlignment="1">
      <alignment horizontal="center" vertical="center"/>
    </xf>
    <xf numFmtId="165" fontId="0" fillId="0" borderId="12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7" fontId="0" fillId="0" borderId="5" xfId="1" applyNumberFormat="1" applyFont="1" applyBorder="1" applyAlignment="1">
      <alignment vertical="center"/>
    </xf>
    <xf numFmtId="43" fontId="0" fillId="0" borderId="5" xfId="1" applyNumberFormat="1" applyFont="1" applyBorder="1" applyAlignment="1">
      <alignment vertical="center"/>
    </xf>
    <xf numFmtId="168" fontId="0" fillId="0" borderId="5" xfId="1" applyNumberFormat="1" applyFont="1" applyBorder="1" applyAlignment="1">
      <alignment vertical="center"/>
    </xf>
    <xf numFmtId="43" fontId="0" fillId="0" borderId="13" xfId="1" applyNumberFormat="1" applyFont="1" applyBorder="1" applyAlignment="1">
      <alignment vertical="center"/>
    </xf>
    <xf numFmtId="167" fontId="0" fillId="0" borderId="13" xfId="1" applyNumberFormat="1" applyFont="1" applyBorder="1" applyAlignment="1">
      <alignment vertical="center"/>
    </xf>
    <xf numFmtId="168" fontId="0" fillId="0" borderId="11" xfId="1" applyNumberFormat="1" applyFont="1" applyBorder="1" applyAlignment="1">
      <alignment vertical="center"/>
    </xf>
    <xf numFmtId="43" fontId="0" fillId="0" borderId="0" xfId="1" applyFont="1" applyAlignment="1">
      <alignment vertical="center"/>
    </xf>
    <xf numFmtId="43" fontId="5" fillId="0" borderId="6" xfId="1" applyFont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/>
    </xf>
    <xf numFmtId="43" fontId="0" fillId="0" borderId="2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43" fontId="0" fillId="0" borderId="3" xfId="1" applyFont="1" applyBorder="1" applyAlignment="1">
      <alignment horizontal="center" vertical="center"/>
    </xf>
    <xf numFmtId="43" fontId="0" fillId="0" borderId="10" xfId="1" applyFont="1" applyBorder="1" applyAlignment="1">
      <alignment vertical="center"/>
    </xf>
    <xf numFmtId="43" fontId="0" fillId="0" borderId="13" xfId="1" applyFont="1" applyBorder="1" applyAlignment="1">
      <alignment vertical="center"/>
    </xf>
    <xf numFmtId="166" fontId="6" fillId="2" borderId="8" xfId="0" applyNumberFormat="1" applyFont="1" applyFill="1" applyBorder="1" applyAlignment="1">
      <alignment horizontal="center" vertical="center"/>
    </xf>
    <xf numFmtId="165" fontId="0" fillId="0" borderId="17" xfId="1" applyNumberFormat="1" applyFont="1" applyBorder="1" applyAlignment="1">
      <alignment vertical="center"/>
    </xf>
    <xf numFmtId="165" fontId="0" fillId="0" borderId="18" xfId="1" applyNumberFormat="1" applyFont="1" applyBorder="1" applyAlignment="1">
      <alignment vertical="center"/>
    </xf>
    <xf numFmtId="43" fontId="0" fillId="0" borderId="18" xfId="1" applyNumberFormat="1" applyFont="1" applyBorder="1" applyAlignment="1">
      <alignment vertical="center"/>
    </xf>
    <xf numFmtId="167" fontId="0" fillId="0" borderId="18" xfId="1" applyNumberFormat="1" applyFont="1" applyBorder="1" applyAlignment="1">
      <alignment vertical="center"/>
    </xf>
    <xf numFmtId="168" fontId="0" fillId="0" borderId="18" xfId="1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43" fontId="4" fillId="0" borderId="2" xfId="1" applyFont="1" applyBorder="1" applyAlignment="1">
      <alignment vertical="center"/>
    </xf>
    <xf numFmtId="43" fontId="4" fillId="0" borderId="2" xfId="1" applyFont="1" applyBorder="1" applyAlignment="1">
      <alignment horizontal="center" vertical="center"/>
    </xf>
    <xf numFmtId="43" fontId="0" fillId="0" borderId="8" xfId="1" applyFont="1" applyBorder="1" applyAlignment="1">
      <alignment vertical="center"/>
    </xf>
    <xf numFmtId="165" fontId="0" fillId="3" borderId="5" xfId="1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43" fontId="0" fillId="2" borderId="13" xfId="1" applyNumberFormat="1" applyFont="1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43" fontId="0" fillId="3" borderId="2" xfId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5" fontId="0" fillId="3" borderId="11" xfId="1" applyNumberFormat="1" applyFont="1" applyFill="1" applyBorder="1" applyAlignment="1">
      <alignment vertical="center"/>
    </xf>
    <xf numFmtId="43" fontId="0" fillId="3" borderId="5" xfId="1" applyFont="1" applyFill="1" applyBorder="1" applyAlignment="1">
      <alignment vertical="center"/>
    </xf>
    <xf numFmtId="16" fontId="0" fillId="0" borderId="3" xfId="0" applyNumberFormat="1" applyBorder="1" applyAlignment="1">
      <alignment horizontal="center" vertical="center" wrapText="1"/>
    </xf>
    <xf numFmtId="43" fontId="0" fillId="0" borderId="1" xfId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43" fontId="6" fillId="2" borderId="8" xfId="1" applyFont="1" applyFill="1" applyBorder="1" applyAlignment="1">
      <alignment horizontal="center" vertical="center"/>
    </xf>
    <xf numFmtId="43" fontId="0" fillId="2" borderId="8" xfId="1" applyFont="1" applyFill="1" applyBorder="1" applyAlignment="1">
      <alignment horizontal="center" vertical="center"/>
    </xf>
    <xf numFmtId="43" fontId="0" fillId="2" borderId="2" xfId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0" fillId="3" borderId="8" xfId="1" applyFont="1" applyFill="1" applyBorder="1" applyAlignment="1">
      <alignment horizontal="center" vertical="center"/>
    </xf>
    <xf numFmtId="43" fontId="0" fillId="2" borderId="23" xfId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3" fontId="12" fillId="2" borderId="13" xfId="1" applyFont="1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43" fontId="0" fillId="2" borderId="2" xfId="1" applyFont="1" applyFill="1" applyBorder="1" applyAlignment="1">
      <alignment vertical="center"/>
    </xf>
    <xf numFmtId="43" fontId="0" fillId="2" borderId="9" xfId="1" applyFont="1" applyFill="1" applyBorder="1" applyAlignment="1">
      <alignment vertical="center"/>
    </xf>
    <xf numFmtId="165" fontId="0" fillId="2" borderId="12" xfId="1" applyNumberFormat="1" applyFont="1" applyFill="1" applyBorder="1" applyAlignment="1">
      <alignment vertical="center"/>
    </xf>
    <xf numFmtId="43" fontId="0" fillId="2" borderId="13" xfId="1" applyFont="1" applyFill="1" applyBorder="1" applyAlignment="1">
      <alignment vertical="center"/>
    </xf>
    <xf numFmtId="165" fontId="0" fillId="2" borderId="13" xfId="1" applyNumberFormat="1" applyFont="1" applyFill="1" applyBorder="1" applyAlignment="1">
      <alignment vertical="center"/>
    </xf>
    <xf numFmtId="167" fontId="0" fillId="2" borderId="13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/>
    </xf>
    <xf numFmtId="16" fontId="0" fillId="0" borderId="30" xfId="0" applyNumberFormat="1" applyBorder="1" applyAlignment="1">
      <alignment horizontal="center" vertical="center" wrapText="1"/>
    </xf>
    <xf numFmtId="16" fontId="0" fillId="0" borderId="31" xfId="0" applyNumberFormat="1" applyBorder="1" applyAlignment="1">
      <alignment horizontal="center" vertical="center" wrapText="1"/>
    </xf>
    <xf numFmtId="16" fontId="0" fillId="0" borderId="25" xfId="0" applyNumberFormat="1" applyBorder="1" applyAlignment="1">
      <alignment horizontal="center" vertical="center" wrapText="1"/>
    </xf>
    <xf numFmtId="16" fontId="0" fillId="0" borderId="29" xfId="0" applyNumberForma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16" fontId="0" fillId="0" borderId="6" xfId="0" applyNumberFormat="1" applyBorder="1" applyAlignment="1">
      <alignment horizontal="center" vertical="center" wrapText="1"/>
    </xf>
    <xf numFmtId="16" fontId="0" fillId="0" borderId="19" xfId="0" applyNumberForma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43" fontId="5" fillId="0" borderId="6" xfId="1" applyFont="1" applyBorder="1" applyAlignment="1">
      <alignment horizontal="center" vertical="center" wrapText="1"/>
    </xf>
    <xf numFmtId="43" fontId="0" fillId="0" borderId="2" xfId="1" applyNumberFormat="1" applyFont="1" applyBorder="1" applyAlignment="1">
      <alignment vertical="center"/>
    </xf>
    <xf numFmtId="43" fontId="0" fillId="0" borderId="0" xfId="1" applyNumberFormat="1" applyFont="1" applyAlignment="1">
      <alignment vertical="center"/>
    </xf>
    <xf numFmtId="43" fontId="5" fillId="0" borderId="6" xfId="1" applyNumberFormat="1" applyFont="1" applyBorder="1" applyAlignment="1">
      <alignment horizontal="center" vertical="center" wrapText="1"/>
    </xf>
    <xf numFmtId="43" fontId="5" fillId="0" borderId="19" xfId="1" applyNumberFormat="1" applyFont="1" applyBorder="1" applyAlignment="1">
      <alignment horizontal="center" vertical="center" wrapText="1"/>
    </xf>
    <xf numFmtId="43" fontId="0" fillId="0" borderId="8" xfId="1" applyNumberFormat="1" applyFont="1" applyBorder="1" applyAlignment="1">
      <alignment vertical="center"/>
    </xf>
    <xf numFmtId="43" fontId="0" fillId="2" borderId="2" xfId="1" applyNumberFormat="1" applyFont="1" applyFill="1" applyBorder="1" applyAlignment="1">
      <alignment vertical="center"/>
    </xf>
    <xf numFmtId="43" fontId="5" fillId="0" borderId="2" xfId="1" applyNumberFormat="1" applyFont="1" applyBorder="1" applyAlignment="1">
      <alignment vertical="center"/>
    </xf>
    <xf numFmtId="43" fontId="0" fillId="0" borderId="32" xfId="1" applyFont="1" applyBorder="1" applyAlignment="1">
      <alignment horizontal="center" vertical="center" wrapText="1"/>
    </xf>
    <xf numFmtId="165" fontId="0" fillId="2" borderId="5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ASIMPORT\Users\Users\AAMIR\Desktop\Stock%20Valuation\Finshed%20Goods%20Stock%2030-0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-09-2020"/>
      <sheetName val="Sheet1"/>
      <sheetName val="01-10-2020 (2)"/>
    </sheetNames>
    <sheetDataSet>
      <sheetData sheetId="0"/>
      <sheetData sheetId="1">
        <row r="1">
          <cell r="A1" t="str">
            <v xml:space="preserve">Airy 4mg Sachet </v>
          </cell>
          <cell r="B1">
            <v>6638</v>
          </cell>
          <cell r="C1">
            <v>270.3</v>
          </cell>
          <cell r="D1">
            <v>1794251.4000000001</v>
          </cell>
          <cell r="E1">
            <v>44</v>
          </cell>
        </row>
        <row r="2">
          <cell r="A2" t="str">
            <v xml:space="preserve">Airy 5mg Tablet </v>
          </cell>
          <cell r="B2">
            <v>41</v>
          </cell>
          <cell r="C2">
            <v>270.3</v>
          </cell>
          <cell r="D2">
            <v>11082.300000000001</v>
          </cell>
          <cell r="E2">
            <v>26</v>
          </cell>
        </row>
        <row r="3">
          <cell r="A3" t="str">
            <v xml:space="preserve">Airy 10mg Tablet </v>
          </cell>
          <cell r="B3">
            <v>885</v>
          </cell>
          <cell r="C3">
            <v>270.3</v>
          </cell>
          <cell r="D3">
            <v>239215.5</v>
          </cell>
          <cell r="E3">
            <v>34</v>
          </cell>
        </row>
        <row r="4">
          <cell r="A4" t="str">
            <v>Bylax 5mg Tablet</v>
          </cell>
          <cell r="B4">
            <v>1004</v>
          </cell>
          <cell r="C4">
            <v>270.3</v>
          </cell>
          <cell r="D4">
            <v>271381.2</v>
          </cell>
          <cell r="E4">
            <v>43</v>
          </cell>
        </row>
        <row r="5">
          <cell r="A5" t="str">
            <v>Cynofen mcg Tablet</v>
          </cell>
          <cell r="B5">
            <v>1902</v>
          </cell>
          <cell r="C5">
            <v>270.3</v>
          </cell>
          <cell r="D5">
            <v>514110.60000000003</v>
          </cell>
          <cell r="E5">
            <v>73</v>
          </cell>
        </row>
        <row r="6">
          <cell r="A6" t="str">
            <v xml:space="preserve">Cipact 250mg Tablet </v>
          </cell>
          <cell r="B6">
            <v>6955</v>
          </cell>
          <cell r="C6">
            <v>270.3</v>
          </cell>
          <cell r="D6">
            <v>1879936.5</v>
          </cell>
          <cell r="E6">
            <v>31</v>
          </cell>
        </row>
        <row r="7">
          <cell r="A7" t="str">
            <v xml:space="preserve">Cipact 500mg Tablet </v>
          </cell>
          <cell r="B7">
            <v>3098</v>
          </cell>
          <cell r="C7">
            <v>270.3</v>
          </cell>
          <cell r="D7">
            <v>837389.4</v>
          </cell>
          <cell r="E7">
            <v>45</v>
          </cell>
        </row>
        <row r="8">
          <cell r="A8" t="str">
            <v>Detove 2mg Tablet</v>
          </cell>
          <cell r="B8">
            <v>4490</v>
          </cell>
          <cell r="C8">
            <v>270.3</v>
          </cell>
          <cell r="D8">
            <v>1213647</v>
          </cell>
          <cell r="E8">
            <v>24</v>
          </cell>
        </row>
        <row r="9">
          <cell r="A9" t="str">
            <v>Detove 4mg Tablet</v>
          </cell>
          <cell r="B9">
            <v>5472</v>
          </cell>
          <cell r="C9">
            <v>270.3</v>
          </cell>
          <cell r="D9">
            <v>1479081.6</v>
          </cell>
          <cell r="E9">
            <v>32</v>
          </cell>
        </row>
        <row r="10">
          <cell r="A10" t="str">
            <v>Des-eze 5mg Tablet (New Design)</v>
          </cell>
          <cell r="B10">
            <v>39225</v>
          </cell>
          <cell r="C10">
            <v>270.3</v>
          </cell>
          <cell r="D10">
            <v>10602517.5</v>
          </cell>
          <cell r="E10">
            <v>19</v>
          </cell>
        </row>
        <row r="11">
          <cell r="A11" t="str">
            <v>Esfaas 20 mg Capsule</v>
          </cell>
          <cell r="B11">
            <v>180</v>
          </cell>
          <cell r="C11">
            <v>270.3</v>
          </cell>
          <cell r="D11">
            <v>48654</v>
          </cell>
          <cell r="E11">
            <v>79.63</v>
          </cell>
        </row>
        <row r="12">
          <cell r="A12" t="str">
            <v>Esfaas 40 mg Capsule</v>
          </cell>
          <cell r="B12">
            <v>75</v>
          </cell>
          <cell r="C12">
            <v>270.3</v>
          </cell>
          <cell r="D12">
            <v>20272.5</v>
          </cell>
          <cell r="E12">
            <v>94.84</v>
          </cell>
        </row>
        <row r="13">
          <cell r="A13" t="str">
            <v>Fasofenac 100mg Tablet  (New Design)</v>
          </cell>
          <cell r="B13">
            <v>2189</v>
          </cell>
          <cell r="C13">
            <v>270.3</v>
          </cell>
          <cell r="D13">
            <v>591686.70000000007</v>
          </cell>
          <cell r="E13">
            <v>24</v>
          </cell>
        </row>
        <row r="14">
          <cell r="A14" t="str">
            <v>Fasofenac 100mg Tablet  (New Design)</v>
          </cell>
          <cell r="B14">
            <v>2</v>
          </cell>
          <cell r="C14">
            <v>270.3</v>
          </cell>
          <cell r="D14">
            <v>540.6</v>
          </cell>
          <cell r="E14">
            <v>14</v>
          </cell>
        </row>
        <row r="15">
          <cell r="A15" t="str">
            <v xml:space="preserve">Fassfodine 60mg Tablet </v>
          </cell>
          <cell r="B15">
            <v>9050</v>
          </cell>
          <cell r="C15">
            <v>270.3</v>
          </cell>
          <cell r="D15">
            <v>2446215</v>
          </cell>
          <cell r="E15">
            <v>21</v>
          </cell>
        </row>
        <row r="16">
          <cell r="A16" t="str">
            <v xml:space="preserve">Fassfodine 120mg Tablet </v>
          </cell>
          <cell r="B16">
            <v>7747</v>
          </cell>
          <cell r="C16">
            <v>270.3</v>
          </cell>
          <cell r="D16">
            <v>2094014.1</v>
          </cell>
          <cell r="E16">
            <v>30</v>
          </cell>
        </row>
        <row r="17">
          <cell r="A17" t="str">
            <v>Fasizol 20mg Capsul</v>
          </cell>
          <cell r="B17">
            <v>122</v>
          </cell>
          <cell r="C17">
            <v>270.3</v>
          </cell>
          <cell r="D17">
            <v>32976.6</v>
          </cell>
          <cell r="E17">
            <v>27</v>
          </cell>
        </row>
        <row r="18">
          <cell r="A18" t="str">
            <v>Fasizol 40mg Capsul</v>
          </cell>
          <cell r="B18">
            <v>0</v>
          </cell>
          <cell r="C18">
            <v>270.3</v>
          </cell>
          <cell r="D18">
            <v>0</v>
          </cell>
          <cell r="E18">
            <v>36</v>
          </cell>
        </row>
        <row r="19">
          <cell r="A19" t="str">
            <v xml:space="preserve">Falume 20/120mg Tablet </v>
          </cell>
          <cell r="B19">
            <v>3418</v>
          </cell>
          <cell r="C19">
            <v>270.3</v>
          </cell>
          <cell r="D19">
            <v>923885.4</v>
          </cell>
          <cell r="E19">
            <v>47</v>
          </cell>
        </row>
        <row r="20">
          <cell r="A20" t="str">
            <v xml:space="preserve">Falume-DS 40/240mg Tablet </v>
          </cell>
          <cell r="B20">
            <v>8490</v>
          </cell>
          <cell r="C20">
            <v>270.3</v>
          </cell>
          <cell r="D20">
            <v>2294847</v>
          </cell>
          <cell r="E20">
            <v>47</v>
          </cell>
        </row>
        <row r="21">
          <cell r="A21" t="str">
            <v xml:space="preserve">Falume-EZ 80/480mg Tablet </v>
          </cell>
          <cell r="B21">
            <v>2845</v>
          </cell>
          <cell r="C21">
            <v>270.3</v>
          </cell>
          <cell r="D21">
            <v>769003.5</v>
          </cell>
          <cell r="E21">
            <v>57</v>
          </cell>
        </row>
        <row r="22">
          <cell r="A22" t="str">
            <v>Filzorin 40 mg Tablet</v>
          </cell>
          <cell r="B22">
            <v>140</v>
          </cell>
          <cell r="C22">
            <v>270.3</v>
          </cell>
          <cell r="D22">
            <v>37842</v>
          </cell>
          <cell r="E22">
            <v>34</v>
          </cell>
        </row>
        <row r="23">
          <cell r="A23" t="str">
            <v>Flurbifaas 100 mg Tablet</v>
          </cell>
          <cell r="B23">
            <v>570</v>
          </cell>
          <cell r="C23">
            <v>270.3</v>
          </cell>
          <cell r="D23">
            <v>154071</v>
          </cell>
          <cell r="E23">
            <v>106</v>
          </cell>
        </row>
        <row r="24">
          <cell r="A24" t="str">
            <v xml:space="preserve">Faasgablin 50 mg capsule </v>
          </cell>
          <cell r="B24">
            <v>171</v>
          </cell>
          <cell r="C24">
            <v>270.3</v>
          </cell>
          <cell r="D24">
            <v>46221.3</v>
          </cell>
          <cell r="E24">
            <v>40</v>
          </cell>
        </row>
        <row r="25">
          <cell r="A25" t="str">
            <v xml:space="preserve">Faasgablin 100 mg Capsule </v>
          </cell>
          <cell r="B25">
            <v>5100</v>
          </cell>
          <cell r="C25">
            <v>270.3</v>
          </cell>
          <cell r="D25">
            <v>1378530</v>
          </cell>
          <cell r="E25">
            <v>57</v>
          </cell>
        </row>
        <row r="26">
          <cell r="A26" t="str">
            <v xml:space="preserve">Faasgablin 150 mg Capsule </v>
          </cell>
          <cell r="B26">
            <v>9795</v>
          </cell>
          <cell r="C26">
            <v>270.3</v>
          </cell>
          <cell r="D26">
            <v>2647588.5</v>
          </cell>
          <cell r="E26">
            <v>74</v>
          </cell>
        </row>
        <row r="27">
          <cell r="A27" t="str">
            <v xml:space="preserve">Lanfaas 30mg Capsule </v>
          </cell>
          <cell r="B27">
            <v>502</v>
          </cell>
          <cell r="C27">
            <v>270.3</v>
          </cell>
          <cell r="D27">
            <v>135690.6</v>
          </cell>
          <cell r="E27">
            <v>42</v>
          </cell>
        </row>
        <row r="28">
          <cell r="A28" t="str">
            <v xml:space="preserve">Nomizil insta Sachet 20mg </v>
          </cell>
          <cell r="B28">
            <v>1560</v>
          </cell>
          <cell r="C28">
            <v>270.3</v>
          </cell>
          <cell r="D28">
            <v>421668</v>
          </cell>
          <cell r="E28">
            <v>43</v>
          </cell>
        </row>
        <row r="29">
          <cell r="A29" t="str">
            <v xml:space="preserve">Nomizil insta Sachet 40mg </v>
          </cell>
          <cell r="B29">
            <v>2016</v>
          </cell>
          <cell r="C29">
            <v>270.3</v>
          </cell>
          <cell r="D29">
            <v>544924.80000000005</v>
          </cell>
          <cell r="E29">
            <v>47</v>
          </cell>
        </row>
        <row r="30">
          <cell r="A30" t="str">
            <v>Neomecta 3gm Sachet</v>
          </cell>
          <cell r="B30">
            <v>6694</v>
          </cell>
          <cell r="C30">
            <v>270.3</v>
          </cell>
          <cell r="D30">
            <v>1809388.2000000002</v>
          </cell>
          <cell r="E30">
            <v>39</v>
          </cell>
        </row>
        <row r="31">
          <cell r="A31" t="str">
            <v>Nomizil 20mg Capsule</v>
          </cell>
          <cell r="B31">
            <v>3679</v>
          </cell>
          <cell r="C31">
            <v>270.3</v>
          </cell>
          <cell r="D31">
            <v>994433.70000000007</v>
          </cell>
          <cell r="E31">
            <v>24</v>
          </cell>
        </row>
        <row r="32">
          <cell r="A32" t="str">
            <v>Nomizil 40mg Capsule</v>
          </cell>
          <cell r="B32">
            <v>1948</v>
          </cell>
          <cell r="C32">
            <v>270.3</v>
          </cell>
          <cell r="D32">
            <v>526544.4</v>
          </cell>
          <cell r="E32">
            <v>31</v>
          </cell>
        </row>
        <row r="33">
          <cell r="A33" t="str">
            <v xml:space="preserve">Osmofaas 11gm Sachet </v>
          </cell>
          <cell r="B33">
            <v>13388</v>
          </cell>
          <cell r="C33">
            <v>270.3</v>
          </cell>
          <cell r="D33">
            <v>3618776.4000000004</v>
          </cell>
          <cell r="E33">
            <v>81</v>
          </cell>
        </row>
        <row r="34">
          <cell r="A34" t="str">
            <v>Pismire 20mg Capsule</v>
          </cell>
          <cell r="B34">
            <v>40</v>
          </cell>
          <cell r="C34">
            <v>270.3</v>
          </cell>
          <cell r="D34">
            <v>10812</v>
          </cell>
          <cell r="E34">
            <v>46</v>
          </cell>
        </row>
        <row r="35">
          <cell r="A35" t="str">
            <v xml:space="preserve">Signova 10mg Tablet </v>
          </cell>
          <cell r="B35">
            <v>5256</v>
          </cell>
          <cell r="C35">
            <v>270.3</v>
          </cell>
          <cell r="D35">
            <v>1420696.8</v>
          </cell>
          <cell r="E35">
            <v>30</v>
          </cell>
        </row>
        <row r="36">
          <cell r="A36" t="str">
            <v xml:space="preserve">Signova 20mg Tablet </v>
          </cell>
          <cell r="B36">
            <v>5716</v>
          </cell>
          <cell r="C36">
            <v>270.3</v>
          </cell>
          <cell r="D36">
            <v>1545034.8</v>
          </cell>
          <cell r="E36">
            <v>41</v>
          </cell>
        </row>
        <row r="37">
          <cell r="A37" t="str">
            <v>Sunlev 250mg Tablet (New Design)</v>
          </cell>
          <cell r="B37">
            <v>13780</v>
          </cell>
          <cell r="C37">
            <v>270.3</v>
          </cell>
          <cell r="D37">
            <v>3724734</v>
          </cell>
          <cell r="E37">
            <v>31</v>
          </cell>
        </row>
        <row r="38">
          <cell r="A38" t="str">
            <v>Sunlev 500mg Tablet (New Design)</v>
          </cell>
          <cell r="B38">
            <v>19248</v>
          </cell>
          <cell r="C38">
            <v>270.3</v>
          </cell>
          <cell r="D38">
            <v>5202734.4000000004</v>
          </cell>
          <cell r="E38">
            <v>47</v>
          </cell>
        </row>
        <row r="39">
          <cell r="A39" t="str">
            <v xml:space="preserve">Terbfaas 125mg Tablet </v>
          </cell>
          <cell r="B39">
            <v>0</v>
          </cell>
          <cell r="C39">
            <v>270.3</v>
          </cell>
          <cell r="D39">
            <v>0</v>
          </cell>
          <cell r="E39">
            <v>47</v>
          </cell>
        </row>
        <row r="40">
          <cell r="A40" t="str">
            <v>Winloxine 400mg Tablet (New Design)</v>
          </cell>
          <cell r="B40">
            <v>191</v>
          </cell>
          <cell r="C40">
            <v>270.3</v>
          </cell>
          <cell r="D40">
            <v>51627.3</v>
          </cell>
          <cell r="E40">
            <v>99</v>
          </cell>
        </row>
        <row r="41">
          <cell r="A41" t="str">
            <v xml:space="preserve">Zimy 250mg Capsule </v>
          </cell>
          <cell r="B41">
            <v>298</v>
          </cell>
          <cell r="C41">
            <v>270.3</v>
          </cell>
          <cell r="D41">
            <v>80549.400000000009</v>
          </cell>
          <cell r="E41">
            <v>64</v>
          </cell>
        </row>
        <row r="42">
          <cell r="A42" t="str">
            <v xml:space="preserve">Zimy 250mg Capsule </v>
          </cell>
          <cell r="B42">
            <v>0</v>
          </cell>
          <cell r="E42">
            <v>87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38"/>
  <sheetViews>
    <sheetView showGridLines="0" tabSelected="1" zoomScale="77" zoomScaleNormal="77" zoomScaleSheetLayoutView="75" workbookViewId="0">
      <pane xSplit="4" ySplit="4" topLeftCell="BT5" activePane="bottomRight" state="frozen"/>
      <selection activeCell="J12" sqref="J12"/>
      <selection pane="topRight" activeCell="J12" sqref="J12"/>
      <selection pane="bottomLeft" activeCell="J12" sqref="J12"/>
      <selection pane="bottomRight" activeCell="CF7" sqref="CF7"/>
    </sheetView>
  </sheetViews>
  <sheetFormatPr defaultRowHeight="15" x14ac:dyDescent="0.25"/>
  <cols>
    <col min="1" max="1" width="5" style="2" customWidth="1"/>
    <col min="2" max="2" width="12.85546875" style="2" bestFit="1" customWidth="1"/>
    <col min="3" max="3" width="34.28515625" style="2" customWidth="1"/>
    <col min="4" max="4" width="16.140625" style="2" customWidth="1"/>
    <col min="5" max="5" width="13.28515625" style="1" customWidth="1"/>
    <col min="6" max="6" width="14.42578125" style="21" customWidth="1"/>
    <col min="7" max="7" width="12" style="21" customWidth="1"/>
    <col min="8" max="8" width="11.85546875" style="21" customWidth="1"/>
    <col min="9" max="9" width="12.7109375" style="21" bestFit="1" customWidth="1"/>
    <col min="10" max="10" width="10.42578125" style="2" bestFit="1" customWidth="1"/>
    <col min="11" max="11" width="11.5703125" style="2" bestFit="1" customWidth="1"/>
    <col min="12" max="12" width="8.7109375" style="2" customWidth="1"/>
    <col min="13" max="13" width="9.28515625" style="2" bestFit="1" customWidth="1"/>
    <col min="14" max="15" width="11.28515625" style="2" bestFit="1" customWidth="1"/>
    <col min="16" max="16" width="11.140625" style="2" bestFit="1" customWidth="1"/>
    <col min="17" max="17" width="9.28515625" style="2" bestFit="1" customWidth="1"/>
    <col min="18" max="18" width="9.85546875" style="2" bestFit="1" customWidth="1"/>
    <col min="19" max="19" width="11.5703125" style="2" bestFit="1" customWidth="1"/>
    <col min="20" max="20" width="11.140625" style="2" bestFit="1" customWidth="1"/>
    <col min="21" max="21" width="9.28515625" style="2" bestFit="1" customWidth="1"/>
    <col min="22" max="22" width="11.28515625" style="2" bestFit="1" customWidth="1"/>
    <col min="23" max="23" width="11.5703125" style="2" bestFit="1" customWidth="1"/>
    <col min="24" max="24" width="10.42578125" style="2" bestFit="1" customWidth="1"/>
    <col min="25" max="25" width="9.28515625" style="2" bestFit="1" customWidth="1"/>
    <col min="26" max="26" width="11.28515625" style="2" bestFit="1" customWidth="1"/>
    <col min="27" max="27" width="11.5703125" style="2" bestFit="1" customWidth="1"/>
    <col min="28" max="28" width="11.140625" style="2" bestFit="1" customWidth="1"/>
    <col min="29" max="29" width="9.28515625" style="2" bestFit="1" customWidth="1"/>
    <col min="30" max="30" width="11.28515625" style="2" bestFit="1" customWidth="1"/>
    <col min="31" max="31" width="11.5703125" style="2" bestFit="1" customWidth="1"/>
    <col min="32" max="32" width="8.7109375" style="2" customWidth="1"/>
    <col min="33" max="33" width="9.28515625" style="2" bestFit="1" customWidth="1"/>
    <col min="34" max="34" width="11.28515625" style="2" bestFit="1" customWidth="1"/>
    <col min="35" max="35" width="9.28515625" style="2" bestFit="1" customWidth="1"/>
    <col min="36" max="36" width="8.7109375" style="2" customWidth="1"/>
    <col min="37" max="37" width="9.28515625" style="2" bestFit="1" customWidth="1"/>
    <col min="38" max="38" width="9.140625" style="2"/>
    <col min="39" max="39" width="11.5703125" style="2" bestFit="1" customWidth="1"/>
    <col min="40" max="40" width="8.7109375" style="2" customWidth="1"/>
    <col min="41" max="41" width="9.28515625" style="2" bestFit="1" customWidth="1"/>
    <col min="42" max="43" width="9.140625" style="2"/>
    <col min="44" max="44" width="8.7109375" style="2" customWidth="1"/>
    <col min="45" max="45" width="9.28515625" style="2" bestFit="1" customWidth="1"/>
    <col min="46" max="46" width="11.5703125" style="2" bestFit="1" customWidth="1"/>
    <col min="47" max="47" width="9.140625" style="2"/>
    <col min="48" max="48" width="10.42578125" style="2" bestFit="1" customWidth="1"/>
    <col min="49" max="49" width="9.28515625" style="2" bestFit="1" customWidth="1"/>
    <col min="50" max="51" width="11.5703125" style="2" bestFit="1" customWidth="1"/>
    <col min="52" max="52" width="7.5703125" style="2" bestFit="1" customWidth="1"/>
    <col min="53" max="53" width="9.28515625" style="2" bestFit="1" customWidth="1"/>
    <col min="54" max="54" width="9.140625" style="2"/>
    <col min="55" max="55" width="11.5703125" style="2" bestFit="1" customWidth="1"/>
    <col min="56" max="56" width="8.7109375" style="2" customWidth="1"/>
    <col min="57" max="57" width="9.28515625" style="2" bestFit="1" customWidth="1"/>
    <col min="58" max="58" width="12.7109375" style="2" bestFit="1" customWidth="1"/>
    <col min="59" max="59" width="11.5703125" style="2" bestFit="1" customWidth="1"/>
    <col min="60" max="60" width="10.42578125" style="2" bestFit="1" customWidth="1"/>
    <col min="61" max="61" width="9.28515625" style="2" bestFit="1" customWidth="1"/>
    <col min="62" max="63" width="9.140625" style="2"/>
    <col min="64" max="64" width="8.7109375" style="2" customWidth="1"/>
    <col min="65" max="65" width="9.28515625" style="2" bestFit="1" customWidth="1"/>
    <col min="66" max="66" width="9.140625" style="2"/>
    <col min="67" max="67" width="10.42578125" style="2" bestFit="1" customWidth="1"/>
    <col min="68" max="68" width="8.7109375" style="2" customWidth="1"/>
    <col min="69" max="69" width="9.28515625" style="2" bestFit="1" customWidth="1"/>
    <col min="70" max="71" width="9.140625" style="2"/>
    <col min="72" max="72" width="8.7109375" style="2" customWidth="1"/>
    <col min="73" max="73" width="9.28515625" style="2" bestFit="1" customWidth="1"/>
    <col min="74" max="75" width="9.140625" style="2"/>
    <col min="76" max="76" width="8.7109375" style="2" customWidth="1"/>
    <col min="77" max="77" width="9.28515625" style="2" bestFit="1" customWidth="1"/>
    <col min="78" max="79" width="9.140625" style="2"/>
    <col min="80" max="80" width="8.7109375" style="2" customWidth="1"/>
    <col min="81" max="81" width="9.28515625" style="2" bestFit="1" customWidth="1"/>
    <col min="82" max="82" width="15.85546875" style="117" customWidth="1"/>
    <col min="83" max="83" width="13.140625" style="117" bestFit="1" customWidth="1"/>
    <col min="84" max="84" width="15.140625" style="21" bestFit="1" customWidth="1"/>
    <col min="85" max="16384" width="9.140625" style="2"/>
  </cols>
  <sheetData>
    <row r="1" spans="1:84" ht="16.5" customHeight="1" x14ac:dyDescent="0.25">
      <c r="A1" s="92" t="s">
        <v>225</v>
      </c>
      <c r="B1" s="92"/>
      <c r="C1" s="92"/>
      <c r="D1" s="92"/>
    </row>
    <row r="2" spans="1:84" ht="16.5" customHeight="1" thickBot="1" x14ac:dyDescent="0.3">
      <c r="A2" s="92"/>
      <c r="B2" s="92"/>
      <c r="C2" s="92"/>
      <c r="D2" s="92"/>
      <c r="E2" s="2"/>
    </row>
    <row r="3" spans="1:84" ht="16.5" customHeight="1" thickBot="1" x14ac:dyDescent="0.3">
      <c r="C3" s="76" t="s">
        <v>233</v>
      </c>
      <c r="E3" s="7">
        <v>43921</v>
      </c>
      <c r="F3" s="22" t="s">
        <v>5</v>
      </c>
      <c r="G3" s="93" t="s">
        <v>227</v>
      </c>
      <c r="H3" s="94"/>
      <c r="I3" s="103" t="s">
        <v>228</v>
      </c>
      <c r="J3" s="93">
        <v>43922</v>
      </c>
      <c r="K3" s="95"/>
      <c r="L3" s="96" t="s">
        <v>170</v>
      </c>
      <c r="M3" s="98" t="s">
        <v>171</v>
      </c>
      <c r="N3" s="93">
        <v>43923</v>
      </c>
      <c r="O3" s="94"/>
      <c r="P3" s="103" t="s">
        <v>170</v>
      </c>
      <c r="Q3" s="98" t="s">
        <v>171</v>
      </c>
      <c r="R3" s="93">
        <v>43926</v>
      </c>
      <c r="S3" s="94"/>
      <c r="T3" s="103" t="s">
        <v>170</v>
      </c>
      <c r="U3" s="98" t="s">
        <v>171</v>
      </c>
      <c r="V3" s="93">
        <v>43927</v>
      </c>
      <c r="W3" s="94"/>
      <c r="X3" s="103" t="s">
        <v>170</v>
      </c>
      <c r="Y3" s="98" t="s">
        <v>171</v>
      </c>
      <c r="Z3" s="93">
        <v>43928</v>
      </c>
      <c r="AA3" s="94"/>
      <c r="AB3" s="103" t="s">
        <v>170</v>
      </c>
      <c r="AC3" s="98" t="s">
        <v>171</v>
      </c>
      <c r="AD3" s="93">
        <v>43929</v>
      </c>
      <c r="AE3" s="94"/>
      <c r="AF3" s="103" t="s">
        <v>170</v>
      </c>
      <c r="AG3" s="98" t="s">
        <v>171</v>
      </c>
      <c r="AH3" s="93">
        <v>43933</v>
      </c>
      <c r="AI3" s="94"/>
      <c r="AJ3" s="103" t="s">
        <v>170</v>
      </c>
      <c r="AK3" s="98" t="s">
        <v>171</v>
      </c>
      <c r="AL3" s="93">
        <v>43934</v>
      </c>
      <c r="AM3" s="94"/>
      <c r="AN3" s="103" t="s">
        <v>170</v>
      </c>
      <c r="AO3" s="98" t="s">
        <v>171</v>
      </c>
      <c r="AP3" s="93">
        <v>43935</v>
      </c>
      <c r="AQ3" s="94"/>
      <c r="AR3" s="103" t="s">
        <v>170</v>
      </c>
      <c r="AS3" s="98" t="s">
        <v>171</v>
      </c>
      <c r="AT3" s="108">
        <v>43936</v>
      </c>
      <c r="AU3" s="94"/>
      <c r="AV3" s="103" t="s">
        <v>170</v>
      </c>
      <c r="AW3" s="98" t="s">
        <v>171</v>
      </c>
      <c r="AX3" s="93">
        <v>43940</v>
      </c>
      <c r="AY3" s="94"/>
      <c r="AZ3" s="103" t="s">
        <v>170</v>
      </c>
      <c r="BA3" s="98" t="s">
        <v>171</v>
      </c>
      <c r="BB3" s="93">
        <v>43941</v>
      </c>
      <c r="BC3" s="94"/>
      <c r="BD3" s="103" t="s">
        <v>170</v>
      </c>
      <c r="BE3" s="98" t="s">
        <v>171</v>
      </c>
      <c r="BF3" s="93">
        <v>43942</v>
      </c>
      <c r="BG3" s="94"/>
      <c r="BH3" s="103" t="s">
        <v>170</v>
      </c>
      <c r="BI3" s="98" t="s">
        <v>171</v>
      </c>
      <c r="BJ3" s="93">
        <v>43943</v>
      </c>
      <c r="BK3" s="94"/>
      <c r="BL3" s="103" t="s">
        <v>170</v>
      </c>
      <c r="BM3" s="98" t="s">
        <v>171</v>
      </c>
      <c r="BN3" s="108">
        <v>43947</v>
      </c>
      <c r="BO3" s="95"/>
      <c r="BP3" s="95"/>
      <c r="BQ3" s="94"/>
      <c r="BR3" s="108">
        <v>43948</v>
      </c>
      <c r="BS3" s="95"/>
      <c r="BT3" s="95"/>
      <c r="BU3" s="94"/>
      <c r="BV3" s="108">
        <v>43949</v>
      </c>
      <c r="BW3" s="95"/>
      <c r="BX3" s="95"/>
      <c r="BY3" s="94"/>
      <c r="BZ3" s="108">
        <v>43950</v>
      </c>
      <c r="CA3" s="95"/>
      <c r="CB3" s="95"/>
      <c r="CC3" s="94"/>
      <c r="CD3" s="118" t="s">
        <v>234</v>
      </c>
      <c r="CE3" s="118" t="s">
        <v>235</v>
      </c>
      <c r="CF3" s="115" t="s">
        <v>236</v>
      </c>
    </row>
    <row r="4" spans="1:84" ht="16.5" customHeight="1" thickBot="1" x14ac:dyDescent="0.3">
      <c r="A4" s="50" t="s">
        <v>2</v>
      </c>
      <c r="B4" s="100" t="s">
        <v>6</v>
      </c>
      <c r="C4" s="101"/>
      <c r="D4" s="102"/>
      <c r="E4" s="12" t="s">
        <v>0</v>
      </c>
      <c r="F4" s="23" t="s">
        <v>229</v>
      </c>
      <c r="G4" s="27" t="s">
        <v>3</v>
      </c>
      <c r="H4" s="27" t="s">
        <v>4</v>
      </c>
      <c r="I4" s="104"/>
      <c r="J4" s="4" t="s">
        <v>3</v>
      </c>
      <c r="K4" s="52" t="s">
        <v>4</v>
      </c>
      <c r="L4" s="97"/>
      <c r="M4" s="99"/>
      <c r="N4" s="4" t="s">
        <v>3</v>
      </c>
      <c r="O4" s="4" t="s">
        <v>4</v>
      </c>
      <c r="P4" s="104"/>
      <c r="Q4" s="99"/>
      <c r="R4" s="4" t="s">
        <v>3</v>
      </c>
      <c r="S4" s="4" t="s">
        <v>4</v>
      </c>
      <c r="T4" s="104"/>
      <c r="U4" s="99"/>
      <c r="V4" s="4" t="s">
        <v>3</v>
      </c>
      <c r="W4" s="4" t="s">
        <v>4</v>
      </c>
      <c r="X4" s="104"/>
      <c r="Y4" s="99"/>
      <c r="Z4" s="4" t="s">
        <v>3</v>
      </c>
      <c r="AA4" s="4" t="s">
        <v>4</v>
      </c>
      <c r="AB4" s="104"/>
      <c r="AC4" s="99"/>
      <c r="AD4" s="4" t="s">
        <v>3</v>
      </c>
      <c r="AE4" s="4" t="s">
        <v>4</v>
      </c>
      <c r="AF4" s="104"/>
      <c r="AG4" s="99"/>
      <c r="AH4" s="4" t="s">
        <v>3</v>
      </c>
      <c r="AI4" s="4" t="s">
        <v>4</v>
      </c>
      <c r="AJ4" s="104"/>
      <c r="AK4" s="99"/>
      <c r="AL4" s="4" t="s">
        <v>3</v>
      </c>
      <c r="AM4" s="4" t="s">
        <v>4</v>
      </c>
      <c r="AN4" s="104"/>
      <c r="AO4" s="99"/>
      <c r="AP4" s="4" t="s">
        <v>3</v>
      </c>
      <c r="AQ4" s="4" t="s">
        <v>4</v>
      </c>
      <c r="AR4" s="104"/>
      <c r="AS4" s="99"/>
      <c r="AT4" s="4" t="s">
        <v>3</v>
      </c>
      <c r="AU4" s="4" t="s">
        <v>4</v>
      </c>
      <c r="AV4" s="104"/>
      <c r="AW4" s="99"/>
      <c r="AX4" s="4" t="s">
        <v>3</v>
      </c>
      <c r="AY4" s="4" t="s">
        <v>4</v>
      </c>
      <c r="AZ4" s="104"/>
      <c r="BA4" s="99"/>
      <c r="BB4" s="4" t="s">
        <v>3</v>
      </c>
      <c r="BC4" s="4" t="s">
        <v>4</v>
      </c>
      <c r="BD4" s="104"/>
      <c r="BE4" s="99"/>
      <c r="BF4" s="4" t="s">
        <v>3</v>
      </c>
      <c r="BG4" s="4" t="s">
        <v>4</v>
      </c>
      <c r="BH4" s="104"/>
      <c r="BI4" s="99"/>
      <c r="BJ4" s="4" t="s">
        <v>3</v>
      </c>
      <c r="BK4" s="4" t="s">
        <v>4</v>
      </c>
      <c r="BL4" s="104"/>
      <c r="BM4" s="99"/>
      <c r="BN4" s="4" t="s">
        <v>3</v>
      </c>
      <c r="BO4" s="4" t="s">
        <v>4</v>
      </c>
      <c r="BP4" s="66" t="s">
        <v>170</v>
      </c>
      <c r="BQ4" s="66" t="s">
        <v>171</v>
      </c>
      <c r="BR4" s="4" t="s">
        <v>3</v>
      </c>
      <c r="BS4" s="4" t="s">
        <v>4</v>
      </c>
      <c r="BT4" s="66" t="s">
        <v>170</v>
      </c>
      <c r="BU4" s="66" t="s">
        <v>171</v>
      </c>
      <c r="BV4" s="4" t="s">
        <v>3</v>
      </c>
      <c r="BW4" s="4" t="s">
        <v>4</v>
      </c>
      <c r="BX4" s="66" t="s">
        <v>170</v>
      </c>
      <c r="BY4" s="66" t="s">
        <v>171</v>
      </c>
      <c r="BZ4" s="4" t="s">
        <v>3</v>
      </c>
      <c r="CA4" s="4" t="s">
        <v>4</v>
      </c>
      <c r="CB4" s="66" t="s">
        <v>170</v>
      </c>
      <c r="CC4" s="66" t="s">
        <v>171</v>
      </c>
      <c r="CD4" s="119"/>
      <c r="CE4" s="119"/>
      <c r="CF4" s="123"/>
    </row>
    <row r="5" spans="1:84" ht="18.75" x14ac:dyDescent="0.25">
      <c r="A5" s="51"/>
      <c r="B5" s="54" t="s">
        <v>143</v>
      </c>
      <c r="C5" s="110" t="s">
        <v>144</v>
      </c>
      <c r="D5" s="111"/>
      <c r="E5" s="30"/>
      <c r="F5" s="24"/>
      <c r="G5" s="26">
        <f t="shared" ref="G5:G69" si="0">+J5+L5+N5+P5+R5+T5+V5+X5+Z5+AB5+AD5+AF5+AH5+AJ5+AL5+AN5+AP5+AR5+AT5+AV5+AX5+AZ5+BB5+BD5++BF5+BH5+BJ5+BL5++BN5+BP5+BR5+BT5+BV5+BX5+BZ5+CB5</f>
        <v>0</v>
      </c>
      <c r="H5" s="26"/>
      <c r="I5" s="28"/>
      <c r="J5" s="1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120"/>
      <c r="CE5" s="120"/>
      <c r="CF5" s="24"/>
    </row>
    <row r="6" spans="1:84" ht="18.75" x14ac:dyDescent="0.25">
      <c r="A6" s="53"/>
      <c r="B6" s="112" t="s">
        <v>164</v>
      </c>
      <c r="C6" s="113"/>
      <c r="D6" s="114"/>
      <c r="E6" s="69"/>
      <c r="F6" s="55"/>
      <c r="G6" s="26">
        <f t="shared" si="0"/>
        <v>0</v>
      </c>
      <c r="H6" s="26"/>
      <c r="I6" s="28"/>
      <c r="J6" s="10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116"/>
      <c r="CE6" s="116"/>
      <c r="CF6" s="24"/>
    </row>
    <row r="7" spans="1:84" ht="15.75" x14ac:dyDescent="0.25">
      <c r="A7" s="8">
        <v>1</v>
      </c>
      <c r="B7" s="37">
        <v>50000171</v>
      </c>
      <c r="C7" s="37" t="s">
        <v>7</v>
      </c>
      <c r="D7" s="37" t="s">
        <v>8</v>
      </c>
      <c r="E7" s="70">
        <v>9900</v>
      </c>
      <c r="F7" s="55">
        <f t="shared" ref="F7:F39" si="1">+E7+G7-H7</f>
        <v>9900</v>
      </c>
      <c r="G7" s="26">
        <f t="shared" si="0"/>
        <v>0</v>
      </c>
      <c r="H7" s="26">
        <f>+K7+O7+S7+W7+AA7+AE7+AI7+AM7+AQ7+AU7+AY7+BC7+BG7+BK7+BO7+BS7+BW7+CA7</f>
        <v>0</v>
      </c>
      <c r="I7" s="26">
        <f>+M7+Q7+U7+Y7+AC7+AG7+AK7+AO7+AS7+AW7+BA7+BE7+BI7+BM7+BQ7+BU7+BY7+CC7</f>
        <v>0</v>
      </c>
      <c r="J7" s="10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116">
        <v>2.4</v>
      </c>
      <c r="CE7" s="116">
        <v>2.4</v>
      </c>
      <c r="CF7" s="24">
        <f>F7*CE7</f>
        <v>23760</v>
      </c>
    </row>
    <row r="8" spans="1:84" ht="15.75" x14ac:dyDescent="0.25">
      <c r="A8" s="3">
        <v>2</v>
      </c>
      <c r="B8" s="38">
        <v>50000170</v>
      </c>
      <c r="C8" s="38" t="s">
        <v>7</v>
      </c>
      <c r="D8" s="38" t="s">
        <v>9</v>
      </c>
      <c r="E8" s="71">
        <v>31350</v>
      </c>
      <c r="F8" s="55">
        <f t="shared" si="1"/>
        <v>31350</v>
      </c>
      <c r="G8" s="26">
        <f t="shared" si="0"/>
        <v>0</v>
      </c>
      <c r="H8" s="26">
        <f t="shared" ref="H8:H72" si="2">+K8+O8+S8+W8+AA8+AE8+AI8+AM8+AQ8+AU8+AY8+BC8+BG8+BK8+BO8+BS8+BW8+CA8</f>
        <v>0</v>
      </c>
      <c r="I8" s="26">
        <f t="shared" ref="I8:I72" si="3">+M8+Q8+U8+Y8+AC8+AG8+AK8+AO8+AS8+AW8+BA8+BE8+BI8+BM8+BQ8+BU8+BY8+CC8</f>
        <v>0</v>
      </c>
      <c r="J8" s="11"/>
      <c r="K8" s="15"/>
      <c r="L8" s="15"/>
      <c r="M8" s="15"/>
      <c r="N8" s="6"/>
      <c r="O8" s="6"/>
      <c r="P8" s="15"/>
      <c r="Q8" s="15"/>
      <c r="R8" s="6"/>
      <c r="S8" s="6"/>
      <c r="T8" s="15"/>
      <c r="U8" s="15"/>
      <c r="V8" s="6"/>
      <c r="W8" s="6"/>
      <c r="X8" s="15"/>
      <c r="Y8" s="15"/>
      <c r="Z8" s="6"/>
      <c r="AA8" s="6"/>
      <c r="AB8" s="15"/>
      <c r="AC8" s="15"/>
      <c r="AD8" s="6"/>
      <c r="AE8" s="6"/>
      <c r="AF8" s="15"/>
      <c r="AG8" s="15"/>
      <c r="AH8" s="6"/>
      <c r="AI8" s="6"/>
      <c r="AJ8" s="15"/>
      <c r="AK8" s="15"/>
      <c r="AL8" s="6"/>
      <c r="AM8" s="6"/>
      <c r="AN8" s="15"/>
      <c r="AO8" s="15"/>
      <c r="AP8" s="6"/>
      <c r="AQ8" s="6"/>
      <c r="AR8" s="15"/>
      <c r="AS8" s="15"/>
      <c r="AT8" s="6"/>
      <c r="AU8" s="16"/>
      <c r="AV8" s="15"/>
      <c r="AW8" s="15"/>
      <c r="AX8" s="6"/>
      <c r="AY8" s="6"/>
      <c r="AZ8" s="15"/>
      <c r="BA8" s="15"/>
      <c r="BB8" s="6"/>
      <c r="BC8" s="6"/>
      <c r="BD8" s="15"/>
      <c r="BE8" s="15"/>
      <c r="BF8" s="6"/>
      <c r="BG8" s="6"/>
      <c r="BH8" s="15"/>
      <c r="BI8" s="15"/>
      <c r="BJ8" s="6"/>
      <c r="BK8" s="6"/>
      <c r="BL8" s="15"/>
      <c r="BM8" s="15"/>
      <c r="BN8" s="6"/>
      <c r="BO8" s="16"/>
      <c r="BP8" s="15"/>
      <c r="BQ8" s="15"/>
      <c r="BR8" s="6"/>
      <c r="BS8" s="6"/>
      <c r="BT8" s="15"/>
      <c r="BU8" s="15"/>
      <c r="BV8" s="6"/>
      <c r="BW8" s="6"/>
      <c r="BX8" s="15"/>
      <c r="BY8" s="15"/>
      <c r="BZ8" s="6"/>
      <c r="CA8" s="6"/>
      <c r="CB8" s="15"/>
      <c r="CC8" s="15"/>
      <c r="CD8" s="116">
        <v>2.7</v>
      </c>
      <c r="CE8" s="116">
        <v>2.7</v>
      </c>
      <c r="CF8" s="24">
        <f t="shared" ref="CF8:CF71" si="4">F8*CE8</f>
        <v>84645</v>
      </c>
    </row>
    <row r="9" spans="1:84" ht="15.75" x14ac:dyDescent="0.25">
      <c r="A9" s="8">
        <v>3</v>
      </c>
      <c r="B9" s="39">
        <v>50000178</v>
      </c>
      <c r="C9" s="38" t="s">
        <v>7</v>
      </c>
      <c r="D9" s="40" t="s">
        <v>10</v>
      </c>
      <c r="E9" s="70">
        <v>8050</v>
      </c>
      <c r="F9" s="55">
        <f t="shared" si="1"/>
        <v>8050</v>
      </c>
      <c r="G9" s="26">
        <f t="shared" si="0"/>
        <v>0</v>
      </c>
      <c r="H9" s="26">
        <f t="shared" si="2"/>
        <v>0</v>
      </c>
      <c r="I9" s="26">
        <f t="shared" si="3"/>
        <v>0</v>
      </c>
      <c r="J9" s="11"/>
      <c r="K9" s="16"/>
      <c r="L9" s="16"/>
      <c r="M9" s="16"/>
      <c r="N9" s="6"/>
      <c r="O9" s="6"/>
      <c r="P9" s="16"/>
      <c r="Q9" s="16"/>
      <c r="R9" s="6"/>
      <c r="S9" s="6"/>
      <c r="T9" s="16"/>
      <c r="U9" s="16"/>
      <c r="V9" s="6"/>
      <c r="W9" s="6"/>
      <c r="X9" s="16"/>
      <c r="Y9" s="16"/>
      <c r="Z9" s="6"/>
      <c r="AA9" s="6"/>
      <c r="AB9" s="16"/>
      <c r="AC9" s="16"/>
      <c r="AD9" s="6"/>
      <c r="AE9" s="6"/>
      <c r="AF9" s="16"/>
      <c r="AG9" s="16"/>
      <c r="AH9" s="6"/>
      <c r="AI9" s="6"/>
      <c r="AJ9" s="16"/>
      <c r="AK9" s="16"/>
      <c r="AL9" s="6"/>
      <c r="AM9" s="6"/>
      <c r="AN9" s="16"/>
      <c r="AO9" s="16"/>
      <c r="AP9" s="6"/>
      <c r="AQ9" s="6"/>
      <c r="AR9" s="16"/>
      <c r="AS9" s="16"/>
      <c r="AT9" s="6"/>
      <c r="AU9" s="6"/>
      <c r="AV9" s="16"/>
      <c r="AW9" s="16"/>
      <c r="AX9" s="6"/>
      <c r="AY9" s="6"/>
      <c r="AZ9" s="16"/>
      <c r="BA9" s="16"/>
      <c r="BB9" s="6"/>
      <c r="BC9" s="6"/>
      <c r="BD9" s="16"/>
      <c r="BE9" s="16"/>
      <c r="BF9" s="6"/>
      <c r="BG9" s="6"/>
      <c r="BH9" s="16"/>
      <c r="BI9" s="16"/>
      <c r="BJ9" s="6"/>
      <c r="BK9" s="6"/>
      <c r="BL9" s="16"/>
      <c r="BM9" s="16"/>
      <c r="BN9" s="6"/>
      <c r="BO9" s="6"/>
      <c r="BP9" s="16"/>
      <c r="BQ9" s="16"/>
      <c r="BR9" s="6"/>
      <c r="BS9" s="6"/>
      <c r="BT9" s="16"/>
      <c r="BU9" s="16"/>
      <c r="BV9" s="6"/>
      <c r="BW9" s="6"/>
      <c r="BX9" s="16"/>
      <c r="BY9" s="16"/>
      <c r="BZ9" s="6"/>
      <c r="CA9" s="6"/>
      <c r="CB9" s="16"/>
      <c r="CC9" s="16"/>
      <c r="CD9" s="116">
        <v>2.6</v>
      </c>
      <c r="CE9" s="116">
        <v>3.3</v>
      </c>
      <c r="CF9" s="24">
        <f t="shared" si="4"/>
        <v>26565</v>
      </c>
    </row>
    <row r="10" spans="1:84" ht="15.75" x14ac:dyDescent="0.25">
      <c r="A10" s="3">
        <v>4</v>
      </c>
      <c r="B10" s="41">
        <v>50000251</v>
      </c>
      <c r="C10" s="41" t="s">
        <v>11</v>
      </c>
      <c r="D10" s="41" t="s">
        <v>8</v>
      </c>
      <c r="E10" s="71">
        <v>16800</v>
      </c>
      <c r="F10" s="55">
        <f t="shared" si="1"/>
        <v>17650</v>
      </c>
      <c r="G10" s="26">
        <f t="shared" si="0"/>
        <v>850</v>
      </c>
      <c r="H10" s="26">
        <f t="shared" si="2"/>
        <v>0</v>
      </c>
      <c r="I10" s="26">
        <f t="shared" si="3"/>
        <v>0</v>
      </c>
      <c r="J10" s="1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>
        <v>200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>
        <v>300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>
        <v>350</v>
      </c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6"/>
      <c r="BT10" s="6"/>
      <c r="BU10" s="6"/>
      <c r="BV10" s="6"/>
      <c r="BW10" s="16"/>
      <c r="BX10" s="6"/>
      <c r="BY10" s="6"/>
      <c r="BZ10" s="6"/>
      <c r="CA10" s="16"/>
      <c r="CB10" s="6"/>
      <c r="CC10" s="6"/>
      <c r="CD10" s="116">
        <v>2.82</v>
      </c>
      <c r="CE10" s="116">
        <v>3</v>
      </c>
      <c r="CF10" s="24">
        <f t="shared" si="4"/>
        <v>52950</v>
      </c>
    </row>
    <row r="11" spans="1:84" ht="15.75" x14ac:dyDescent="0.25">
      <c r="A11" s="8">
        <v>5</v>
      </c>
      <c r="B11" s="38">
        <v>50000151</v>
      </c>
      <c r="C11" s="38" t="s">
        <v>69</v>
      </c>
      <c r="D11" s="38" t="s">
        <v>12</v>
      </c>
      <c r="E11" s="71">
        <v>8400</v>
      </c>
      <c r="F11" s="55">
        <f t="shared" si="1"/>
        <v>10600</v>
      </c>
      <c r="G11" s="26">
        <f t="shared" si="0"/>
        <v>2200</v>
      </c>
      <c r="H11" s="26">
        <f t="shared" si="2"/>
        <v>0</v>
      </c>
      <c r="I11" s="26">
        <f t="shared" si="3"/>
        <v>0</v>
      </c>
      <c r="J11" s="11"/>
      <c r="K11" s="6"/>
      <c r="L11" s="6"/>
      <c r="M11" s="6"/>
      <c r="N11" s="6"/>
      <c r="O11" s="6"/>
      <c r="P11" s="6">
        <f>1100+1100</f>
        <v>2200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116">
        <v>2.4500000000000002</v>
      </c>
      <c r="CE11" s="116">
        <v>2.7</v>
      </c>
      <c r="CF11" s="24">
        <f t="shared" si="4"/>
        <v>28620.000000000004</v>
      </c>
    </row>
    <row r="12" spans="1:84" ht="15.75" x14ac:dyDescent="0.25">
      <c r="A12" s="3">
        <v>6</v>
      </c>
      <c r="B12" s="38">
        <v>50000152</v>
      </c>
      <c r="C12" s="38" t="s">
        <v>69</v>
      </c>
      <c r="D12" s="38" t="s">
        <v>13</v>
      </c>
      <c r="E12" s="71">
        <v>60500</v>
      </c>
      <c r="F12" s="55">
        <f t="shared" si="1"/>
        <v>30250</v>
      </c>
      <c r="G12" s="26">
        <f t="shared" si="0"/>
        <v>500</v>
      </c>
      <c r="H12" s="26">
        <f t="shared" si="2"/>
        <v>30750</v>
      </c>
      <c r="I12" s="26">
        <f t="shared" si="3"/>
        <v>0</v>
      </c>
      <c r="J12" s="11"/>
      <c r="K12" s="6"/>
      <c r="L12" s="6"/>
      <c r="M12" s="6"/>
      <c r="N12" s="6"/>
      <c r="O12" s="6"/>
      <c r="P12" s="6"/>
      <c r="Q12" s="6"/>
      <c r="R12" s="6"/>
      <c r="S12" s="6">
        <f>15375+15375</f>
        <v>30750</v>
      </c>
      <c r="T12" s="6"/>
      <c r="U12" s="6"/>
      <c r="V12" s="6"/>
      <c r="W12" s="1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>
        <v>500</v>
      </c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116">
        <v>2.4500000000000002</v>
      </c>
      <c r="CE12" s="116">
        <v>2.7</v>
      </c>
      <c r="CF12" s="24">
        <f t="shared" si="4"/>
        <v>81675</v>
      </c>
    </row>
    <row r="13" spans="1:84" ht="15.75" x14ac:dyDescent="0.25">
      <c r="A13" s="8"/>
      <c r="B13" s="38">
        <v>50000298</v>
      </c>
      <c r="C13" s="38" t="s">
        <v>167</v>
      </c>
      <c r="D13" s="38" t="s">
        <v>168</v>
      </c>
      <c r="E13" s="71">
        <v>11950</v>
      </c>
      <c r="F13" s="55">
        <f t="shared" si="1"/>
        <v>27670</v>
      </c>
      <c r="G13" s="26">
        <f t="shared" si="0"/>
        <v>25970</v>
      </c>
      <c r="H13" s="26">
        <f t="shared" si="2"/>
        <v>10250</v>
      </c>
      <c r="I13" s="26">
        <f t="shared" si="3"/>
        <v>0</v>
      </c>
      <c r="J13" s="1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6">
        <v>10250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>
        <v>25690</v>
      </c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>
        <v>280</v>
      </c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116">
        <v>3.25</v>
      </c>
      <c r="CE13" s="116">
        <v>3.45</v>
      </c>
      <c r="CF13" s="24">
        <f t="shared" si="4"/>
        <v>95461.5</v>
      </c>
    </row>
    <row r="14" spans="1:84" ht="15.75" x14ac:dyDescent="0.25">
      <c r="A14" s="8"/>
      <c r="B14" s="38">
        <v>50000299</v>
      </c>
      <c r="C14" s="38" t="s">
        <v>167</v>
      </c>
      <c r="D14" s="38" t="s">
        <v>169</v>
      </c>
      <c r="E14" s="71">
        <v>14300</v>
      </c>
      <c r="F14" s="55">
        <f t="shared" si="1"/>
        <v>34900</v>
      </c>
      <c r="G14" s="26">
        <f t="shared" si="0"/>
        <v>30850</v>
      </c>
      <c r="H14" s="26">
        <f t="shared" si="2"/>
        <v>10250</v>
      </c>
      <c r="I14" s="26">
        <f t="shared" si="3"/>
        <v>0</v>
      </c>
      <c r="J14" s="1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6">
        <v>10250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>
        <v>30550</v>
      </c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>
        <v>300</v>
      </c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116">
        <v>3.25</v>
      </c>
      <c r="CE14" s="116">
        <v>3.45</v>
      </c>
      <c r="CF14" s="24">
        <f t="shared" si="4"/>
        <v>120405</v>
      </c>
    </row>
    <row r="15" spans="1:84" ht="15.75" x14ac:dyDescent="0.25">
      <c r="A15" s="8">
        <v>7</v>
      </c>
      <c r="B15" s="41">
        <v>50000231</v>
      </c>
      <c r="C15" s="41" t="s">
        <v>147</v>
      </c>
      <c r="D15" s="41" t="s">
        <v>14</v>
      </c>
      <c r="E15" s="71">
        <v>28400</v>
      </c>
      <c r="F15" s="55">
        <f t="shared" si="1"/>
        <v>28400</v>
      </c>
      <c r="G15" s="26">
        <f t="shared" si="0"/>
        <v>0</v>
      </c>
      <c r="H15" s="26">
        <f t="shared" si="2"/>
        <v>0</v>
      </c>
      <c r="I15" s="26">
        <f t="shared" si="3"/>
        <v>0</v>
      </c>
      <c r="J15" s="11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24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116">
        <v>2.9</v>
      </c>
      <c r="CE15" s="116">
        <v>2.9</v>
      </c>
      <c r="CF15" s="24">
        <f t="shared" si="4"/>
        <v>82360</v>
      </c>
    </row>
    <row r="16" spans="1:84" ht="15.75" x14ac:dyDescent="0.25">
      <c r="A16" s="3">
        <v>8</v>
      </c>
      <c r="B16" s="41">
        <v>50000243</v>
      </c>
      <c r="C16" s="41" t="s">
        <v>148</v>
      </c>
      <c r="D16" s="41" t="s">
        <v>14</v>
      </c>
      <c r="E16" s="71">
        <v>36760</v>
      </c>
      <c r="F16" s="55">
        <f t="shared" si="1"/>
        <v>36760</v>
      </c>
      <c r="G16" s="26">
        <f t="shared" si="0"/>
        <v>0</v>
      </c>
      <c r="H16" s="26">
        <f t="shared" si="2"/>
        <v>0</v>
      </c>
      <c r="I16" s="26">
        <f t="shared" si="3"/>
        <v>0</v>
      </c>
      <c r="J16" s="1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116">
        <v>2.8</v>
      </c>
      <c r="CE16" s="116">
        <v>2.9</v>
      </c>
      <c r="CF16" s="24">
        <f t="shared" si="4"/>
        <v>106604</v>
      </c>
    </row>
    <row r="17" spans="1:84" ht="15.75" x14ac:dyDescent="0.25">
      <c r="A17" s="8"/>
      <c r="B17" s="41"/>
      <c r="C17" s="41" t="s">
        <v>230</v>
      </c>
      <c r="D17" s="41" t="s">
        <v>172</v>
      </c>
      <c r="E17" s="71"/>
      <c r="F17" s="55">
        <f t="shared" si="1"/>
        <v>15200</v>
      </c>
      <c r="G17" s="26">
        <f t="shared" si="0"/>
        <v>15200</v>
      </c>
      <c r="H17" s="26">
        <f t="shared" si="2"/>
        <v>0</v>
      </c>
      <c r="I17" s="26">
        <f t="shared" si="3"/>
        <v>0</v>
      </c>
      <c r="J17" s="1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>
        <v>15200</v>
      </c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116"/>
      <c r="CE17" s="116">
        <v>2.25</v>
      </c>
      <c r="CF17" s="24">
        <f t="shared" si="4"/>
        <v>34200</v>
      </c>
    </row>
    <row r="18" spans="1:84" ht="15.75" x14ac:dyDescent="0.25">
      <c r="A18" s="8">
        <v>9</v>
      </c>
      <c r="B18" s="38">
        <v>50000131</v>
      </c>
      <c r="C18" s="38" t="s">
        <v>15</v>
      </c>
      <c r="D18" s="38" t="s">
        <v>8</v>
      </c>
      <c r="E18" s="71">
        <v>39500</v>
      </c>
      <c r="F18" s="55">
        <f t="shared" si="1"/>
        <v>39500</v>
      </c>
      <c r="G18" s="26">
        <f t="shared" si="0"/>
        <v>0</v>
      </c>
      <c r="H18" s="26">
        <f t="shared" si="2"/>
        <v>0</v>
      </c>
      <c r="I18" s="26">
        <f t="shared" si="3"/>
        <v>0</v>
      </c>
      <c r="J18" s="1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116">
        <v>1.85</v>
      </c>
      <c r="CE18" s="116">
        <v>2.1</v>
      </c>
      <c r="CF18" s="24">
        <f t="shared" si="4"/>
        <v>82950</v>
      </c>
    </row>
    <row r="19" spans="1:84" ht="15.75" x14ac:dyDescent="0.25">
      <c r="A19" s="8">
        <v>10</v>
      </c>
      <c r="B19" s="41">
        <v>50000229</v>
      </c>
      <c r="C19" s="41" t="s">
        <v>16</v>
      </c>
      <c r="D19" s="41" t="s">
        <v>17</v>
      </c>
      <c r="E19" s="71">
        <v>1550</v>
      </c>
      <c r="F19" s="55">
        <f t="shared" si="1"/>
        <v>1550</v>
      </c>
      <c r="G19" s="26">
        <f t="shared" si="0"/>
        <v>0</v>
      </c>
      <c r="H19" s="26">
        <f t="shared" si="2"/>
        <v>0</v>
      </c>
      <c r="I19" s="26">
        <f t="shared" si="3"/>
        <v>0</v>
      </c>
      <c r="J19" s="11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116">
        <v>2.9</v>
      </c>
      <c r="CE19" s="116">
        <v>2.9</v>
      </c>
      <c r="CF19" s="24">
        <f t="shared" si="4"/>
        <v>4495</v>
      </c>
    </row>
    <row r="20" spans="1:84" ht="15.75" x14ac:dyDescent="0.25">
      <c r="A20" s="8">
        <v>11</v>
      </c>
      <c r="B20" s="42">
        <v>50000230</v>
      </c>
      <c r="C20" s="41" t="s">
        <v>16</v>
      </c>
      <c r="D20" s="42" t="s">
        <v>18</v>
      </c>
      <c r="E20" s="71">
        <v>4650</v>
      </c>
      <c r="F20" s="55">
        <f t="shared" si="1"/>
        <v>4650</v>
      </c>
      <c r="G20" s="26">
        <f t="shared" si="0"/>
        <v>0</v>
      </c>
      <c r="H20" s="26">
        <f t="shared" si="2"/>
        <v>0</v>
      </c>
      <c r="I20" s="26">
        <f t="shared" si="3"/>
        <v>0</v>
      </c>
      <c r="J20" s="1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116">
        <v>2.9</v>
      </c>
      <c r="CE20" s="116">
        <v>2.9</v>
      </c>
      <c r="CF20" s="24">
        <f t="shared" si="4"/>
        <v>13485</v>
      </c>
    </row>
    <row r="21" spans="1:84" ht="15.75" x14ac:dyDescent="0.25">
      <c r="A21" s="8">
        <v>12</v>
      </c>
      <c r="B21" s="42">
        <v>50000036</v>
      </c>
      <c r="C21" s="41" t="s">
        <v>19</v>
      </c>
      <c r="D21" s="42" t="s">
        <v>20</v>
      </c>
      <c r="E21" s="70">
        <v>1600</v>
      </c>
      <c r="F21" s="55">
        <f t="shared" si="1"/>
        <v>1600</v>
      </c>
      <c r="G21" s="26">
        <f t="shared" si="0"/>
        <v>0</v>
      </c>
      <c r="H21" s="26">
        <f t="shared" si="2"/>
        <v>0</v>
      </c>
      <c r="I21" s="26">
        <f t="shared" si="3"/>
        <v>0</v>
      </c>
      <c r="J21" s="1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116">
        <v>4.2</v>
      </c>
      <c r="CE21" s="116">
        <v>4.2</v>
      </c>
      <c r="CF21" s="24">
        <f t="shared" si="4"/>
        <v>6720</v>
      </c>
    </row>
    <row r="22" spans="1:84" ht="15.75" x14ac:dyDescent="0.25">
      <c r="A22" s="8">
        <v>13</v>
      </c>
      <c r="B22" s="41">
        <v>50000037</v>
      </c>
      <c r="C22" s="41" t="s">
        <v>19</v>
      </c>
      <c r="D22" s="41" t="s">
        <v>21</v>
      </c>
      <c r="E22" s="70">
        <v>1200</v>
      </c>
      <c r="F22" s="55">
        <f t="shared" si="1"/>
        <v>1200</v>
      </c>
      <c r="G22" s="26">
        <f t="shared" si="0"/>
        <v>0</v>
      </c>
      <c r="H22" s="26">
        <f t="shared" si="2"/>
        <v>0</v>
      </c>
      <c r="I22" s="26">
        <f t="shared" si="3"/>
        <v>0</v>
      </c>
      <c r="J22" s="11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116">
        <v>4.2</v>
      </c>
      <c r="CE22" s="116">
        <v>4.2</v>
      </c>
      <c r="CF22" s="24">
        <f t="shared" si="4"/>
        <v>5040</v>
      </c>
    </row>
    <row r="23" spans="1:84" ht="15.75" x14ac:dyDescent="0.25">
      <c r="A23" s="8">
        <v>14</v>
      </c>
      <c r="B23" s="41">
        <v>50000121</v>
      </c>
      <c r="C23" s="41" t="s">
        <v>22</v>
      </c>
      <c r="D23" s="41" t="s">
        <v>23</v>
      </c>
      <c r="E23" s="70">
        <v>900</v>
      </c>
      <c r="F23" s="55">
        <f t="shared" si="1"/>
        <v>900</v>
      </c>
      <c r="G23" s="26">
        <f t="shared" si="0"/>
        <v>0</v>
      </c>
      <c r="H23" s="26">
        <f t="shared" si="2"/>
        <v>0</v>
      </c>
      <c r="I23" s="26">
        <f t="shared" si="3"/>
        <v>0</v>
      </c>
      <c r="J23" s="11"/>
      <c r="K23" s="16"/>
      <c r="L23" s="16"/>
      <c r="M23" s="16"/>
      <c r="N23" s="6"/>
      <c r="O23" s="6"/>
      <c r="P23" s="16"/>
      <c r="Q23" s="16"/>
      <c r="R23" s="6"/>
      <c r="S23" s="6"/>
      <c r="T23" s="16"/>
      <c r="U23" s="16"/>
      <c r="V23" s="6"/>
      <c r="W23" s="6"/>
      <c r="X23" s="16"/>
      <c r="Y23" s="16"/>
      <c r="Z23" s="6"/>
      <c r="AA23" s="6"/>
      <c r="AB23" s="16"/>
      <c r="AC23" s="16"/>
      <c r="AD23" s="6"/>
      <c r="AE23" s="6"/>
      <c r="AF23" s="16"/>
      <c r="AG23" s="16"/>
      <c r="AH23" s="6"/>
      <c r="AI23" s="6"/>
      <c r="AJ23" s="16"/>
      <c r="AK23" s="16"/>
      <c r="AL23" s="6"/>
      <c r="AM23" s="6"/>
      <c r="AN23" s="16"/>
      <c r="AO23" s="16"/>
      <c r="AP23" s="6"/>
      <c r="AQ23" s="6"/>
      <c r="AR23" s="16"/>
      <c r="AS23" s="16"/>
      <c r="AT23" s="6"/>
      <c r="AU23" s="16"/>
      <c r="AV23" s="16"/>
      <c r="AW23" s="16"/>
      <c r="AX23" s="6"/>
      <c r="AY23" s="6"/>
      <c r="AZ23" s="16"/>
      <c r="BA23" s="16"/>
      <c r="BB23" s="6"/>
      <c r="BC23" s="6"/>
      <c r="BD23" s="16"/>
      <c r="BE23" s="16"/>
      <c r="BF23" s="6"/>
      <c r="BG23" s="6"/>
      <c r="BH23" s="16"/>
      <c r="BI23" s="16"/>
      <c r="BJ23" s="6"/>
      <c r="BK23" s="6"/>
      <c r="BL23" s="16"/>
      <c r="BM23" s="16"/>
      <c r="BN23" s="6"/>
      <c r="BO23" s="16"/>
      <c r="BP23" s="16"/>
      <c r="BQ23" s="16"/>
      <c r="BR23" s="6"/>
      <c r="BS23" s="6"/>
      <c r="BT23" s="16"/>
      <c r="BU23" s="16"/>
      <c r="BV23" s="6"/>
      <c r="BW23" s="6"/>
      <c r="BX23" s="16"/>
      <c r="BY23" s="16"/>
      <c r="BZ23" s="6"/>
      <c r="CA23" s="6"/>
      <c r="CB23" s="16"/>
      <c r="CC23" s="16"/>
      <c r="CD23" s="116">
        <v>14.65</v>
      </c>
      <c r="CE23" s="116">
        <v>14.65</v>
      </c>
      <c r="CF23" s="24">
        <f t="shared" si="4"/>
        <v>13185</v>
      </c>
    </row>
    <row r="24" spans="1:84" ht="15.75" x14ac:dyDescent="0.25">
      <c r="A24" s="8">
        <v>15</v>
      </c>
      <c r="B24" s="41">
        <v>50000216</v>
      </c>
      <c r="C24" s="41" t="s">
        <v>24</v>
      </c>
      <c r="D24" s="41" t="s">
        <v>23</v>
      </c>
      <c r="E24" s="70">
        <v>200</v>
      </c>
      <c r="F24" s="55">
        <f t="shared" si="1"/>
        <v>200</v>
      </c>
      <c r="G24" s="26">
        <f t="shared" si="0"/>
        <v>0</v>
      </c>
      <c r="H24" s="26">
        <f t="shared" si="2"/>
        <v>0</v>
      </c>
      <c r="I24" s="26">
        <f t="shared" si="3"/>
        <v>0</v>
      </c>
      <c r="J24" s="11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116">
        <v>0</v>
      </c>
      <c r="CE24" s="116"/>
      <c r="CF24" s="24">
        <f t="shared" si="4"/>
        <v>0</v>
      </c>
    </row>
    <row r="25" spans="1:84" ht="15.75" x14ac:dyDescent="0.25">
      <c r="A25" s="8"/>
      <c r="B25" s="41"/>
      <c r="C25" s="41" t="s">
        <v>176</v>
      </c>
      <c r="D25" s="41" t="s">
        <v>177</v>
      </c>
      <c r="E25" s="70">
        <v>450</v>
      </c>
      <c r="F25" s="55">
        <f t="shared" si="1"/>
        <v>450</v>
      </c>
      <c r="G25" s="26">
        <f t="shared" si="0"/>
        <v>0</v>
      </c>
      <c r="H25" s="26">
        <f t="shared" si="2"/>
        <v>0</v>
      </c>
      <c r="I25" s="26">
        <f t="shared" si="3"/>
        <v>0</v>
      </c>
      <c r="J25" s="11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116">
        <v>6.5</v>
      </c>
      <c r="CE25" s="116">
        <v>6.9</v>
      </c>
      <c r="CF25" s="24">
        <f t="shared" si="4"/>
        <v>3105</v>
      </c>
    </row>
    <row r="26" spans="1:84" ht="15.75" x14ac:dyDescent="0.25">
      <c r="A26" s="8"/>
      <c r="B26" s="41"/>
      <c r="C26" s="41" t="s">
        <v>176</v>
      </c>
      <c r="D26" s="41" t="s">
        <v>163</v>
      </c>
      <c r="E26" s="70">
        <v>750</v>
      </c>
      <c r="F26" s="55">
        <f t="shared" si="1"/>
        <v>750</v>
      </c>
      <c r="G26" s="26">
        <f t="shared" si="0"/>
        <v>0</v>
      </c>
      <c r="H26" s="26">
        <f t="shared" si="2"/>
        <v>0</v>
      </c>
      <c r="I26" s="26">
        <f t="shared" si="3"/>
        <v>0</v>
      </c>
      <c r="J26" s="11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116">
        <v>6.5</v>
      </c>
      <c r="CE26" s="116">
        <v>6.9</v>
      </c>
      <c r="CF26" s="24">
        <f t="shared" si="4"/>
        <v>5175</v>
      </c>
    </row>
    <row r="27" spans="1:84" ht="15.75" x14ac:dyDescent="0.25">
      <c r="A27" s="8">
        <v>16</v>
      </c>
      <c r="B27" s="41">
        <v>50000193</v>
      </c>
      <c r="C27" s="41" t="s">
        <v>25</v>
      </c>
      <c r="D27" s="41" t="s">
        <v>26</v>
      </c>
      <c r="E27" s="70">
        <v>22500</v>
      </c>
      <c r="F27" s="55">
        <f t="shared" si="1"/>
        <v>22500</v>
      </c>
      <c r="G27" s="26">
        <f t="shared" si="0"/>
        <v>0</v>
      </c>
      <c r="H27" s="26">
        <f t="shared" si="2"/>
        <v>0</v>
      </c>
      <c r="I27" s="26">
        <f t="shared" si="3"/>
        <v>0</v>
      </c>
      <c r="J27" s="11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15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116">
        <v>2.4</v>
      </c>
      <c r="CE27" s="116">
        <v>2.4</v>
      </c>
      <c r="CF27" s="24">
        <f t="shared" si="4"/>
        <v>54000</v>
      </c>
    </row>
    <row r="28" spans="1:84" ht="15.75" x14ac:dyDescent="0.25">
      <c r="A28" s="8">
        <v>17</v>
      </c>
      <c r="B28" s="41">
        <v>50000209</v>
      </c>
      <c r="C28" s="41" t="s">
        <v>25</v>
      </c>
      <c r="D28" s="41" t="s">
        <v>27</v>
      </c>
      <c r="E28" s="70">
        <v>20900</v>
      </c>
      <c r="F28" s="55">
        <f t="shared" si="1"/>
        <v>20900</v>
      </c>
      <c r="G28" s="26">
        <f t="shared" si="0"/>
        <v>0</v>
      </c>
      <c r="H28" s="26">
        <f t="shared" si="2"/>
        <v>0</v>
      </c>
      <c r="I28" s="26">
        <f t="shared" si="3"/>
        <v>0</v>
      </c>
      <c r="J28" s="11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116">
        <v>2.4</v>
      </c>
      <c r="CE28" s="116">
        <v>2.4</v>
      </c>
      <c r="CF28" s="24">
        <f t="shared" si="4"/>
        <v>50160</v>
      </c>
    </row>
    <row r="29" spans="1:84" ht="15.75" x14ac:dyDescent="0.25">
      <c r="A29" s="8"/>
      <c r="B29" s="41"/>
      <c r="C29" s="41" t="s">
        <v>25</v>
      </c>
      <c r="D29" s="41" t="s">
        <v>172</v>
      </c>
      <c r="E29" s="70">
        <v>15250</v>
      </c>
      <c r="F29" s="55">
        <f t="shared" si="1"/>
        <v>15250</v>
      </c>
      <c r="G29" s="26">
        <f t="shared" si="0"/>
        <v>0</v>
      </c>
      <c r="H29" s="26">
        <f t="shared" si="2"/>
        <v>0</v>
      </c>
      <c r="I29" s="26">
        <f t="shared" si="3"/>
        <v>0</v>
      </c>
      <c r="J29" s="11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116"/>
      <c r="CE29" s="116">
        <v>3.7</v>
      </c>
      <c r="CF29" s="24">
        <f t="shared" si="4"/>
        <v>56425</v>
      </c>
    </row>
    <row r="30" spans="1:84" ht="15.75" x14ac:dyDescent="0.25">
      <c r="A30" s="8"/>
      <c r="B30" s="41"/>
      <c r="C30" s="41" t="s">
        <v>25</v>
      </c>
      <c r="D30" s="41" t="s">
        <v>173</v>
      </c>
      <c r="E30" s="70">
        <v>15300</v>
      </c>
      <c r="F30" s="55">
        <f t="shared" si="1"/>
        <v>15300</v>
      </c>
      <c r="G30" s="26">
        <f t="shared" si="0"/>
        <v>0</v>
      </c>
      <c r="H30" s="26">
        <f t="shared" si="2"/>
        <v>0</v>
      </c>
      <c r="I30" s="26">
        <f t="shared" si="3"/>
        <v>0</v>
      </c>
      <c r="J30" s="11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116"/>
      <c r="CE30" s="116">
        <v>3.7</v>
      </c>
      <c r="CF30" s="24">
        <f t="shared" si="4"/>
        <v>56610</v>
      </c>
    </row>
    <row r="31" spans="1:84" ht="15.75" x14ac:dyDescent="0.25">
      <c r="A31" s="8">
        <v>18</v>
      </c>
      <c r="B31" s="41">
        <v>50000253</v>
      </c>
      <c r="C31" s="41" t="s">
        <v>28</v>
      </c>
      <c r="D31" s="41" t="s">
        <v>29</v>
      </c>
      <c r="E31" s="70">
        <v>18150</v>
      </c>
      <c r="F31" s="55">
        <f t="shared" si="1"/>
        <v>18150</v>
      </c>
      <c r="G31" s="26">
        <f t="shared" si="0"/>
        <v>0</v>
      </c>
      <c r="H31" s="26">
        <f t="shared" si="2"/>
        <v>0</v>
      </c>
      <c r="I31" s="26">
        <f t="shared" si="3"/>
        <v>0</v>
      </c>
      <c r="J31" s="11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116">
        <v>2.9</v>
      </c>
      <c r="CE31" s="116">
        <v>3.45</v>
      </c>
      <c r="CF31" s="24">
        <f t="shared" si="4"/>
        <v>62617.5</v>
      </c>
    </row>
    <row r="32" spans="1:84" ht="15.75" x14ac:dyDescent="0.25">
      <c r="A32" s="8">
        <v>19</v>
      </c>
      <c r="B32" s="41">
        <v>50000254</v>
      </c>
      <c r="C32" s="41" t="s">
        <v>30</v>
      </c>
      <c r="D32" s="41" t="s">
        <v>31</v>
      </c>
      <c r="E32" s="70">
        <v>13900</v>
      </c>
      <c r="F32" s="55">
        <f t="shared" si="1"/>
        <v>13900</v>
      </c>
      <c r="G32" s="26">
        <f t="shared" si="0"/>
        <v>0</v>
      </c>
      <c r="H32" s="26">
        <f t="shared" si="2"/>
        <v>0</v>
      </c>
      <c r="I32" s="26">
        <f t="shared" si="3"/>
        <v>0</v>
      </c>
      <c r="J32" s="11"/>
      <c r="K32" s="6"/>
      <c r="L32" s="6"/>
      <c r="M32" s="6"/>
      <c r="N32" s="6"/>
      <c r="O32" s="6"/>
      <c r="P32" s="6"/>
      <c r="Q32" s="6"/>
      <c r="R32" s="6"/>
      <c r="S32" s="1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116">
        <v>2.9</v>
      </c>
      <c r="CE32" s="116">
        <v>2.9</v>
      </c>
      <c r="CF32" s="24">
        <f t="shared" si="4"/>
        <v>40310</v>
      </c>
    </row>
    <row r="33" spans="1:84" ht="15.75" x14ac:dyDescent="0.25">
      <c r="A33" s="8">
        <v>20</v>
      </c>
      <c r="B33" s="41">
        <v>50000255</v>
      </c>
      <c r="C33" s="41" t="s">
        <v>30</v>
      </c>
      <c r="D33" s="41" t="s">
        <v>32</v>
      </c>
      <c r="E33" s="70">
        <v>25650</v>
      </c>
      <c r="F33" s="55">
        <f t="shared" si="1"/>
        <v>25650</v>
      </c>
      <c r="G33" s="26">
        <f t="shared" si="0"/>
        <v>0</v>
      </c>
      <c r="H33" s="26">
        <f t="shared" si="2"/>
        <v>0</v>
      </c>
      <c r="I33" s="26">
        <f t="shared" si="3"/>
        <v>0</v>
      </c>
      <c r="J33" s="11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116">
        <v>2.9</v>
      </c>
      <c r="CE33" s="116">
        <v>2.9</v>
      </c>
      <c r="CF33" s="24">
        <f t="shared" si="4"/>
        <v>74385</v>
      </c>
    </row>
    <row r="34" spans="1:84" ht="15.75" x14ac:dyDescent="0.25">
      <c r="A34" s="8">
        <v>21</v>
      </c>
      <c r="B34" s="41">
        <v>50000256</v>
      </c>
      <c r="C34" s="41" t="s">
        <v>33</v>
      </c>
      <c r="D34" s="41" t="s">
        <v>34</v>
      </c>
      <c r="E34" s="70">
        <v>21200</v>
      </c>
      <c r="F34" s="55">
        <f t="shared" si="1"/>
        <v>21200</v>
      </c>
      <c r="G34" s="26">
        <f t="shared" si="0"/>
        <v>0</v>
      </c>
      <c r="H34" s="26">
        <f t="shared" si="2"/>
        <v>0</v>
      </c>
      <c r="I34" s="26">
        <f t="shared" si="3"/>
        <v>0</v>
      </c>
      <c r="J34" s="11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116">
        <v>2.9</v>
      </c>
      <c r="CE34" s="116">
        <v>2.9</v>
      </c>
      <c r="CF34" s="24">
        <f t="shared" si="4"/>
        <v>61480</v>
      </c>
    </row>
    <row r="35" spans="1:84" ht="15.75" x14ac:dyDescent="0.25">
      <c r="A35" s="8">
        <v>22</v>
      </c>
      <c r="B35" s="41">
        <v>50000235</v>
      </c>
      <c r="C35" s="43" t="s">
        <v>150</v>
      </c>
      <c r="D35" s="41" t="s">
        <v>35</v>
      </c>
      <c r="E35" s="70">
        <v>14300</v>
      </c>
      <c r="F35" s="55">
        <f t="shared" si="1"/>
        <v>14300</v>
      </c>
      <c r="G35" s="26">
        <f t="shared" si="0"/>
        <v>0</v>
      </c>
      <c r="H35" s="26">
        <f t="shared" si="2"/>
        <v>0</v>
      </c>
      <c r="I35" s="26">
        <f t="shared" si="3"/>
        <v>0</v>
      </c>
      <c r="J35" s="11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116">
        <v>3.7</v>
      </c>
      <c r="CE35" s="116">
        <v>3.7</v>
      </c>
      <c r="CF35" s="24">
        <f t="shared" si="4"/>
        <v>52910</v>
      </c>
    </row>
    <row r="36" spans="1:84" ht="15.75" x14ac:dyDescent="0.25">
      <c r="A36" s="8">
        <v>29</v>
      </c>
      <c r="B36" s="38">
        <v>50000147</v>
      </c>
      <c r="C36" s="38" t="s">
        <v>149</v>
      </c>
      <c r="D36" s="38" t="s">
        <v>35</v>
      </c>
      <c r="E36" s="70">
        <v>30500</v>
      </c>
      <c r="F36" s="55">
        <f t="shared" si="1"/>
        <v>20250</v>
      </c>
      <c r="G36" s="26">
        <f t="shared" si="0"/>
        <v>0</v>
      </c>
      <c r="H36" s="26">
        <f t="shared" si="2"/>
        <v>10250</v>
      </c>
      <c r="I36" s="26">
        <f t="shared" si="3"/>
        <v>0</v>
      </c>
      <c r="J36" s="11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>
        <v>10250</v>
      </c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116">
        <v>6.4</v>
      </c>
      <c r="CE36" s="116">
        <v>2.0699999999999998</v>
      </c>
      <c r="CF36" s="24">
        <f t="shared" si="4"/>
        <v>41917.5</v>
      </c>
    </row>
    <row r="37" spans="1:84" ht="15.75" x14ac:dyDescent="0.25">
      <c r="A37" s="8">
        <v>23</v>
      </c>
      <c r="B37" s="41">
        <v>50000201</v>
      </c>
      <c r="C37" s="41" t="s">
        <v>36</v>
      </c>
      <c r="D37" s="41" t="s">
        <v>37</v>
      </c>
      <c r="E37" s="70">
        <v>23500</v>
      </c>
      <c r="F37" s="55">
        <f t="shared" si="1"/>
        <v>13250</v>
      </c>
      <c r="G37" s="26">
        <f t="shared" si="0"/>
        <v>0</v>
      </c>
      <c r="H37" s="26">
        <f t="shared" si="2"/>
        <v>10250</v>
      </c>
      <c r="I37" s="26">
        <f t="shared" si="3"/>
        <v>0</v>
      </c>
      <c r="J37" s="11"/>
      <c r="K37" s="11"/>
      <c r="L37" s="11"/>
      <c r="M37" s="11"/>
      <c r="N37" s="11"/>
      <c r="O37" s="11"/>
      <c r="P37" s="11"/>
      <c r="Q37" s="11"/>
      <c r="R37" s="11"/>
      <c r="S37" s="20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10250</v>
      </c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6">
        <v>3.3</v>
      </c>
      <c r="CE37" s="116">
        <v>3.3</v>
      </c>
      <c r="CF37" s="24">
        <f t="shared" si="4"/>
        <v>43725</v>
      </c>
    </row>
    <row r="38" spans="1:84" ht="15.75" x14ac:dyDescent="0.25">
      <c r="A38" s="8">
        <v>24</v>
      </c>
      <c r="B38" s="41">
        <v>50000202</v>
      </c>
      <c r="C38" s="41" t="s">
        <v>38</v>
      </c>
      <c r="D38" s="41" t="s">
        <v>39</v>
      </c>
      <c r="E38" s="70">
        <v>13400</v>
      </c>
      <c r="F38" s="55">
        <f t="shared" si="1"/>
        <v>13400</v>
      </c>
      <c r="G38" s="26">
        <f t="shared" si="0"/>
        <v>0</v>
      </c>
      <c r="H38" s="26">
        <f t="shared" si="2"/>
        <v>0</v>
      </c>
      <c r="I38" s="26">
        <f t="shared" si="3"/>
        <v>0</v>
      </c>
      <c r="J38" s="11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116">
        <v>3.3</v>
      </c>
      <c r="CE38" s="116">
        <v>3.3</v>
      </c>
      <c r="CF38" s="24">
        <f t="shared" si="4"/>
        <v>44220</v>
      </c>
    </row>
    <row r="39" spans="1:84" ht="15.75" x14ac:dyDescent="0.25">
      <c r="A39" s="8">
        <v>25</v>
      </c>
      <c r="B39" s="41">
        <v>50000203</v>
      </c>
      <c r="C39" s="41" t="s">
        <v>40</v>
      </c>
      <c r="D39" s="41" t="s">
        <v>41</v>
      </c>
      <c r="E39" s="70">
        <v>19350</v>
      </c>
      <c r="F39" s="55">
        <f t="shared" si="1"/>
        <v>19350</v>
      </c>
      <c r="G39" s="26">
        <f t="shared" si="0"/>
        <v>0</v>
      </c>
      <c r="H39" s="26">
        <f t="shared" si="2"/>
        <v>0</v>
      </c>
      <c r="I39" s="26">
        <f t="shared" si="3"/>
        <v>0</v>
      </c>
      <c r="J39" s="11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116">
        <v>3.3</v>
      </c>
      <c r="CE39" s="116">
        <v>3.3</v>
      </c>
      <c r="CF39" s="24">
        <f t="shared" si="4"/>
        <v>63855</v>
      </c>
    </row>
    <row r="40" spans="1:84" ht="15.75" x14ac:dyDescent="0.25">
      <c r="A40" s="8">
        <v>26</v>
      </c>
      <c r="B40" s="41">
        <v>50000222</v>
      </c>
      <c r="C40" s="41" t="s">
        <v>42</v>
      </c>
      <c r="D40" s="41" t="s">
        <v>41</v>
      </c>
      <c r="E40" s="70">
        <v>4800</v>
      </c>
      <c r="F40" s="55">
        <f t="shared" ref="F40:F71" si="5">+E40+G40-H40</f>
        <v>4800</v>
      </c>
      <c r="G40" s="26">
        <f t="shared" si="0"/>
        <v>0</v>
      </c>
      <c r="H40" s="26">
        <f t="shared" si="2"/>
        <v>0</v>
      </c>
      <c r="I40" s="26">
        <f t="shared" si="3"/>
        <v>0</v>
      </c>
      <c r="J40" s="11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116">
        <v>3.06</v>
      </c>
      <c r="CE40" s="116">
        <v>3.06</v>
      </c>
      <c r="CF40" s="24">
        <f t="shared" si="4"/>
        <v>14688</v>
      </c>
    </row>
    <row r="41" spans="1:84" ht="15.75" x14ac:dyDescent="0.25">
      <c r="A41" s="8">
        <v>27</v>
      </c>
      <c r="B41" s="38">
        <v>50000190</v>
      </c>
      <c r="C41" s="38" t="s">
        <v>43</v>
      </c>
      <c r="D41" s="38" t="s">
        <v>44</v>
      </c>
      <c r="E41" s="70">
        <v>26150</v>
      </c>
      <c r="F41" s="55">
        <f t="shared" si="5"/>
        <v>65850</v>
      </c>
      <c r="G41" s="26">
        <f t="shared" si="0"/>
        <v>39700</v>
      </c>
      <c r="H41" s="26">
        <f t="shared" si="2"/>
        <v>0</v>
      </c>
      <c r="I41" s="26">
        <f t="shared" si="3"/>
        <v>0</v>
      </c>
      <c r="J41" s="11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>
        <v>39700</v>
      </c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1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116">
        <v>3.45</v>
      </c>
      <c r="CE41" s="116">
        <v>4</v>
      </c>
      <c r="CF41" s="24">
        <f t="shared" si="4"/>
        <v>263400</v>
      </c>
    </row>
    <row r="42" spans="1:84" ht="15.75" x14ac:dyDescent="0.25">
      <c r="A42" s="8">
        <v>28</v>
      </c>
      <c r="B42" s="38">
        <v>50000228</v>
      </c>
      <c r="C42" s="38" t="s">
        <v>43</v>
      </c>
      <c r="D42" s="38" t="s">
        <v>151</v>
      </c>
      <c r="E42" s="70">
        <v>850</v>
      </c>
      <c r="F42" s="55">
        <f t="shared" si="5"/>
        <v>30363</v>
      </c>
      <c r="G42" s="26">
        <f t="shared" si="0"/>
        <v>39800</v>
      </c>
      <c r="H42" s="26">
        <f t="shared" si="2"/>
        <v>10287</v>
      </c>
      <c r="I42" s="26">
        <f t="shared" si="3"/>
        <v>0</v>
      </c>
      <c r="J42" s="11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>
        <v>39700</v>
      </c>
      <c r="AU42" s="6"/>
      <c r="AV42" s="6"/>
      <c r="AW42" s="6"/>
      <c r="AX42" s="6"/>
      <c r="AY42" s="6">
        <v>10287</v>
      </c>
      <c r="AZ42" s="6"/>
      <c r="BA42" s="6"/>
      <c r="BB42" s="6"/>
      <c r="BC42" s="6"/>
      <c r="BD42" s="6"/>
      <c r="BE42" s="6"/>
      <c r="BF42" s="6"/>
      <c r="BG42" s="6"/>
      <c r="BH42" s="6">
        <v>100</v>
      </c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116">
        <v>3.45</v>
      </c>
      <c r="CE42" s="116">
        <v>4</v>
      </c>
      <c r="CF42" s="24">
        <f t="shared" si="4"/>
        <v>121452</v>
      </c>
    </row>
    <row r="43" spans="1:84" ht="15.75" x14ac:dyDescent="0.25">
      <c r="A43" s="8"/>
      <c r="B43" s="38"/>
      <c r="C43" s="38" t="s">
        <v>174</v>
      </c>
      <c r="D43" s="38" t="s">
        <v>34</v>
      </c>
      <c r="E43" s="70">
        <v>4820</v>
      </c>
      <c r="F43" s="55">
        <f t="shared" si="5"/>
        <v>5270</v>
      </c>
      <c r="G43" s="26">
        <f t="shared" si="0"/>
        <v>450</v>
      </c>
      <c r="H43" s="26">
        <f t="shared" si="2"/>
        <v>0</v>
      </c>
      <c r="I43" s="26">
        <f t="shared" si="3"/>
        <v>0</v>
      </c>
      <c r="J43" s="11"/>
      <c r="K43" s="6"/>
      <c r="L43" s="6"/>
      <c r="M43" s="6"/>
      <c r="N43" s="6"/>
      <c r="O43" s="6"/>
      <c r="P43" s="6"/>
      <c r="Q43" s="6"/>
      <c r="R43" s="6"/>
      <c r="S43" s="6"/>
      <c r="T43" s="6">
        <v>450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116"/>
      <c r="CE43" s="116">
        <v>5.8</v>
      </c>
      <c r="CF43" s="24">
        <f t="shared" si="4"/>
        <v>30566</v>
      </c>
    </row>
    <row r="44" spans="1:84" ht="15.75" x14ac:dyDescent="0.25">
      <c r="A44" s="8"/>
      <c r="B44" s="38"/>
      <c r="C44" s="38" t="s">
        <v>175</v>
      </c>
      <c r="D44" s="38" t="s">
        <v>34</v>
      </c>
      <c r="E44" s="70">
        <v>4670</v>
      </c>
      <c r="F44" s="55">
        <f t="shared" si="5"/>
        <v>5020</v>
      </c>
      <c r="G44" s="26">
        <f t="shared" si="0"/>
        <v>350</v>
      </c>
      <c r="H44" s="26">
        <f t="shared" si="2"/>
        <v>0</v>
      </c>
      <c r="I44" s="26">
        <f t="shared" si="3"/>
        <v>0</v>
      </c>
      <c r="J44" s="11"/>
      <c r="K44" s="6"/>
      <c r="L44" s="6"/>
      <c r="M44" s="6"/>
      <c r="N44" s="6"/>
      <c r="O44" s="6"/>
      <c r="P44" s="6"/>
      <c r="Q44" s="6"/>
      <c r="R44" s="6"/>
      <c r="S44" s="6"/>
      <c r="T44" s="6">
        <v>350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116"/>
      <c r="CE44" s="116">
        <v>6.78</v>
      </c>
      <c r="CF44" s="24">
        <f t="shared" si="4"/>
        <v>34035.599999999999</v>
      </c>
    </row>
    <row r="45" spans="1:84" ht="15.75" x14ac:dyDescent="0.25">
      <c r="A45" s="8">
        <v>30</v>
      </c>
      <c r="B45" s="38">
        <v>50000134</v>
      </c>
      <c r="C45" s="38" t="s">
        <v>45</v>
      </c>
      <c r="D45" s="38" t="s">
        <v>46</v>
      </c>
      <c r="E45" s="70">
        <v>12550</v>
      </c>
      <c r="F45" s="55">
        <f t="shared" si="5"/>
        <v>12550</v>
      </c>
      <c r="G45" s="26">
        <f t="shared" si="0"/>
        <v>0</v>
      </c>
      <c r="H45" s="26">
        <f t="shared" si="2"/>
        <v>0</v>
      </c>
      <c r="I45" s="26">
        <f t="shared" si="3"/>
        <v>0</v>
      </c>
      <c r="J45" s="11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1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116">
        <v>2.4</v>
      </c>
      <c r="CE45" s="116">
        <v>2.4</v>
      </c>
      <c r="CF45" s="24">
        <f t="shared" si="4"/>
        <v>30120</v>
      </c>
    </row>
    <row r="46" spans="1:84" ht="15.75" x14ac:dyDescent="0.25">
      <c r="A46" s="8">
        <v>31</v>
      </c>
      <c r="B46" s="41">
        <v>50000209</v>
      </c>
      <c r="C46" s="41" t="s">
        <v>47</v>
      </c>
      <c r="D46" s="41" t="s">
        <v>21</v>
      </c>
      <c r="E46" s="70">
        <v>29000</v>
      </c>
      <c r="F46" s="55">
        <f t="shared" si="5"/>
        <v>29000</v>
      </c>
      <c r="G46" s="26">
        <f t="shared" si="0"/>
        <v>0</v>
      </c>
      <c r="H46" s="26">
        <f t="shared" si="2"/>
        <v>0</v>
      </c>
      <c r="I46" s="26">
        <f t="shared" si="3"/>
        <v>0</v>
      </c>
      <c r="J46" s="11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116">
        <v>2.4</v>
      </c>
      <c r="CE46" s="116">
        <v>2.9</v>
      </c>
      <c r="CF46" s="24">
        <f t="shared" si="4"/>
        <v>84100</v>
      </c>
    </row>
    <row r="47" spans="1:84" ht="15.75" x14ac:dyDescent="0.25">
      <c r="A47" s="3">
        <v>32</v>
      </c>
      <c r="B47" s="41">
        <v>50000194</v>
      </c>
      <c r="C47" s="41" t="s">
        <v>48</v>
      </c>
      <c r="D47" s="41" t="s">
        <v>35</v>
      </c>
      <c r="E47" s="70">
        <v>13975</v>
      </c>
      <c r="F47" s="55">
        <f t="shared" si="5"/>
        <v>14795</v>
      </c>
      <c r="G47" s="26">
        <f t="shared" si="0"/>
        <v>820</v>
      </c>
      <c r="H47" s="26">
        <f t="shared" si="2"/>
        <v>0</v>
      </c>
      <c r="I47" s="26">
        <f t="shared" si="3"/>
        <v>0</v>
      </c>
      <c r="J47" s="11"/>
      <c r="K47" s="6"/>
      <c r="L47" s="6"/>
      <c r="M47" s="6"/>
      <c r="N47" s="6"/>
      <c r="O47" s="6"/>
      <c r="P47" s="6"/>
      <c r="Q47" s="6"/>
      <c r="R47" s="6"/>
      <c r="S47" s="6"/>
      <c r="T47" s="6">
        <v>170</v>
      </c>
      <c r="U47" s="6"/>
      <c r="V47" s="6"/>
      <c r="W47" s="6"/>
      <c r="X47" s="6">
        <f>150+150</f>
        <v>300</v>
      </c>
      <c r="Y47" s="6"/>
      <c r="Z47" s="6"/>
      <c r="AA47" s="6"/>
      <c r="AB47" s="6">
        <v>150</v>
      </c>
      <c r="AC47" s="6"/>
      <c r="AD47" s="6"/>
      <c r="AE47" s="6"/>
      <c r="AF47" s="6">
        <v>200</v>
      </c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116">
        <v>2.5</v>
      </c>
      <c r="CE47" s="116">
        <v>2.9</v>
      </c>
      <c r="CF47" s="24">
        <f t="shared" si="4"/>
        <v>42905.5</v>
      </c>
    </row>
    <row r="48" spans="1:84" ht="15.75" x14ac:dyDescent="0.25">
      <c r="A48" s="3">
        <v>33</v>
      </c>
      <c r="B48" s="41">
        <v>50000192</v>
      </c>
      <c r="C48" s="41" t="s">
        <v>49</v>
      </c>
      <c r="D48" s="41" t="s">
        <v>50</v>
      </c>
      <c r="E48" s="70">
        <v>3750</v>
      </c>
      <c r="F48" s="55">
        <f t="shared" si="5"/>
        <v>3750</v>
      </c>
      <c r="G48" s="26">
        <f t="shared" si="0"/>
        <v>0</v>
      </c>
      <c r="H48" s="26">
        <f t="shared" si="2"/>
        <v>0</v>
      </c>
      <c r="I48" s="26">
        <f t="shared" si="3"/>
        <v>0</v>
      </c>
      <c r="J48" s="11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116">
        <v>4.2</v>
      </c>
      <c r="CE48" s="116">
        <v>5.0999999999999996</v>
      </c>
      <c r="CF48" s="24">
        <f t="shared" si="4"/>
        <v>19125</v>
      </c>
    </row>
    <row r="49" spans="1:84" ht="15.75" x14ac:dyDescent="0.25">
      <c r="A49" s="3">
        <v>34</v>
      </c>
      <c r="B49" s="41">
        <v>50000234</v>
      </c>
      <c r="C49" s="44" t="s">
        <v>51</v>
      </c>
      <c r="D49" s="41" t="s">
        <v>52</v>
      </c>
      <c r="E49" s="70">
        <v>18856</v>
      </c>
      <c r="F49" s="55">
        <f t="shared" si="5"/>
        <v>8600</v>
      </c>
      <c r="G49" s="26">
        <f t="shared" si="0"/>
        <v>0</v>
      </c>
      <c r="H49" s="26">
        <f t="shared" si="2"/>
        <v>10256</v>
      </c>
      <c r="I49" s="26">
        <f t="shared" si="3"/>
        <v>0</v>
      </c>
      <c r="J49" s="11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>
        <v>10256</v>
      </c>
      <c r="CB49" s="6"/>
      <c r="CC49" s="6"/>
      <c r="CD49" s="116">
        <v>4.51</v>
      </c>
      <c r="CE49" s="116">
        <v>3.9</v>
      </c>
      <c r="CF49" s="24">
        <f t="shared" si="4"/>
        <v>33540</v>
      </c>
    </row>
    <row r="50" spans="1:84" ht="15.75" x14ac:dyDescent="0.25">
      <c r="A50" s="3">
        <v>34</v>
      </c>
      <c r="B50" s="38">
        <v>50000103</v>
      </c>
      <c r="C50" s="38" t="s">
        <v>53</v>
      </c>
      <c r="D50" s="38" t="s">
        <v>52</v>
      </c>
      <c r="E50" s="70">
        <v>2973</v>
      </c>
      <c r="F50" s="55">
        <f t="shared" si="5"/>
        <v>2973</v>
      </c>
      <c r="G50" s="26">
        <f t="shared" si="0"/>
        <v>0</v>
      </c>
      <c r="H50" s="26">
        <f t="shared" si="2"/>
        <v>0</v>
      </c>
      <c r="I50" s="26">
        <f t="shared" si="3"/>
        <v>0</v>
      </c>
      <c r="J50" s="11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116">
        <v>3.2</v>
      </c>
      <c r="CE50" s="116">
        <v>3.2</v>
      </c>
      <c r="CF50" s="24">
        <f t="shared" si="4"/>
        <v>9513.6</v>
      </c>
    </row>
    <row r="51" spans="1:84" ht="15.75" x14ac:dyDescent="0.25">
      <c r="A51" s="3">
        <v>35</v>
      </c>
      <c r="B51" s="38">
        <v>50000159</v>
      </c>
      <c r="C51" s="38" t="s">
        <v>54</v>
      </c>
      <c r="D51" s="38" t="s">
        <v>44</v>
      </c>
      <c r="E51" s="70">
        <v>14550</v>
      </c>
      <c r="F51" s="55">
        <f t="shared" si="5"/>
        <v>47550</v>
      </c>
      <c r="G51" s="26">
        <f t="shared" si="0"/>
        <v>33000</v>
      </c>
      <c r="H51" s="26">
        <f t="shared" si="2"/>
        <v>0</v>
      </c>
      <c r="I51" s="26">
        <f t="shared" si="3"/>
        <v>0</v>
      </c>
      <c r="J51" s="11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>
        <v>33000</v>
      </c>
      <c r="AE51" s="6"/>
      <c r="AF51" s="6"/>
      <c r="AG51" s="6"/>
      <c r="AH51" s="6"/>
      <c r="AI51" s="2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116">
        <v>3.2</v>
      </c>
      <c r="CE51" s="116">
        <v>3.48</v>
      </c>
      <c r="CF51" s="24">
        <f t="shared" si="4"/>
        <v>165474</v>
      </c>
    </row>
    <row r="52" spans="1:84" ht="15.75" x14ac:dyDescent="0.25">
      <c r="A52" s="3">
        <v>36</v>
      </c>
      <c r="B52" s="38">
        <v>50000160</v>
      </c>
      <c r="C52" s="38" t="s">
        <v>54</v>
      </c>
      <c r="D52" s="38" t="s">
        <v>55</v>
      </c>
      <c r="E52" s="70">
        <v>3700</v>
      </c>
      <c r="F52" s="55">
        <f t="shared" si="5"/>
        <v>26920</v>
      </c>
      <c r="G52" s="26">
        <f t="shared" si="0"/>
        <v>33500</v>
      </c>
      <c r="H52" s="26">
        <f t="shared" si="2"/>
        <v>10280</v>
      </c>
      <c r="I52" s="26">
        <f t="shared" si="3"/>
        <v>0</v>
      </c>
      <c r="J52" s="11"/>
      <c r="K52" s="16"/>
      <c r="L52" s="16"/>
      <c r="M52" s="16"/>
      <c r="N52" s="6"/>
      <c r="O52" s="6"/>
      <c r="P52" s="16">
        <f>150+150</f>
        <v>300</v>
      </c>
      <c r="Q52" s="16"/>
      <c r="R52" s="6"/>
      <c r="S52" s="15"/>
      <c r="T52" s="16"/>
      <c r="U52" s="16"/>
      <c r="V52" s="6"/>
      <c r="W52" s="16"/>
      <c r="X52" s="16"/>
      <c r="Y52" s="16"/>
      <c r="Z52" s="6"/>
      <c r="AA52" s="6"/>
      <c r="AB52" s="16"/>
      <c r="AC52" s="16"/>
      <c r="AD52" s="6">
        <v>33000</v>
      </c>
      <c r="AE52" s="6"/>
      <c r="AF52" s="16"/>
      <c r="AG52" s="16"/>
      <c r="AH52" s="6"/>
      <c r="AI52" s="6"/>
      <c r="AJ52" s="16"/>
      <c r="AK52" s="16"/>
      <c r="AL52" s="6"/>
      <c r="AM52" s="6">
        <v>10280</v>
      </c>
      <c r="AN52" s="16"/>
      <c r="AO52" s="16"/>
      <c r="AP52" s="6"/>
      <c r="AQ52" s="6"/>
      <c r="AR52" s="16"/>
      <c r="AS52" s="16"/>
      <c r="AT52" s="6"/>
      <c r="AU52" s="16"/>
      <c r="AV52" s="16">
        <v>200</v>
      </c>
      <c r="AW52" s="16"/>
      <c r="AX52" s="6"/>
      <c r="AY52" s="6"/>
      <c r="AZ52" s="16"/>
      <c r="BA52" s="16"/>
      <c r="BB52" s="6"/>
      <c r="BC52" s="6"/>
      <c r="BD52" s="16"/>
      <c r="BE52" s="16"/>
      <c r="BF52" s="6"/>
      <c r="BG52" s="6"/>
      <c r="BH52" s="16"/>
      <c r="BI52" s="16"/>
      <c r="BJ52" s="6"/>
      <c r="BK52" s="6"/>
      <c r="BL52" s="16"/>
      <c r="BM52" s="16"/>
      <c r="BN52" s="6"/>
      <c r="BO52" s="16"/>
      <c r="BP52" s="16"/>
      <c r="BQ52" s="16"/>
      <c r="BR52" s="6"/>
      <c r="BS52" s="6"/>
      <c r="BT52" s="16"/>
      <c r="BU52" s="16"/>
      <c r="BV52" s="6"/>
      <c r="BW52" s="6"/>
      <c r="BX52" s="16"/>
      <c r="BY52" s="16"/>
      <c r="BZ52" s="6"/>
      <c r="CA52" s="6"/>
      <c r="CB52" s="16"/>
      <c r="CC52" s="16"/>
      <c r="CD52" s="116">
        <v>3.2</v>
      </c>
      <c r="CE52" s="116">
        <v>3.48</v>
      </c>
      <c r="CF52" s="24">
        <f t="shared" si="4"/>
        <v>93681.600000000006</v>
      </c>
    </row>
    <row r="53" spans="1:84" ht="15.75" x14ac:dyDescent="0.25">
      <c r="A53" s="3"/>
      <c r="B53" s="39">
        <v>50000244</v>
      </c>
      <c r="C53" s="38" t="s">
        <v>179</v>
      </c>
      <c r="D53" s="38" t="s">
        <v>180</v>
      </c>
      <c r="E53" s="70">
        <v>7200</v>
      </c>
      <c r="F53" s="55">
        <f t="shared" si="5"/>
        <v>7200</v>
      </c>
      <c r="G53" s="26">
        <f t="shared" si="0"/>
        <v>0</v>
      </c>
      <c r="H53" s="26">
        <f t="shared" si="2"/>
        <v>0</v>
      </c>
      <c r="I53" s="26">
        <f t="shared" si="3"/>
        <v>0</v>
      </c>
      <c r="J53" s="11"/>
      <c r="K53" s="16"/>
      <c r="L53" s="16"/>
      <c r="M53" s="16"/>
      <c r="N53" s="6"/>
      <c r="O53" s="6"/>
      <c r="P53" s="16"/>
      <c r="Q53" s="16"/>
      <c r="R53" s="6"/>
      <c r="S53" s="15"/>
      <c r="T53" s="16"/>
      <c r="U53" s="16"/>
      <c r="V53" s="6"/>
      <c r="W53" s="16"/>
      <c r="X53" s="16"/>
      <c r="Y53" s="16"/>
      <c r="Z53" s="6"/>
      <c r="AA53" s="6"/>
      <c r="AB53" s="16"/>
      <c r="AC53" s="16"/>
      <c r="AD53" s="6"/>
      <c r="AE53" s="6"/>
      <c r="AF53" s="16"/>
      <c r="AG53" s="16"/>
      <c r="AH53" s="6"/>
      <c r="AI53" s="6"/>
      <c r="AJ53" s="16"/>
      <c r="AK53" s="16"/>
      <c r="AL53" s="6"/>
      <c r="AM53" s="6"/>
      <c r="AN53" s="16"/>
      <c r="AO53" s="16"/>
      <c r="AP53" s="6"/>
      <c r="AQ53" s="6"/>
      <c r="AR53" s="16"/>
      <c r="AS53" s="16"/>
      <c r="AT53" s="6"/>
      <c r="AU53" s="16"/>
      <c r="AV53" s="16"/>
      <c r="AW53" s="16"/>
      <c r="AX53" s="6"/>
      <c r="AY53" s="6"/>
      <c r="AZ53" s="16"/>
      <c r="BA53" s="16"/>
      <c r="BB53" s="6"/>
      <c r="BC53" s="6"/>
      <c r="BD53" s="16"/>
      <c r="BE53" s="16"/>
      <c r="BF53" s="6"/>
      <c r="BG53" s="6"/>
      <c r="BH53" s="16"/>
      <c r="BI53" s="16"/>
      <c r="BJ53" s="6"/>
      <c r="BK53" s="6"/>
      <c r="BL53" s="16"/>
      <c r="BM53" s="16"/>
      <c r="BN53" s="6"/>
      <c r="BO53" s="16"/>
      <c r="BP53" s="16"/>
      <c r="BQ53" s="16"/>
      <c r="BR53" s="6"/>
      <c r="BS53" s="6"/>
      <c r="BT53" s="16"/>
      <c r="BU53" s="16"/>
      <c r="BV53" s="6"/>
      <c r="BW53" s="6"/>
      <c r="BX53" s="16"/>
      <c r="BY53" s="16"/>
      <c r="BZ53" s="6"/>
      <c r="CA53" s="6"/>
      <c r="CB53" s="16"/>
      <c r="CC53" s="16"/>
      <c r="CD53" s="116">
        <v>6.5</v>
      </c>
      <c r="CE53" s="116">
        <v>6.5</v>
      </c>
      <c r="CF53" s="24">
        <f t="shared" si="4"/>
        <v>46800</v>
      </c>
    </row>
    <row r="54" spans="1:84" ht="15.75" x14ac:dyDescent="0.25">
      <c r="A54" s="3"/>
      <c r="B54" s="39">
        <v>50000244</v>
      </c>
      <c r="C54" s="38" t="s">
        <v>181</v>
      </c>
      <c r="D54" s="38" t="s">
        <v>180</v>
      </c>
      <c r="E54" s="70">
        <v>664</v>
      </c>
      <c r="F54" s="55">
        <f t="shared" si="5"/>
        <v>664</v>
      </c>
      <c r="G54" s="26">
        <f t="shared" si="0"/>
        <v>0</v>
      </c>
      <c r="H54" s="26">
        <f t="shared" si="2"/>
        <v>0</v>
      </c>
      <c r="I54" s="26">
        <f t="shared" si="3"/>
        <v>0</v>
      </c>
      <c r="J54" s="11"/>
      <c r="K54" s="16"/>
      <c r="L54" s="16"/>
      <c r="M54" s="16"/>
      <c r="N54" s="6"/>
      <c r="O54" s="6"/>
      <c r="P54" s="16"/>
      <c r="Q54" s="16"/>
      <c r="R54" s="6"/>
      <c r="S54" s="15"/>
      <c r="T54" s="16"/>
      <c r="U54" s="16"/>
      <c r="V54" s="6"/>
      <c r="W54" s="16"/>
      <c r="X54" s="16"/>
      <c r="Y54" s="16"/>
      <c r="Z54" s="6"/>
      <c r="AA54" s="6"/>
      <c r="AB54" s="16"/>
      <c r="AC54" s="16"/>
      <c r="AD54" s="6"/>
      <c r="AE54" s="6"/>
      <c r="AF54" s="16"/>
      <c r="AG54" s="16"/>
      <c r="AH54" s="6"/>
      <c r="AI54" s="6"/>
      <c r="AJ54" s="16"/>
      <c r="AK54" s="16"/>
      <c r="AL54" s="6"/>
      <c r="AM54" s="6"/>
      <c r="AN54" s="16"/>
      <c r="AO54" s="16"/>
      <c r="AP54" s="6"/>
      <c r="AQ54" s="6"/>
      <c r="AR54" s="16"/>
      <c r="AS54" s="16"/>
      <c r="AT54" s="6"/>
      <c r="AU54" s="16"/>
      <c r="AV54" s="16"/>
      <c r="AW54" s="16"/>
      <c r="AX54" s="6"/>
      <c r="AY54" s="6"/>
      <c r="AZ54" s="16"/>
      <c r="BA54" s="16"/>
      <c r="BB54" s="6"/>
      <c r="BC54" s="6"/>
      <c r="BD54" s="16"/>
      <c r="BE54" s="16"/>
      <c r="BF54" s="6"/>
      <c r="BG54" s="6"/>
      <c r="BH54" s="16"/>
      <c r="BI54" s="16"/>
      <c r="BJ54" s="6"/>
      <c r="BK54" s="6"/>
      <c r="BL54" s="16"/>
      <c r="BM54" s="16"/>
      <c r="BN54" s="6"/>
      <c r="BO54" s="16"/>
      <c r="BP54" s="16"/>
      <c r="BQ54" s="16"/>
      <c r="BR54" s="6"/>
      <c r="BS54" s="6"/>
      <c r="BT54" s="16"/>
      <c r="BU54" s="16"/>
      <c r="BV54" s="6"/>
      <c r="BW54" s="6"/>
      <c r="BX54" s="16"/>
      <c r="BY54" s="16"/>
      <c r="BZ54" s="6"/>
      <c r="CA54" s="6"/>
      <c r="CB54" s="16"/>
      <c r="CC54" s="16"/>
      <c r="CD54" s="116">
        <v>6.5</v>
      </c>
      <c r="CE54" s="116">
        <v>6.5</v>
      </c>
      <c r="CF54" s="24">
        <f t="shared" si="4"/>
        <v>4316</v>
      </c>
    </row>
    <row r="55" spans="1:84" ht="15.75" x14ac:dyDescent="0.25">
      <c r="A55" s="3"/>
      <c r="B55" s="39">
        <v>50000245</v>
      </c>
      <c r="C55" s="38" t="s">
        <v>181</v>
      </c>
      <c r="D55" s="38" t="s">
        <v>182</v>
      </c>
      <c r="E55" s="70">
        <v>120</v>
      </c>
      <c r="F55" s="55">
        <f t="shared" si="5"/>
        <v>120</v>
      </c>
      <c r="G55" s="26">
        <f t="shared" si="0"/>
        <v>0</v>
      </c>
      <c r="H55" s="26">
        <f t="shared" si="2"/>
        <v>0</v>
      </c>
      <c r="I55" s="26">
        <f t="shared" si="3"/>
        <v>0</v>
      </c>
      <c r="J55" s="11"/>
      <c r="K55" s="16"/>
      <c r="L55" s="16"/>
      <c r="M55" s="16"/>
      <c r="N55" s="6"/>
      <c r="O55" s="6"/>
      <c r="P55" s="16"/>
      <c r="Q55" s="16"/>
      <c r="R55" s="6"/>
      <c r="S55" s="15"/>
      <c r="T55" s="16"/>
      <c r="U55" s="16"/>
      <c r="V55" s="6"/>
      <c r="W55" s="16"/>
      <c r="X55" s="16"/>
      <c r="Y55" s="16"/>
      <c r="Z55" s="6"/>
      <c r="AA55" s="6"/>
      <c r="AB55" s="16"/>
      <c r="AC55" s="16"/>
      <c r="AD55" s="6"/>
      <c r="AE55" s="6"/>
      <c r="AF55" s="16"/>
      <c r="AG55" s="16"/>
      <c r="AH55" s="6"/>
      <c r="AI55" s="6"/>
      <c r="AJ55" s="16"/>
      <c r="AK55" s="16"/>
      <c r="AL55" s="6"/>
      <c r="AM55" s="6"/>
      <c r="AN55" s="16"/>
      <c r="AO55" s="16"/>
      <c r="AP55" s="6"/>
      <c r="AQ55" s="6"/>
      <c r="AR55" s="16"/>
      <c r="AS55" s="16"/>
      <c r="AT55" s="6"/>
      <c r="AU55" s="16"/>
      <c r="AV55" s="16"/>
      <c r="AW55" s="16"/>
      <c r="AX55" s="6"/>
      <c r="AY55" s="6"/>
      <c r="AZ55" s="16"/>
      <c r="BA55" s="16"/>
      <c r="BB55" s="6"/>
      <c r="BC55" s="6"/>
      <c r="BD55" s="16"/>
      <c r="BE55" s="16"/>
      <c r="BF55" s="6"/>
      <c r="BG55" s="6"/>
      <c r="BH55" s="16"/>
      <c r="BI55" s="16"/>
      <c r="BJ55" s="6"/>
      <c r="BK55" s="6"/>
      <c r="BL55" s="16"/>
      <c r="BM55" s="16"/>
      <c r="BN55" s="6"/>
      <c r="BO55" s="16"/>
      <c r="BP55" s="16"/>
      <c r="BQ55" s="16"/>
      <c r="BR55" s="6"/>
      <c r="BS55" s="6"/>
      <c r="BT55" s="16"/>
      <c r="BU55" s="16"/>
      <c r="BV55" s="6"/>
      <c r="BW55" s="6"/>
      <c r="BX55" s="16"/>
      <c r="BY55" s="16"/>
      <c r="BZ55" s="6"/>
      <c r="CA55" s="6"/>
      <c r="CB55" s="16"/>
      <c r="CC55" s="16"/>
      <c r="CD55" s="116">
        <v>6.5</v>
      </c>
      <c r="CE55" s="116">
        <v>6.5</v>
      </c>
      <c r="CF55" s="24">
        <f t="shared" si="4"/>
        <v>780</v>
      </c>
    </row>
    <row r="56" spans="1:84" ht="15.75" x14ac:dyDescent="0.25">
      <c r="A56" s="3"/>
      <c r="B56" s="39"/>
      <c r="C56" s="38" t="s">
        <v>183</v>
      </c>
      <c r="D56" s="38" t="s">
        <v>182</v>
      </c>
      <c r="E56" s="70">
        <v>0</v>
      </c>
      <c r="F56" s="55">
        <f t="shared" si="5"/>
        <v>0</v>
      </c>
      <c r="G56" s="26">
        <f t="shared" si="0"/>
        <v>0</v>
      </c>
      <c r="H56" s="26">
        <f t="shared" si="2"/>
        <v>0</v>
      </c>
      <c r="I56" s="26">
        <f t="shared" si="3"/>
        <v>0</v>
      </c>
      <c r="J56" s="11"/>
      <c r="K56" s="16"/>
      <c r="L56" s="16"/>
      <c r="M56" s="16"/>
      <c r="N56" s="6"/>
      <c r="O56" s="6"/>
      <c r="P56" s="16"/>
      <c r="Q56" s="16"/>
      <c r="R56" s="6"/>
      <c r="S56" s="15"/>
      <c r="T56" s="16"/>
      <c r="U56" s="16"/>
      <c r="V56" s="6"/>
      <c r="W56" s="16"/>
      <c r="X56" s="16"/>
      <c r="Y56" s="16"/>
      <c r="Z56" s="6"/>
      <c r="AA56" s="6"/>
      <c r="AB56" s="16"/>
      <c r="AC56" s="16"/>
      <c r="AD56" s="6"/>
      <c r="AE56" s="6"/>
      <c r="AF56" s="16"/>
      <c r="AG56" s="16"/>
      <c r="AH56" s="6"/>
      <c r="AI56" s="6"/>
      <c r="AJ56" s="16"/>
      <c r="AK56" s="16"/>
      <c r="AL56" s="6"/>
      <c r="AM56" s="6"/>
      <c r="AN56" s="16"/>
      <c r="AO56" s="16"/>
      <c r="AP56" s="6"/>
      <c r="AQ56" s="6"/>
      <c r="AR56" s="16"/>
      <c r="AS56" s="16"/>
      <c r="AT56" s="6"/>
      <c r="AU56" s="16"/>
      <c r="AV56" s="16"/>
      <c r="AW56" s="16"/>
      <c r="AX56" s="6"/>
      <c r="AY56" s="6"/>
      <c r="AZ56" s="16"/>
      <c r="BA56" s="16"/>
      <c r="BB56" s="6"/>
      <c r="BC56" s="6"/>
      <c r="BD56" s="16"/>
      <c r="BE56" s="16"/>
      <c r="BF56" s="6"/>
      <c r="BG56" s="6"/>
      <c r="BH56" s="16"/>
      <c r="BI56" s="16"/>
      <c r="BJ56" s="6"/>
      <c r="BK56" s="6"/>
      <c r="BL56" s="16"/>
      <c r="BM56" s="16"/>
      <c r="BN56" s="6"/>
      <c r="BO56" s="16"/>
      <c r="BP56" s="16"/>
      <c r="BQ56" s="16"/>
      <c r="BR56" s="6"/>
      <c r="BS56" s="6"/>
      <c r="BT56" s="16"/>
      <c r="BU56" s="16"/>
      <c r="BV56" s="6"/>
      <c r="BW56" s="6"/>
      <c r="BX56" s="16"/>
      <c r="BY56" s="16"/>
      <c r="BZ56" s="6"/>
      <c r="CA56" s="6"/>
      <c r="CB56" s="16"/>
      <c r="CC56" s="16"/>
      <c r="CD56" s="116"/>
      <c r="CE56" s="116">
        <v>6.5</v>
      </c>
      <c r="CF56" s="24">
        <f t="shared" si="4"/>
        <v>0</v>
      </c>
    </row>
    <row r="57" spans="1:84" ht="15.75" x14ac:dyDescent="0.25">
      <c r="A57" s="3">
        <v>41</v>
      </c>
      <c r="B57" s="42">
        <v>50000281</v>
      </c>
      <c r="C57" s="45" t="s">
        <v>152</v>
      </c>
      <c r="D57" s="45" t="s">
        <v>20</v>
      </c>
      <c r="E57" s="70">
        <v>7230</v>
      </c>
      <c r="F57" s="55">
        <f t="shared" si="5"/>
        <v>26620</v>
      </c>
      <c r="G57" s="26">
        <f t="shared" si="0"/>
        <v>39890</v>
      </c>
      <c r="H57" s="26">
        <f t="shared" si="2"/>
        <v>20500</v>
      </c>
      <c r="I57" s="26">
        <f t="shared" si="3"/>
        <v>0</v>
      </c>
      <c r="J57" s="11"/>
      <c r="K57" s="6">
        <v>5125</v>
      </c>
      <c r="L57" s="6"/>
      <c r="M57" s="6"/>
      <c r="N57" s="6"/>
      <c r="O57" s="6"/>
      <c r="P57" s="6">
        <v>100</v>
      </c>
      <c r="Q57" s="6"/>
      <c r="R57" s="6"/>
      <c r="S57" s="6"/>
      <c r="T57" s="6"/>
      <c r="U57" s="6"/>
      <c r="V57" s="6"/>
      <c r="W57" s="6"/>
      <c r="X57" s="6"/>
      <c r="Y57" s="6"/>
      <c r="Z57" s="6">
        <v>39590</v>
      </c>
      <c r="AA57" s="6"/>
      <c r="AB57" s="6"/>
      <c r="AC57" s="6"/>
      <c r="AD57" s="6"/>
      <c r="AE57" s="6">
        <v>5125</v>
      </c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>
        <f>5125+5125</f>
        <v>10250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>
        <v>100</v>
      </c>
      <c r="BQ57" s="6"/>
      <c r="BR57" s="6"/>
      <c r="BS57" s="6"/>
      <c r="BT57" s="6"/>
      <c r="BU57" s="6"/>
      <c r="BV57" s="6"/>
      <c r="BW57" s="6"/>
      <c r="BX57" s="6">
        <v>100</v>
      </c>
      <c r="BY57" s="6"/>
      <c r="BZ57" s="6"/>
      <c r="CA57" s="6"/>
      <c r="CB57" s="6"/>
      <c r="CC57" s="6"/>
      <c r="CD57" s="116">
        <v>4.2</v>
      </c>
      <c r="CE57" s="116">
        <v>4.55</v>
      </c>
      <c r="CF57" s="24">
        <f t="shared" si="4"/>
        <v>121121</v>
      </c>
    </row>
    <row r="58" spans="1:84" ht="15.75" x14ac:dyDescent="0.25">
      <c r="A58" s="8">
        <v>42</v>
      </c>
      <c r="B58" s="42">
        <v>50000282</v>
      </c>
      <c r="C58" s="45" t="s">
        <v>152</v>
      </c>
      <c r="D58" s="45" t="s">
        <v>21</v>
      </c>
      <c r="E58" s="70">
        <v>25019</v>
      </c>
      <c r="F58" s="55">
        <f t="shared" si="5"/>
        <v>27459</v>
      </c>
      <c r="G58" s="26">
        <f t="shared" si="0"/>
        <v>22940</v>
      </c>
      <c r="H58" s="26">
        <f t="shared" si="2"/>
        <v>20500</v>
      </c>
      <c r="I58" s="26">
        <f t="shared" si="3"/>
        <v>0</v>
      </c>
      <c r="J58" s="11"/>
      <c r="K58" s="6">
        <v>5125</v>
      </c>
      <c r="L58" s="6"/>
      <c r="M58" s="6"/>
      <c r="N58" s="6"/>
      <c r="O58" s="6">
        <f>5125+5125</f>
        <v>10250</v>
      </c>
      <c r="P58" s="6">
        <f>150+150</f>
        <v>300</v>
      </c>
      <c r="Q58" s="6"/>
      <c r="R58" s="6"/>
      <c r="S58" s="6">
        <v>5125</v>
      </c>
      <c r="T58" s="6">
        <v>100</v>
      </c>
      <c r="U58" s="6"/>
      <c r="V58" s="6"/>
      <c r="W58" s="6"/>
      <c r="X58" s="6">
        <v>100</v>
      </c>
      <c r="Y58" s="6"/>
      <c r="Z58" s="6">
        <v>22000</v>
      </c>
      <c r="AA58" s="6"/>
      <c r="AB58" s="6"/>
      <c r="AC58" s="6"/>
      <c r="AD58" s="6"/>
      <c r="AE58" s="6"/>
      <c r="AF58" s="6">
        <v>200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>
        <v>140</v>
      </c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>
        <v>100</v>
      </c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116">
        <v>4.2</v>
      </c>
      <c r="CE58" s="116">
        <v>4.55</v>
      </c>
      <c r="CF58" s="24">
        <f t="shared" si="4"/>
        <v>124938.45</v>
      </c>
    </row>
    <row r="59" spans="1:84" ht="15.75" x14ac:dyDescent="0.25">
      <c r="A59" s="3">
        <v>43</v>
      </c>
      <c r="B59" s="39">
        <v>50000135</v>
      </c>
      <c r="C59" s="38" t="s">
        <v>56</v>
      </c>
      <c r="D59" s="39" t="s">
        <v>57</v>
      </c>
      <c r="E59" s="70">
        <v>10350</v>
      </c>
      <c r="F59" s="55">
        <f t="shared" si="5"/>
        <v>10350</v>
      </c>
      <c r="G59" s="26">
        <f t="shared" si="0"/>
        <v>0</v>
      </c>
      <c r="H59" s="26">
        <f t="shared" si="2"/>
        <v>0</v>
      </c>
      <c r="I59" s="26">
        <f t="shared" si="3"/>
        <v>0</v>
      </c>
      <c r="J59" s="11"/>
      <c r="K59" s="6"/>
      <c r="L59" s="6"/>
      <c r="M59" s="6"/>
      <c r="N59" s="6"/>
      <c r="O59" s="6"/>
      <c r="P59" s="6"/>
      <c r="Q59" s="6"/>
      <c r="R59" s="6"/>
      <c r="S59" s="16"/>
      <c r="T59" s="6"/>
      <c r="U59" s="6"/>
      <c r="V59" s="6"/>
      <c r="W59" s="16"/>
      <c r="X59" s="6"/>
      <c r="Y59" s="6"/>
      <c r="Z59" s="6"/>
      <c r="AA59" s="16"/>
      <c r="AB59" s="6"/>
      <c r="AC59" s="6"/>
      <c r="AD59" s="6"/>
      <c r="AE59" s="6"/>
      <c r="AF59" s="6"/>
      <c r="AG59" s="6"/>
      <c r="AH59" s="6"/>
      <c r="AI59" s="1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1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116">
        <v>10.5</v>
      </c>
      <c r="CE59" s="116">
        <v>10.5</v>
      </c>
      <c r="CF59" s="24">
        <f t="shared" si="4"/>
        <v>108675</v>
      </c>
    </row>
    <row r="60" spans="1:84" ht="15.75" x14ac:dyDescent="0.25">
      <c r="A60" s="8">
        <v>44</v>
      </c>
      <c r="B60" s="39">
        <v>50000185</v>
      </c>
      <c r="C60" s="38" t="s">
        <v>58</v>
      </c>
      <c r="D60" s="39" t="s">
        <v>153</v>
      </c>
      <c r="E60" s="70">
        <v>16284</v>
      </c>
      <c r="F60" s="55">
        <f t="shared" si="5"/>
        <v>16284</v>
      </c>
      <c r="G60" s="26">
        <f t="shared" si="0"/>
        <v>0</v>
      </c>
      <c r="H60" s="26">
        <f t="shared" si="2"/>
        <v>0</v>
      </c>
      <c r="I60" s="26">
        <f t="shared" si="3"/>
        <v>0</v>
      </c>
      <c r="J60" s="13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8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16">
        <v>10.5</v>
      </c>
      <c r="CE60" s="116">
        <v>10.5</v>
      </c>
      <c r="CF60" s="24">
        <f t="shared" si="4"/>
        <v>170982</v>
      </c>
    </row>
    <row r="61" spans="1:84" ht="15.75" x14ac:dyDescent="0.25">
      <c r="A61" s="8"/>
      <c r="B61" s="39"/>
      <c r="C61" s="38" t="s">
        <v>165</v>
      </c>
      <c r="D61" s="39" t="s">
        <v>166</v>
      </c>
      <c r="E61" s="70">
        <v>3900</v>
      </c>
      <c r="F61" s="55">
        <f t="shared" si="5"/>
        <v>3900</v>
      </c>
      <c r="G61" s="26">
        <f t="shared" si="0"/>
        <v>0</v>
      </c>
      <c r="H61" s="26">
        <f t="shared" si="2"/>
        <v>0</v>
      </c>
      <c r="I61" s="26">
        <f t="shared" si="3"/>
        <v>0</v>
      </c>
      <c r="J61" s="13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8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16"/>
      <c r="CE61" s="116">
        <v>4.4000000000000004</v>
      </c>
      <c r="CF61" s="24">
        <f t="shared" si="4"/>
        <v>17160</v>
      </c>
    </row>
    <row r="62" spans="1:84" ht="15.75" x14ac:dyDescent="0.25">
      <c r="A62" s="3">
        <v>45</v>
      </c>
      <c r="B62" s="39">
        <v>50000257</v>
      </c>
      <c r="C62" s="38" t="s">
        <v>154</v>
      </c>
      <c r="D62" s="39" t="s">
        <v>155</v>
      </c>
      <c r="E62" s="70">
        <v>34600</v>
      </c>
      <c r="F62" s="55">
        <f t="shared" si="5"/>
        <v>34600</v>
      </c>
      <c r="G62" s="26">
        <f t="shared" si="0"/>
        <v>0</v>
      </c>
      <c r="H62" s="26">
        <f t="shared" si="2"/>
        <v>0</v>
      </c>
      <c r="I62" s="26">
        <f t="shared" si="3"/>
        <v>0</v>
      </c>
      <c r="J62" s="11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116">
        <v>2.75</v>
      </c>
      <c r="CE62" s="116">
        <v>2.75</v>
      </c>
      <c r="CF62" s="24">
        <f t="shared" si="4"/>
        <v>95150</v>
      </c>
    </row>
    <row r="63" spans="1:84" ht="15.75" x14ac:dyDescent="0.25">
      <c r="A63" s="8">
        <v>46</v>
      </c>
      <c r="B63" s="39">
        <v>50000258</v>
      </c>
      <c r="C63" s="38" t="s">
        <v>154</v>
      </c>
      <c r="D63" s="39" t="s">
        <v>126</v>
      </c>
      <c r="E63" s="70">
        <v>36400</v>
      </c>
      <c r="F63" s="55">
        <f t="shared" si="5"/>
        <v>36400</v>
      </c>
      <c r="G63" s="26">
        <f t="shared" si="0"/>
        <v>0</v>
      </c>
      <c r="H63" s="26">
        <f t="shared" si="2"/>
        <v>0</v>
      </c>
      <c r="I63" s="26">
        <f t="shared" si="3"/>
        <v>0</v>
      </c>
      <c r="J63" s="11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17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116">
        <v>2.75</v>
      </c>
      <c r="CE63" s="116">
        <v>2.75</v>
      </c>
      <c r="CF63" s="24">
        <f t="shared" si="4"/>
        <v>100100</v>
      </c>
    </row>
    <row r="64" spans="1:84" ht="15.75" x14ac:dyDescent="0.25">
      <c r="A64" s="3">
        <v>47</v>
      </c>
      <c r="B64" s="42">
        <v>50000177</v>
      </c>
      <c r="C64" s="41" t="s">
        <v>60</v>
      </c>
      <c r="D64" s="42" t="s">
        <v>44</v>
      </c>
      <c r="E64" s="70">
        <v>31100</v>
      </c>
      <c r="F64" s="55">
        <f t="shared" si="5"/>
        <v>31100</v>
      </c>
      <c r="G64" s="26">
        <f t="shared" si="0"/>
        <v>0</v>
      </c>
      <c r="H64" s="26">
        <f t="shared" si="2"/>
        <v>0</v>
      </c>
      <c r="I64" s="26">
        <f t="shared" si="3"/>
        <v>0</v>
      </c>
      <c r="J64" s="11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17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116">
        <v>2.4</v>
      </c>
      <c r="CE64" s="116">
        <v>2.4</v>
      </c>
      <c r="CF64" s="24">
        <f t="shared" si="4"/>
        <v>74640</v>
      </c>
    </row>
    <row r="65" spans="1:84" ht="15.75" x14ac:dyDescent="0.25">
      <c r="A65" s="8">
        <v>48</v>
      </c>
      <c r="B65" s="38">
        <v>50000225</v>
      </c>
      <c r="C65" s="38" t="s">
        <v>61</v>
      </c>
      <c r="D65" s="38" t="s">
        <v>12</v>
      </c>
      <c r="E65" s="70">
        <v>54100</v>
      </c>
      <c r="F65" s="55">
        <f t="shared" si="5"/>
        <v>55400</v>
      </c>
      <c r="G65" s="26">
        <f t="shared" si="0"/>
        <v>1300</v>
      </c>
      <c r="H65" s="26">
        <f t="shared" si="2"/>
        <v>0</v>
      </c>
      <c r="I65" s="26">
        <f t="shared" si="3"/>
        <v>0</v>
      </c>
      <c r="J65" s="11"/>
      <c r="K65" s="6"/>
      <c r="L65" s="6"/>
      <c r="M65" s="6"/>
      <c r="N65" s="6"/>
      <c r="O65" s="6"/>
      <c r="P65" s="6">
        <v>1300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116">
        <v>2.6</v>
      </c>
      <c r="CE65" s="116">
        <v>2.93</v>
      </c>
      <c r="CF65" s="24">
        <f t="shared" si="4"/>
        <v>162322</v>
      </c>
    </row>
    <row r="66" spans="1:84" ht="15.75" x14ac:dyDescent="0.25">
      <c r="A66" s="3">
        <v>49</v>
      </c>
      <c r="B66" s="39">
        <v>50000226</v>
      </c>
      <c r="C66" s="39" t="s">
        <v>61</v>
      </c>
      <c r="D66" s="39" t="s">
        <v>13</v>
      </c>
      <c r="E66" s="70">
        <v>36100</v>
      </c>
      <c r="F66" s="55">
        <f t="shared" si="5"/>
        <v>36100</v>
      </c>
      <c r="G66" s="26">
        <f t="shared" si="0"/>
        <v>0</v>
      </c>
      <c r="H66" s="26">
        <f t="shared" si="2"/>
        <v>0</v>
      </c>
      <c r="I66" s="26">
        <f t="shared" si="3"/>
        <v>0</v>
      </c>
      <c r="J66" s="11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1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116">
        <v>2.6</v>
      </c>
      <c r="CE66" s="116">
        <v>2.93</v>
      </c>
      <c r="CF66" s="24">
        <f t="shared" si="4"/>
        <v>105773</v>
      </c>
    </row>
    <row r="67" spans="1:84" ht="15.75" x14ac:dyDescent="0.25">
      <c r="A67" s="8">
        <v>50</v>
      </c>
      <c r="B67" s="39">
        <v>50000287</v>
      </c>
      <c r="C67" s="39" t="s">
        <v>156</v>
      </c>
      <c r="D67" s="39" t="s">
        <v>157</v>
      </c>
      <c r="E67" s="70">
        <v>27350</v>
      </c>
      <c r="F67" s="55">
        <f t="shared" si="5"/>
        <v>27350</v>
      </c>
      <c r="G67" s="26">
        <f t="shared" si="0"/>
        <v>0</v>
      </c>
      <c r="H67" s="26">
        <f t="shared" si="2"/>
        <v>0</v>
      </c>
      <c r="I67" s="26">
        <f t="shared" si="3"/>
        <v>0</v>
      </c>
      <c r="J67" s="11"/>
      <c r="K67" s="15"/>
      <c r="L67" s="15"/>
      <c r="M67" s="15"/>
      <c r="N67" s="6"/>
      <c r="O67" s="6"/>
      <c r="P67" s="15"/>
      <c r="Q67" s="15"/>
      <c r="R67" s="6"/>
      <c r="S67" s="15"/>
      <c r="T67" s="15"/>
      <c r="U67" s="15"/>
      <c r="V67" s="6"/>
      <c r="W67" s="6"/>
      <c r="X67" s="15"/>
      <c r="Y67" s="15"/>
      <c r="Z67" s="6"/>
      <c r="AA67" s="15"/>
      <c r="AB67" s="15"/>
      <c r="AC67" s="15"/>
      <c r="AD67" s="6"/>
      <c r="AE67" s="6"/>
      <c r="AF67" s="15"/>
      <c r="AG67" s="15"/>
      <c r="AH67" s="6"/>
      <c r="AI67" s="17"/>
      <c r="AJ67" s="15"/>
      <c r="AK67" s="15"/>
      <c r="AL67" s="6"/>
      <c r="AM67" s="6"/>
      <c r="AN67" s="15"/>
      <c r="AO67" s="15"/>
      <c r="AP67" s="6"/>
      <c r="AQ67" s="6"/>
      <c r="AR67" s="15"/>
      <c r="AS67" s="15"/>
      <c r="AT67" s="6"/>
      <c r="AU67" s="15"/>
      <c r="AV67" s="15"/>
      <c r="AW67" s="15"/>
      <c r="AX67" s="6"/>
      <c r="AY67" s="6"/>
      <c r="AZ67" s="15"/>
      <c r="BA67" s="15"/>
      <c r="BB67" s="6"/>
      <c r="BC67" s="6"/>
      <c r="BD67" s="15"/>
      <c r="BE67" s="15"/>
      <c r="BF67" s="6"/>
      <c r="BG67" s="6"/>
      <c r="BH67" s="15"/>
      <c r="BI67" s="15"/>
      <c r="BJ67" s="6"/>
      <c r="BK67" s="6"/>
      <c r="BL67" s="15"/>
      <c r="BM67" s="15"/>
      <c r="BN67" s="6"/>
      <c r="BO67" s="16"/>
      <c r="BP67" s="15"/>
      <c r="BQ67" s="15"/>
      <c r="BR67" s="6"/>
      <c r="BS67" s="6"/>
      <c r="BT67" s="15"/>
      <c r="BU67" s="15"/>
      <c r="BV67" s="6"/>
      <c r="BW67" s="6"/>
      <c r="BX67" s="15"/>
      <c r="BY67" s="15"/>
      <c r="BZ67" s="6"/>
      <c r="CA67" s="6"/>
      <c r="CB67" s="15"/>
      <c r="CC67" s="15"/>
      <c r="CD67" s="116">
        <v>2.6</v>
      </c>
      <c r="CE67" s="116">
        <v>2.6</v>
      </c>
      <c r="CF67" s="24">
        <f t="shared" si="4"/>
        <v>71110</v>
      </c>
    </row>
    <row r="68" spans="1:84" ht="15.75" x14ac:dyDescent="0.25">
      <c r="A68" s="3">
        <v>51</v>
      </c>
      <c r="B68" s="41">
        <v>50000269</v>
      </c>
      <c r="C68" s="41" t="s">
        <v>64</v>
      </c>
      <c r="D68" s="41" t="s">
        <v>158</v>
      </c>
      <c r="E68" s="70">
        <v>11132</v>
      </c>
      <c r="F68" s="55">
        <f t="shared" si="5"/>
        <v>11332</v>
      </c>
      <c r="G68" s="26">
        <f t="shared" si="0"/>
        <v>200</v>
      </c>
      <c r="H68" s="26">
        <f t="shared" si="2"/>
        <v>0</v>
      </c>
      <c r="I68" s="26">
        <f t="shared" si="3"/>
        <v>0</v>
      </c>
      <c r="J68" s="11"/>
      <c r="K68" s="6"/>
      <c r="L68" s="6"/>
      <c r="M68" s="6"/>
      <c r="N68" s="6"/>
      <c r="O68" s="6"/>
      <c r="P68" s="6"/>
      <c r="Q68" s="6"/>
      <c r="R68" s="6"/>
      <c r="S68" s="6"/>
      <c r="T68" s="6">
        <v>200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116">
        <v>3.5</v>
      </c>
      <c r="CE68" s="116">
        <v>5.2</v>
      </c>
      <c r="CF68" s="24">
        <f t="shared" si="4"/>
        <v>58926.400000000001</v>
      </c>
    </row>
    <row r="69" spans="1:84" ht="15.75" x14ac:dyDescent="0.25">
      <c r="A69" s="8"/>
      <c r="B69" s="41">
        <v>50000290</v>
      </c>
      <c r="C69" s="41" t="s">
        <v>145</v>
      </c>
      <c r="D69" s="41" t="s">
        <v>146</v>
      </c>
      <c r="E69" s="70">
        <v>11200</v>
      </c>
      <c r="F69" s="55">
        <f t="shared" si="5"/>
        <v>6127</v>
      </c>
      <c r="G69" s="26">
        <f t="shared" si="0"/>
        <v>180</v>
      </c>
      <c r="H69" s="26">
        <f t="shared" si="2"/>
        <v>5253</v>
      </c>
      <c r="I69" s="26">
        <f t="shared" si="3"/>
        <v>0</v>
      </c>
      <c r="J69" s="11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5253</v>
      </c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>
        <v>180</v>
      </c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116">
        <v>4.0999999999999996</v>
      </c>
      <c r="CE69" s="116">
        <v>4.0999999999999996</v>
      </c>
      <c r="CF69" s="24">
        <f t="shared" si="4"/>
        <v>25120.699999999997</v>
      </c>
    </row>
    <row r="70" spans="1:84" ht="15.75" x14ac:dyDescent="0.25">
      <c r="A70" s="8">
        <v>52</v>
      </c>
      <c r="B70" s="38">
        <v>50000221</v>
      </c>
      <c r="C70" s="38" t="s">
        <v>159</v>
      </c>
      <c r="D70" s="38" t="s">
        <v>65</v>
      </c>
      <c r="E70" s="70">
        <v>12111</v>
      </c>
      <c r="F70" s="55">
        <f t="shared" si="5"/>
        <v>12111</v>
      </c>
      <c r="G70" s="26">
        <f t="shared" ref="G70:G134" si="6">+J70+L70+N70+P70+R70+T70+V70+X70+Z70+AB70+AD70+AF70+AH70+AJ70+AL70+AN70+AP70+AR70+AT70+AV70+AX70+AZ70+BB70+BD70++BF70+BH70+BJ70+BL70++BN70+BP70+BR70+BT70+BV70+BX70+BZ70+CB70</f>
        <v>0</v>
      </c>
      <c r="H70" s="26">
        <f t="shared" si="2"/>
        <v>0</v>
      </c>
      <c r="I70" s="26">
        <f t="shared" si="3"/>
        <v>0</v>
      </c>
      <c r="J70" s="11"/>
      <c r="K70" s="16"/>
      <c r="L70" s="16"/>
      <c r="M70" s="16"/>
      <c r="N70" s="6"/>
      <c r="O70" s="6"/>
      <c r="P70" s="16"/>
      <c r="Q70" s="16"/>
      <c r="R70" s="6"/>
      <c r="S70" s="15"/>
      <c r="T70" s="16"/>
      <c r="U70" s="16"/>
      <c r="V70" s="6"/>
      <c r="W70" s="16"/>
      <c r="X70" s="16"/>
      <c r="Y70" s="16"/>
      <c r="Z70" s="6"/>
      <c r="AA70" s="6"/>
      <c r="AB70" s="16"/>
      <c r="AC70" s="16"/>
      <c r="AD70" s="6"/>
      <c r="AE70" s="6"/>
      <c r="AF70" s="16"/>
      <c r="AG70" s="16"/>
      <c r="AH70" s="6"/>
      <c r="AI70" s="6"/>
      <c r="AJ70" s="16"/>
      <c r="AK70" s="16"/>
      <c r="AL70" s="6"/>
      <c r="AM70" s="6"/>
      <c r="AN70" s="16"/>
      <c r="AO70" s="16"/>
      <c r="AP70" s="6"/>
      <c r="AQ70" s="6"/>
      <c r="AR70" s="16"/>
      <c r="AS70" s="16"/>
      <c r="AT70" s="6"/>
      <c r="AU70" s="6"/>
      <c r="AV70" s="16"/>
      <c r="AW70" s="16"/>
      <c r="AX70" s="6"/>
      <c r="AY70" s="6"/>
      <c r="AZ70" s="16"/>
      <c r="BA70" s="16"/>
      <c r="BB70" s="6"/>
      <c r="BC70" s="15"/>
      <c r="BD70" s="16"/>
      <c r="BE70" s="16"/>
      <c r="BF70" s="6"/>
      <c r="BG70" s="25"/>
      <c r="BH70" s="16"/>
      <c r="BI70" s="16"/>
      <c r="BJ70" s="6"/>
      <c r="BK70" s="6"/>
      <c r="BL70" s="16"/>
      <c r="BM70" s="16"/>
      <c r="BN70" s="6"/>
      <c r="BO70" s="6"/>
      <c r="BP70" s="16"/>
      <c r="BQ70" s="16"/>
      <c r="BR70" s="6"/>
      <c r="BS70" s="25"/>
      <c r="BT70" s="16"/>
      <c r="BU70" s="16"/>
      <c r="BV70" s="6"/>
      <c r="BW70" s="25"/>
      <c r="BX70" s="16"/>
      <c r="BY70" s="16"/>
      <c r="BZ70" s="6"/>
      <c r="CA70" s="25"/>
      <c r="CB70" s="16"/>
      <c r="CC70" s="16"/>
      <c r="CD70" s="116">
        <v>2.85</v>
      </c>
      <c r="CE70" s="116">
        <v>2.95</v>
      </c>
      <c r="CF70" s="24">
        <f t="shared" si="4"/>
        <v>35727.450000000004</v>
      </c>
    </row>
    <row r="71" spans="1:84" ht="15.75" x14ac:dyDescent="0.25">
      <c r="A71" s="3">
        <v>53</v>
      </c>
      <c r="B71" s="39">
        <v>50000167</v>
      </c>
      <c r="C71" s="39" t="s">
        <v>160</v>
      </c>
      <c r="D71" s="39" t="s">
        <v>66</v>
      </c>
      <c r="E71" s="70">
        <v>10209</v>
      </c>
      <c r="F71" s="55">
        <f t="shared" si="5"/>
        <v>10209</v>
      </c>
      <c r="G71" s="26">
        <f t="shared" si="6"/>
        <v>0</v>
      </c>
      <c r="H71" s="26">
        <f t="shared" si="2"/>
        <v>0</v>
      </c>
      <c r="I71" s="26">
        <f t="shared" si="3"/>
        <v>0</v>
      </c>
      <c r="J71" s="11"/>
      <c r="K71" s="15"/>
      <c r="L71" s="15"/>
      <c r="M71" s="15"/>
      <c r="N71" s="6"/>
      <c r="O71" s="6"/>
      <c r="P71" s="15"/>
      <c r="Q71" s="15"/>
      <c r="R71" s="6"/>
      <c r="S71" s="6"/>
      <c r="T71" s="15"/>
      <c r="U71" s="15"/>
      <c r="V71" s="6"/>
      <c r="W71" s="6"/>
      <c r="X71" s="15"/>
      <c r="Y71" s="15"/>
      <c r="Z71" s="6"/>
      <c r="AA71" s="6"/>
      <c r="AB71" s="15"/>
      <c r="AC71" s="15"/>
      <c r="AD71" s="6"/>
      <c r="AE71" s="6"/>
      <c r="AF71" s="15"/>
      <c r="AG71" s="15"/>
      <c r="AH71" s="6"/>
      <c r="AI71" s="6"/>
      <c r="AJ71" s="15"/>
      <c r="AK71" s="15"/>
      <c r="AL71" s="6"/>
      <c r="AM71" s="6"/>
      <c r="AN71" s="15"/>
      <c r="AO71" s="15"/>
      <c r="AP71" s="6"/>
      <c r="AQ71" s="6"/>
      <c r="AR71" s="15"/>
      <c r="AS71" s="15"/>
      <c r="AT71" s="6"/>
      <c r="AU71" s="16"/>
      <c r="AV71" s="15"/>
      <c r="AW71" s="15"/>
      <c r="AX71" s="6"/>
      <c r="AY71" s="6"/>
      <c r="AZ71" s="15"/>
      <c r="BA71" s="15"/>
      <c r="BB71" s="6"/>
      <c r="BC71" s="6"/>
      <c r="BD71" s="15"/>
      <c r="BE71" s="15"/>
      <c r="BF71" s="6"/>
      <c r="BG71" s="6"/>
      <c r="BH71" s="15"/>
      <c r="BI71" s="15"/>
      <c r="BJ71" s="6"/>
      <c r="BK71" s="6"/>
      <c r="BL71" s="15"/>
      <c r="BM71" s="15"/>
      <c r="BN71" s="6"/>
      <c r="BO71" s="15"/>
      <c r="BP71" s="15"/>
      <c r="BQ71" s="15"/>
      <c r="BR71" s="6"/>
      <c r="BS71" s="6"/>
      <c r="BT71" s="15"/>
      <c r="BU71" s="15"/>
      <c r="BV71" s="6"/>
      <c r="BW71" s="6"/>
      <c r="BX71" s="15"/>
      <c r="BY71" s="15"/>
      <c r="BZ71" s="6"/>
      <c r="CA71" s="6"/>
      <c r="CB71" s="15"/>
      <c r="CC71" s="15"/>
      <c r="CD71" s="116">
        <v>3</v>
      </c>
      <c r="CE71" s="116">
        <v>3.5</v>
      </c>
      <c r="CF71" s="24">
        <f t="shared" si="4"/>
        <v>35731.5</v>
      </c>
    </row>
    <row r="72" spans="1:84" ht="15.75" x14ac:dyDescent="0.25">
      <c r="A72" s="8">
        <v>54</v>
      </c>
      <c r="B72" s="38">
        <v>50000219</v>
      </c>
      <c r="C72" s="38" t="s">
        <v>161</v>
      </c>
      <c r="D72" s="38" t="s">
        <v>66</v>
      </c>
      <c r="E72" s="70">
        <v>3400</v>
      </c>
      <c r="F72" s="55">
        <f t="shared" ref="F72:F91" si="7">+E72+G72-H72</f>
        <v>29650</v>
      </c>
      <c r="G72" s="26">
        <f t="shared" si="6"/>
        <v>46750</v>
      </c>
      <c r="H72" s="26">
        <f t="shared" si="2"/>
        <v>20500</v>
      </c>
      <c r="I72" s="26">
        <f t="shared" si="3"/>
        <v>0</v>
      </c>
      <c r="J72" s="13"/>
      <c r="K72" s="29"/>
      <c r="L72" s="29"/>
      <c r="M72" s="29"/>
      <c r="N72" s="14"/>
      <c r="O72" s="14"/>
      <c r="P72" s="29"/>
      <c r="Q72" s="29"/>
      <c r="R72" s="14"/>
      <c r="S72" s="29">
        <v>3400</v>
      </c>
      <c r="T72" s="29"/>
      <c r="U72" s="29"/>
      <c r="V72" s="14"/>
      <c r="W72" s="18"/>
      <c r="X72" s="29"/>
      <c r="Y72" s="29"/>
      <c r="Z72" s="14"/>
      <c r="AA72" s="18"/>
      <c r="AB72" s="29"/>
      <c r="AC72" s="29"/>
      <c r="AD72" s="14"/>
      <c r="AE72" s="14"/>
      <c r="AF72" s="29"/>
      <c r="AG72" s="29"/>
      <c r="AH72" s="14"/>
      <c r="AI72" s="19"/>
      <c r="AJ72" s="29"/>
      <c r="AK72" s="29"/>
      <c r="AL72" s="14"/>
      <c r="AM72" s="14"/>
      <c r="AN72" s="29"/>
      <c r="AO72" s="29"/>
      <c r="AP72" s="14"/>
      <c r="AQ72" s="14"/>
      <c r="AR72" s="29"/>
      <c r="AS72" s="29"/>
      <c r="AT72" s="14"/>
      <c r="AU72" s="18"/>
      <c r="AV72" s="29"/>
      <c r="AW72" s="29"/>
      <c r="AX72" s="14"/>
      <c r="AY72" s="14"/>
      <c r="AZ72" s="29"/>
      <c r="BA72" s="29"/>
      <c r="BB72" s="14"/>
      <c r="BC72" s="14"/>
      <c r="BD72" s="29"/>
      <c r="BE72" s="29"/>
      <c r="BF72" s="14"/>
      <c r="BG72" s="14"/>
      <c r="BH72" s="29"/>
      <c r="BI72" s="29"/>
      <c r="BJ72" s="14">
        <v>46600</v>
      </c>
      <c r="BK72" s="14"/>
      <c r="BL72" s="29"/>
      <c r="BM72" s="29"/>
      <c r="BN72" s="14"/>
      <c r="BO72" s="18">
        <v>6850</v>
      </c>
      <c r="BP72" s="29"/>
      <c r="BQ72" s="29"/>
      <c r="BR72" s="14"/>
      <c r="BS72" s="14">
        <v>10250</v>
      </c>
      <c r="BT72" s="29"/>
      <c r="BU72" s="29"/>
      <c r="BV72" s="14"/>
      <c r="BW72" s="14"/>
      <c r="BX72" s="29">
        <v>150</v>
      </c>
      <c r="BY72" s="29"/>
      <c r="BZ72" s="14"/>
      <c r="CA72" s="14"/>
      <c r="CB72" s="29"/>
      <c r="CC72" s="29"/>
      <c r="CD72" s="116">
        <v>3.1</v>
      </c>
      <c r="CE72" s="116">
        <v>3.75</v>
      </c>
      <c r="CF72" s="24">
        <f t="shared" ref="CF72:CF135" si="8">F72*CE72</f>
        <v>111187.5</v>
      </c>
    </row>
    <row r="73" spans="1:84" ht="15.75" x14ac:dyDescent="0.25">
      <c r="A73" s="8"/>
      <c r="B73" s="38"/>
      <c r="C73" s="38" t="s">
        <v>162</v>
      </c>
      <c r="D73" s="38" t="s">
        <v>163</v>
      </c>
      <c r="E73" s="70">
        <v>19900</v>
      </c>
      <c r="F73" s="55">
        <f>+E73+G73-H73</f>
        <v>19900</v>
      </c>
      <c r="G73" s="26">
        <f t="shared" si="6"/>
        <v>0</v>
      </c>
      <c r="H73" s="26">
        <f t="shared" ref="H73:H137" si="9">+K73+O73+S73+W73+AA73+AE73+AI73+AM73+AQ73+AU73+AY73+BC73+BG73+BK73+BO73+BS73+BW73+CA73</f>
        <v>0</v>
      </c>
      <c r="I73" s="26">
        <f t="shared" ref="I73:I137" si="10">+M73+Q73+U73+Y73+AC73+AG73+AK73+AO73+AS73+AW73+BA73+BE73+BI73+BM73+BQ73+BU73+BY73+CC73</f>
        <v>0</v>
      </c>
      <c r="J73" s="13"/>
      <c r="K73" s="29"/>
      <c r="L73" s="29"/>
      <c r="M73" s="29"/>
      <c r="N73" s="14"/>
      <c r="O73" s="14"/>
      <c r="P73" s="29"/>
      <c r="Q73" s="29"/>
      <c r="R73" s="14"/>
      <c r="S73" s="29"/>
      <c r="T73" s="29"/>
      <c r="U73" s="29"/>
      <c r="V73" s="14"/>
      <c r="W73" s="18"/>
      <c r="X73" s="29"/>
      <c r="Y73" s="29"/>
      <c r="Z73" s="14"/>
      <c r="AA73" s="18"/>
      <c r="AB73" s="29"/>
      <c r="AC73" s="29"/>
      <c r="AD73" s="14"/>
      <c r="AE73" s="14"/>
      <c r="AF73" s="29"/>
      <c r="AG73" s="29"/>
      <c r="AH73" s="14"/>
      <c r="AI73" s="19"/>
      <c r="AJ73" s="29"/>
      <c r="AK73" s="29"/>
      <c r="AL73" s="14"/>
      <c r="AM73" s="14"/>
      <c r="AN73" s="29"/>
      <c r="AO73" s="29"/>
      <c r="AP73" s="14"/>
      <c r="AQ73" s="14"/>
      <c r="AR73" s="29"/>
      <c r="AS73" s="29"/>
      <c r="AT73" s="14"/>
      <c r="AU73" s="18"/>
      <c r="AV73" s="29"/>
      <c r="AW73" s="29"/>
      <c r="AX73" s="14"/>
      <c r="AY73" s="14"/>
      <c r="AZ73" s="29"/>
      <c r="BA73" s="29"/>
      <c r="BB73" s="14"/>
      <c r="BC73" s="14"/>
      <c r="BD73" s="29"/>
      <c r="BE73" s="29"/>
      <c r="BF73" s="14"/>
      <c r="BG73" s="14"/>
      <c r="BH73" s="29"/>
      <c r="BI73" s="29"/>
      <c r="BJ73" s="14"/>
      <c r="BK73" s="14"/>
      <c r="BL73" s="29"/>
      <c r="BM73" s="29"/>
      <c r="BN73" s="14"/>
      <c r="BO73" s="18"/>
      <c r="BP73" s="29"/>
      <c r="BQ73" s="29"/>
      <c r="BR73" s="14"/>
      <c r="BS73" s="14"/>
      <c r="BT73" s="29"/>
      <c r="BU73" s="29"/>
      <c r="BV73" s="14"/>
      <c r="BW73" s="14"/>
      <c r="BX73" s="29"/>
      <c r="BY73" s="29"/>
      <c r="BZ73" s="14"/>
      <c r="CA73" s="14"/>
      <c r="CB73" s="29"/>
      <c r="CC73" s="29"/>
      <c r="CD73" s="116"/>
      <c r="CE73" s="116">
        <v>3.17</v>
      </c>
      <c r="CF73" s="24">
        <f t="shared" si="8"/>
        <v>63083</v>
      </c>
    </row>
    <row r="74" spans="1:84" ht="15.75" customHeight="1" x14ac:dyDescent="0.25">
      <c r="A74" s="91" t="s">
        <v>178</v>
      </c>
      <c r="B74" s="89"/>
      <c r="C74" s="89"/>
      <c r="D74" s="90"/>
      <c r="E74" s="70"/>
      <c r="F74" s="55">
        <f t="shared" si="7"/>
        <v>0</v>
      </c>
      <c r="G74" s="26">
        <f t="shared" si="6"/>
        <v>0</v>
      </c>
      <c r="H74" s="26">
        <f t="shared" si="9"/>
        <v>0</v>
      </c>
      <c r="I74" s="26">
        <f t="shared" si="10"/>
        <v>0</v>
      </c>
      <c r="J74" s="13"/>
      <c r="K74" s="29"/>
      <c r="L74" s="29"/>
      <c r="M74" s="29"/>
      <c r="N74" s="14"/>
      <c r="O74" s="14"/>
      <c r="P74" s="29"/>
      <c r="Q74" s="29"/>
      <c r="R74" s="14"/>
      <c r="S74" s="29"/>
      <c r="T74" s="29"/>
      <c r="U74" s="29"/>
      <c r="V74" s="14"/>
      <c r="W74" s="18"/>
      <c r="X74" s="29"/>
      <c r="Y74" s="29"/>
      <c r="Z74" s="14"/>
      <c r="AA74" s="18"/>
      <c r="AB74" s="29"/>
      <c r="AC74" s="29"/>
      <c r="AD74" s="14"/>
      <c r="AE74" s="14"/>
      <c r="AF74" s="29"/>
      <c r="AG74" s="29"/>
      <c r="AH74" s="14"/>
      <c r="AI74" s="19"/>
      <c r="AJ74" s="29"/>
      <c r="AK74" s="29"/>
      <c r="AL74" s="14"/>
      <c r="AM74" s="14"/>
      <c r="AN74" s="29"/>
      <c r="AO74" s="29"/>
      <c r="AP74" s="14"/>
      <c r="AQ74" s="14"/>
      <c r="AR74" s="29"/>
      <c r="AS74" s="29"/>
      <c r="AT74" s="14"/>
      <c r="AU74" s="18"/>
      <c r="AV74" s="29"/>
      <c r="AW74" s="29"/>
      <c r="AX74" s="14"/>
      <c r="AY74" s="14"/>
      <c r="AZ74" s="29"/>
      <c r="BA74" s="29"/>
      <c r="BB74" s="14"/>
      <c r="BC74" s="14"/>
      <c r="BD74" s="29"/>
      <c r="BE74" s="29"/>
      <c r="BF74" s="14"/>
      <c r="BG74" s="14"/>
      <c r="BH74" s="29"/>
      <c r="BI74" s="29"/>
      <c r="BJ74" s="14"/>
      <c r="BK74" s="14"/>
      <c r="BL74" s="29"/>
      <c r="BM74" s="29"/>
      <c r="BN74" s="14"/>
      <c r="BO74" s="18"/>
      <c r="BP74" s="29"/>
      <c r="BQ74" s="29"/>
      <c r="BR74" s="14"/>
      <c r="BS74" s="14"/>
      <c r="BT74" s="29"/>
      <c r="BU74" s="29"/>
      <c r="BV74" s="14"/>
      <c r="BW74" s="14"/>
      <c r="BX74" s="29"/>
      <c r="BY74" s="29"/>
      <c r="BZ74" s="14"/>
      <c r="CA74" s="14"/>
      <c r="CB74" s="29"/>
      <c r="CC74" s="29"/>
      <c r="CD74" s="116"/>
      <c r="CE74" s="116"/>
      <c r="CF74" s="24">
        <f t="shared" si="8"/>
        <v>0</v>
      </c>
    </row>
    <row r="75" spans="1:84" ht="15.75" x14ac:dyDescent="0.25">
      <c r="A75" s="3"/>
      <c r="B75" s="47">
        <v>50000316</v>
      </c>
      <c r="C75" s="59" t="s">
        <v>7</v>
      </c>
      <c r="D75" s="47" t="s">
        <v>9</v>
      </c>
      <c r="E75" s="72">
        <v>2900</v>
      </c>
      <c r="F75" s="55">
        <f t="shared" si="7"/>
        <v>2900</v>
      </c>
      <c r="G75" s="26">
        <f t="shared" si="6"/>
        <v>0</v>
      </c>
      <c r="H75" s="26">
        <f t="shared" si="9"/>
        <v>0</v>
      </c>
      <c r="I75" s="26">
        <f t="shared" si="10"/>
        <v>0</v>
      </c>
      <c r="J75" s="13"/>
      <c r="K75" s="29"/>
      <c r="L75" s="29"/>
      <c r="M75" s="29"/>
      <c r="N75" s="14"/>
      <c r="O75" s="14"/>
      <c r="P75" s="29"/>
      <c r="Q75" s="29"/>
      <c r="R75" s="14"/>
      <c r="S75" s="29"/>
      <c r="T75" s="29"/>
      <c r="U75" s="29"/>
      <c r="V75" s="14"/>
      <c r="W75" s="18"/>
      <c r="X75" s="29"/>
      <c r="Y75" s="29"/>
      <c r="Z75" s="14"/>
      <c r="AA75" s="18"/>
      <c r="AB75" s="29"/>
      <c r="AC75" s="29"/>
      <c r="AD75" s="14"/>
      <c r="AE75" s="14"/>
      <c r="AF75" s="29"/>
      <c r="AG75" s="29"/>
      <c r="AH75" s="14"/>
      <c r="AI75" s="19"/>
      <c r="AJ75" s="29"/>
      <c r="AK75" s="29"/>
      <c r="AL75" s="14"/>
      <c r="AM75" s="14"/>
      <c r="AN75" s="29"/>
      <c r="AO75" s="29"/>
      <c r="AP75" s="14"/>
      <c r="AQ75" s="14"/>
      <c r="AR75" s="29"/>
      <c r="AS75" s="29"/>
      <c r="AT75" s="14"/>
      <c r="AU75" s="18"/>
      <c r="AV75" s="29"/>
      <c r="AW75" s="29"/>
      <c r="AX75" s="14"/>
      <c r="AY75" s="14"/>
      <c r="AZ75" s="29"/>
      <c r="BA75" s="29"/>
      <c r="BB75" s="14"/>
      <c r="BC75" s="14"/>
      <c r="BD75" s="29"/>
      <c r="BE75" s="29"/>
      <c r="BF75" s="14"/>
      <c r="BG75" s="14"/>
      <c r="BH75" s="29"/>
      <c r="BI75" s="29"/>
      <c r="BJ75" s="14"/>
      <c r="BK75" s="14"/>
      <c r="BL75" s="29"/>
      <c r="BM75" s="29"/>
      <c r="BN75" s="14"/>
      <c r="BO75" s="18"/>
      <c r="BP75" s="29"/>
      <c r="BQ75" s="29"/>
      <c r="BR75" s="14"/>
      <c r="BS75" s="14"/>
      <c r="BT75" s="29"/>
      <c r="BU75" s="29"/>
      <c r="BV75" s="14"/>
      <c r="BW75" s="14"/>
      <c r="BX75" s="29"/>
      <c r="BY75" s="29"/>
      <c r="BZ75" s="14"/>
      <c r="CA75" s="14"/>
      <c r="CB75" s="29"/>
      <c r="CC75" s="29"/>
      <c r="CD75" s="116">
        <v>1.8</v>
      </c>
      <c r="CE75" s="116">
        <v>1.8</v>
      </c>
      <c r="CF75" s="24">
        <f t="shared" si="8"/>
        <v>5220</v>
      </c>
    </row>
    <row r="76" spans="1:84" ht="15.75" x14ac:dyDescent="0.25">
      <c r="A76" s="8"/>
      <c r="B76" s="47">
        <v>50000331</v>
      </c>
      <c r="C76" s="47" t="s">
        <v>11</v>
      </c>
      <c r="D76" s="47" t="s">
        <v>8</v>
      </c>
      <c r="E76" s="73">
        <v>2500</v>
      </c>
      <c r="F76" s="55">
        <f t="shared" si="7"/>
        <v>2500</v>
      </c>
      <c r="G76" s="26">
        <f t="shared" si="6"/>
        <v>0</v>
      </c>
      <c r="H76" s="26">
        <f t="shared" si="9"/>
        <v>0</v>
      </c>
      <c r="I76" s="26">
        <f t="shared" si="10"/>
        <v>0</v>
      </c>
      <c r="J76" s="13"/>
      <c r="K76" s="29"/>
      <c r="L76" s="29"/>
      <c r="M76" s="29"/>
      <c r="N76" s="14"/>
      <c r="O76" s="14"/>
      <c r="P76" s="29"/>
      <c r="Q76" s="29"/>
      <c r="R76" s="14"/>
      <c r="S76" s="29"/>
      <c r="T76" s="29"/>
      <c r="U76" s="29"/>
      <c r="V76" s="14"/>
      <c r="W76" s="18"/>
      <c r="X76" s="29"/>
      <c r="Y76" s="29"/>
      <c r="Z76" s="14"/>
      <c r="AA76" s="18"/>
      <c r="AB76" s="29"/>
      <c r="AC76" s="29"/>
      <c r="AD76" s="14"/>
      <c r="AE76" s="14"/>
      <c r="AF76" s="29"/>
      <c r="AG76" s="29"/>
      <c r="AH76" s="14"/>
      <c r="AI76" s="19"/>
      <c r="AJ76" s="29"/>
      <c r="AK76" s="29"/>
      <c r="AL76" s="14"/>
      <c r="AM76" s="14"/>
      <c r="AN76" s="29"/>
      <c r="AO76" s="29"/>
      <c r="AP76" s="14"/>
      <c r="AQ76" s="14"/>
      <c r="AR76" s="29"/>
      <c r="AS76" s="29"/>
      <c r="AT76" s="14"/>
      <c r="AU76" s="18"/>
      <c r="AV76" s="29"/>
      <c r="AW76" s="29"/>
      <c r="AX76" s="14"/>
      <c r="AY76" s="14"/>
      <c r="AZ76" s="29"/>
      <c r="BA76" s="29"/>
      <c r="BB76" s="14"/>
      <c r="BC76" s="14"/>
      <c r="BD76" s="29"/>
      <c r="BE76" s="29"/>
      <c r="BF76" s="14"/>
      <c r="BG76" s="14"/>
      <c r="BH76" s="29"/>
      <c r="BI76" s="29"/>
      <c r="BJ76" s="14"/>
      <c r="BK76" s="14"/>
      <c r="BL76" s="29"/>
      <c r="BM76" s="29"/>
      <c r="BN76" s="14"/>
      <c r="BO76" s="18"/>
      <c r="BP76" s="29"/>
      <c r="BQ76" s="29"/>
      <c r="BR76" s="14"/>
      <c r="BS76" s="14"/>
      <c r="BT76" s="29"/>
      <c r="BU76" s="29"/>
      <c r="BV76" s="14"/>
      <c r="BW76" s="14"/>
      <c r="BX76" s="29"/>
      <c r="BY76" s="29"/>
      <c r="BZ76" s="14"/>
      <c r="CA76" s="14"/>
      <c r="CB76" s="29"/>
      <c r="CC76" s="29"/>
      <c r="CD76" s="116">
        <v>1.8</v>
      </c>
      <c r="CE76" s="116">
        <v>1.8</v>
      </c>
      <c r="CF76" s="24">
        <f t="shared" si="8"/>
        <v>4500</v>
      </c>
    </row>
    <row r="77" spans="1:84" ht="15.75" x14ac:dyDescent="0.25">
      <c r="A77" s="8"/>
      <c r="B77" s="47">
        <v>50000320</v>
      </c>
      <c r="C77" s="47" t="s">
        <v>69</v>
      </c>
      <c r="D77" s="47" t="s">
        <v>184</v>
      </c>
      <c r="E77" s="73">
        <v>2500</v>
      </c>
      <c r="F77" s="55">
        <f t="shared" si="7"/>
        <v>2500</v>
      </c>
      <c r="G77" s="26">
        <f t="shared" si="6"/>
        <v>0</v>
      </c>
      <c r="H77" s="26">
        <f t="shared" si="9"/>
        <v>0</v>
      </c>
      <c r="I77" s="26">
        <f t="shared" si="10"/>
        <v>0</v>
      </c>
      <c r="J77" s="13"/>
      <c r="K77" s="29"/>
      <c r="L77" s="29"/>
      <c r="M77" s="29"/>
      <c r="N77" s="14"/>
      <c r="O77" s="14"/>
      <c r="P77" s="29"/>
      <c r="Q77" s="29"/>
      <c r="R77" s="14"/>
      <c r="S77" s="29"/>
      <c r="T77" s="29"/>
      <c r="U77" s="29"/>
      <c r="V77" s="14"/>
      <c r="W77" s="18"/>
      <c r="X77" s="29"/>
      <c r="Y77" s="29"/>
      <c r="Z77" s="14"/>
      <c r="AA77" s="18"/>
      <c r="AB77" s="29"/>
      <c r="AC77" s="29"/>
      <c r="AD77" s="14"/>
      <c r="AE77" s="14"/>
      <c r="AF77" s="29"/>
      <c r="AG77" s="29"/>
      <c r="AH77" s="14"/>
      <c r="AI77" s="19"/>
      <c r="AJ77" s="29"/>
      <c r="AK77" s="29"/>
      <c r="AL77" s="14"/>
      <c r="AM77" s="14"/>
      <c r="AN77" s="29"/>
      <c r="AO77" s="29"/>
      <c r="AP77" s="14"/>
      <c r="AQ77" s="14"/>
      <c r="AR77" s="29"/>
      <c r="AS77" s="29"/>
      <c r="AT77" s="14"/>
      <c r="AU77" s="18"/>
      <c r="AV77" s="29"/>
      <c r="AW77" s="29"/>
      <c r="AX77" s="14"/>
      <c r="AY77" s="14"/>
      <c r="AZ77" s="29"/>
      <c r="BA77" s="29"/>
      <c r="BB77" s="14"/>
      <c r="BC77" s="14"/>
      <c r="BD77" s="29"/>
      <c r="BE77" s="29"/>
      <c r="BF77" s="14"/>
      <c r="BG77" s="14"/>
      <c r="BH77" s="29"/>
      <c r="BI77" s="29"/>
      <c r="BJ77" s="14"/>
      <c r="BK77" s="14"/>
      <c r="BL77" s="29"/>
      <c r="BM77" s="29"/>
      <c r="BN77" s="14"/>
      <c r="BO77" s="18"/>
      <c r="BP77" s="29"/>
      <c r="BQ77" s="29"/>
      <c r="BR77" s="14"/>
      <c r="BS77" s="14"/>
      <c r="BT77" s="29"/>
      <c r="BU77" s="29"/>
      <c r="BV77" s="14"/>
      <c r="BW77" s="14"/>
      <c r="BX77" s="29"/>
      <c r="BY77" s="29"/>
      <c r="BZ77" s="14"/>
      <c r="CA77" s="14"/>
      <c r="CB77" s="29"/>
      <c r="CC77" s="29"/>
      <c r="CD77" s="116">
        <v>1.8</v>
      </c>
      <c r="CE77" s="116">
        <v>1.8</v>
      </c>
      <c r="CF77" s="24">
        <f t="shared" si="8"/>
        <v>4500</v>
      </c>
    </row>
    <row r="78" spans="1:84" ht="15.75" x14ac:dyDescent="0.25">
      <c r="A78" s="8"/>
      <c r="B78" s="47">
        <v>50000164</v>
      </c>
      <c r="C78" s="47" t="s">
        <v>69</v>
      </c>
      <c r="D78" s="47" t="s">
        <v>13</v>
      </c>
      <c r="E78" s="73">
        <v>2350</v>
      </c>
      <c r="F78" s="55">
        <f t="shared" si="7"/>
        <v>2350</v>
      </c>
      <c r="G78" s="26">
        <f t="shared" si="6"/>
        <v>0</v>
      </c>
      <c r="H78" s="26">
        <f t="shared" si="9"/>
        <v>0</v>
      </c>
      <c r="I78" s="26">
        <f t="shared" si="10"/>
        <v>0</v>
      </c>
      <c r="J78" s="13"/>
      <c r="K78" s="29"/>
      <c r="L78" s="29"/>
      <c r="M78" s="29"/>
      <c r="N78" s="14"/>
      <c r="O78" s="14"/>
      <c r="P78" s="29"/>
      <c r="Q78" s="29"/>
      <c r="R78" s="14"/>
      <c r="S78" s="29"/>
      <c r="T78" s="29"/>
      <c r="U78" s="29"/>
      <c r="V78" s="14"/>
      <c r="W78" s="18"/>
      <c r="X78" s="29"/>
      <c r="Y78" s="29"/>
      <c r="Z78" s="14"/>
      <c r="AA78" s="18"/>
      <c r="AB78" s="29"/>
      <c r="AC78" s="29"/>
      <c r="AD78" s="14"/>
      <c r="AE78" s="14"/>
      <c r="AF78" s="29"/>
      <c r="AG78" s="29"/>
      <c r="AH78" s="14"/>
      <c r="AI78" s="19"/>
      <c r="AJ78" s="29"/>
      <c r="AK78" s="29"/>
      <c r="AL78" s="14"/>
      <c r="AM78" s="14"/>
      <c r="AN78" s="29"/>
      <c r="AO78" s="29"/>
      <c r="AP78" s="14"/>
      <c r="AQ78" s="14"/>
      <c r="AR78" s="29"/>
      <c r="AS78" s="29"/>
      <c r="AT78" s="14"/>
      <c r="AU78" s="18"/>
      <c r="AV78" s="29"/>
      <c r="AW78" s="29"/>
      <c r="AX78" s="14"/>
      <c r="AY78" s="14"/>
      <c r="AZ78" s="29"/>
      <c r="BA78" s="29"/>
      <c r="BB78" s="14"/>
      <c r="BC78" s="14"/>
      <c r="BD78" s="29"/>
      <c r="BE78" s="29"/>
      <c r="BF78" s="14"/>
      <c r="BG78" s="14"/>
      <c r="BH78" s="29"/>
      <c r="BI78" s="29"/>
      <c r="BJ78" s="14"/>
      <c r="BK78" s="14"/>
      <c r="BL78" s="29"/>
      <c r="BM78" s="29"/>
      <c r="BN78" s="14"/>
      <c r="BO78" s="18"/>
      <c r="BP78" s="29"/>
      <c r="BQ78" s="29"/>
      <c r="BR78" s="14"/>
      <c r="BS78" s="14"/>
      <c r="BT78" s="29"/>
      <c r="BU78" s="29"/>
      <c r="BV78" s="14"/>
      <c r="BW78" s="14"/>
      <c r="BX78" s="29"/>
      <c r="BY78" s="29"/>
      <c r="BZ78" s="14"/>
      <c r="CA78" s="14"/>
      <c r="CB78" s="29"/>
      <c r="CC78" s="29"/>
      <c r="CD78" s="116">
        <v>1.8</v>
      </c>
      <c r="CE78" s="116">
        <v>1.8</v>
      </c>
      <c r="CF78" s="24">
        <f t="shared" si="8"/>
        <v>4230</v>
      </c>
    </row>
    <row r="79" spans="1:84" ht="15.75" x14ac:dyDescent="0.25">
      <c r="A79" s="8"/>
      <c r="B79" s="47">
        <v>50000315</v>
      </c>
      <c r="C79" s="47" t="s">
        <v>15</v>
      </c>
      <c r="D79" s="47" t="s">
        <v>8</v>
      </c>
      <c r="E79" s="73">
        <v>2800</v>
      </c>
      <c r="F79" s="55">
        <f t="shared" si="7"/>
        <v>2800</v>
      </c>
      <c r="G79" s="26">
        <f t="shared" si="6"/>
        <v>0</v>
      </c>
      <c r="H79" s="26">
        <f t="shared" si="9"/>
        <v>0</v>
      </c>
      <c r="I79" s="26">
        <f t="shared" si="10"/>
        <v>0</v>
      </c>
      <c r="J79" s="13"/>
      <c r="K79" s="29"/>
      <c r="L79" s="29"/>
      <c r="M79" s="29"/>
      <c r="N79" s="14"/>
      <c r="O79" s="14"/>
      <c r="P79" s="29"/>
      <c r="Q79" s="29"/>
      <c r="R79" s="14"/>
      <c r="S79" s="29"/>
      <c r="T79" s="29"/>
      <c r="U79" s="29"/>
      <c r="V79" s="14"/>
      <c r="W79" s="18"/>
      <c r="X79" s="29"/>
      <c r="Y79" s="29"/>
      <c r="Z79" s="14"/>
      <c r="AA79" s="18"/>
      <c r="AB79" s="29"/>
      <c r="AC79" s="29"/>
      <c r="AD79" s="14"/>
      <c r="AE79" s="14"/>
      <c r="AF79" s="29"/>
      <c r="AG79" s="29"/>
      <c r="AH79" s="14"/>
      <c r="AI79" s="19"/>
      <c r="AJ79" s="29"/>
      <c r="AK79" s="29"/>
      <c r="AL79" s="14"/>
      <c r="AM79" s="14"/>
      <c r="AN79" s="29"/>
      <c r="AO79" s="29"/>
      <c r="AP79" s="14"/>
      <c r="AQ79" s="14"/>
      <c r="AR79" s="29"/>
      <c r="AS79" s="29"/>
      <c r="AT79" s="14"/>
      <c r="AU79" s="18"/>
      <c r="AV79" s="29"/>
      <c r="AW79" s="29"/>
      <c r="AX79" s="14"/>
      <c r="AY79" s="14"/>
      <c r="AZ79" s="29"/>
      <c r="BA79" s="29"/>
      <c r="BB79" s="14"/>
      <c r="BC79" s="14"/>
      <c r="BD79" s="29"/>
      <c r="BE79" s="29"/>
      <c r="BF79" s="14"/>
      <c r="BG79" s="14"/>
      <c r="BH79" s="29"/>
      <c r="BI79" s="29"/>
      <c r="BJ79" s="14"/>
      <c r="BK79" s="14"/>
      <c r="BL79" s="29"/>
      <c r="BM79" s="29"/>
      <c r="BN79" s="14"/>
      <c r="BO79" s="18"/>
      <c r="BP79" s="29"/>
      <c r="BQ79" s="29"/>
      <c r="BR79" s="14"/>
      <c r="BS79" s="14"/>
      <c r="BT79" s="29"/>
      <c r="BU79" s="29"/>
      <c r="BV79" s="14"/>
      <c r="BW79" s="14"/>
      <c r="BX79" s="29"/>
      <c r="BY79" s="29"/>
      <c r="BZ79" s="14"/>
      <c r="CA79" s="14"/>
      <c r="CB79" s="29"/>
      <c r="CC79" s="29"/>
      <c r="CD79" s="116">
        <v>1.8</v>
      </c>
      <c r="CE79" s="116">
        <v>1.8</v>
      </c>
      <c r="CF79" s="24">
        <f t="shared" si="8"/>
        <v>5040</v>
      </c>
    </row>
    <row r="80" spans="1:84" ht="15.75" x14ac:dyDescent="0.25">
      <c r="A80" s="8"/>
      <c r="B80" s="47">
        <v>50000328</v>
      </c>
      <c r="C80" s="47" t="s">
        <v>62</v>
      </c>
      <c r="D80" s="47" t="s">
        <v>63</v>
      </c>
      <c r="E80" s="73">
        <v>3000</v>
      </c>
      <c r="F80" s="55">
        <f t="shared" si="7"/>
        <v>3000</v>
      </c>
      <c r="G80" s="26">
        <f t="shared" si="6"/>
        <v>0</v>
      </c>
      <c r="H80" s="26">
        <f t="shared" si="9"/>
        <v>0</v>
      </c>
      <c r="I80" s="26">
        <f t="shared" si="10"/>
        <v>0</v>
      </c>
      <c r="J80" s="13"/>
      <c r="K80" s="29"/>
      <c r="L80" s="29"/>
      <c r="M80" s="29"/>
      <c r="N80" s="14"/>
      <c r="O80" s="14"/>
      <c r="P80" s="29"/>
      <c r="Q80" s="29"/>
      <c r="R80" s="14"/>
      <c r="S80" s="29"/>
      <c r="T80" s="29"/>
      <c r="U80" s="29"/>
      <c r="V80" s="14"/>
      <c r="W80" s="18"/>
      <c r="X80" s="29"/>
      <c r="Y80" s="29"/>
      <c r="Z80" s="14"/>
      <c r="AA80" s="18"/>
      <c r="AB80" s="29"/>
      <c r="AC80" s="29"/>
      <c r="AD80" s="14"/>
      <c r="AE80" s="14"/>
      <c r="AF80" s="29"/>
      <c r="AG80" s="29"/>
      <c r="AH80" s="14"/>
      <c r="AI80" s="19"/>
      <c r="AJ80" s="29"/>
      <c r="AK80" s="29"/>
      <c r="AL80" s="14"/>
      <c r="AM80" s="14"/>
      <c r="AN80" s="29"/>
      <c r="AO80" s="29"/>
      <c r="AP80" s="14"/>
      <c r="AQ80" s="14"/>
      <c r="AR80" s="29"/>
      <c r="AS80" s="29"/>
      <c r="AT80" s="14"/>
      <c r="AU80" s="18"/>
      <c r="AV80" s="29"/>
      <c r="AW80" s="29"/>
      <c r="AX80" s="14"/>
      <c r="AY80" s="14"/>
      <c r="AZ80" s="29"/>
      <c r="BA80" s="29"/>
      <c r="BB80" s="14"/>
      <c r="BC80" s="14"/>
      <c r="BD80" s="29"/>
      <c r="BE80" s="29"/>
      <c r="BF80" s="14"/>
      <c r="BG80" s="14"/>
      <c r="BH80" s="29"/>
      <c r="BI80" s="29"/>
      <c r="BJ80" s="14"/>
      <c r="BK80" s="14"/>
      <c r="BL80" s="29"/>
      <c r="BM80" s="29"/>
      <c r="BN80" s="14"/>
      <c r="BO80" s="18"/>
      <c r="BP80" s="29"/>
      <c r="BQ80" s="29"/>
      <c r="BR80" s="14"/>
      <c r="BS80" s="14"/>
      <c r="BT80" s="29"/>
      <c r="BU80" s="29"/>
      <c r="BV80" s="14"/>
      <c r="BW80" s="14"/>
      <c r="BX80" s="29"/>
      <c r="BY80" s="29"/>
      <c r="BZ80" s="14"/>
      <c r="CA80" s="14"/>
      <c r="CB80" s="29"/>
      <c r="CC80" s="29"/>
      <c r="CD80" s="116">
        <v>1.8</v>
      </c>
      <c r="CE80" s="116">
        <v>1.8</v>
      </c>
      <c r="CF80" s="24">
        <f t="shared" si="8"/>
        <v>5400</v>
      </c>
    </row>
    <row r="81" spans="1:84" ht="15.75" x14ac:dyDescent="0.25">
      <c r="A81" s="8"/>
      <c r="B81" s="47">
        <v>50000329</v>
      </c>
      <c r="C81" s="47" t="s">
        <v>67</v>
      </c>
      <c r="D81" s="47" t="s">
        <v>44</v>
      </c>
      <c r="E81" s="73">
        <v>2900</v>
      </c>
      <c r="F81" s="55">
        <f t="shared" si="7"/>
        <v>2900</v>
      </c>
      <c r="G81" s="26">
        <f t="shared" si="6"/>
        <v>0</v>
      </c>
      <c r="H81" s="26">
        <f t="shared" si="9"/>
        <v>0</v>
      </c>
      <c r="I81" s="26">
        <f t="shared" si="10"/>
        <v>0</v>
      </c>
      <c r="J81" s="13"/>
      <c r="K81" s="29"/>
      <c r="L81" s="29"/>
      <c r="M81" s="29"/>
      <c r="N81" s="14"/>
      <c r="O81" s="14"/>
      <c r="P81" s="29"/>
      <c r="Q81" s="29"/>
      <c r="R81" s="14"/>
      <c r="S81" s="29"/>
      <c r="T81" s="29"/>
      <c r="U81" s="29"/>
      <c r="V81" s="14"/>
      <c r="W81" s="18"/>
      <c r="X81" s="29"/>
      <c r="Y81" s="29"/>
      <c r="Z81" s="14"/>
      <c r="AA81" s="18"/>
      <c r="AB81" s="29"/>
      <c r="AC81" s="29"/>
      <c r="AD81" s="14"/>
      <c r="AE81" s="14"/>
      <c r="AF81" s="29"/>
      <c r="AG81" s="29"/>
      <c r="AH81" s="14"/>
      <c r="AI81" s="19"/>
      <c r="AJ81" s="29"/>
      <c r="AK81" s="29"/>
      <c r="AL81" s="14"/>
      <c r="AM81" s="14"/>
      <c r="AN81" s="29"/>
      <c r="AO81" s="29"/>
      <c r="AP81" s="14"/>
      <c r="AQ81" s="14"/>
      <c r="AR81" s="29"/>
      <c r="AS81" s="29"/>
      <c r="AT81" s="14"/>
      <c r="AU81" s="18"/>
      <c r="AV81" s="29"/>
      <c r="AW81" s="29"/>
      <c r="AX81" s="14"/>
      <c r="AY81" s="14"/>
      <c r="AZ81" s="29"/>
      <c r="BA81" s="29"/>
      <c r="BB81" s="14"/>
      <c r="BC81" s="14"/>
      <c r="BD81" s="29"/>
      <c r="BE81" s="29"/>
      <c r="BF81" s="14"/>
      <c r="BG81" s="14"/>
      <c r="BH81" s="29"/>
      <c r="BI81" s="29"/>
      <c r="BJ81" s="14"/>
      <c r="BK81" s="14"/>
      <c r="BL81" s="29"/>
      <c r="BM81" s="29"/>
      <c r="BN81" s="14"/>
      <c r="BO81" s="18"/>
      <c r="BP81" s="29"/>
      <c r="BQ81" s="29"/>
      <c r="BR81" s="14"/>
      <c r="BS81" s="14"/>
      <c r="BT81" s="29"/>
      <c r="BU81" s="29"/>
      <c r="BV81" s="14"/>
      <c r="BW81" s="14"/>
      <c r="BX81" s="29"/>
      <c r="BY81" s="29"/>
      <c r="BZ81" s="14"/>
      <c r="CA81" s="14"/>
      <c r="CB81" s="29"/>
      <c r="CC81" s="29"/>
      <c r="CD81" s="116">
        <v>1.8</v>
      </c>
      <c r="CE81" s="116">
        <v>1.8</v>
      </c>
      <c r="CF81" s="24">
        <f t="shared" si="8"/>
        <v>5220</v>
      </c>
    </row>
    <row r="82" spans="1:84" ht="15.75" x14ac:dyDescent="0.25">
      <c r="A82" s="8"/>
      <c r="B82" s="47">
        <v>50000165</v>
      </c>
      <c r="C82" s="47" t="s">
        <v>67</v>
      </c>
      <c r="D82" s="47" t="s">
        <v>185</v>
      </c>
      <c r="E82" s="73">
        <v>2900</v>
      </c>
      <c r="F82" s="55">
        <f t="shared" si="7"/>
        <v>2900</v>
      </c>
      <c r="G82" s="26">
        <f t="shared" si="6"/>
        <v>0</v>
      </c>
      <c r="H82" s="26">
        <f t="shared" si="9"/>
        <v>0</v>
      </c>
      <c r="I82" s="26">
        <f t="shared" si="10"/>
        <v>0</v>
      </c>
      <c r="J82" s="13"/>
      <c r="K82" s="29"/>
      <c r="L82" s="29"/>
      <c r="M82" s="29"/>
      <c r="N82" s="14"/>
      <c r="O82" s="14"/>
      <c r="P82" s="29"/>
      <c r="Q82" s="29"/>
      <c r="R82" s="14"/>
      <c r="S82" s="29"/>
      <c r="T82" s="29"/>
      <c r="U82" s="29"/>
      <c r="V82" s="14"/>
      <c r="W82" s="18"/>
      <c r="X82" s="29"/>
      <c r="Y82" s="29"/>
      <c r="Z82" s="14"/>
      <c r="AA82" s="18"/>
      <c r="AB82" s="29"/>
      <c r="AC82" s="29"/>
      <c r="AD82" s="14"/>
      <c r="AE82" s="14"/>
      <c r="AF82" s="29"/>
      <c r="AG82" s="29"/>
      <c r="AH82" s="14"/>
      <c r="AI82" s="19"/>
      <c r="AJ82" s="29"/>
      <c r="AK82" s="29"/>
      <c r="AL82" s="14"/>
      <c r="AM82" s="14"/>
      <c r="AN82" s="29"/>
      <c r="AO82" s="29"/>
      <c r="AP82" s="14"/>
      <c r="AQ82" s="14"/>
      <c r="AR82" s="29"/>
      <c r="AS82" s="29"/>
      <c r="AT82" s="14"/>
      <c r="AU82" s="18"/>
      <c r="AV82" s="29"/>
      <c r="AW82" s="29"/>
      <c r="AX82" s="14"/>
      <c r="AY82" s="14"/>
      <c r="AZ82" s="29"/>
      <c r="BA82" s="29"/>
      <c r="BB82" s="14"/>
      <c r="BC82" s="14"/>
      <c r="BD82" s="29"/>
      <c r="BE82" s="29"/>
      <c r="BF82" s="14"/>
      <c r="BG82" s="14"/>
      <c r="BH82" s="29"/>
      <c r="BI82" s="29"/>
      <c r="BJ82" s="14"/>
      <c r="BK82" s="14"/>
      <c r="BL82" s="29"/>
      <c r="BM82" s="29"/>
      <c r="BN82" s="14"/>
      <c r="BO82" s="18"/>
      <c r="BP82" s="29"/>
      <c r="BQ82" s="29"/>
      <c r="BR82" s="14"/>
      <c r="BS82" s="14"/>
      <c r="BT82" s="29"/>
      <c r="BU82" s="29"/>
      <c r="BV82" s="14"/>
      <c r="BW82" s="14"/>
      <c r="BX82" s="29"/>
      <c r="BY82" s="29"/>
      <c r="BZ82" s="14"/>
      <c r="CA82" s="14"/>
      <c r="CB82" s="29"/>
      <c r="CC82" s="29"/>
      <c r="CD82" s="116">
        <v>2</v>
      </c>
      <c r="CE82" s="116">
        <v>1.8</v>
      </c>
      <c r="CF82" s="24">
        <f t="shared" si="8"/>
        <v>5220</v>
      </c>
    </row>
    <row r="83" spans="1:84" ht="15.75" x14ac:dyDescent="0.25">
      <c r="A83" s="8"/>
      <c r="B83" s="47">
        <v>50000326</v>
      </c>
      <c r="C83" s="47" t="s">
        <v>77</v>
      </c>
      <c r="D83" s="47" t="s">
        <v>186</v>
      </c>
      <c r="E83" s="73">
        <v>2700</v>
      </c>
      <c r="F83" s="55">
        <f t="shared" si="7"/>
        <v>2700</v>
      </c>
      <c r="G83" s="26">
        <f t="shared" si="6"/>
        <v>0</v>
      </c>
      <c r="H83" s="26">
        <f t="shared" si="9"/>
        <v>0</v>
      </c>
      <c r="I83" s="26">
        <f t="shared" si="10"/>
        <v>0</v>
      </c>
      <c r="J83" s="13"/>
      <c r="K83" s="29"/>
      <c r="L83" s="29"/>
      <c r="M83" s="29"/>
      <c r="N83" s="14"/>
      <c r="O83" s="14"/>
      <c r="P83" s="29"/>
      <c r="Q83" s="29"/>
      <c r="R83" s="14"/>
      <c r="S83" s="29"/>
      <c r="T83" s="29"/>
      <c r="U83" s="29"/>
      <c r="V83" s="14"/>
      <c r="W83" s="18"/>
      <c r="X83" s="29"/>
      <c r="Y83" s="29"/>
      <c r="Z83" s="14"/>
      <c r="AA83" s="18"/>
      <c r="AB83" s="29"/>
      <c r="AC83" s="29"/>
      <c r="AD83" s="14"/>
      <c r="AE83" s="14"/>
      <c r="AF83" s="29"/>
      <c r="AG83" s="29"/>
      <c r="AH83" s="14"/>
      <c r="AI83" s="19"/>
      <c r="AJ83" s="29"/>
      <c r="AK83" s="29"/>
      <c r="AL83" s="14"/>
      <c r="AM83" s="14"/>
      <c r="AN83" s="29"/>
      <c r="AO83" s="29"/>
      <c r="AP83" s="14"/>
      <c r="AQ83" s="14"/>
      <c r="AR83" s="29"/>
      <c r="AS83" s="29"/>
      <c r="AT83" s="14"/>
      <c r="AU83" s="18"/>
      <c r="AV83" s="29"/>
      <c r="AW83" s="29"/>
      <c r="AX83" s="14"/>
      <c r="AY83" s="14"/>
      <c r="AZ83" s="29"/>
      <c r="BA83" s="29"/>
      <c r="BB83" s="14"/>
      <c r="BC83" s="14"/>
      <c r="BD83" s="29"/>
      <c r="BE83" s="29"/>
      <c r="BF83" s="14"/>
      <c r="BG83" s="14"/>
      <c r="BH83" s="29"/>
      <c r="BI83" s="29"/>
      <c r="BJ83" s="14"/>
      <c r="BK83" s="14"/>
      <c r="BL83" s="29"/>
      <c r="BM83" s="29"/>
      <c r="BN83" s="14"/>
      <c r="BO83" s="18"/>
      <c r="BP83" s="29"/>
      <c r="BQ83" s="29"/>
      <c r="BR83" s="14"/>
      <c r="BS83" s="14"/>
      <c r="BT83" s="29"/>
      <c r="BU83" s="29"/>
      <c r="BV83" s="14"/>
      <c r="BW83" s="14"/>
      <c r="BX83" s="29"/>
      <c r="BY83" s="29"/>
      <c r="BZ83" s="14"/>
      <c r="CA83" s="14"/>
      <c r="CB83" s="29"/>
      <c r="CC83" s="29"/>
      <c r="CD83" s="116">
        <v>1.8</v>
      </c>
      <c r="CE83" s="116">
        <v>1.8</v>
      </c>
      <c r="CF83" s="24">
        <f t="shared" si="8"/>
        <v>4860</v>
      </c>
    </row>
    <row r="84" spans="1:84" ht="15.75" x14ac:dyDescent="0.25">
      <c r="A84" s="8"/>
      <c r="B84" s="47">
        <v>50000324</v>
      </c>
      <c r="C84" s="47" t="s">
        <v>77</v>
      </c>
      <c r="D84" s="47" t="s">
        <v>187</v>
      </c>
      <c r="E84" s="73">
        <v>2400</v>
      </c>
      <c r="F84" s="55">
        <f t="shared" si="7"/>
        <v>2400</v>
      </c>
      <c r="G84" s="26">
        <f t="shared" si="6"/>
        <v>0</v>
      </c>
      <c r="H84" s="26">
        <f t="shared" si="9"/>
        <v>0</v>
      </c>
      <c r="I84" s="26">
        <f t="shared" si="10"/>
        <v>0</v>
      </c>
      <c r="J84" s="13"/>
      <c r="K84" s="29"/>
      <c r="L84" s="29"/>
      <c r="M84" s="29"/>
      <c r="N84" s="14"/>
      <c r="O84" s="14"/>
      <c r="P84" s="29"/>
      <c r="Q84" s="29"/>
      <c r="R84" s="14"/>
      <c r="S84" s="29"/>
      <c r="T84" s="29"/>
      <c r="U84" s="29"/>
      <c r="V84" s="14"/>
      <c r="W84" s="18"/>
      <c r="X84" s="29"/>
      <c r="Y84" s="29"/>
      <c r="Z84" s="14"/>
      <c r="AA84" s="18"/>
      <c r="AB84" s="29"/>
      <c r="AC84" s="29"/>
      <c r="AD84" s="14"/>
      <c r="AE84" s="14"/>
      <c r="AF84" s="29"/>
      <c r="AG84" s="29"/>
      <c r="AH84" s="14"/>
      <c r="AI84" s="19"/>
      <c r="AJ84" s="29"/>
      <c r="AK84" s="29"/>
      <c r="AL84" s="14"/>
      <c r="AM84" s="14"/>
      <c r="AN84" s="29"/>
      <c r="AO84" s="29"/>
      <c r="AP84" s="14"/>
      <c r="AQ84" s="14"/>
      <c r="AR84" s="29"/>
      <c r="AS84" s="29"/>
      <c r="AT84" s="14"/>
      <c r="AU84" s="18"/>
      <c r="AV84" s="29"/>
      <c r="AW84" s="29"/>
      <c r="AX84" s="14"/>
      <c r="AY84" s="14"/>
      <c r="AZ84" s="29"/>
      <c r="BA84" s="29"/>
      <c r="BB84" s="14"/>
      <c r="BC84" s="14"/>
      <c r="BD84" s="29"/>
      <c r="BE84" s="29"/>
      <c r="BF84" s="14"/>
      <c r="BG84" s="14"/>
      <c r="BH84" s="29"/>
      <c r="BI84" s="29"/>
      <c r="BJ84" s="14"/>
      <c r="BK84" s="14"/>
      <c r="BL84" s="29"/>
      <c r="BM84" s="29"/>
      <c r="BN84" s="14"/>
      <c r="BO84" s="18"/>
      <c r="BP84" s="29"/>
      <c r="BQ84" s="29"/>
      <c r="BR84" s="14"/>
      <c r="BS84" s="14"/>
      <c r="BT84" s="29"/>
      <c r="BU84" s="29"/>
      <c r="BV84" s="14"/>
      <c r="BW84" s="14"/>
      <c r="BX84" s="29"/>
      <c r="BY84" s="29"/>
      <c r="BZ84" s="14"/>
      <c r="CA84" s="14"/>
      <c r="CB84" s="29"/>
      <c r="CC84" s="29"/>
      <c r="CD84" s="116">
        <v>1.8</v>
      </c>
      <c r="CE84" s="116">
        <v>1.8</v>
      </c>
      <c r="CF84" s="24">
        <f t="shared" si="8"/>
        <v>4320</v>
      </c>
    </row>
    <row r="85" spans="1:84" ht="15.75" x14ac:dyDescent="0.25">
      <c r="A85" s="8"/>
      <c r="B85" s="47">
        <v>50000327</v>
      </c>
      <c r="C85" s="47" t="s">
        <v>77</v>
      </c>
      <c r="D85" s="47" t="s">
        <v>46</v>
      </c>
      <c r="E85" s="73">
        <v>2200</v>
      </c>
      <c r="F85" s="55">
        <f t="shared" si="7"/>
        <v>2200</v>
      </c>
      <c r="G85" s="26">
        <f t="shared" si="6"/>
        <v>0</v>
      </c>
      <c r="H85" s="26">
        <f t="shared" si="9"/>
        <v>0</v>
      </c>
      <c r="I85" s="26">
        <f t="shared" si="10"/>
        <v>0</v>
      </c>
      <c r="J85" s="13"/>
      <c r="K85" s="29"/>
      <c r="L85" s="29"/>
      <c r="M85" s="29"/>
      <c r="N85" s="14"/>
      <c r="O85" s="14"/>
      <c r="P85" s="29"/>
      <c r="Q85" s="29"/>
      <c r="R85" s="14"/>
      <c r="S85" s="29"/>
      <c r="T85" s="29"/>
      <c r="U85" s="29"/>
      <c r="V85" s="14"/>
      <c r="W85" s="18"/>
      <c r="X85" s="29"/>
      <c r="Y85" s="29"/>
      <c r="Z85" s="14"/>
      <c r="AA85" s="18"/>
      <c r="AB85" s="29"/>
      <c r="AC85" s="29"/>
      <c r="AD85" s="14"/>
      <c r="AE85" s="14"/>
      <c r="AF85" s="29"/>
      <c r="AG85" s="29"/>
      <c r="AH85" s="14"/>
      <c r="AI85" s="19"/>
      <c r="AJ85" s="29"/>
      <c r="AK85" s="29"/>
      <c r="AL85" s="14"/>
      <c r="AM85" s="14"/>
      <c r="AN85" s="29"/>
      <c r="AO85" s="29"/>
      <c r="AP85" s="14"/>
      <c r="AQ85" s="14"/>
      <c r="AR85" s="29"/>
      <c r="AS85" s="29"/>
      <c r="AT85" s="14"/>
      <c r="AU85" s="18"/>
      <c r="AV85" s="29"/>
      <c r="AW85" s="29"/>
      <c r="AX85" s="14"/>
      <c r="AY85" s="14"/>
      <c r="AZ85" s="29"/>
      <c r="BA85" s="29"/>
      <c r="BB85" s="14"/>
      <c r="BC85" s="14"/>
      <c r="BD85" s="29"/>
      <c r="BE85" s="29"/>
      <c r="BF85" s="14"/>
      <c r="BG85" s="14"/>
      <c r="BH85" s="29"/>
      <c r="BI85" s="29"/>
      <c r="BJ85" s="14"/>
      <c r="BK85" s="14"/>
      <c r="BL85" s="29"/>
      <c r="BM85" s="29"/>
      <c r="BN85" s="14"/>
      <c r="BO85" s="18"/>
      <c r="BP85" s="29"/>
      <c r="BQ85" s="29"/>
      <c r="BR85" s="14"/>
      <c r="BS85" s="14"/>
      <c r="BT85" s="29"/>
      <c r="BU85" s="29"/>
      <c r="BV85" s="14"/>
      <c r="BW85" s="14"/>
      <c r="BX85" s="29"/>
      <c r="BY85" s="29"/>
      <c r="BZ85" s="14"/>
      <c r="CA85" s="14"/>
      <c r="CB85" s="29"/>
      <c r="CC85" s="29"/>
      <c r="CD85" s="116">
        <v>1.8</v>
      </c>
      <c r="CE85" s="116">
        <v>1.8</v>
      </c>
      <c r="CF85" s="24">
        <f t="shared" si="8"/>
        <v>3960</v>
      </c>
    </row>
    <row r="86" spans="1:84" ht="15.75" x14ac:dyDescent="0.25">
      <c r="A86" s="8"/>
      <c r="B86" s="47">
        <v>50000325</v>
      </c>
      <c r="C86" s="47" t="s">
        <v>77</v>
      </c>
      <c r="D86" s="47" t="s">
        <v>188</v>
      </c>
      <c r="E86" s="73">
        <v>2800</v>
      </c>
      <c r="F86" s="55">
        <f t="shared" si="7"/>
        <v>2800</v>
      </c>
      <c r="G86" s="26">
        <f t="shared" si="6"/>
        <v>0</v>
      </c>
      <c r="H86" s="26">
        <f t="shared" si="9"/>
        <v>0</v>
      </c>
      <c r="I86" s="26">
        <f t="shared" si="10"/>
        <v>0</v>
      </c>
      <c r="J86" s="13"/>
      <c r="K86" s="29"/>
      <c r="L86" s="29"/>
      <c r="M86" s="29"/>
      <c r="N86" s="14"/>
      <c r="O86" s="14"/>
      <c r="P86" s="29"/>
      <c r="Q86" s="29"/>
      <c r="R86" s="14"/>
      <c r="S86" s="29"/>
      <c r="T86" s="29"/>
      <c r="U86" s="29"/>
      <c r="V86" s="14"/>
      <c r="W86" s="18"/>
      <c r="X86" s="29"/>
      <c r="Y86" s="29"/>
      <c r="Z86" s="14"/>
      <c r="AA86" s="18"/>
      <c r="AB86" s="29"/>
      <c r="AC86" s="29"/>
      <c r="AD86" s="14"/>
      <c r="AE86" s="14"/>
      <c r="AF86" s="29"/>
      <c r="AG86" s="29"/>
      <c r="AH86" s="14"/>
      <c r="AI86" s="19"/>
      <c r="AJ86" s="29"/>
      <c r="AK86" s="29"/>
      <c r="AL86" s="14"/>
      <c r="AM86" s="14"/>
      <c r="AN86" s="29"/>
      <c r="AO86" s="29"/>
      <c r="AP86" s="14"/>
      <c r="AQ86" s="14"/>
      <c r="AR86" s="29"/>
      <c r="AS86" s="29"/>
      <c r="AT86" s="14"/>
      <c r="AU86" s="18"/>
      <c r="AV86" s="29"/>
      <c r="AW86" s="29"/>
      <c r="AX86" s="14"/>
      <c r="AY86" s="14"/>
      <c r="AZ86" s="29"/>
      <c r="BA86" s="29"/>
      <c r="BB86" s="14"/>
      <c r="BC86" s="14"/>
      <c r="BD86" s="29"/>
      <c r="BE86" s="29"/>
      <c r="BF86" s="14"/>
      <c r="BG86" s="14"/>
      <c r="BH86" s="29"/>
      <c r="BI86" s="29"/>
      <c r="BJ86" s="14"/>
      <c r="BK86" s="14"/>
      <c r="BL86" s="29"/>
      <c r="BM86" s="29"/>
      <c r="BN86" s="14"/>
      <c r="BO86" s="18"/>
      <c r="BP86" s="29"/>
      <c r="BQ86" s="29"/>
      <c r="BR86" s="14"/>
      <c r="BS86" s="14"/>
      <c r="BT86" s="29"/>
      <c r="BU86" s="29"/>
      <c r="BV86" s="14"/>
      <c r="BW86" s="14"/>
      <c r="BX86" s="29"/>
      <c r="BY86" s="29"/>
      <c r="BZ86" s="14"/>
      <c r="CA86" s="14"/>
      <c r="CB86" s="29"/>
      <c r="CC86" s="29"/>
      <c r="CD86" s="116">
        <v>1.8</v>
      </c>
      <c r="CE86" s="116">
        <v>1.8</v>
      </c>
      <c r="CF86" s="24">
        <f t="shared" si="8"/>
        <v>5040</v>
      </c>
    </row>
    <row r="87" spans="1:84" ht="15.75" x14ac:dyDescent="0.25">
      <c r="A87" s="8"/>
      <c r="B87" s="47">
        <v>50000332</v>
      </c>
      <c r="C87" s="47" t="s">
        <v>60</v>
      </c>
      <c r="D87" s="47" t="s">
        <v>44</v>
      </c>
      <c r="E87" s="73">
        <v>2250</v>
      </c>
      <c r="F87" s="55">
        <f t="shared" si="7"/>
        <v>2250</v>
      </c>
      <c r="G87" s="26">
        <f t="shared" si="6"/>
        <v>0</v>
      </c>
      <c r="H87" s="26">
        <f t="shared" si="9"/>
        <v>0</v>
      </c>
      <c r="I87" s="26">
        <f t="shared" si="10"/>
        <v>0</v>
      </c>
      <c r="J87" s="13"/>
      <c r="K87" s="29"/>
      <c r="L87" s="29"/>
      <c r="M87" s="29"/>
      <c r="N87" s="14"/>
      <c r="O87" s="14"/>
      <c r="P87" s="29"/>
      <c r="Q87" s="29"/>
      <c r="R87" s="14"/>
      <c r="S87" s="29"/>
      <c r="T87" s="29"/>
      <c r="U87" s="29"/>
      <c r="V87" s="14"/>
      <c r="W87" s="18"/>
      <c r="X87" s="29"/>
      <c r="Y87" s="29"/>
      <c r="Z87" s="14"/>
      <c r="AA87" s="18"/>
      <c r="AB87" s="29"/>
      <c r="AC87" s="29"/>
      <c r="AD87" s="14"/>
      <c r="AE87" s="14"/>
      <c r="AF87" s="29"/>
      <c r="AG87" s="29"/>
      <c r="AH87" s="14"/>
      <c r="AI87" s="19"/>
      <c r="AJ87" s="29"/>
      <c r="AK87" s="29"/>
      <c r="AL87" s="14"/>
      <c r="AM87" s="14"/>
      <c r="AN87" s="29"/>
      <c r="AO87" s="29"/>
      <c r="AP87" s="14"/>
      <c r="AQ87" s="14"/>
      <c r="AR87" s="29"/>
      <c r="AS87" s="29"/>
      <c r="AT87" s="14"/>
      <c r="AU87" s="18"/>
      <c r="AV87" s="29"/>
      <c r="AW87" s="29"/>
      <c r="AX87" s="14"/>
      <c r="AY87" s="14"/>
      <c r="AZ87" s="29"/>
      <c r="BA87" s="29"/>
      <c r="BB87" s="14"/>
      <c r="BC87" s="14"/>
      <c r="BD87" s="29"/>
      <c r="BE87" s="29"/>
      <c r="BF87" s="14"/>
      <c r="BG87" s="14"/>
      <c r="BH87" s="29"/>
      <c r="BI87" s="29"/>
      <c r="BJ87" s="14"/>
      <c r="BK87" s="14"/>
      <c r="BL87" s="29"/>
      <c r="BM87" s="29"/>
      <c r="BN87" s="14"/>
      <c r="BO87" s="18"/>
      <c r="BP87" s="29"/>
      <c r="BQ87" s="29"/>
      <c r="BR87" s="14"/>
      <c r="BS87" s="14"/>
      <c r="BT87" s="29"/>
      <c r="BU87" s="29"/>
      <c r="BV87" s="14"/>
      <c r="BW87" s="14"/>
      <c r="BX87" s="29"/>
      <c r="BY87" s="29"/>
      <c r="BZ87" s="14"/>
      <c r="CA87" s="14"/>
      <c r="CB87" s="29"/>
      <c r="CC87" s="29"/>
      <c r="CD87" s="116">
        <v>1.8</v>
      </c>
      <c r="CE87" s="116">
        <v>1.8</v>
      </c>
      <c r="CF87" s="24">
        <f t="shared" si="8"/>
        <v>4050</v>
      </c>
    </row>
    <row r="88" spans="1:84" ht="15.75" x14ac:dyDescent="0.25">
      <c r="A88" s="8"/>
      <c r="B88" s="47">
        <v>50000317</v>
      </c>
      <c r="C88" s="47" t="s">
        <v>47</v>
      </c>
      <c r="D88" s="47" t="s">
        <v>189</v>
      </c>
      <c r="E88" s="73">
        <v>2900</v>
      </c>
      <c r="F88" s="55">
        <f t="shared" si="7"/>
        <v>2900</v>
      </c>
      <c r="G88" s="26">
        <f t="shared" si="6"/>
        <v>0</v>
      </c>
      <c r="H88" s="26">
        <f t="shared" si="9"/>
        <v>0</v>
      </c>
      <c r="I88" s="26">
        <f t="shared" si="10"/>
        <v>0</v>
      </c>
      <c r="J88" s="13"/>
      <c r="K88" s="29"/>
      <c r="L88" s="29"/>
      <c r="M88" s="29"/>
      <c r="N88" s="14"/>
      <c r="O88" s="14"/>
      <c r="P88" s="29"/>
      <c r="Q88" s="29"/>
      <c r="R88" s="14"/>
      <c r="S88" s="29"/>
      <c r="T88" s="29"/>
      <c r="U88" s="29"/>
      <c r="V88" s="14"/>
      <c r="W88" s="18"/>
      <c r="X88" s="29"/>
      <c r="Y88" s="29"/>
      <c r="Z88" s="14"/>
      <c r="AA88" s="18"/>
      <c r="AB88" s="29"/>
      <c r="AC88" s="29"/>
      <c r="AD88" s="14"/>
      <c r="AE88" s="14"/>
      <c r="AF88" s="29"/>
      <c r="AG88" s="29"/>
      <c r="AH88" s="14"/>
      <c r="AI88" s="19"/>
      <c r="AJ88" s="29"/>
      <c r="AK88" s="29"/>
      <c r="AL88" s="14"/>
      <c r="AM88" s="14"/>
      <c r="AN88" s="29"/>
      <c r="AO88" s="29"/>
      <c r="AP88" s="14"/>
      <c r="AQ88" s="14"/>
      <c r="AR88" s="29"/>
      <c r="AS88" s="29"/>
      <c r="AT88" s="14"/>
      <c r="AU88" s="18"/>
      <c r="AV88" s="29"/>
      <c r="AW88" s="29"/>
      <c r="AX88" s="14"/>
      <c r="AY88" s="14"/>
      <c r="AZ88" s="29"/>
      <c r="BA88" s="29"/>
      <c r="BB88" s="14"/>
      <c r="BC88" s="14"/>
      <c r="BD88" s="29"/>
      <c r="BE88" s="29"/>
      <c r="BF88" s="14"/>
      <c r="BG88" s="14"/>
      <c r="BH88" s="29"/>
      <c r="BI88" s="29"/>
      <c r="BJ88" s="14"/>
      <c r="BK88" s="14"/>
      <c r="BL88" s="29"/>
      <c r="BM88" s="29"/>
      <c r="BN88" s="14"/>
      <c r="BO88" s="18"/>
      <c r="BP88" s="29"/>
      <c r="BQ88" s="29"/>
      <c r="BR88" s="14"/>
      <c r="BS88" s="14"/>
      <c r="BT88" s="29"/>
      <c r="BU88" s="29"/>
      <c r="BV88" s="14"/>
      <c r="BW88" s="14"/>
      <c r="BX88" s="29"/>
      <c r="BY88" s="29"/>
      <c r="BZ88" s="14"/>
      <c r="CA88" s="14"/>
      <c r="CB88" s="29"/>
      <c r="CC88" s="29"/>
      <c r="CD88" s="116">
        <v>1.8</v>
      </c>
      <c r="CE88" s="116">
        <v>1.8</v>
      </c>
      <c r="CF88" s="24">
        <f t="shared" si="8"/>
        <v>5220</v>
      </c>
    </row>
    <row r="89" spans="1:84" ht="15.75" x14ac:dyDescent="0.25">
      <c r="A89" s="8"/>
      <c r="B89" s="47">
        <v>50000322</v>
      </c>
      <c r="C89" s="47" t="s">
        <v>61</v>
      </c>
      <c r="D89" s="47" t="s">
        <v>190</v>
      </c>
      <c r="E89" s="73">
        <v>2700</v>
      </c>
      <c r="F89" s="56">
        <f t="shared" si="7"/>
        <v>2700</v>
      </c>
      <c r="G89" s="26">
        <f t="shared" si="6"/>
        <v>0</v>
      </c>
      <c r="H89" s="26">
        <f t="shared" si="9"/>
        <v>0</v>
      </c>
      <c r="I89" s="26">
        <f t="shared" si="10"/>
        <v>0</v>
      </c>
      <c r="J89" s="13"/>
      <c r="K89" s="29"/>
      <c r="L89" s="29"/>
      <c r="M89" s="29"/>
      <c r="N89" s="14"/>
      <c r="O89" s="14"/>
      <c r="P89" s="29"/>
      <c r="Q89" s="29"/>
      <c r="R89" s="14"/>
      <c r="S89" s="29"/>
      <c r="T89" s="29"/>
      <c r="U89" s="29"/>
      <c r="V89" s="14"/>
      <c r="W89" s="18"/>
      <c r="X89" s="29"/>
      <c r="Y89" s="29"/>
      <c r="Z89" s="14"/>
      <c r="AA89" s="18"/>
      <c r="AB89" s="29"/>
      <c r="AC89" s="29"/>
      <c r="AD89" s="14"/>
      <c r="AE89" s="14"/>
      <c r="AF89" s="29"/>
      <c r="AG89" s="29"/>
      <c r="AH89" s="14"/>
      <c r="AI89" s="19"/>
      <c r="AJ89" s="29"/>
      <c r="AK89" s="29"/>
      <c r="AL89" s="14"/>
      <c r="AM89" s="14"/>
      <c r="AN89" s="29"/>
      <c r="AO89" s="29"/>
      <c r="AP89" s="14"/>
      <c r="AQ89" s="14"/>
      <c r="AR89" s="29"/>
      <c r="AS89" s="29"/>
      <c r="AT89" s="14"/>
      <c r="AU89" s="18"/>
      <c r="AV89" s="29"/>
      <c r="AW89" s="29"/>
      <c r="AX89" s="14"/>
      <c r="AY89" s="14"/>
      <c r="AZ89" s="29"/>
      <c r="BA89" s="29"/>
      <c r="BB89" s="14"/>
      <c r="BC89" s="14"/>
      <c r="BD89" s="29"/>
      <c r="BE89" s="29"/>
      <c r="BF89" s="14"/>
      <c r="BG89" s="14"/>
      <c r="BH89" s="29"/>
      <c r="BI89" s="29"/>
      <c r="BJ89" s="14"/>
      <c r="BK89" s="14"/>
      <c r="BL89" s="29"/>
      <c r="BM89" s="29"/>
      <c r="BN89" s="14"/>
      <c r="BO89" s="18"/>
      <c r="BP89" s="29"/>
      <c r="BQ89" s="29"/>
      <c r="BR89" s="14"/>
      <c r="BS89" s="14"/>
      <c r="BT89" s="29"/>
      <c r="BU89" s="29"/>
      <c r="BV89" s="14"/>
      <c r="BW89" s="14"/>
      <c r="BX89" s="29"/>
      <c r="BY89" s="29"/>
      <c r="BZ89" s="14"/>
      <c r="CA89" s="14"/>
      <c r="CB89" s="29"/>
      <c r="CC89" s="29"/>
      <c r="CD89" s="116">
        <v>1.8</v>
      </c>
      <c r="CE89" s="116">
        <v>1.8</v>
      </c>
      <c r="CF89" s="24">
        <f t="shared" si="8"/>
        <v>4860</v>
      </c>
    </row>
    <row r="90" spans="1:84" ht="15.75" x14ac:dyDescent="0.25">
      <c r="A90" s="8"/>
      <c r="B90" s="47">
        <v>50000150</v>
      </c>
      <c r="C90" s="47" t="s">
        <v>61</v>
      </c>
      <c r="D90" s="47" t="s">
        <v>191</v>
      </c>
      <c r="E90" s="73">
        <v>2900</v>
      </c>
      <c r="F90" s="56">
        <f t="shared" si="7"/>
        <v>2900</v>
      </c>
      <c r="G90" s="26">
        <f t="shared" si="6"/>
        <v>0</v>
      </c>
      <c r="H90" s="26">
        <f t="shared" si="9"/>
        <v>0</v>
      </c>
      <c r="I90" s="26">
        <f t="shared" si="10"/>
        <v>0</v>
      </c>
      <c r="J90" s="13"/>
      <c r="K90" s="29"/>
      <c r="L90" s="29"/>
      <c r="M90" s="29"/>
      <c r="N90" s="14"/>
      <c r="O90" s="14"/>
      <c r="P90" s="29"/>
      <c r="Q90" s="29"/>
      <c r="R90" s="14"/>
      <c r="S90" s="29"/>
      <c r="T90" s="29"/>
      <c r="U90" s="29"/>
      <c r="V90" s="14"/>
      <c r="W90" s="18"/>
      <c r="X90" s="29"/>
      <c r="Y90" s="29"/>
      <c r="Z90" s="14"/>
      <c r="AA90" s="18"/>
      <c r="AB90" s="29"/>
      <c r="AC90" s="29"/>
      <c r="AD90" s="14"/>
      <c r="AE90" s="14"/>
      <c r="AF90" s="29"/>
      <c r="AG90" s="29"/>
      <c r="AH90" s="14"/>
      <c r="AI90" s="19"/>
      <c r="AJ90" s="29"/>
      <c r="AK90" s="29"/>
      <c r="AL90" s="14"/>
      <c r="AM90" s="14"/>
      <c r="AN90" s="29"/>
      <c r="AO90" s="29"/>
      <c r="AP90" s="14"/>
      <c r="AQ90" s="14"/>
      <c r="AR90" s="29"/>
      <c r="AS90" s="29"/>
      <c r="AT90" s="14"/>
      <c r="AU90" s="18"/>
      <c r="AV90" s="29"/>
      <c r="AW90" s="29"/>
      <c r="AX90" s="14"/>
      <c r="AY90" s="14"/>
      <c r="AZ90" s="29"/>
      <c r="BA90" s="29"/>
      <c r="BB90" s="14"/>
      <c r="BC90" s="14"/>
      <c r="BD90" s="29"/>
      <c r="BE90" s="29"/>
      <c r="BF90" s="14"/>
      <c r="BG90" s="14"/>
      <c r="BH90" s="29"/>
      <c r="BI90" s="29"/>
      <c r="BJ90" s="14"/>
      <c r="BK90" s="14"/>
      <c r="BL90" s="29"/>
      <c r="BM90" s="29"/>
      <c r="BN90" s="14"/>
      <c r="BO90" s="18"/>
      <c r="BP90" s="29"/>
      <c r="BQ90" s="29"/>
      <c r="BR90" s="14"/>
      <c r="BS90" s="14"/>
      <c r="BT90" s="29"/>
      <c r="BU90" s="29"/>
      <c r="BV90" s="14"/>
      <c r="BW90" s="14"/>
      <c r="BX90" s="29"/>
      <c r="BY90" s="29"/>
      <c r="BZ90" s="14"/>
      <c r="CA90" s="14"/>
      <c r="CB90" s="29"/>
      <c r="CC90" s="29"/>
      <c r="CD90" s="116">
        <v>2</v>
      </c>
      <c r="CE90" s="116">
        <v>1.8</v>
      </c>
      <c r="CF90" s="24">
        <f t="shared" si="8"/>
        <v>5220</v>
      </c>
    </row>
    <row r="91" spans="1:84" ht="15.75" x14ac:dyDescent="0.25">
      <c r="A91" s="8"/>
      <c r="B91" s="47">
        <v>50000168</v>
      </c>
      <c r="C91" s="47" t="s">
        <v>130</v>
      </c>
      <c r="D91" s="47" t="s">
        <v>192</v>
      </c>
      <c r="E91" s="73">
        <v>2800</v>
      </c>
      <c r="F91" s="56">
        <f t="shared" si="7"/>
        <v>2800</v>
      </c>
      <c r="G91" s="26">
        <f t="shared" si="6"/>
        <v>0</v>
      </c>
      <c r="H91" s="26">
        <f t="shared" si="9"/>
        <v>0</v>
      </c>
      <c r="I91" s="26">
        <f t="shared" si="10"/>
        <v>0</v>
      </c>
      <c r="J91" s="13"/>
      <c r="K91" s="29"/>
      <c r="L91" s="29"/>
      <c r="M91" s="29"/>
      <c r="N91" s="14"/>
      <c r="O91" s="14"/>
      <c r="P91" s="29"/>
      <c r="Q91" s="29"/>
      <c r="R91" s="14"/>
      <c r="S91" s="29"/>
      <c r="T91" s="29"/>
      <c r="U91" s="29"/>
      <c r="V91" s="14"/>
      <c r="W91" s="18"/>
      <c r="X91" s="29"/>
      <c r="Y91" s="29"/>
      <c r="Z91" s="14"/>
      <c r="AA91" s="18"/>
      <c r="AB91" s="29"/>
      <c r="AC91" s="29"/>
      <c r="AD91" s="14"/>
      <c r="AE91" s="14"/>
      <c r="AF91" s="29"/>
      <c r="AG91" s="29"/>
      <c r="AH91" s="14"/>
      <c r="AI91" s="19"/>
      <c r="AJ91" s="29"/>
      <c r="AK91" s="29"/>
      <c r="AL91" s="14"/>
      <c r="AM91" s="14"/>
      <c r="AN91" s="29"/>
      <c r="AO91" s="29"/>
      <c r="AP91" s="14"/>
      <c r="AQ91" s="14"/>
      <c r="AR91" s="29"/>
      <c r="AS91" s="29"/>
      <c r="AT91" s="14"/>
      <c r="AU91" s="18"/>
      <c r="AV91" s="29"/>
      <c r="AW91" s="29"/>
      <c r="AX91" s="14"/>
      <c r="AY91" s="14"/>
      <c r="AZ91" s="29"/>
      <c r="BA91" s="29"/>
      <c r="BB91" s="14"/>
      <c r="BC91" s="14"/>
      <c r="BD91" s="29"/>
      <c r="BE91" s="29"/>
      <c r="BF91" s="14"/>
      <c r="BG91" s="14"/>
      <c r="BH91" s="29"/>
      <c r="BI91" s="29"/>
      <c r="BJ91" s="14"/>
      <c r="BK91" s="14"/>
      <c r="BL91" s="29"/>
      <c r="BM91" s="29"/>
      <c r="BN91" s="14"/>
      <c r="BO91" s="18"/>
      <c r="BP91" s="29"/>
      <c r="BQ91" s="29"/>
      <c r="BR91" s="14"/>
      <c r="BS91" s="14"/>
      <c r="BT91" s="29"/>
      <c r="BU91" s="29"/>
      <c r="BV91" s="14"/>
      <c r="BW91" s="14"/>
      <c r="BX91" s="29"/>
      <c r="BY91" s="29"/>
      <c r="BZ91" s="14"/>
      <c r="CA91" s="14"/>
      <c r="CB91" s="29"/>
      <c r="CC91" s="29"/>
      <c r="CD91" s="116">
        <v>1.8</v>
      </c>
      <c r="CE91" s="116">
        <v>1.8</v>
      </c>
      <c r="CF91" s="24">
        <f t="shared" si="8"/>
        <v>5040</v>
      </c>
    </row>
    <row r="92" spans="1:84" ht="15.75" customHeight="1" x14ac:dyDescent="0.25">
      <c r="A92" s="109" t="s">
        <v>193</v>
      </c>
      <c r="B92" s="89"/>
      <c r="C92" s="89"/>
      <c r="D92" s="90"/>
      <c r="E92" s="73"/>
      <c r="F92" s="56"/>
      <c r="G92" s="26">
        <f t="shared" si="6"/>
        <v>0</v>
      </c>
      <c r="H92" s="26">
        <f t="shared" si="9"/>
        <v>0</v>
      </c>
      <c r="I92" s="26">
        <f t="shared" si="10"/>
        <v>0</v>
      </c>
      <c r="J92" s="13"/>
      <c r="K92" s="29"/>
      <c r="L92" s="29"/>
      <c r="M92" s="29"/>
      <c r="N92" s="14"/>
      <c r="O92" s="14"/>
      <c r="P92" s="29"/>
      <c r="Q92" s="29"/>
      <c r="R92" s="14"/>
      <c r="S92" s="29"/>
      <c r="T92" s="29"/>
      <c r="U92" s="29"/>
      <c r="V92" s="14"/>
      <c r="W92" s="18"/>
      <c r="X92" s="29"/>
      <c r="Y92" s="29"/>
      <c r="Z92" s="14"/>
      <c r="AA92" s="18"/>
      <c r="AB92" s="29"/>
      <c r="AC92" s="29"/>
      <c r="AD92" s="14"/>
      <c r="AE92" s="14"/>
      <c r="AF92" s="29"/>
      <c r="AG92" s="29"/>
      <c r="AH92" s="14"/>
      <c r="AI92" s="19"/>
      <c r="AJ92" s="29"/>
      <c r="AK92" s="29"/>
      <c r="AL92" s="14"/>
      <c r="AM92" s="14"/>
      <c r="AN92" s="29"/>
      <c r="AO92" s="29"/>
      <c r="AP92" s="14"/>
      <c r="AQ92" s="14"/>
      <c r="AR92" s="29"/>
      <c r="AS92" s="29"/>
      <c r="AT92" s="14"/>
      <c r="AU92" s="18"/>
      <c r="AV92" s="29"/>
      <c r="AW92" s="29"/>
      <c r="AX92" s="14"/>
      <c r="AY92" s="14"/>
      <c r="AZ92" s="29"/>
      <c r="BA92" s="29"/>
      <c r="BB92" s="14"/>
      <c r="BC92" s="14"/>
      <c r="BD92" s="29"/>
      <c r="BE92" s="29"/>
      <c r="BF92" s="14"/>
      <c r="BG92" s="14"/>
      <c r="BH92" s="29"/>
      <c r="BI92" s="29"/>
      <c r="BJ92" s="14"/>
      <c r="BK92" s="14"/>
      <c r="BL92" s="29"/>
      <c r="BM92" s="29"/>
      <c r="BN92" s="14"/>
      <c r="BO92" s="18"/>
      <c r="BP92" s="29"/>
      <c r="BQ92" s="29"/>
      <c r="BR92" s="14"/>
      <c r="BS92" s="14"/>
      <c r="BT92" s="29"/>
      <c r="BU92" s="29"/>
      <c r="BV92" s="14"/>
      <c r="BW92" s="14"/>
      <c r="BX92" s="29"/>
      <c r="BY92" s="29"/>
      <c r="BZ92" s="14"/>
      <c r="CA92" s="14"/>
      <c r="CB92" s="29"/>
      <c r="CC92" s="29"/>
      <c r="CD92" s="116"/>
      <c r="CE92" s="116"/>
      <c r="CF92" s="24">
        <f t="shared" si="8"/>
        <v>0</v>
      </c>
    </row>
    <row r="93" spans="1:84" ht="15.75" x14ac:dyDescent="0.25">
      <c r="A93" s="8"/>
      <c r="B93" s="47">
        <v>50000338</v>
      </c>
      <c r="C93" s="47" t="s">
        <v>194</v>
      </c>
      <c r="D93" s="47" t="s">
        <v>195</v>
      </c>
      <c r="E93" s="73">
        <v>450</v>
      </c>
      <c r="F93" s="56">
        <f t="shared" ref="F93:F104" si="11">+E93+G93-H93</f>
        <v>450</v>
      </c>
      <c r="G93" s="26">
        <f t="shared" si="6"/>
        <v>0</v>
      </c>
      <c r="H93" s="26">
        <f t="shared" si="9"/>
        <v>0</v>
      </c>
      <c r="I93" s="26">
        <f t="shared" si="10"/>
        <v>0</v>
      </c>
      <c r="J93" s="13"/>
      <c r="K93" s="29"/>
      <c r="L93" s="29"/>
      <c r="M93" s="29"/>
      <c r="N93" s="14"/>
      <c r="O93" s="14"/>
      <c r="P93" s="29"/>
      <c r="Q93" s="29"/>
      <c r="R93" s="14"/>
      <c r="S93" s="29"/>
      <c r="T93" s="29"/>
      <c r="U93" s="29"/>
      <c r="V93" s="14"/>
      <c r="W93" s="18"/>
      <c r="X93" s="29"/>
      <c r="Y93" s="29"/>
      <c r="Z93" s="14"/>
      <c r="AA93" s="18"/>
      <c r="AB93" s="29"/>
      <c r="AC93" s="29"/>
      <c r="AD93" s="14"/>
      <c r="AE93" s="14"/>
      <c r="AF93" s="29"/>
      <c r="AG93" s="29"/>
      <c r="AH93" s="14"/>
      <c r="AI93" s="19"/>
      <c r="AJ93" s="29"/>
      <c r="AK93" s="29"/>
      <c r="AL93" s="14"/>
      <c r="AM93" s="14"/>
      <c r="AN93" s="29"/>
      <c r="AO93" s="29"/>
      <c r="AP93" s="14"/>
      <c r="AQ93" s="14"/>
      <c r="AR93" s="29"/>
      <c r="AS93" s="29"/>
      <c r="AT93" s="14"/>
      <c r="AU93" s="18"/>
      <c r="AV93" s="29"/>
      <c r="AW93" s="29"/>
      <c r="AX93" s="14"/>
      <c r="AY93" s="14"/>
      <c r="AZ93" s="29"/>
      <c r="BA93" s="29"/>
      <c r="BB93" s="14"/>
      <c r="BC93" s="14"/>
      <c r="BD93" s="29"/>
      <c r="BE93" s="29"/>
      <c r="BF93" s="14"/>
      <c r="BG93" s="14"/>
      <c r="BH93" s="29"/>
      <c r="BI93" s="29"/>
      <c r="BJ93" s="14"/>
      <c r="BK93" s="14"/>
      <c r="BL93" s="29"/>
      <c r="BM93" s="29"/>
      <c r="BN93" s="14"/>
      <c r="BO93" s="18"/>
      <c r="BP93" s="29"/>
      <c r="BQ93" s="29"/>
      <c r="BR93" s="14"/>
      <c r="BS93" s="14"/>
      <c r="BT93" s="29"/>
      <c r="BU93" s="29"/>
      <c r="BV93" s="14"/>
      <c r="BW93" s="14"/>
      <c r="BX93" s="29"/>
      <c r="BY93" s="29"/>
      <c r="BZ93" s="14"/>
      <c r="CA93" s="14"/>
      <c r="CB93" s="29"/>
      <c r="CC93" s="29"/>
      <c r="CD93" s="116">
        <v>4.4000000000000004</v>
      </c>
      <c r="CE93" s="116">
        <v>4.4000000000000004</v>
      </c>
      <c r="CF93" s="24">
        <f t="shared" si="8"/>
        <v>1980.0000000000002</v>
      </c>
    </row>
    <row r="94" spans="1:84" ht="15.75" x14ac:dyDescent="0.25">
      <c r="A94" s="8"/>
      <c r="B94" s="47">
        <v>50000337</v>
      </c>
      <c r="C94" s="47" t="s">
        <v>194</v>
      </c>
      <c r="D94" s="47" t="s">
        <v>196</v>
      </c>
      <c r="E94" s="73">
        <v>500</v>
      </c>
      <c r="F94" s="56">
        <f t="shared" si="11"/>
        <v>500</v>
      </c>
      <c r="G94" s="26">
        <f t="shared" si="6"/>
        <v>0</v>
      </c>
      <c r="H94" s="26">
        <f t="shared" si="9"/>
        <v>0</v>
      </c>
      <c r="I94" s="26">
        <f t="shared" si="10"/>
        <v>0</v>
      </c>
      <c r="J94" s="13"/>
      <c r="K94" s="29"/>
      <c r="L94" s="29"/>
      <c r="M94" s="29"/>
      <c r="N94" s="14"/>
      <c r="O94" s="14"/>
      <c r="P94" s="29"/>
      <c r="Q94" s="29"/>
      <c r="R94" s="14"/>
      <c r="S94" s="29"/>
      <c r="T94" s="29"/>
      <c r="U94" s="29"/>
      <c r="V94" s="14"/>
      <c r="W94" s="18"/>
      <c r="X94" s="29"/>
      <c r="Y94" s="29"/>
      <c r="Z94" s="14"/>
      <c r="AA94" s="18"/>
      <c r="AB94" s="29"/>
      <c r="AC94" s="29"/>
      <c r="AD94" s="14"/>
      <c r="AE94" s="14"/>
      <c r="AF94" s="29"/>
      <c r="AG94" s="29"/>
      <c r="AH94" s="14"/>
      <c r="AI94" s="19"/>
      <c r="AJ94" s="29"/>
      <c r="AK94" s="29"/>
      <c r="AL94" s="14"/>
      <c r="AM94" s="14"/>
      <c r="AN94" s="29"/>
      <c r="AO94" s="29"/>
      <c r="AP94" s="14"/>
      <c r="AQ94" s="14"/>
      <c r="AR94" s="29"/>
      <c r="AS94" s="29"/>
      <c r="AT94" s="14"/>
      <c r="AU94" s="18"/>
      <c r="AV94" s="29"/>
      <c r="AW94" s="29"/>
      <c r="AX94" s="14"/>
      <c r="AY94" s="14"/>
      <c r="AZ94" s="29"/>
      <c r="BA94" s="29"/>
      <c r="BB94" s="14"/>
      <c r="BC94" s="14"/>
      <c r="BD94" s="29"/>
      <c r="BE94" s="29"/>
      <c r="BF94" s="14"/>
      <c r="BG94" s="14"/>
      <c r="BH94" s="29"/>
      <c r="BI94" s="29"/>
      <c r="BJ94" s="14"/>
      <c r="BK94" s="14"/>
      <c r="BL94" s="29"/>
      <c r="BM94" s="29"/>
      <c r="BN94" s="14"/>
      <c r="BO94" s="18"/>
      <c r="BP94" s="29"/>
      <c r="BQ94" s="29"/>
      <c r="BR94" s="14"/>
      <c r="BS94" s="14"/>
      <c r="BT94" s="29"/>
      <c r="BU94" s="29"/>
      <c r="BV94" s="14"/>
      <c r="BW94" s="14"/>
      <c r="BX94" s="29"/>
      <c r="BY94" s="29"/>
      <c r="BZ94" s="14"/>
      <c r="CA94" s="14"/>
      <c r="CB94" s="29"/>
      <c r="CC94" s="29"/>
      <c r="CD94" s="116">
        <v>4.4000000000000004</v>
      </c>
      <c r="CE94" s="116">
        <v>4.4000000000000004</v>
      </c>
      <c r="CF94" s="24">
        <f t="shared" si="8"/>
        <v>2200</v>
      </c>
    </row>
    <row r="95" spans="1:84" ht="15.75" x14ac:dyDescent="0.25">
      <c r="A95" s="8"/>
      <c r="B95" s="47">
        <v>50000334</v>
      </c>
      <c r="C95" s="47" t="s">
        <v>197</v>
      </c>
      <c r="D95" s="47" t="s">
        <v>195</v>
      </c>
      <c r="E95" s="73">
        <v>3950</v>
      </c>
      <c r="F95" s="56">
        <f t="shared" si="11"/>
        <v>3950</v>
      </c>
      <c r="G95" s="26">
        <f t="shared" si="6"/>
        <v>0</v>
      </c>
      <c r="H95" s="26">
        <f t="shared" si="9"/>
        <v>0</v>
      </c>
      <c r="I95" s="26">
        <f t="shared" si="10"/>
        <v>0</v>
      </c>
      <c r="J95" s="13"/>
      <c r="K95" s="29"/>
      <c r="L95" s="29"/>
      <c r="M95" s="29"/>
      <c r="N95" s="14"/>
      <c r="O95" s="14"/>
      <c r="P95" s="29"/>
      <c r="Q95" s="29"/>
      <c r="R95" s="14"/>
      <c r="S95" s="29"/>
      <c r="T95" s="29"/>
      <c r="U95" s="29"/>
      <c r="V95" s="14"/>
      <c r="W95" s="18"/>
      <c r="X95" s="29"/>
      <c r="Y95" s="29"/>
      <c r="Z95" s="14"/>
      <c r="AA95" s="18"/>
      <c r="AB95" s="29"/>
      <c r="AC95" s="29"/>
      <c r="AD95" s="14"/>
      <c r="AE95" s="14"/>
      <c r="AF95" s="29"/>
      <c r="AG95" s="29"/>
      <c r="AH95" s="14"/>
      <c r="AI95" s="19"/>
      <c r="AJ95" s="29"/>
      <c r="AK95" s="29"/>
      <c r="AL95" s="14"/>
      <c r="AM95" s="14"/>
      <c r="AN95" s="29"/>
      <c r="AO95" s="29"/>
      <c r="AP95" s="14"/>
      <c r="AQ95" s="14"/>
      <c r="AR95" s="29"/>
      <c r="AS95" s="29"/>
      <c r="AT95" s="14"/>
      <c r="AU95" s="18"/>
      <c r="AV95" s="29"/>
      <c r="AW95" s="29"/>
      <c r="AX95" s="14"/>
      <c r="AY95" s="14"/>
      <c r="AZ95" s="29"/>
      <c r="BA95" s="29"/>
      <c r="BB95" s="14"/>
      <c r="BC95" s="14"/>
      <c r="BD95" s="29"/>
      <c r="BE95" s="29"/>
      <c r="BF95" s="14"/>
      <c r="BG95" s="14"/>
      <c r="BH95" s="29"/>
      <c r="BI95" s="29"/>
      <c r="BJ95" s="14"/>
      <c r="BK95" s="14"/>
      <c r="BL95" s="29"/>
      <c r="BM95" s="29"/>
      <c r="BN95" s="14"/>
      <c r="BO95" s="18"/>
      <c r="BP95" s="29"/>
      <c r="BQ95" s="29"/>
      <c r="BR95" s="14"/>
      <c r="BS95" s="14"/>
      <c r="BT95" s="29"/>
      <c r="BU95" s="29"/>
      <c r="BV95" s="14"/>
      <c r="BW95" s="14"/>
      <c r="BX95" s="29"/>
      <c r="BY95" s="29"/>
      <c r="BZ95" s="14"/>
      <c r="CA95" s="14"/>
      <c r="CB95" s="29"/>
      <c r="CC95" s="29"/>
      <c r="CD95" s="116">
        <v>4.4000000000000004</v>
      </c>
      <c r="CE95" s="116">
        <v>4.4000000000000004</v>
      </c>
      <c r="CF95" s="24">
        <f t="shared" si="8"/>
        <v>17380</v>
      </c>
    </row>
    <row r="96" spans="1:84" ht="15.75" x14ac:dyDescent="0.25">
      <c r="A96" s="8"/>
      <c r="B96" s="47">
        <v>50000354</v>
      </c>
      <c r="C96" s="47" t="s">
        <v>28</v>
      </c>
      <c r="D96" s="47" t="s">
        <v>103</v>
      </c>
      <c r="E96" s="73">
        <v>300</v>
      </c>
      <c r="F96" s="56">
        <f t="shared" si="11"/>
        <v>300</v>
      </c>
      <c r="G96" s="26">
        <f t="shared" si="6"/>
        <v>0</v>
      </c>
      <c r="H96" s="26">
        <f t="shared" si="9"/>
        <v>0</v>
      </c>
      <c r="I96" s="26">
        <f t="shared" si="10"/>
        <v>0</v>
      </c>
      <c r="J96" s="13"/>
      <c r="K96" s="29"/>
      <c r="L96" s="29"/>
      <c r="M96" s="29"/>
      <c r="N96" s="14"/>
      <c r="O96" s="14"/>
      <c r="P96" s="29"/>
      <c r="Q96" s="29"/>
      <c r="R96" s="14"/>
      <c r="S96" s="29"/>
      <c r="T96" s="29"/>
      <c r="U96" s="29"/>
      <c r="V96" s="14"/>
      <c r="W96" s="18"/>
      <c r="X96" s="29"/>
      <c r="Y96" s="29"/>
      <c r="Z96" s="14"/>
      <c r="AA96" s="18"/>
      <c r="AB96" s="29"/>
      <c r="AC96" s="29"/>
      <c r="AD96" s="14"/>
      <c r="AE96" s="14"/>
      <c r="AF96" s="29"/>
      <c r="AG96" s="29"/>
      <c r="AH96" s="14"/>
      <c r="AI96" s="19"/>
      <c r="AJ96" s="29"/>
      <c r="AK96" s="29"/>
      <c r="AL96" s="14"/>
      <c r="AM96" s="14"/>
      <c r="AN96" s="29"/>
      <c r="AO96" s="29"/>
      <c r="AP96" s="14"/>
      <c r="AQ96" s="14"/>
      <c r="AR96" s="29"/>
      <c r="AS96" s="29"/>
      <c r="AT96" s="14"/>
      <c r="AU96" s="18"/>
      <c r="AV96" s="29"/>
      <c r="AW96" s="29"/>
      <c r="AX96" s="14"/>
      <c r="AY96" s="14"/>
      <c r="AZ96" s="29"/>
      <c r="BA96" s="29"/>
      <c r="BB96" s="14"/>
      <c r="BC96" s="14"/>
      <c r="BD96" s="29"/>
      <c r="BE96" s="29"/>
      <c r="BF96" s="14"/>
      <c r="BG96" s="14"/>
      <c r="BH96" s="29"/>
      <c r="BI96" s="29"/>
      <c r="BJ96" s="14"/>
      <c r="BK96" s="14"/>
      <c r="BL96" s="29"/>
      <c r="BM96" s="29"/>
      <c r="BN96" s="14"/>
      <c r="BO96" s="18"/>
      <c r="BP96" s="29"/>
      <c r="BQ96" s="29"/>
      <c r="BR96" s="14"/>
      <c r="BS96" s="14"/>
      <c r="BT96" s="29"/>
      <c r="BU96" s="29"/>
      <c r="BV96" s="14"/>
      <c r="BW96" s="14"/>
      <c r="BX96" s="29"/>
      <c r="BY96" s="29"/>
      <c r="BZ96" s="14"/>
      <c r="CA96" s="14"/>
      <c r="CB96" s="29"/>
      <c r="CC96" s="29"/>
      <c r="CD96" s="116">
        <v>5.6</v>
      </c>
      <c r="CE96" s="116">
        <v>5.6</v>
      </c>
      <c r="CF96" s="24">
        <f t="shared" si="8"/>
        <v>1680</v>
      </c>
    </row>
    <row r="97" spans="1:84" ht="15.75" x14ac:dyDescent="0.25">
      <c r="A97" s="8"/>
      <c r="B97" s="47"/>
      <c r="C97" s="47" t="s">
        <v>198</v>
      </c>
      <c r="D97" s="47" t="s">
        <v>99</v>
      </c>
      <c r="E97" s="73">
        <v>4200</v>
      </c>
      <c r="F97" s="56">
        <f t="shared" si="11"/>
        <v>4200</v>
      </c>
      <c r="G97" s="26">
        <f t="shared" si="6"/>
        <v>0</v>
      </c>
      <c r="H97" s="26">
        <f t="shared" si="9"/>
        <v>0</v>
      </c>
      <c r="I97" s="26">
        <f t="shared" si="10"/>
        <v>0</v>
      </c>
      <c r="J97" s="13"/>
      <c r="K97" s="29"/>
      <c r="L97" s="29"/>
      <c r="M97" s="29"/>
      <c r="N97" s="14"/>
      <c r="O97" s="14"/>
      <c r="P97" s="29"/>
      <c r="Q97" s="29"/>
      <c r="R97" s="14"/>
      <c r="S97" s="29"/>
      <c r="T97" s="29"/>
      <c r="U97" s="29"/>
      <c r="V97" s="14"/>
      <c r="W97" s="18"/>
      <c r="X97" s="29"/>
      <c r="Y97" s="29"/>
      <c r="Z97" s="14"/>
      <c r="AA97" s="18"/>
      <c r="AB97" s="29"/>
      <c r="AC97" s="29"/>
      <c r="AD97" s="14"/>
      <c r="AE97" s="14"/>
      <c r="AF97" s="29"/>
      <c r="AG97" s="29"/>
      <c r="AH97" s="14"/>
      <c r="AI97" s="19"/>
      <c r="AJ97" s="29"/>
      <c r="AK97" s="29"/>
      <c r="AL97" s="14"/>
      <c r="AM97" s="14"/>
      <c r="AN97" s="29"/>
      <c r="AO97" s="29"/>
      <c r="AP97" s="14"/>
      <c r="AQ97" s="14"/>
      <c r="AR97" s="29"/>
      <c r="AS97" s="29"/>
      <c r="AT97" s="14"/>
      <c r="AU97" s="18"/>
      <c r="AV97" s="29"/>
      <c r="AW97" s="29"/>
      <c r="AX97" s="14"/>
      <c r="AY97" s="14"/>
      <c r="AZ97" s="29"/>
      <c r="BA97" s="29"/>
      <c r="BB97" s="14"/>
      <c r="BC97" s="14"/>
      <c r="BD97" s="29"/>
      <c r="BE97" s="29"/>
      <c r="BF97" s="14"/>
      <c r="BG97" s="14"/>
      <c r="BH97" s="29"/>
      <c r="BI97" s="29"/>
      <c r="BJ97" s="14"/>
      <c r="BK97" s="14"/>
      <c r="BL97" s="29"/>
      <c r="BM97" s="29"/>
      <c r="BN97" s="14"/>
      <c r="BO97" s="18"/>
      <c r="BP97" s="29"/>
      <c r="BQ97" s="29"/>
      <c r="BR97" s="14"/>
      <c r="BS97" s="14"/>
      <c r="BT97" s="29"/>
      <c r="BU97" s="29"/>
      <c r="BV97" s="14"/>
      <c r="BW97" s="14"/>
      <c r="BX97" s="29"/>
      <c r="BY97" s="29"/>
      <c r="BZ97" s="14"/>
      <c r="CA97" s="14"/>
      <c r="CB97" s="29"/>
      <c r="CC97" s="29"/>
      <c r="CD97" s="116">
        <v>3.2</v>
      </c>
      <c r="CE97" s="116">
        <v>3.2</v>
      </c>
      <c r="CF97" s="24">
        <f t="shared" si="8"/>
        <v>13440</v>
      </c>
    </row>
    <row r="98" spans="1:84" ht="15.75" x14ac:dyDescent="0.25">
      <c r="A98" s="8"/>
      <c r="B98" s="47"/>
      <c r="C98" s="47" t="s">
        <v>198</v>
      </c>
      <c r="D98" s="47" t="s">
        <v>199</v>
      </c>
      <c r="E98" s="73">
        <v>700</v>
      </c>
      <c r="F98" s="56">
        <f t="shared" si="11"/>
        <v>700</v>
      </c>
      <c r="G98" s="26">
        <f t="shared" si="6"/>
        <v>0</v>
      </c>
      <c r="H98" s="26">
        <f t="shared" si="9"/>
        <v>0</v>
      </c>
      <c r="I98" s="26">
        <f t="shared" si="10"/>
        <v>0</v>
      </c>
      <c r="J98" s="13"/>
      <c r="K98" s="29"/>
      <c r="L98" s="29"/>
      <c r="M98" s="29"/>
      <c r="N98" s="14"/>
      <c r="O98" s="14"/>
      <c r="P98" s="29"/>
      <c r="Q98" s="29"/>
      <c r="R98" s="14"/>
      <c r="S98" s="29"/>
      <c r="T98" s="29"/>
      <c r="U98" s="29"/>
      <c r="V98" s="14"/>
      <c r="W98" s="18"/>
      <c r="X98" s="29"/>
      <c r="Y98" s="29"/>
      <c r="Z98" s="14"/>
      <c r="AA98" s="18"/>
      <c r="AB98" s="29"/>
      <c r="AC98" s="29"/>
      <c r="AD98" s="14"/>
      <c r="AE98" s="14"/>
      <c r="AF98" s="29"/>
      <c r="AG98" s="29"/>
      <c r="AH98" s="14"/>
      <c r="AI98" s="19"/>
      <c r="AJ98" s="29"/>
      <c r="AK98" s="29"/>
      <c r="AL98" s="14"/>
      <c r="AM98" s="14"/>
      <c r="AN98" s="29"/>
      <c r="AO98" s="29"/>
      <c r="AP98" s="14"/>
      <c r="AQ98" s="14"/>
      <c r="AR98" s="29"/>
      <c r="AS98" s="29"/>
      <c r="AT98" s="14"/>
      <c r="AU98" s="18"/>
      <c r="AV98" s="29"/>
      <c r="AW98" s="29"/>
      <c r="AX98" s="14"/>
      <c r="AY98" s="14"/>
      <c r="AZ98" s="29"/>
      <c r="BA98" s="29"/>
      <c r="BB98" s="14"/>
      <c r="BC98" s="14"/>
      <c r="BD98" s="29"/>
      <c r="BE98" s="29"/>
      <c r="BF98" s="14"/>
      <c r="BG98" s="14"/>
      <c r="BH98" s="29"/>
      <c r="BI98" s="29"/>
      <c r="BJ98" s="14"/>
      <c r="BK98" s="14"/>
      <c r="BL98" s="29"/>
      <c r="BM98" s="29"/>
      <c r="BN98" s="14"/>
      <c r="BO98" s="18"/>
      <c r="BP98" s="29"/>
      <c r="BQ98" s="29"/>
      <c r="BR98" s="14"/>
      <c r="BS98" s="14"/>
      <c r="BT98" s="29"/>
      <c r="BU98" s="29"/>
      <c r="BV98" s="14"/>
      <c r="BW98" s="14"/>
      <c r="BX98" s="29"/>
      <c r="BY98" s="29"/>
      <c r="BZ98" s="14"/>
      <c r="CA98" s="14"/>
      <c r="CB98" s="29"/>
      <c r="CC98" s="29"/>
      <c r="CD98" s="116">
        <v>3.2</v>
      </c>
      <c r="CE98" s="116">
        <v>3.2</v>
      </c>
      <c r="CF98" s="24">
        <f t="shared" si="8"/>
        <v>2240</v>
      </c>
    </row>
    <row r="99" spans="1:84" ht="15.75" x14ac:dyDescent="0.25">
      <c r="A99" s="8"/>
      <c r="B99" s="47"/>
      <c r="C99" s="47" t="s">
        <v>200</v>
      </c>
      <c r="D99" s="47" t="s">
        <v>52</v>
      </c>
      <c r="E99" s="73">
        <v>1175</v>
      </c>
      <c r="F99" s="56">
        <f t="shared" si="11"/>
        <v>1175</v>
      </c>
      <c r="G99" s="26">
        <f t="shared" si="6"/>
        <v>0</v>
      </c>
      <c r="H99" s="26">
        <f t="shared" si="9"/>
        <v>0</v>
      </c>
      <c r="I99" s="26">
        <f t="shared" si="10"/>
        <v>0</v>
      </c>
      <c r="J99" s="13"/>
      <c r="K99" s="29"/>
      <c r="L99" s="29"/>
      <c r="M99" s="29"/>
      <c r="N99" s="14"/>
      <c r="O99" s="14"/>
      <c r="P99" s="29"/>
      <c r="Q99" s="29"/>
      <c r="R99" s="14"/>
      <c r="S99" s="29"/>
      <c r="T99" s="29"/>
      <c r="U99" s="29"/>
      <c r="V99" s="14"/>
      <c r="W99" s="18"/>
      <c r="X99" s="29"/>
      <c r="Y99" s="29"/>
      <c r="Z99" s="14"/>
      <c r="AA99" s="18"/>
      <c r="AB99" s="29"/>
      <c r="AC99" s="29"/>
      <c r="AD99" s="14"/>
      <c r="AE99" s="14"/>
      <c r="AF99" s="29"/>
      <c r="AG99" s="29"/>
      <c r="AH99" s="14"/>
      <c r="AI99" s="19"/>
      <c r="AJ99" s="29"/>
      <c r="AK99" s="29"/>
      <c r="AL99" s="14"/>
      <c r="AM99" s="14"/>
      <c r="AN99" s="29"/>
      <c r="AO99" s="29"/>
      <c r="AP99" s="14"/>
      <c r="AQ99" s="14"/>
      <c r="AR99" s="29"/>
      <c r="AS99" s="29"/>
      <c r="AT99" s="14"/>
      <c r="AU99" s="18"/>
      <c r="AV99" s="29"/>
      <c r="AW99" s="29"/>
      <c r="AX99" s="14"/>
      <c r="AY99" s="14"/>
      <c r="AZ99" s="29"/>
      <c r="BA99" s="29"/>
      <c r="BB99" s="14"/>
      <c r="BC99" s="14"/>
      <c r="BD99" s="29"/>
      <c r="BE99" s="29"/>
      <c r="BF99" s="14"/>
      <c r="BG99" s="14"/>
      <c r="BH99" s="29"/>
      <c r="BI99" s="29"/>
      <c r="BJ99" s="14"/>
      <c r="BK99" s="14"/>
      <c r="BL99" s="29"/>
      <c r="BM99" s="29"/>
      <c r="BN99" s="14"/>
      <c r="BO99" s="18"/>
      <c r="BP99" s="29"/>
      <c r="BQ99" s="29"/>
      <c r="BR99" s="14"/>
      <c r="BS99" s="14"/>
      <c r="BT99" s="29"/>
      <c r="BU99" s="29"/>
      <c r="BV99" s="14"/>
      <c r="BW99" s="14"/>
      <c r="BX99" s="29"/>
      <c r="BY99" s="29"/>
      <c r="BZ99" s="14"/>
      <c r="CA99" s="14"/>
      <c r="CB99" s="29"/>
      <c r="CC99" s="29"/>
      <c r="CD99" s="116">
        <v>12</v>
      </c>
      <c r="CE99" s="116">
        <v>12</v>
      </c>
      <c r="CF99" s="24">
        <f t="shared" si="8"/>
        <v>14100</v>
      </c>
    </row>
    <row r="100" spans="1:84" ht="15.75" x14ac:dyDescent="0.25">
      <c r="A100" s="8"/>
      <c r="B100" s="47"/>
      <c r="C100" s="47" t="s">
        <v>19</v>
      </c>
      <c r="D100" s="47" t="s">
        <v>204</v>
      </c>
      <c r="E100" s="73">
        <v>4650</v>
      </c>
      <c r="F100" s="56">
        <f t="shared" si="11"/>
        <v>4650</v>
      </c>
      <c r="G100" s="26">
        <f t="shared" si="6"/>
        <v>0</v>
      </c>
      <c r="H100" s="26">
        <f t="shared" si="9"/>
        <v>0</v>
      </c>
      <c r="I100" s="26">
        <f t="shared" si="10"/>
        <v>0</v>
      </c>
      <c r="J100" s="13"/>
      <c r="K100" s="29"/>
      <c r="L100" s="29"/>
      <c r="M100" s="29"/>
      <c r="N100" s="14"/>
      <c r="O100" s="14"/>
      <c r="P100" s="29"/>
      <c r="Q100" s="29"/>
      <c r="R100" s="14"/>
      <c r="S100" s="29"/>
      <c r="T100" s="29"/>
      <c r="U100" s="29"/>
      <c r="V100" s="14"/>
      <c r="W100" s="18"/>
      <c r="X100" s="29"/>
      <c r="Y100" s="29"/>
      <c r="Z100" s="14"/>
      <c r="AA100" s="18"/>
      <c r="AB100" s="29"/>
      <c r="AC100" s="29"/>
      <c r="AD100" s="14"/>
      <c r="AE100" s="14"/>
      <c r="AF100" s="29"/>
      <c r="AG100" s="29"/>
      <c r="AH100" s="14"/>
      <c r="AI100" s="19"/>
      <c r="AJ100" s="29"/>
      <c r="AK100" s="29"/>
      <c r="AL100" s="14"/>
      <c r="AM100" s="14"/>
      <c r="AN100" s="29"/>
      <c r="AO100" s="29"/>
      <c r="AP100" s="14"/>
      <c r="AQ100" s="14"/>
      <c r="AR100" s="29"/>
      <c r="AS100" s="29"/>
      <c r="AT100" s="14"/>
      <c r="AU100" s="18"/>
      <c r="AV100" s="29"/>
      <c r="AW100" s="29"/>
      <c r="AX100" s="14"/>
      <c r="AY100" s="14"/>
      <c r="AZ100" s="29"/>
      <c r="BA100" s="29"/>
      <c r="BB100" s="14"/>
      <c r="BC100" s="14"/>
      <c r="BD100" s="29"/>
      <c r="BE100" s="29"/>
      <c r="BF100" s="14"/>
      <c r="BG100" s="14"/>
      <c r="BH100" s="29"/>
      <c r="BI100" s="29"/>
      <c r="BJ100" s="14"/>
      <c r="BK100" s="14"/>
      <c r="BL100" s="29"/>
      <c r="BM100" s="29"/>
      <c r="BN100" s="14"/>
      <c r="BO100" s="18"/>
      <c r="BP100" s="29"/>
      <c r="BQ100" s="29"/>
      <c r="BR100" s="14"/>
      <c r="BS100" s="14"/>
      <c r="BT100" s="29"/>
      <c r="BU100" s="29"/>
      <c r="BV100" s="14"/>
      <c r="BW100" s="14"/>
      <c r="BX100" s="29"/>
      <c r="BY100" s="29"/>
      <c r="BZ100" s="14"/>
      <c r="CA100" s="14"/>
      <c r="CB100" s="29"/>
      <c r="CC100" s="29"/>
      <c r="CD100" s="116"/>
      <c r="CE100" s="116">
        <v>8.1999999999999993</v>
      </c>
      <c r="CF100" s="24">
        <f t="shared" si="8"/>
        <v>38130</v>
      </c>
    </row>
    <row r="101" spans="1:84" ht="15.75" x14ac:dyDescent="0.25">
      <c r="A101" s="8"/>
      <c r="B101" s="47"/>
      <c r="C101" s="47" t="s">
        <v>203</v>
      </c>
      <c r="D101" s="47" t="s">
        <v>201</v>
      </c>
      <c r="E101" s="73">
        <v>800</v>
      </c>
      <c r="F101" s="56">
        <f t="shared" si="11"/>
        <v>800</v>
      </c>
      <c r="G101" s="26">
        <f t="shared" si="6"/>
        <v>0</v>
      </c>
      <c r="H101" s="26">
        <f t="shared" si="9"/>
        <v>0</v>
      </c>
      <c r="I101" s="26">
        <f t="shared" si="10"/>
        <v>0</v>
      </c>
      <c r="J101" s="13"/>
      <c r="K101" s="29"/>
      <c r="L101" s="29"/>
      <c r="M101" s="29"/>
      <c r="N101" s="14"/>
      <c r="O101" s="14"/>
      <c r="P101" s="29"/>
      <c r="Q101" s="29"/>
      <c r="R101" s="14"/>
      <c r="S101" s="29"/>
      <c r="T101" s="29"/>
      <c r="U101" s="29"/>
      <c r="V101" s="14"/>
      <c r="W101" s="18"/>
      <c r="X101" s="29"/>
      <c r="Y101" s="29"/>
      <c r="Z101" s="14"/>
      <c r="AA101" s="18"/>
      <c r="AB101" s="29"/>
      <c r="AC101" s="29"/>
      <c r="AD101" s="14"/>
      <c r="AE101" s="14"/>
      <c r="AF101" s="29"/>
      <c r="AG101" s="29"/>
      <c r="AH101" s="14"/>
      <c r="AI101" s="19"/>
      <c r="AJ101" s="29"/>
      <c r="AK101" s="29"/>
      <c r="AL101" s="14"/>
      <c r="AM101" s="14"/>
      <c r="AN101" s="29"/>
      <c r="AO101" s="29"/>
      <c r="AP101" s="14"/>
      <c r="AQ101" s="14"/>
      <c r="AR101" s="29"/>
      <c r="AS101" s="29"/>
      <c r="AT101" s="14"/>
      <c r="AU101" s="18"/>
      <c r="AV101" s="29"/>
      <c r="AW101" s="29"/>
      <c r="AX101" s="14"/>
      <c r="AY101" s="14"/>
      <c r="AZ101" s="29"/>
      <c r="BA101" s="29"/>
      <c r="BB101" s="14"/>
      <c r="BC101" s="14"/>
      <c r="BD101" s="29"/>
      <c r="BE101" s="29"/>
      <c r="BF101" s="14"/>
      <c r="BG101" s="14"/>
      <c r="BH101" s="29"/>
      <c r="BI101" s="29"/>
      <c r="BJ101" s="14"/>
      <c r="BK101" s="14"/>
      <c r="BL101" s="29"/>
      <c r="BM101" s="29"/>
      <c r="BN101" s="14"/>
      <c r="BO101" s="18"/>
      <c r="BP101" s="29"/>
      <c r="BQ101" s="29"/>
      <c r="BR101" s="14"/>
      <c r="BS101" s="14"/>
      <c r="BT101" s="29"/>
      <c r="BU101" s="29"/>
      <c r="BV101" s="14"/>
      <c r="BW101" s="14"/>
      <c r="BX101" s="29"/>
      <c r="BY101" s="29"/>
      <c r="BZ101" s="14"/>
      <c r="CA101" s="14"/>
      <c r="CB101" s="29"/>
      <c r="CC101" s="29"/>
      <c r="CD101" s="116">
        <v>3.2</v>
      </c>
      <c r="CE101" s="116">
        <v>3.2</v>
      </c>
      <c r="CF101" s="24">
        <f t="shared" si="8"/>
        <v>2560</v>
      </c>
    </row>
    <row r="102" spans="1:84" ht="15.75" x14ac:dyDescent="0.25">
      <c r="A102" s="8"/>
      <c r="B102" s="47"/>
      <c r="C102" s="47" t="s">
        <v>203</v>
      </c>
      <c r="D102" s="47" t="s">
        <v>112</v>
      </c>
      <c r="E102" s="73">
        <v>3150</v>
      </c>
      <c r="F102" s="56">
        <f t="shared" si="11"/>
        <v>3150</v>
      </c>
      <c r="G102" s="26">
        <f t="shared" si="6"/>
        <v>0</v>
      </c>
      <c r="H102" s="26">
        <f t="shared" si="9"/>
        <v>0</v>
      </c>
      <c r="I102" s="26">
        <f t="shared" si="10"/>
        <v>0</v>
      </c>
      <c r="J102" s="13"/>
      <c r="K102" s="29"/>
      <c r="L102" s="29"/>
      <c r="M102" s="29"/>
      <c r="N102" s="14"/>
      <c r="O102" s="14"/>
      <c r="P102" s="29"/>
      <c r="Q102" s="29"/>
      <c r="R102" s="14"/>
      <c r="S102" s="29"/>
      <c r="T102" s="29"/>
      <c r="U102" s="29"/>
      <c r="V102" s="14"/>
      <c r="W102" s="18"/>
      <c r="X102" s="29"/>
      <c r="Y102" s="29"/>
      <c r="Z102" s="14"/>
      <c r="AA102" s="18"/>
      <c r="AB102" s="29"/>
      <c r="AC102" s="29"/>
      <c r="AD102" s="14"/>
      <c r="AE102" s="14"/>
      <c r="AF102" s="29"/>
      <c r="AG102" s="29"/>
      <c r="AH102" s="14"/>
      <c r="AI102" s="19"/>
      <c r="AJ102" s="29"/>
      <c r="AK102" s="29"/>
      <c r="AL102" s="14"/>
      <c r="AM102" s="14"/>
      <c r="AN102" s="29"/>
      <c r="AO102" s="29"/>
      <c r="AP102" s="14"/>
      <c r="AQ102" s="14"/>
      <c r="AR102" s="29"/>
      <c r="AS102" s="29"/>
      <c r="AT102" s="14"/>
      <c r="AU102" s="18"/>
      <c r="AV102" s="29"/>
      <c r="AW102" s="29"/>
      <c r="AX102" s="14"/>
      <c r="AY102" s="14"/>
      <c r="AZ102" s="29"/>
      <c r="BA102" s="29"/>
      <c r="BB102" s="14"/>
      <c r="BC102" s="14"/>
      <c r="BD102" s="29"/>
      <c r="BE102" s="29"/>
      <c r="BF102" s="14"/>
      <c r="BG102" s="14"/>
      <c r="BH102" s="29"/>
      <c r="BI102" s="29"/>
      <c r="BJ102" s="14"/>
      <c r="BK102" s="14"/>
      <c r="BL102" s="29"/>
      <c r="BM102" s="29"/>
      <c r="BN102" s="14"/>
      <c r="BO102" s="18"/>
      <c r="BP102" s="29"/>
      <c r="BQ102" s="29"/>
      <c r="BR102" s="14"/>
      <c r="BS102" s="14"/>
      <c r="BT102" s="29"/>
      <c r="BU102" s="29"/>
      <c r="BV102" s="14"/>
      <c r="BW102" s="14"/>
      <c r="BX102" s="29"/>
      <c r="BY102" s="29"/>
      <c r="BZ102" s="14"/>
      <c r="CA102" s="14"/>
      <c r="CB102" s="29"/>
      <c r="CC102" s="29"/>
      <c r="CD102" s="116">
        <v>3.2</v>
      </c>
      <c r="CE102" s="116">
        <v>3.2</v>
      </c>
      <c r="CF102" s="24">
        <f t="shared" si="8"/>
        <v>10080</v>
      </c>
    </row>
    <row r="103" spans="1:84" ht="15.75" x14ac:dyDescent="0.25">
      <c r="A103" s="8"/>
      <c r="B103" s="47">
        <v>50000344</v>
      </c>
      <c r="C103" s="47" t="s">
        <v>202</v>
      </c>
      <c r="D103" s="47" t="s">
        <v>20</v>
      </c>
      <c r="E103" s="73">
        <v>325</v>
      </c>
      <c r="F103" s="56">
        <f t="shared" si="11"/>
        <v>325</v>
      </c>
      <c r="G103" s="26">
        <f t="shared" si="6"/>
        <v>0</v>
      </c>
      <c r="H103" s="26">
        <f t="shared" si="9"/>
        <v>0</v>
      </c>
      <c r="I103" s="26">
        <f t="shared" si="10"/>
        <v>0</v>
      </c>
      <c r="J103" s="13"/>
      <c r="K103" s="29"/>
      <c r="L103" s="29"/>
      <c r="M103" s="29"/>
      <c r="N103" s="14"/>
      <c r="O103" s="14"/>
      <c r="P103" s="29"/>
      <c r="Q103" s="29"/>
      <c r="R103" s="14"/>
      <c r="S103" s="29"/>
      <c r="T103" s="29"/>
      <c r="U103" s="29"/>
      <c r="V103" s="14"/>
      <c r="W103" s="18"/>
      <c r="X103" s="29"/>
      <c r="Y103" s="29"/>
      <c r="Z103" s="14"/>
      <c r="AA103" s="18"/>
      <c r="AB103" s="29"/>
      <c r="AC103" s="29"/>
      <c r="AD103" s="14"/>
      <c r="AE103" s="14"/>
      <c r="AF103" s="29"/>
      <c r="AG103" s="29"/>
      <c r="AH103" s="14"/>
      <c r="AI103" s="19"/>
      <c r="AJ103" s="29"/>
      <c r="AK103" s="29"/>
      <c r="AL103" s="14"/>
      <c r="AM103" s="14"/>
      <c r="AN103" s="29"/>
      <c r="AO103" s="29"/>
      <c r="AP103" s="14"/>
      <c r="AQ103" s="14"/>
      <c r="AR103" s="29"/>
      <c r="AS103" s="29"/>
      <c r="AT103" s="14"/>
      <c r="AU103" s="18"/>
      <c r="AV103" s="29"/>
      <c r="AW103" s="29"/>
      <c r="AX103" s="14"/>
      <c r="AY103" s="14"/>
      <c r="AZ103" s="29"/>
      <c r="BA103" s="29"/>
      <c r="BB103" s="14"/>
      <c r="BC103" s="14"/>
      <c r="BD103" s="29"/>
      <c r="BE103" s="29"/>
      <c r="BF103" s="14"/>
      <c r="BG103" s="14"/>
      <c r="BH103" s="29"/>
      <c r="BI103" s="29"/>
      <c r="BJ103" s="14"/>
      <c r="BK103" s="14"/>
      <c r="BL103" s="29"/>
      <c r="BM103" s="29"/>
      <c r="BN103" s="14"/>
      <c r="BO103" s="18"/>
      <c r="BP103" s="29"/>
      <c r="BQ103" s="29"/>
      <c r="BR103" s="14"/>
      <c r="BS103" s="14"/>
      <c r="BT103" s="29"/>
      <c r="BU103" s="29"/>
      <c r="BV103" s="14"/>
      <c r="BW103" s="14"/>
      <c r="BX103" s="29"/>
      <c r="BY103" s="29"/>
      <c r="BZ103" s="14"/>
      <c r="CA103" s="14"/>
      <c r="CB103" s="29"/>
      <c r="CC103" s="29"/>
      <c r="CD103" s="116">
        <v>5.6</v>
      </c>
      <c r="CE103" s="116">
        <v>5.6</v>
      </c>
      <c r="CF103" s="24">
        <f t="shared" si="8"/>
        <v>1819.9999999999998</v>
      </c>
    </row>
    <row r="104" spans="1:84" ht="15.75" x14ac:dyDescent="0.25">
      <c r="A104" s="8"/>
      <c r="B104" s="47">
        <v>50000345</v>
      </c>
      <c r="C104" s="47" t="s">
        <v>202</v>
      </c>
      <c r="D104" s="47" t="s">
        <v>21</v>
      </c>
      <c r="E104" s="73">
        <v>450</v>
      </c>
      <c r="F104" s="56">
        <f t="shared" si="11"/>
        <v>450</v>
      </c>
      <c r="G104" s="26">
        <f t="shared" si="6"/>
        <v>0</v>
      </c>
      <c r="H104" s="26">
        <f t="shared" si="9"/>
        <v>0</v>
      </c>
      <c r="I104" s="26">
        <f t="shared" si="10"/>
        <v>0</v>
      </c>
      <c r="J104" s="13"/>
      <c r="K104" s="29"/>
      <c r="L104" s="29"/>
      <c r="M104" s="29"/>
      <c r="N104" s="14"/>
      <c r="O104" s="14"/>
      <c r="P104" s="29"/>
      <c r="Q104" s="29"/>
      <c r="R104" s="14"/>
      <c r="S104" s="29"/>
      <c r="T104" s="29"/>
      <c r="U104" s="29"/>
      <c r="V104" s="14"/>
      <c r="W104" s="18"/>
      <c r="X104" s="29"/>
      <c r="Y104" s="29"/>
      <c r="Z104" s="14"/>
      <c r="AA104" s="18"/>
      <c r="AB104" s="29"/>
      <c r="AC104" s="29"/>
      <c r="AD104" s="14"/>
      <c r="AE104" s="14"/>
      <c r="AF104" s="29"/>
      <c r="AG104" s="29"/>
      <c r="AH104" s="14"/>
      <c r="AI104" s="19"/>
      <c r="AJ104" s="29"/>
      <c r="AK104" s="29"/>
      <c r="AL104" s="14"/>
      <c r="AM104" s="14"/>
      <c r="AN104" s="29"/>
      <c r="AO104" s="29"/>
      <c r="AP104" s="14"/>
      <c r="AQ104" s="14"/>
      <c r="AR104" s="29"/>
      <c r="AS104" s="29"/>
      <c r="AT104" s="14"/>
      <c r="AU104" s="18"/>
      <c r="AV104" s="29"/>
      <c r="AW104" s="29"/>
      <c r="AX104" s="14"/>
      <c r="AY104" s="14"/>
      <c r="AZ104" s="29"/>
      <c r="BA104" s="29"/>
      <c r="BB104" s="14"/>
      <c r="BC104" s="14"/>
      <c r="BD104" s="29"/>
      <c r="BE104" s="29"/>
      <c r="BF104" s="14"/>
      <c r="BG104" s="14"/>
      <c r="BH104" s="29"/>
      <c r="BI104" s="29"/>
      <c r="BJ104" s="14"/>
      <c r="BK104" s="14"/>
      <c r="BL104" s="29"/>
      <c r="BM104" s="29"/>
      <c r="BN104" s="14"/>
      <c r="BO104" s="18"/>
      <c r="BP104" s="29"/>
      <c r="BQ104" s="29"/>
      <c r="BR104" s="14"/>
      <c r="BS104" s="14"/>
      <c r="BT104" s="29"/>
      <c r="BU104" s="29"/>
      <c r="BV104" s="14"/>
      <c r="BW104" s="14"/>
      <c r="BX104" s="29"/>
      <c r="BY104" s="29"/>
      <c r="BZ104" s="14"/>
      <c r="CA104" s="14"/>
      <c r="CB104" s="29"/>
      <c r="CC104" s="29"/>
      <c r="CD104" s="116">
        <v>5.6</v>
      </c>
      <c r="CE104" s="116">
        <v>5.6</v>
      </c>
      <c r="CF104" s="24">
        <f t="shared" si="8"/>
        <v>2520</v>
      </c>
    </row>
    <row r="105" spans="1:84" ht="15.75" customHeight="1" x14ac:dyDescent="0.25">
      <c r="A105" s="91" t="s">
        <v>205</v>
      </c>
      <c r="B105" s="89"/>
      <c r="C105" s="89"/>
      <c r="D105" s="90"/>
      <c r="E105" s="73"/>
      <c r="F105" s="56"/>
      <c r="G105" s="26">
        <f t="shared" si="6"/>
        <v>0</v>
      </c>
      <c r="H105" s="26">
        <f t="shared" si="9"/>
        <v>0</v>
      </c>
      <c r="I105" s="26">
        <f t="shared" si="10"/>
        <v>0</v>
      </c>
      <c r="J105" s="13"/>
      <c r="K105" s="29"/>
      <c r="L105" s="29"/>
      <c r="M105" s="29"/>
      <c r="N105" s="14"/>
      <c r="O105" s="14"/>
      <c r="P105" s="29"/>
      <c r="Q105" s="29"/>
      <c r="R105" s="14"/>
      <c r="S105" s="29"/>
      <c r="T105" s="29"/>
      <c r="U105" s="29"/>
      <c r="V105" s="14"/>
      <c r="W105" s="18"/>
      <c r="X105" s="29"/>
      <c r="Y105" s="29"/>
      <c r="Z105" s="14"/>
      <c r="AA105" s="18"/>
      <c r="AB105" s="29"/>
      <c r="AC105" s="29"/>
      <c r="AD105" s="14"/>
      <c r="AE105" s="14"/>
      <c r="AF105" s="29"/>
      <c r="AG105" s="29"/>
      <c r="AH105" s="14"/>
      <c r="AI105" s="19"/>
      <c r="AJ105" s="29"/>
      <c r="AK105" s="29"/>
      <c r="AL105" s="14"/>
      <c r="AM105" s="14"/>
      <c r="AN105" s="29"/>
      <c r="AO105" s="29"/>
      <c r="AP105" s="14"/>
      <c r="AQ105" s="14"/>
      <c r="AR105" s="29"/>
      <c r="AS105" s="29"/>
      <c r="AT105" s="14"/>
      <c r="AU105" s="18"/>
      <c r="AV105" s="29"/>
      <c r="AW105" s="29"/>
      <c r="AX105" s="14"/>
      <c r="AY105" s="14"/>
      <c r="AZ105" s="29"/>
      <c r="BA105" s="29"/>
      <c r="BB105" s="14"/>
      <c r="BC105" s="14"/>
      <c r="BD105" s="29"/>
      <c r="BE105" s="29"/>
      <c r="BF105" s="14"/>
      <c r="BG105" s="14"/>
      <c r="BH105" s="29"/>
      <c r="BI105" s="29"/>
      <c r="BJ105" s="14"/>
      <c r="BK105" s="14"/>
      <c r="BL105" s="29"/>
      <c r="BM105" s="29"/>
      <c r="BN105" s="14"/>
      <c r="BO105" s="18"/>
      <c r="BP105" s="29"/>
      <c r="BQ105" s="29"/>
      <c r="BR105" s="14"/>
      <c r="BS105" s="14"/>
      <c r="BT105" s="29"/>
      <c r="BU105" s="29"/>
      <c r="BV105" s="14"/>
      <c r="BW105" s="14"/>
      <c r="BX105" s="29"/>
      <c r="BY105" s="29"/>
      <c r="BZ105" s="14"/>
      <c r="CA105" s="14"/>
      <c r="CB105" s="29"/>
      <c r="CC105" s="29"/>
      <c r="CD105" s="116"/>
      <c r="CE105" s="116"/>
      <c r="CF105" s="24">
        <f t="shared" si="8"/>
        <v>0</v>
      </c>
    </row>
    <row r="106" spans="1:84" ht="15.75" customHeight="1" x14ac:dyDescent="0.25">
      <c r="A106" s="8"/>
      <c r="B106" s="47">
        <v>50000308</v>
      </c>
      <c r="C106" s="47" t="s">
        <v>194</v>
      </c>
      <c r="D106" s="47" t="s">
        <v>76</v>
      </c>
      <c r="E106" s="73">
        <v>15300</v>
      </c>
      <c r="F106" s="56">
        <f t="shared" ref="F106:F111" si="12">+E106+G106-H106</f>
        <v>15300</v>
      </c>
      <c r="G106" s="26">
        <f t="shared" si="6"/>
        <v>0</v>
      </c>
      <c r="H106" s="26">
        <f t="shared" si="9"/>
        <v>0</v>
      </c>
      <c r="I106" s="26">
        <f t="shared" si="10"/>
        <v>0</v>
      </c>
      <c r="J106" s="13"/>
      <c r="K106" s="29"/>
      <c r="L106" s="29"/>
      <c r="M106" s="29"/>
      <c r="N106" s="14"/>
      <c r="O106" s="14"/>
      <c r="P106" s="29"/>
      <c r="Q106" s="29"/>
      <c r="R106" s="14"/>
      <c r="S106" s="29"/>
      <c r="T106" s="29"/>
      <c r="U106" s="29"/>
      <c r="V106" s="14"/>
      <c r="W106" s="18"/>
      <c r="X106" s="29"/>
      <c r="Y106" s="29"/>
      <c r="Z106" s="14"/>
      <c r="AA106" s="18"/>
      <c r="AB106" s="29"/>
      <c r="AC106" s="29"/>
      <c r="AD106" s="14"/>
      <c r="AE106" s="14"/>
      <c r="AF106" s="29"/>
      <c r="AG106" s="29"/>
      <c r="AH106" s="14"/>
      <c r="AI106" s="19"/>
      <c r="AJ106" s="29"/>
      <c r="AK106" s="29"/>
      <c r="AL106" s="14"/>
      <c r="AM106" s="14"/>
      <c r="AN106" s="29"/>
      <c r="AO106" s="29"/>
      <c r="AP106" s="14"/>
      <c r="AQ106" s="14"/>
      <c r="AR106" s="29"/>
      <c r="AS106" s="29"/>
      <c r="AT106" s="14"/>
      <c r="AU106" s="18"/>
      <c r="AV106" s="29"/>
      <c r="AW106" s="29"/>
      <c r="AX106" s="14"/>
      <c r="AY106" s="14"/>
      <c r="AZ106" s="29"/>
      <c r="BA106" s="29"/>
      <c r="BB106" s="14"/>
      <c r="BC106" s="14"/>
      <c r="BD106" s="29"/>
      <c r="BE106" s="29"/>
      <c r="BF106" s="14"/>
      <c r="BG106" s="14"/>
      <c r="BH106" s="29"/>
      <c r="BI106" s="29"/>
      <c r="BJ106" s="14"/>
      <c r="BK106" s="14"/>
      <c r="BL106" s="29"/>
      <c r="BM106" s="29"/>
      <c r="BN106" s="14"/>
      <c r="BO106" s="18"/>
      <c r="BP106" s="29"/>
      <c r="BQ106" s="29"/>
      <c r="BR106" s="14"/>
      <c r="BS106" s="14"/>
      <c r="BT106" s="29"/>
      <c r="BU106" s="29"/>
      <c r="BV106" s="14"/>
      <c r="BW106" s="14"/>
      <c r="BX106" s="29"/>
      <c r="BY106" s="29"/>
      <c r="BZ106" s="14"/>
      <c r="CA106" s="14"/>
      <c r="CB106" s="29"/>
      <c r="CC106" s="29"/>
      <c r="CD106" s="116">
        <v>0.76</v>
      </c>
      <c r="CE106" s="116">
        <v>0.76</v>
      </c>
      <c r="CF106" s="24">
        <f t="shared" si="8"/>
        <v>11628</v>
      </c>
    </row>
    <row r="107" spans="1:84" ht="15.75" customHeight="1" x14ac:dyDescent="0.25">
      <c r="A107" s="8"/>
      <c r="B107" s="47">
        <v>50000357</v>
      </c>
      <c r="C107" s="47" t="s">
        <v>197</v>
      </c>
      <c r="D107" s="47" t="s">
        <v>76</v>
      </c>
      <c r="E107" s="73">
        <v>3000</v>
      </c>
      <c r="F107" s="56">
        <f t="shared" si="12"/>
        <v>3000</v>
      </c>
      <c r="G107" s="26">
        <f t="shared" si="6"/>
        <v>0</v>
      </c>
      <c r="H107" s="26">
        <f t="shared" si="9"/>
        <v>0</v>
      </c>
      <c r="I107" s="26">
        <f t="shared" si="10"/>
        <v>0</v>
      </c>
      <c r="J107" s="13"/>
      <c r="K107" s="29"/>
      <c r="L107" s="29"/>
      <c r="M107" s="29"/>
      <c r="N107" s="14"/>
      <c r="O107" s="14"/>
      <c r="P107" s="29"/>
      <c r="Q107" s="29"/>
      <c r="R107" s="14"/>
      <c r="S107" s="29"/>
      <c r="T107" s="29"/>
      <c r="U107" s="29"/>
      <c r="V107" s="14"/>
      <c r="W107" s="18"/>
      <c r="X107" s="29"/>
      <c r="Y107" s="29"/>
      <c r="Z107" s="14"/>
      <c r="AA107" s="18"/>
      <c r="AB107" s="29"/>
      <c r="AC107" s="29"/>
      <c r="AD107" s="14"/>
      <c r="AE107" s="14"/>
      <c r="AF107" s="29"/>
      <c r="AG107" s="29"/>
      <c r="AH107" s="14"/>
      <c r="AI107" s="19"/>
      <c r="AJ107" s="29"/>
      <c r="AK107" s="29"/>
      <c r="AL107" s="14"/>
      <c r="AM107" s="14"/>
      <c r="AN107" s="29"/>
      <c r="AO107" s="29"/>
      <c r="AP107" s="14"/>
      <c r="AQ107" s="14"/>
      <c r="AR107" s="29"/>
      <c r="AS107" s="29"/>
      <c r="AT107" s="14"/>
      <c r="AU107" s="18"/>
      <c r="AV107" s="29"/>
      <c r="AW107" s="29"/>
      <c r="AX107" s="14"/>
      <c r="AY107" s="14"/>
      <c r="AZ107" s="29"/>
      <c r="BA107" s="29"/>
      <c r="BB107" s="14"/>
      <c r="BC107" s="14"/>
      <c r="BD107" s="29"/>
      <c r="BE107" s="29"/>
      <c r="BF107" s="14"/>
      <c r="BG107" s="14"/>
      <c r="BH107" s="29"/>
      <c r="BI107" s="29"/>
      <c r="BJ107" s="14"/>
      <c r="BK107" s="14"/>
      <c r="BL107" s="29"/>
      <c r="BM107" s="29"/>
      <c r="BN107" s="14"/>
      <c r="BO107" s="18"/>
      <c r="BP107" s="29"/>
      <c r="BQ107" s="29"/>
      <c r="BR107" s="14"/>
      <c r="BS107" s="14"/>
      <c r="BT107" s="29"/>
      <c r="BU107" s="29"/>
      <c r="BV107" s="14"/>
      <c r="BW107" s="14"/>
      <c r="BX107" s="29"/>
      <c r="BY107" s="29"/>
      <c r="BZ107" s="14"/>
      <c r="CA107" s="14"/>
      <c r="CB107" s="29"/>
      <c r="CC107" s="29"/>
      <c r="CD107" s="116">
        <v>0.76</v>
      </c>
      <c r="CE107" s="116">
        <v>0.76</v>
      </c>
      <c r="CF107" s="24">
        <f t="shared" si="8"/>
        <v>2280</v>
      </c>
    </row>
    <row r="108" spans="1:84" ht="15.75" customHeight="1" x14ac:dyDescent="0.25">
      <c r="A108" s="8"/>
      <c r="B108" s="47">
        <v>50000363</v>
      </c>
      <c r="C108" s="47" t="s">
        <v>28</v>
      </c>
      <c r="D108" s="47" t="s">
        <v>76</v>
      </c>
      <c r="E108" s="73">
        <v>20000</v>
      </c>
      <c r="F108" s="56">
        <f t="shared" si="12"/>
        <v>20000</v>
      </c>
      <c r="G108" s="26">
        <f t="shared" si="6"/>
        <v>0</v>
      </c>
      <c r="H108" s="26">
        <f t="shared" si="9"/>
        <v>0</v>
      </c>
      <c r="I108" s="26">
        <f t="shared" si="10"/>
        <v>0</v>
      </c>
      <c r="J108" s="13"/>
      <c r="K108" s="29"/>
      <c r="L108" s="29"/>
      <c r="M108" s="29"/>
      <c r="N108" s="14"/>
      <c r="O108" s="14"/>
      <c r="P108" s="29"/>
      <c r="Q108" s="29"/>
      <c r="R108" s="14"/>
      <c r="S108" s="29"/>
      <c r="T108" s="29"/>
      <c r="U108" s="29"/>
      <c r="V108" s="14"/>
      <c r="W108" s="18"/>
      <c r="X108" s="29"/>
      <c r="Y108" s="29"/>
      <c r="Z108" s="14"/>
      <c r="AA108" s="18"/>
      <c r="AB108" s="29"/>
      <c r="AC108" s="29"/>
      <c r="AD108" s="14"/>
      <c r="AE108" s="14"/>
      <c r="AF108" s="29"/>
      <c r="AG108" s="29"/>
      <c r="AH108" s="14"/>
      <c r="AI108" s="19"/>
      <c r="AJ108" s="29"/>
      <c r="AK108" s="29"/>
      <c r="AL108" s="14"/>
      <c r="AM108" s="14"/>
      <c r="AN108" s="29"/>
      <c r="AO108" s="29"/>
      <c r="AP108" s="14"/>
      <c r="AQ108" s="14"/>
      <c r="AR108" s="29"/>
      <c r="AS108" s="29"/>
      <c r="AT108" s="14"/>
      <c r="AU108" s="18"/>
      <c r="AV108" s="29"/>
      <c r="AW108" s="29"/>
      <c r="AX108" s="14"/>
      <c r="AY108" s="14"/>
      <c r="AZ108" s="29"/>
      <c r="BA108" s="29"/>
      <c r="BB108" s="14"/>
      <c r="BC108" s="14"/>
      <c r="BD108" s="29"/>
      <c r="BE108" s="29"/>
      <c r="BF108" s="14"/>
      <c r="BG108" s="14"/>
      <c r="BH108" s="29"/>
      <c r="BI108" s="29"/>
      <c r="BJ108" s="14"/>
      <c r="BK108" s="14"/>
      <c r="BL108" s="29"/>
      <c r="BM108" s="29"/>
      <c r="BN108" s="14"/>
      <c r="BO108" s="18"/>
      <c r="BP108" s="29"/>
      <c r="BQ108" s="29"/>
      <c r="BR108" s="14"/>
      <c r="BS108" s="14"/>
      <c r="BT108" s="29"/>
      <c r="BU108" s="29"/>
      <c r="BV108" s="14"/>
      <c r="BW108" s="14"/>
      <c r="BX108" s="29"/>
      <c r="BY108" s="29"/>
      <c r="BZ108" s="14"/>
      <c r="CA108" s="14"/>
      <c r="CB108" s="29"/>
      <c r="CC108" s="29"/>
      <c r="CD108" s="116">
        <v>0.76</v>
      </c>
      <c r="CE108" s="116">
        <v>0.76</v>
      </c>
      <c r="CF108" s="24">
        <f t="shared" si="8"/>
        <v>15200</v>
      </c>
    </row>
    <row r="109" spans="1:84" ht="15.75" customHeight="1" x14ac:dyDescent="0.25">
      <c r="A109" s="8"/>
      <c r="B109" s="47">
        <v>50000353</v>
      </c>
      <c r="C109" s="47" t="s">
        <v>198</v>
      </c>
      <c r="D109" s="47" t="s">
        <v>76</v>
      </c>
      <c r="E109" s="73">
        <v>12600</v>
      </c>
      <c r="F109" s="56">
        <f t="shared" si="12"/>
        <v>12600</v>
      </c>
      <c r="G109" s="26">
        <f t="shared" si="6"/>
        <v>0</v>
      </c>
      <c r="H109" s="26">
        <f t="shared" si="9"/>
        <v>0</v>
      </c>
      <c r="I109" s="26">
        <f t="shared" si="10"/>
        <v>0</v>
      </c>
      <c r="J109" s="13"/>
      <c r="K109" s="29"/>
      <c r="L109" s="29"/>
      <c r="M109" s="29"/>
      <c r="N109" s="14"/>
      <c r="O109" s="14"/>
      <c r="P109" s="29"/>
      <c r="Q109" s="29"/>
      <c r="R109" s="14"/>
      <c r="S109" s="29"/>
      <c r="T109" s="29"/>
      <c r="U109" s="29"/>
      <c r="V109" s="14"/>
      <c r="W109" s="18"/>
      <c r="X109" s="29"/>
      <c r="Y109" s="29"/>
      <c r="Z109" s="14"/>
      <c r="AA109" s="18"/>
      <c r="AB109" s="29"/>
      <c r="AC109" s="29"/>
      <c r="AD109" s="14"/>
      <c r="AE109" s="14"/>
      <c r="AF109" s="29"/>
      <c r="AG109" s="29"/>
      <c r="AH109" s="14"/>
      <c r="AI109" s="19"/>
      <c r="AJ109" s="29"/>
      <c r="AK109" s="29"/>
      <c r="AL109" s="14"/>
      <c r="AM109" s="14"/>
      <c r="AN109" s="29"/>
      <c r="AO109" s="29"/>
      <c r="AP109" s="14"/>
      <c r="AQ109" s="14"/>
      <c r="AR109" s="29"/>
      <c r="AS109" s="29"/>
      <c r="AT109" s="14"/>
      <c r="AU109" s="18"/>
      <c r="AV109" s="29"/>
      <c r="AW109" s="29"/>
      <c r="AX109" s="14"/>
      <c r="AY109" s="14"/>
      <c r="AZ109" s="29"/>
      <c r="BA109" s="29"/>
      <c r="BB109" s="14"/>
      <c r="BC109" s="14"/>
      <c r="BD109" s="29"/>
      <c r="BE109" s="29"/>
      <c r="BF109" s="14"/>
      <c r="BG109" s="14"/>
      <c r="BH109" s="29"/>
      <c r="BI109" s="29"/>
      <c r="BJ109" s="14"/>
      <c r="BK109" s="14"/>
      <c r="BL109" s="29"/>
      <c r="BM109" s="29"/>
      <c r="BN109" s="14"/>
      <c r="BO109" s="18"/>
      <c r="BP109" s="29"/>
      <c r="BQ109" s="29"/>
      <c r="BR109" s="14"/>
      <c r="BS109" s="14"/>
      <c r="BT109" s="29"/>
      <c r="BU109" s="29"/>
      <c r="BV109" s="14"/>
      <c r="BW109" s="14"/>
      <c r="BX109" s="29"/>
      <c r="BY109" s="29"/>
      <c r="BZ109" s="14"/>
      <c r="CA109" s="14"/>
      <c r="CB109" s="29"/>
      <c r="CC109" s="29"/>
      <c r="CD109" s="116">
        <v>0.76</v>
      </c>
      <c r="CE109" s="116">
        <v>0.76</v>
      </c>
      <c r="CF109" s="24">
        <f t="shared" si="8"/>
        <v>9576</v>
      </c>
    </row>
    <row r="110" spans="1:84" ht="15.75" customHeight="1" x14ac:dyDescent="0.25">
      <c r="A110" s="8"/>
      <c r="B110" s="47">
        <v>50000343</v>
      </c>
      <c r="C110" s="47" t="s">
        <v>203</v>
      </c>
      <c r="D110" s="47" t="s">
        <v>76</v>
      </c>
      <c r="E110" s="73">
        <v>18200</v>
      </c>
      <c r="F110" s="56">
        <f t="shared" si="12"/>
        <v>18200</v>
      </c>
      <c r="G110" s="26">
        <f t="shared" si="6"/>
        <v>0</v>
      </c>
      <c r="H110" s="26">
        <f t="shared" si="9"/>
        <v>0</v>
      </c>
      <c r="I110" s="26">
        <f t="shared" si="10"/>
        <v>0</v>
      </c>
      <c r="J110" s="13"/>
      <c r="K110" s="29"/>
      <c r="L110" s="29"/>
      <c r="M110" s="29"/>
      <c r="N110" s="14"/>
      <c r="O110" s="14"/>
      <c r="P110" s="29"/>
      <c r="Q110" s="29"/>
      <c r="R110" s="14"/>
      <c r="S110" s="29"/>
      <c r="T110" s="29"/>
      <c r="U110" s="29"/>
      <c r="V110" s="14"/>
      <c r="W110" s="18"/>
      <c r="X110" s="29"/>
      <c r="Y110" s="29"/>
      <c r="Z110" s="14"/>
      <c r="AA110" s="18"/>
      <c r="AB110" s="29"/>
      <c r="AC110" s="29"/>
      <c r="AD110" s="14"/>
      <c r="AE110" s="14"/>
      <c r="AF110" s="29"/>
      <c r="AG110" s="29"/>
      <c r="AH110" s="14"/>
      <c r="AI110" s="19"/>
      <c r="AJ110" s="29"/>
      <c r="AK110" s="29"/>
      <c r="AL110" s="14"/>
      <c r="AM110" s="14"/>
      <c r="AN110" s="29"/>
      <c r="AO110" s="29"/>
      <c r="AP110" s="14"/>
      <c r="AQ110" s="14"/>
      <c r="AR110" s="29"/>
      <c r="AS110" s="29"/>
      <c r="AT110" s="14"/>
      <c r="AU110" s="18"/>
      <c r="AV110" s="29"/>
      <c r="AW110" s="29"/>
      <c r="AX110" s="14"/>
      <c r="AY110" s="14"/>
      <c r="AZ110" s="29"/>
      <c r="BA110" s="29"/>
      <c r="BB110" s="14"/>
      <c r="BC110" s="14"/>
      <c r="BD110" s="29"/>
      <c r="BE110" s="29"/>
      <c r="BF110" s="14"/>
      <c r="BG110" s="14"/>
      <c r="BH110" s="29"/>
      <c r="BI110" s="29"/>
      <c r="BJ110" s="14"/>
      <c r="BK110" s="14"/>
      <c r="BL110" s="29"/>
      <c r="BM110" s="29"/>
      <c r="BN110" s="14"/>
      <c r="BO110" s="18"/>
      <c r="BP110" s="29"/>
      <c r="BQ110" s="29"/>
      <c r="BR110" s="14"/>
      <c r="BS110" s="14"/>
      <c r="BT110" s="29"/>
      <c r="BU110" s="29"/>
      <c r="BV110" s="14"/>
      <c r="BW110" s="14"/>
      <c r="BX110" s="29"/>
      <c r="BY110" s="29"/>
      <c r="BZ110" s="14"/>
      <c r="CA110" s="14"/>
      <c r="CB110" s="29"/>
      <c r="CC110" s="29"/>
      <c r="CD110" s="116">
        <v>0.76</v>
      </c>
      <c r="CE110" s="116">
        <v>0.76</v>
      </c>
      <c r="CF110" s="24">
        <f t="shared" si="8"/>
        <v>13832</v>
      </c>
    </row>
    <row r="111" spans="1:84" ht="15.75" customHeight="1" x14ac:dyDescent="0.25">
      <c r="A111" s="8"/>
      <c r="B111" s="47">
        <v>50000356</v>
      </c>
      <c r="C111" s="47" t="s">
        <v>202</v>
      </c>
      <c r="D111" s="47" t="s">
        <v>76</v>
      </c>
      <c r="E111" s="73">
        <v>15000</v>
      </c>
      <c r="F111" s="56">
        <f t="shared" si="12"/>
        <v>15000</v>
      </c>
      <c r="G111" s="26">
        <f t="shared" si="6"/>
        <v>0</v>
      </c>
      <c r="H111" s="26">
        <f t="shared" si="9"/>
        <v>0</v>
      </c>
      <c r="I111" s="26">
        <f t="shared" si="10"/>
        <v>0</v>
      </c>
      <c r="J111" s="13"/>
      <c r="K111" s="29"/>
      <c r="L111" s="29"/>
      <c r="M111" s="29"/>
      <c r="N111" s="14"/>
      <c r="O111" s="14"/>
      <c r="P111" s="29"/>
      <c r="Q111" s="29"/>
      <c r="R111" s="14"/>
      <c r="S111" s="29"/>
      <c r="T111" s="29"/>
      <c r="U111" s="29"/>
      <c r="V111" s="14"/>
      <c r="W111" s="18"/>
      <c r="X111" s="29"/>
      <c r="Y111" s="29"/>
      <c r="Z111" s="14"/>
      <c r="AA111" s="18"/>
      <c r="AB111" s="29"/>
      <c r="AC111" s="29"/>
      <c r="AD111" s="14"/>
      <c r="AE111" s="14"/>
      <c r="AF111" s="29"/>
      <c r="AG111" s="29"/>
      <c r="AH111" s="14"/>
      <c r="AI111" s="19"/>
      <c r="AJ111" s="29"/>
      <c r="AK111" s="29"/>
      <c r="AL111" s="14"/>
      <c r="AM111" s="14"/>
      <c r="AN111" s="29"/>
      <c r="AO111" s="29"/>
      <c r="AP111" s="14"/>
      <c r="AQ111" s="14"/>
      <c r="AR111" s="29"/>
      <c r="AS111" s="29"/>
      <c r="AT111" s="14"/>
      <c r="AU111" s="18"/>
      <c r="AV111" s="29"/>
      <c r="AW111" s="29"/>
      <c r="AX111" s="14"/>
      <c r="AY111" s="14"/>
      <c r="AZ111" s="29"/>
      <c r="BA111" s="29"/>
      <c r="BB111" s="14"/>
      <c r="BC111" s="14"/>
      <c r="BD111" s="29"/>
      <c r="BE111" s="29"/>
      <c r="BF111" s="14"/>
      <c r="BG111" s="14"/>
      <c r="BH111" s="29"/>
      <c r="BI111" s="29"/>
      <c r="BJ111" s="14"/>
      <c r="BK111" s="14"/>
      <c r="BL111" s="29"/>
      <c r="BM111" s="29"/>
      <c r="BN111" s="14"/>
      <c r="BO111" s="18"/>
      <c r="BP111" s="29"/>
      <c r="BQ111" s="29"/>
      <c r="BR111" s="14"/>
      <c r="BS111" s="14"/>
      <c r="BT111" s="29"/>
      <c r="BU111" s="29"/>
      <c r="BV111" s="14"/>
      <c r="BW111" s="14"/>
      <c r="BX111" s="29"/>
      <c r="BY111" s="29"/>
      <c r="BZ111" s="14"/>
      <c r="CA111" s="14"/>
      <c r="CB111" s="29"/>
      <c r="CC111" s="29"/>
      <c r="CD111" s="116">
        <v>0.76</v>
      </c>
      <c r="CE111" s="116">
        <v>0.76</v>
      </c>
      <c r="CF111" s="24">
        <f t="shared" si="8"/>
        <v>11400</v>
      </c>
    </row>
    <row r="112" spans="1:84" ht="16.5" customHeight="1" x14ac:dyDescent="0.25">
      <c r="A112" s="86" t="s">
        <v>206</v>
      </c>
      <c r="B112" s="89"/>
      <c r="C112" s="89"/>
      <c r="D112" s="90"/>
      <c r="E112" s="73"/>
      <c r="F112" s="56"/>
      <c r="G112" s="26">
        <f t="shared" si="6"/>
        <v>0</v>
      </c>
      <c r="H112" s="26">
        <f t="shared" si="9"/>
        <v>0</v>
      </c>
      <c r="I112" s="26">
        <f t="shared" si="10"/>
        <v>0</v>
      </c>
      <c r="J112" s="13"/>
      <c r="K112" s="29"/>
      <c r="L112" s="29"/>
      <c r="M112" s="29"/>
      <c r="N112" s="14"/>
      <c r="O112" s="14"/>
      <c r="P112" s="29"/>
      <c r="Q112" s="29"/>
      <c r="R112" s="14"/>
      <c r="S112" s="29"/>
      <c r="T112" s="29"/>
      <c r="U112" s="29"/>
      <c r="V112" s="14"/>
      <c r="W112" s="18"/>
      <c r="X112" s="29"/>
      <c r="Y112" s="29"/>
      <c r="Z112" s="14"/>
      <c r="AA112" s="18"/>
      <c r="AB112" s="29"/>
      <c r="AC112" s="29"/>
      <c r="AD112" s="14"/>
      <c r="AE112" s="14"/>
      <c r="AF112" s="29"/>
      <c r="AG112" s="29"/>
      <c r="AH112" s="14"/>
      <c r="AI112" s="19"/>
      <c r="AJ112" s="29"/>
      <c r="AK112" s="29"/>
      <c r="AL112" s="14"/>
      <c r="AM112" s="14"/>
      <c r="AN112" s="29"/>
      <c r="AO112" s="29"/>
      <c r="AP112" s="14"/>
      <c r="AQ112" s="14"/>
      <c r="AR112" s="29"/>
      <c r="AS112" s="29"/>
      <c r="AT112" s="14"/>
      <c r="AU112" s="18"/>
      <c r="AV112" s="29"/>
      <c r="AW112" s="29"/>
      <c r="AX112" s="14"/>
      <c r="AY112" s="14"/>
      <c r="AZ112" s="29"/>
      <c r="BA112" s="29"/>
      <c r="BB112" s="14"/>
      <c r="BC112" s="14"/>
      <c r="BD112" s="29"/>
      <c r="BE112" s="29"/>
      <c r="BF112" s="14"/>
      <c r="BG112" s="14"/>
      <c r="BH112" s="29"/>
      <c r="BI112" s="29"/>
      <c r="BJ112" s="14"/>
      <c r="BK112" s="14"/>
      <c r="BL112" s="29"/>
      <c r="BM112" s="29"/>
      <c r="BN112" s="14"/>
      <c r="BO112" s="18"/>
      <c r="BP112" s="29"/>
      <c r="BQ112" s="29"/>
      <c r="BR112" s="14"/>
      <c r="BS112" s="14"/>
      <c r="BT112" s="29"/>
      <c r="BU112" s="29"/>
      <c r="BV112" s="14"/>
      <c r="BW112" s="14"/>
      <c r="BX112" s="29"/>
      <c r="BY112" s="29"/>
      <c r="BZ112" s="14"/>
      <c r="CA112" s="14"/>
      <c r="CB112" s="29"/>
      <c r="CC112" s="29"/>
      <c r="CD112" s="116"/>
      <c r="CE112" s="116"/>
      <c r="CF112" s="24">
        <f t="shared" si="8"/>
        <v>0</v>
      </c>
    </row>
    <row r="113" spans="1:84" ht="15.75" x14ac:dyDescent="0.25">
      <c r="A113" s="8"/>
      <c r="B113" s="37">
        <v>50000182</v>
      </c>
      <c r="C113" s="37" t="s">
        <v>7</v>
      </c>
      <c r="D113" s="37" t="s">
        <v>68</v>
      </c>
      <c r="E113" s="70">
        <v>51100</v>
      </c>
      <c r="F113" s="57">
        <f>+E113+G75-H75</f>
        <v>51100</v>
      </c>
      <c r="G113" s="26">
        <f t="shared" si="6"/>
        <v>0</v>
      </c>
      <c r="H113" s="26">
        <f t="shared" si="9"/>
        <v>0</v>
      </c>
      <c r="I113" s="26">
        <f t="shared" si="10"/>
        <v>0</v>
      </c>
      <c r="J113" s="13"/>
      <c r="K113" s="29"/>
      <c r="L113" s="29"/>
      <c r="M113" s="29"/>
      <c r="N113" s="14"/>
      <c r="O113" s="14"/>
      <c r="P113" s="29"/>
      <c r="Q113" s="29"/>
      <c r="R113" s="14"/>
      <c r="S113" s="29"/>
      <c r="T113" s="29"/>
      <c r="U113" s="29"/>
      <c r="V113" s="14"/>
      <c r="W113" s="18"/>
      <c r="X113" s="29"/>
      <c r="Y113" s="29"/>
      <c r="Z113" s="14"/>
      <c r="AA113" s="18"/>
      <c r="AB113" s="29"/>
      <c r="AC113" s="29"/>
      <c r="AD113" s="14"/>
      <c r="AE113" s="14"/>
      <c r="AF113" s="29"/>
      <c r="AG113" s="29"/>
      <c r="AH113" s="14"/>
      <c r="AI113" s="19"/>
      <c r="AJ113" s="29"/>
      <c r="AK113" s="29"/>
      <c r="AL113" s="14"/>
      <c r="AM113" s="14"/>
      <c r="AN113" s="29"/>
      <c r="AO113" s="29"/>
      <c r="AP113" s="14"/>
      <c r="AQ113" s="14"/>
      <c r="AR113" s="29"/>
      <c r="AS113" s="29"/>
      <c r="AT113" s="14"/>
      <c r="AU113" s="18"/>
      <c r="AV113" s="29"/>
      <c r="AW113" s="29"/>
      <c r="AX113" s="14"/>
      <c r="AY113" s="14"/>
      <c r="AZ113" s="29"/>
      <c r="BA113" s="29"/>
      <c r="BB113" s="14"/>
      <c r="BC113" s="14"/>
      <c r="BD113" s="29"/>
      <c r="BE113" s="29"/>
      <c r="BF113" s="14"/>
      <c r="BG113" s="14"/>
      <c r="BH113" s="29"/>
      <c r="BI113" s="29"/>
      <c r="BJ113" s="14"/>
      <c r="BK113" s="14"/>
      <c r="BL113" s="29"/>
      <c r="BM113" s="29"/>
      <c r="BN113" s="14"/>
      <c r="BO113" s="18"/>
      <c r="BP113" s="29"/>
      <c r="BQ113" s="29"/>
      <c r="BR113" s="14"/>
      <c r="BS113" s="14"/>
      <c r="BT113" s="29"/>
      <c r="BU113" s="29"/>
      <c r="BV113" s="14"/>
      <c r="BW113" s="14"/>
      <c r="BX113" s="29"/>
      <c r="BY113" s="29"/>
      <c r="BZ113" s="14"/>
      <c r="CA113" s="14"/>
      <c r="CB113" s="29"/>
      <c r="CC113" s="29"/>
      <c r="CD113" s="116">
        <v>0.35</v>
      </c>
      <c r="CE113" s="116">
        <v>0.35</v>
      </c>
      <c r="CF113" s="24">
        <f t="shared" si="8"/>
        <v>17885</v>
      </c>
    </row>
    <row r="114" spans="1:84" ht="15.75" x14ac:dyDescent="0.25">
      <c r="A114" s="8"/>
      <c r="B114" s="38">
        <v>50000181</v>
      </c>
      <c r="C114" s="38" t="s">
        <v>69</v>
      </c>
      <c r="D114" s="38" t="s">
        <v>68</v>
      </c>
      <c r="E114" s="70">
        <v>74850</v>
      </c>
      <c r="F114" s="24">
        <f t="shared" ref="F114:F143" si="13">+E114+G114-H114</f>
        <v>47370</v>
      </c>
      <c r="G114" s="26">
        <f t="shared" si="6"/>
        <v>3270</v>
      </c>
      <c r="H114" s="26">
        <f t="shared" si="9"/>
        <v>30750</v>
      </c>
      <c r="I114" s="26">
        <f t="shared" si="10"/>
        <v>0</v>
      </c>
      <c r="J114" s="13"/>
      <c r="K114" s="29"/>
      <c r="L114" s="29"/>
      <c r="M114" s="29"/>
      <c r="N114" s="14"/>
      <c r="O114" s="14"/>
      <c r="P114" s="29">
        <f>1290+1330</f>
        <v>2620</v>
      </c>
      <c r="Q114" s="29"/>
      <c r="R114" s="14"/>
      <c r="S114" s="29"/>
      <c r="T114" s="29"/>
      <c r="U114" s="29"/>
      <c r="V114" s="14"/>
      <c r="W114" s="18"/>
      <c r="X114" s="29"/>
      <c r="Y114" s="29"/>
      <c r="Z114" s="14"/>
      <c r="AA114" s="18"/>
      <c r="AB114" s="29"/>
      <c r="AC114" s="29"/>
      <c r="AD114" s="14"/>
      <c r="AE114" s="14"/>
      <c r="AF114" s="29"/>
      <c r="AG114" s="29"/>
      <c r="AH114" s="14"/>
      <c r="AI114" s="19"/>
      <c r="AJ114" s="29"/>
      <c r="AK114" s="29"/>
      <c r="AL114" s="14"/>
      <c r="AM114" s="14"/>
      <c r="AN114" s="29"/>
      <c r="AO114" s="29"/>
      <c r="AP114" s="14"/>
      <c r="AQ114" s="14"/>
      <c r="AR114" s="29"/>
      <c r="AS114" s="29"/>
      <c r="AT114" s="14"/>
      <c r="AU114" s="18"/>
      <c r="AV114" s="29"/>
      <c r="AW114" s="29"/>
      <c r="AX114" s="14"/>
      <c r="AY114" s="14"/>
      <c r="AZ114" s="29"/>
      <c r="BA114" s="29"/>
      <c r="BB114" s="14"/>
      <c r="BC114" s="14"/>
      <c r="BD114" s="29"/>
      <c r="BE114" s="29"/>
      <c r="BF114" s="14"/>
      <c r="BG114" s="14">
        <f>15375+15375</f>
        <v>30750</v>
      </c>
      <c r="BH114" s="29"/>
      <c r="BI114" s="29"/>
      <c r="BJ114" s="14"/>
      <c r="BK114" s="14"/>
      <c r="BL114" s="29"/>
      <c r="BM114" s="29"/>
      <c r="BN114" s="14"/>
      <c r="BO114" s="18"/>
      <c r="BP114" s="29">
        <v>650</v>
      </c>
      <c r="BQ114" s="29"/>
      <c r="BR114" s="14"/>
      <c r="BS114" s="14"/>
      <c r="BT114" s="29"/>
      <c r="BU114" s="29"/>
      <c r="BV114" s="14"/>
      <c r="BW114" s="14"/>
      <c r="BX114" s="29"/>
      <c r="BY114" s="29"/>
      <c r="BZ114" s="14"/>
      <c r="CA114" s="14"/>
      <c r="CB114" s="29"/>
      <c r="CC114" s="29"/>
      <c r="CD114" s="116">
        <v>0.35</v>
      </c>
      <c r="CE114" s="116">
        <v>0.35</v>
      </c>
      <c r="CF114" s="24">
        <f t="shared" si="8"/>
        <v>16579.5</v>
      </c>
    </row>
    <row r="115" spans="1:84" ht="15.75" x14ac:dyDescent="0.25">
      <c r="A115" s="8"/>
      <c r="B115" s="38">
        <v>50000242</v>
      </c>
      <c r="C115" s="38" t="s">
        <v>70</v>
      </c>
      <c r="D115" s="38" t="s">
        <v>14</v>
      </c>
      <c r="E115" s="70">
        <v>27300</v>
      </c>
      <c r="F115" s="24">
        <f t="shared" si="13"/>
        <v>27300</v>
      </c>
      <c r="G115" s="26">
        <f t="shared" si="6"/>
        <v>0</v>
      </c>
      <c r="H115" s="26">
        <f t="shared" si="9"/>
        <v>0</v>
      </c>
      <c r="I115" s="26">
        <f t="shared" si="10"/>
        <v>0</v>
      </c>
      <c r="J115" s="13"/>
      <c r="K115" s="29"/>
      <c r="L115" s="29"/>
      <c r="M115" s="29"/>
      <c r="N115" s="14"/>
      <c r="O115" s="14"/>
      <c r="P115" s="29"/>
      <c r="Q115" s="29"/>
      <c r="R115" s="14"/>
      <c r="S115" s="29"/>
      <c r="T115" s="29"/>
      <c r="U115" s="29"/>
      <c r="V115" s="14"/>
      <c r="W115" s="18"/>
      <c r="X115" s="29"/>
      <c r="Y115" s="29"/>
      <c r="Z115" s="14"/>
      <c r="AA115" s="18"/>
      <c r="AB115" s="29"/>
      <c r="AC115" s="29"/>
      <c r="AD115" s="14"/>
      <c r="AE115" s="14"/>
      <c r="AF115" s="29"/>
      <c r="AG115" s="29"/>
      <c r="AH115" s="14"/>
      <c r="AI115" s="19"/>
      <c r="AJ115" s="29"/>
      <c r="AK115" s="29"/>
      <c r="AL115" s="14"/>
      <c r="AM115" s="14"/>
      <c r="AN115" s="29"/>
      <c r="AO115" s="29"/>
      <c r="AP115" s="14"/>
      <c r="AQ115" s="14"/>
      <c r="AR115" s="29"/>
      <c r="AS115" s="29"/>
      <c r="AT115" s="14"/>
      <c r="AU115" s="18"/>
      <c r="AV115" s="29"/>
      <c r="AW115" s="29"/>
      <c r="AX115" s="14"/>
      <c r="AY115" s="14"/>
      <c r="AZ115" s="29"/>
      <c r="BA115" s="29"/>
      <c r="BB115" s="14"/>
      <c r="BC115" s="14"/>
      <c r="BD115" s="29"/>
      <c r="BE115" s="29"/>
      <c r="BF115" s="14"/>
      <c r="BG115" s="14"/>
      <c r="BH115" s="29"/>
      <c r="BI115" s="29"/>
      <c r="BJ115" s="14"/>
      <c r="BK115" s="14"/>
      <c r="BL115" s="29"/>
      <c r="BM115" s="29"/>
      <c r="BN115" s="14"/>
      <c r="BO115" s="18"/>
      <c r="BP115" s="29"/>
      <c r="BQ115" s="29"/>
      <c r="BR115" s="14"/>
      <c r="BS115" s="14"/>
      <c r="BT115" s="29"/>
      <c r="BU115" s="29"/>
      <c r="BV115" s="14"/>
      <c r="BW115" s="14"/>
      <c r="BX115" s="29"/>
      <c r="BY115" s="29"/>
      <c r="BZ115" s="14"/>
      <c r="CA115" s="14"/>
      <c r="CB115" s="29"/>
      <c r="CC115" s="29"/>
      <c r="CD115" s="116">
        <v>0.35</v>
      </c>
      <c r="CE115" s="116">
        <v>0.35</v>
      </c>
      <c r="CF115" s="24">
        <f t="shared" si="8"/>
        <v>9555</v>
      </c>
    </row>
    <row r="116" spans="1:84" ht="15.75" x14ac:dyDescent="0.25">
      <c r="A116" s="8"/>
      <c r="B116" s="38">
        <v>50000302</v>
      </c>
      <c r="C116" s="38" t="s">
        <v>167</v>
      </c>
      <c r="D116" s="38" t="s">
        <v>68</v>
      </c>
      <c r="E116" s="70">
        <v>36000</v>
      </c>
      <c r="F116" s="24">
        <f t="shared" si="13"/>
        <v>56940</v>
      </c>
      <c r="G116" s="26">
        <f t="shared" si="6"/>
        <v>41440</v>
      </c>
      <c r="H116" s="26">
        <f t="shared" si="9"/>
        <v>20500</v>
      </c>
      <c r="I116" s="26">
        <f t="shared" si="10"/>
        <v>0</v>
      </c>
      <c r="J116" s="13"/>
      <c r="K116" s="29"/>
      <c r="L116" s="29"/>
      <c r="M116" s="29"/>
      <c r="N116" s="14"/>
      <c r="O116" s="14"/>
      <c r="P116" s="29"/>
      <c r="Q116" s="29"/>
      <c r="R116" s="14"/>
      <c r="S116" s="29"/>
      <c r="T116" s="29"/>
      <c r="U116" s="29"/>
      <c r="V116" s="14"/>
      <c r="W116" s="18"/>
      <c r="X116" s="29"/>
      <c r="Y116" s="29"/>
      <c r="Z116" s="14"/>
      <c r="AA116" s="18"/>
      <c r="AB116" s="29"/>
      <c r="AC116" s="29"/>
      <c r="AD116" s="14"/>
      <c r="AE116" s="14"/>
      <c r="AF116" s="29"/>
      <c r="AG116" s="29"/>
      <c r="AH116" s="14"/>
      <c r="AI116" s="19"/>
      <c r="AJ116" s="29"/>
      <c r="AK116" s="29"/>
      <c r="AL116" s="14">
        <v>40600</v>
      </c>
      <c r="AM116" s="14"/>
      <c r="AN116" s="29"/>
      <c r="AO116" s="29"/>
      <c r="AP116" s="14"/>
      <c r="AQ116" s="14"/>
      <c r="AR116" s="29"/>
      <c r="AS116" s="29"/>
      <c r="AT116" s="14"/>
      <c r="AU116" s="18"/>
      <c r="AV116" s="29"/>
      <c r="AW116" s="29"/>
      <c r="AX116" s="14"/>
      <c r="AY116" s="14"/>
      <c r="AZ116" s="29"/>
      <c r="BA116" s="29"/>
      <c r="BB116" s="14"/>
      <c r="BC116" s="14">
        <f>10250+10250</f>
        <v>20500</v>
      </c>
      <c r="BD116" s="29"/>
      <c r="BE116" s="29"/>
      <c r="BF116" s="14"/>
      <c r="BG116" s="14"/>
      <c r="BH116" s="29"/>
      <c r="BI116" s="29"/>
      <c r="BJ116" s="14"/>
      <c r="BK116" s="14"/>
      <c r="BL116" s="29"/>
      <c r="BM116" s="29"/>
      <c r="BN116" s="14"/>
      <c r="BO116" s="18"/>
      <c r="BP116" s="29">
        <f>400+440</f>
        <v>840</v>
      </c>
      <c r="BQ116" s="29"/>
      <c r="BR116" s="14"/>
      <c r="BS116" s="14"/>
      <c r="BT116" s="29"/>
      <c r="BU116" s="29"/>
      <c r="BV116" s="14"/>
      <c r="BW116" s="14"/>
      <c r="BX116" s="29"/>
      <c r="BY116" s="29"/>
      <c r="BZ116" s="14"/>
      <c r="CA116" s="14"/>
      <c r="CB116" s="29"/>
      <c r="CC116" s="29"/>
      <c r="CD116" s="116">
        <v>0</v>
      </c>
      <c r="CE116" s="116">
        <v>0.35</v>
      </c>
      <c r="CF116" s="24">
        <f t="shared" si="8"/>
        <v>19929</v>
      </c>
    </row>
    <row r="117" spans="1:84" ht="15.75" x14ac:dyDescent="0.25">
      <c r="A117" s="8"/>
      <c r="B117" s="38"/>
      <c r="C117" s="38" t="s">
        <v>230</v>
      </c>
      <c r="D117" s="38" t="s">
        <v>172</v>
      </c>
      <c r="E117" s="70"/>
      <c r="F117" s="24"/>
      <c r="G117" s="26">
        <f t="shared" si="6"/>
        <v>21600</v>
      </c>
      <c r="H117" s="26">
        <f t="shared" si="9"/>
        <v>0</v>
      </c>
      <c r="I117" s="26">
        <f t="shared" si="10"/>
        <v>0</v>
      </c>
      <c r="J117" s="13"/>
      <c r="K117" s="29"/>
      <c r="L117" s="29"/>
      <c r="M117" s="29"/>
      <c r="N117" s="14"/>
      <c r="O117" s="14"/>
      <c r="P117" s="29"/>
      <c r="Q117" s="29"/>
      <c r="R117" s="14"/>
      <c r="S117" s="29"/>
      <c r="T117" s="29"/>
      <c r="U117" s="29"/>
      <c r="V117" s="14"/>
      <c r="W117" s="18"/>
      <c r="X117" s="29"/>
      <c r="Y117" s="29"/>
      <c r="Z117" s="14"/>
      <c r="AA117" s="18"/>
      <c r="AB117" s="29"/>
      <c r="AC117" s="29"/>
      <c r="AD117" s="14"/>
      <c r="AE117" s="14"/>
      <c r="AF117" s="29"/>
      <c r="AG117" s="29"/>
      <c r="AH117" s="14"/>
      <c r="AI117" s="19"/>
      <c r="AJ117" s="29"/>
      <c r="AK117" s="29"/>
      <c r="AL117" s="14">
        <v>21600</v>
      </c>
      <c r="AM117" s="14"/>
      <c r="AN117" s="29"/>
      <c r="AO117" s="29"/>
      <c r="AP117" s="14"/>
      <c r="AQ117" s="14"/>
      <c r="AR117" s="29"/>
      <c r="AS117" s="29"/>
      <c r="AT117" s="14"/>
      <c r="AU117" s="18"/>
      <c r="AV117" s="29"/>
      <c r="AW117" s="29"/>
      <c r="AX117" s="14"/>
      <c r="AY117" s="14"/>
      <c r="AZ117" s="29"/>
      <c r="BA117" s="29"/>
      <c r="BB117" s="14"/>
      <c r="BC117" s="14"/>
      <c r="BD117" s="29"/>
      <c r="BE117" s="29"/>
      <c r="BF117" s="14"/>
      <c r="BG117" s="14"/>
      <c r="BH117" s="29"/>
      <c r="BI117" s="29"/>
      <c r="BJ117" s="14"/>
      <c r="BK117" s="14"/>
      <c r="BL117" s="29"/>
      <c r="BM117" s="29"/>
      <c r="BN117" s="14"/>
      <c r="BO117" s="18"/>
      <c r="BP117" s="29"/>
      <c r="BQ117" s="29"/>
      <c r="BR117" s="14"/>
      <c r="BS117" s="14"/>
      <c r="BT117" s="29"/>
      <c r="BU117" s="29"/>
      <c r="BV117" s="14"/>
      <c r="BW117" s="14"/>
      <c r="BX117" s="29"/>
      <c r="BY117" s="29"/>
      <c r="BZ117" s="14"/>
      <c r="CA117" s="14"/>
      <c r="CB117" s="29"/>
      <c r="CC117" s="29"/>
      <c r="CD117" s="116"/>
      <c r="CE117" s="116">
        <v>0.35</v>
      </c>
      <c r="CF117" s="24">
        <f t="shared" si="8"/>
        <v>0</v>
      </c>
    </row>
    <row r="118" spans="1:84" ht="15.75" x14ac:dyDescent="0.25">
      <c r="A118" s="8"/>
      <c r="B118" s="38">
        <v>50000027</v>
      </c>
      <c r="C118" s="38" t="s">
        <v>15</v>
      </c>
      <c r="D118" s="38" t="s">
        <v>8</v>
      </c>
      <c r="E118" s="70">
        <v>29800</v>
      </c>
      <c r="F118" s="24">
        <f t="shared" si="13"/>
        <v>29800</v>
      </c>
      <c r="G118" s="26">
        <f t="shared" si="6"/>
        <v>0</v>
      </c>
      <c r="H118" s="26">
        <f t="shared" si="9"/>
        <v>0</v>
      </c>
      <c r="I118" s="26">
        <f t="shared" si="10"/>
        <v>0</v>
      </c>
      <c r="J118" s="13"/>
      <c r="K118" s="29"/>
      <c r="L118" s="29"/>
      <c r="M118" s="29"/>
      <c r="N118" s="14"/>
      <c r="O118" s="14"/>
      <c r="P118" s="29"/>
      <c r="Q118" s="29"/>
      <c r="R118" s="14"/>
      <c r="S118" s="29"/>
      <c r="T118" s="29"/>
      <c r="U118" s="29"/>
      <c r="V118" s="14"/>
      <c r="W118" s="18"/>
      <c r="X118" s="29"/>
      <c r="Y118" s="29"/>
      <c r="Z118" s="14"/>
      <c r="AA118" s="18"/>
      <c r="AB118" s="29"/>
      <c r="AC118" s="29"/>
      <c r="AD118" s="14"/>
      <c r="AE118" s="14"/>
      <c r="AF118" s="29"/>
      <c r="AG118" s="29"/>
      <c r="AH118" s="14"/>
      <c r="AI118" s="19"/>
      <c r="AJ118" s="29"/>
      <c r="AK118" s="29"/>
      <c r="AL118" s="14"/>
      <c r="AM118" s="14"/>
      <c r="AN118" s="29"/>
      <c r="AO118" s="29"/>
      <c r="AP118" s="14"/>
      <c r="AQ118" s="14"/>
      <c r="AR118" s="29"/>
      <c r="AS118" s="29"/>
      <c r="AT118" s="14"/>
      <c r="AU118" s="18"/>
      <c r="AV118" s="29"/>
      <c r="AW118" s="29"/>
      <c r="AX118" s="14"/>
      <c r="AY118" s="14"/>
      <c r="AZ118" s="29"/>
      <c r="BA118" s="29"/>
      <c r="BB118" s="14"/>
      <c r="BC118" s="14"/>
      <c r="BD118" s="29"/>
      <c r="BE118" s="29"/>
      <c r="BF118" s="14"/>
      <c r="BG118" s="14"/>
      <c r="BH118" s="29"/>
      <c r="BI118" s="29"/>
      <c r="BJ118" s="14"/>
      <c r="BK118" s="14"/>
      <c r="BL118" s="29"/>
      <c r="BM118" s="29"/>
      <c r="BN118" s="14"/>
      <c r="BO118" s="18"/>
      <c r="BP118" s="29"/>
      <c r="BQ118" s="29"/>
      <c r="BR118" s="14"/>
      <c r="BS118" s="14"/>
      <c r="BT118" s="29"/>
      <c r="BU118" s="29"/>
      <c r="BV118" s="14"/>
      <c r="BW118" s="14"/>
      <c r="BX118" s="29"/>
      <c r="BY118" s="29"/>
      <c r="BZ118" s="14"/>
      <c r="CA118" s="14"/>
      <c r="CB118" s="29"/>
      <c r="CC118" s="29"/>
      <c r="CD118" s="116">
        <v>0.35</v>
      </c>
      <c r="CE118" s="116">
        <v>0.35</v>
      </c>
      <c r="CF118" s="24">
        <f t="shared" si="8"/>
        <v>10430</v>
      </c>
    </row>
    <row r="119" spans="1:84" ht="15.75" x14ac:dyDescent="0.25">
      <c r="A119" s="8"/>
      <c r="B119" s="38">
        <v>50000238</v>
      </c>
      <c r="C119" s="38" t="s">
        <v>71</v>
      </c>
      <c r="D119" s="38" t="s">
        <v>72</v>
      </c>
      <c r="E119" s="70">
        <v>8500</v>
      </c>
      <c r="F119" s="24">
        <f t="shared" si="13"/>
        <v>8500</v>
      </c>
      <c r="G119" s="26">
        <f t="shared" si="6"/>
        <v>0</v>
      </c>
      <c r="H119" s="26">
        <f t="shared" si="9"/>
        <v>0</v>
      </c>
      <c r="I119" s="26">
        <f t="shared" si="10"/>
        <v>0</v>
      </c>
      <c r="J119" s="13"/>
      <c r="K119" s="29"/>
      <c r="L119" s="29"/>
      <c r="M119" s="29"/>
      <c r="N119" s="14"/>
      <c r="O119" s="14"/>
      <c r="P119" s="29"/>
      <c r="Q119" s="29"/>
      <c r="R119" s="14"/>
      <c r="S119" s="29"/>
      <c r="T119" s="29"/>
      <c r="U119" s="29"/>
      <c r="V119" s="14"/>
      <c r="W119" s="18"/>
      <c r="X119" s="29"/>
      <c r="Y119" s="29"/>
      <c r="Z119" s="14"/>
      <c r="AA119" s="18"/>
      <c r="AB119" s="29"/>
      <c r="AC119" s="29"/>
      <c r="AD119" s="14"/>
      <c r="AE119" s="14"/>
      <c r="AF119" s="29"/>
      <c r="AG119" s="29"/>
      <c r="AH119" s="14"/>
      <c r="AI119" s="19"/>
      <c r="AJ119" s="29"/>
      <c r="AK119" s="29"/>
      <c r="AL119" s="14"/>
      <c r="AM119" s="14"/>
      <c r="AN119" s="29"/>
      <c r="AO119" s="29"/>
      <c r="AP119" s="14"/>
      <c r="AQ119" s="14"/>
      <c r="AR119" s="29"/>
      <c r="AS119" s="29"/>
      <c r="AT119" s="14"/>
      <c r="AU119" s="18"/>
      <c r="AV119" s="29"/>
      <c r="AW119" s="29"/>
      <c r="AX119" s="14"/>
      <c r="AY119" s="14"/>
      <c r="AZ119" s="29"/>
      <c r="BA119" s="29"/>
      <c r="BB119" s="14"/>
      <c r="BC119" s="14"/>
      <c r="BD119" s="29"/>
      <c r="BE119" s="29"/>
      <c r="BF119" s="14"/>
      <c r="BG119" s="14"/>
      <c r="BH119" s="29"/>
      <c r="BI119" s="29"/>
      <c r="BJ119" s="14"/>
      <c r="BK119" s="14"/>
      <c r="BL119" s="29"/>
      <c r="BM119" s="29"/>
      <c r="BN119" s="14"/>
      <c r="BO119" s="18"/>
      <c r="BP119" s="29"/>
      <c r="BQ119" s="29"/>
      <c r="BR119" s="14"/>
      <c r="BS119" s="14"/>
      <c r="BT119" s="29"/>
      <c r="BU119" s="29"/>
      <c r="BV119" s="14"/>
      <c r="BW119" s="14"/>
      <c r="BX119" s="29"/>
      <c r="BY119" s="29"/>
      <c r="BZ119" s="14"/>
      <c r="CA119" s="14"/>
      <c r="CB119" s="29"/>
      <c r="CC119" s="29"/>
      <c r="CD119" s="116">
        <v>0.35</v>
      </c>
      <c r="CE119" s="116">
        <v>0.35</v>
      </c>
      <c r="CF119" s="24">
        <f t="shared" si="8"/>
        <v>2975</v>
      </c>
    </row>
    <row r="120" spans="1:84" ht="15.75" x14ac:dyDescent="0.25">
      <c r="A120" s="8"/>
      <c r="B120" s="38">
        <v>50000215</v>
      </c>
      <c r="C120" s="38" t="s">
        <v>73</v>
      </c>
      <c r="D120" s="38" t="s">
        <v>74</v>
      </c>
      <c r="E120" s="70">
        <v>2500</v>
      </c>
      <c r="F120" s="24">
        <f t="shared" si="13"/>
        <v>2500</v>
      </c>
      <c r="G120" s="26">
        <f t="shared" si="6"/>
        <v>0</v>
      </c>
      <c r="H120" s="26">
        <f t="shared" si="9"/>
        <v>0</v>
      </c>
      <c r="I120" s="26">
        <f t="shared" si="10"/>
        <v>0</v>
      </c>
      <c r="J120" s="13"/>
      <c r="K120" s="29"/>
      <c r="L120" s="29"/>
      <c r="M120" s="29"/>
      <c r="N120" s="14"/>
      <c r="O120" s="14"/>
      <c r="P120" s="29"/>
      <c r="Q120" s="29"/>
      <c r="R120" s="14"/>
      <c r="S120" s="29"/>
      <c r="T120" s="29"/>
      <c r="U120" s="29"/>
      <c r="V120" s="14"/>
      <c r="W120" s="18"/>
      <c r="X120" s="29"/>
      <c r="Y120" s="29"/>
      <c r="Z120" s="14"/>
      <c r="AA120" s="18"/>
      <c r="AB120" s="29"/>
      <c r="AC120" s="29"/>
      <c r="AD120" s="14"/>
      <c r="AE120" s="14"/>
      <c r="AF120" s="29"/>
      <c r="AG120" s="29"/>
      <c r="AH120" s="14"/>
      <c r="AI120" s="19"/>
      <c r="AJ120" s="29"/>
      <c r="AK120" s="29"/>
      <c r="AL120" s="14"/>
      <c r="AM120" s="14"/>
      <c r="AN120" s="29"/>
      <c r="AO120" s="29"/>
      <c r="AP120" s="14"/>
      <c r="AQ120" s="14"/>
      <c r="AR120" s="29"/>
      <c r="AS120" s="29"/>
      <c r="AT120" s="14"/>
      <c r="AU120" s="18"/>
      <c r="AV120" s="29"/>
      <c r="AW120" s="29"/>
      <c r="AX120" s="14"/>
      <c r="AY120" s="14"/>
      <c r="AZ120" s="29"/>
      <c r="BA120" s="29"/>
      <c r="BB120" s="14"/>
      <c r="BC120" s="14"/>
      <c r="BD120" s="29"/>
      <c r="BE120" s="29"/>
      <c r="BF120" s="14"/>
      <c r="BG120" s="14"/>
      <c r="BH120" s="29"/>
      <c r="BI120" s="29"/>
      <c r="BJ120" s="14"/>
      <c r="BK120" s="14"/>
      <c r="BL120" s="29"/>
      <c r="BM120" s="29"/>
      <c r="BN120" s="14"/>
      <c r="BO120" s="18"/>
      <c r="BP120" s="29"/>
      <c r="BQ120" s="29"/>
      <c r="BR120" s="14"/>
      <c r="BS120" s="14"/>
      <c r="BT120" s="29"/>
      <c r="BU120" s="29"/>
      <c r="BV120" s="14"/>
      <c r="BW120" s="14"/>
      <c r="BX120" s="29"/>
      <c r="BY120" s="29"/>
      <c r="BZ120" s="14"/>
      <c r="CA120" s="14"/>
      <c r="CB120" s="29"/>
      <c r="CC120" s="29"/>
      <c r="CD120" s="116">
        <v>0</v>
      </c>
      <c r="CE120" s="116">
        <v>0.35</v>
      </c>
      <c r="CF120" s="24">
        <f t="shared" si="8"/>
        <v>875</v>
      </c>
    </row>
    <row r="121" spans="1:84" ht="15.75" x14ac:dyDescent="0.25">
      <c r="A121" s="8"/>
      <c r="B121" s="38">
        <v>50000038</v>
      </c>
      <c r="C121" s="38" t="s">
        <v>75</v>
      </c>
      <c r="D121" s="38" t="s">
        <v>76</v>
      </c>
      <c r="E121" s="70">
        <v>6100</v>
      </c>
      <c r="F121" s="24">
        <f t="shared" si="13"/>
        <v>6100</v>
      </c>
      <c r="G121" s="26">
        <f t="shared" si="6"/>
        <v>0</v>
      </c>
      <c r="H121" s="26">
        <f t="shared" si="9"/>
        <v>0</v>
      </c>
      <c r="I121" s="26">
        <f t="shared" si="10"/>
        <v>0</v>
      </c>
      <c r="J121" s="13"/>
      <c r="K121" s="29"/>
      <c r="L121" s="29"/>
      <c r="M121" s="29"/>
      <c r="N121" s="14"/>
      <c r="O121" s="14"/>
      <c r="P121" s="29"/>
      <c r="Q121" s="29"/>
      <c r="R121" s="14"/>
      <c r="S121" s="29"/>
      <c r="T121" s="29"/>
      <c r="U121" s="29"/>
      <c r="V121" s="14"/>
      <c r="W121" s="18"/>
      <c r="X121" s="29"/>
      <c r="Y121" s="29"/>
      <c r="Z121" s="14"/>
      <c r="AA121" s="18"/>
      <c r="AB121" s="29"/>
      <c r="AC121" s="29"/>
      <c r="AD121" s="14"/>
      <c r="AE121" s="14"/>
      <c r="AF121" s="29"/>
      <c r="AG121" s="29"/>
      <c r="AH121" s="14"/>
      <c r="AI121" s="19"/>
      <c r="AJ121" s="29"/>
      <c r="AK121" s="29"/>
      <c r="AL121" s="14"/>
      <c r="AM121" s="14"/>
      <c r="AN121" s="29"/>
      <c r="AO121" s="29"/>
      <c r="AP121" s="14"/>
      <c r="AQ121" s="14"/>
      <c r="AR121" s="29"/>
      <c r="AS121" s="29"/>
      <c r="AT121" s="14"/>
      <c r="AU121" s="18"/>
      <c r="AV121" s="29"/>
      <c r="AW121" s="29"/>
      <c r="AX121" s="14"/>
      <c r="AY121" s="14"/>
      <c r="AZ121" s="29"/>
      <c r="BA121" s="29"/>
      <c r="BB121" s="14"/>
      <c r="BC121" s="14"/>
      <c r="BD121" s="29"/>
      <c r="BE121" s="29"/>
      <c r="BF121" s="14"/>
      <c r="BG121" s="14"/>
      <c r="BH121" s="29"/>
      <c r="BI121" s="29"/>
      <c r="BJ121" s="14"/>
      <c r="BK121" s="14"/>
      <c r="BL121" s="29"/>
      <c r="BM121" s="29"/>
      <c r="BN121" s="14"/>
      <c r="BO121" s="18"/>
      <c r="BP121" s="29"/>
      <c r="BQ121" s="29"/>
      <c r="BR121" s="14"/>
      <c r="BS121" s="14"/>
      <c r="BT121" s="29"/>
      <c r="BU121" s="29"/>
      <c r="BV121" s="14"/>
      <c r="BW121" s="14"/>
      <c r="BX121" s="29"/>
      <c r="BY121" s="29"/>
      <c r="BZ121" s="14"/>
      <c r="CA121" s="14"/>
      <c r="CB121" s="29"/>
      <c r="CC121" s="29"/>
      <c r="CD121" s="116">
        <v>0.35</v>
      </c>
      <c r="CE121" s="116">
        <v>0.35</v>
      </c>
      <c r="CF121" s="24">
        <f t="shared" si="8"/>
        <v>2135</v>
      </c>
    </row>
    <row r="122" spans="1:84" ht="15.75" x14ac:dyDescent="0.25">
      <c r="A122" s="8"/>
      <c r="B122" s="38"/>
      <c r="C122" s="38" t="s">
        <v>207</v>
      </c>
      <c r="D122" s="38" t="s">
        <v>208</v>
      </c>
      <c r="E122" s="70">
        <v>3800</v>
      </c>
      <c r="F122" s="24">
        <f t="shared" si="13"/>
        <v>4320</v>
      </c>
      <c r="G122" s="26">
        <f t="shared" si="6"/>
        <v>520</v>
      </c>
      <c r="H122" s="26">
        <f t="shared" si="9"/>
        <v>0</v>
      </c>
      <c r="I122" s="26">
        <f t="shared" si="10"/>
        <v>0</v>
      </c>
      <c r="J122" s="13"/>
      <c r="K122" s="29"/>
      <c r="L122" s="29"/>
      <c r="M122" s="29"/>
      <c r="N122" s="14"/>
      <c r="O122" s="14"/>
      <c r="P122" s="29"/>
      <c r="Q122" s="29"/>
      <c r="R122" s="14"/>
      <c r="S122" s="29"/>
      <c r="T122" s="29">
        <v>520</v>
      </c>
      <c r="U122" s="29"/>
      <c r="V122" s="14"/>
      <c r="W122" s="18"/>
      <c r="X122" s="29"/>
      <c r="Y122" s="29"/>
      <c r="Z122" s="14"/>
      <c r="AA122" s="18"/>
      <c r="AB122" s="29"/>
      <c r="AC122" s="29"/>
      <c r="AD122" s="14"/>
      <c r="AE122" s="14"/>
      <c r="AF122" s="29"/>
      <c r="AG122" s="29"/>
      <c r="AH122" s="14"/>
      <c r="AI122" s="19"/>
      <c r="AJ122" s="29"/>
      <c r="AK122" s="29"/>
      <c r="AL122" s="14"/>
      <c r="AM122" s="14"/>
      <c r="AN122" s="29"/>
      <c r="AO122" s="29"/>
      <c r="AP122" s="14"/>
      <c r="AQ122" s="14"/>
      <c r="AR122" s="29"/>
      <c r="AS122" s="29"/>
      <c r="AT122" s="14"/>
      <c r="AU122" s="18"/>
      <c r="AV122" s="29"/>
      <c r="AW122" s="29"/>
      <c r="AX122" s="14"/>
      <c r="AY122" s="14"/>
      <c r="AZ122" s="29"/>
      <c r="BA122" s="29"/>
      <c r="BB122" s="14"/>
      <c r="BC122" s="14"/>
      <c r="BD122" s="29"/>
      <c r="BE122" s="29"/>
      <c r="BF122" s="14"/>
      <c r="BG122" s="14"/>
      <c r="BH122" s="29"/>
      <c r="BI122" s="29"/>
      <c r="BJ122" s="14"/>
      <c r="BK122" s="14"/>
      <c r="BL122" s="29"/>
      <c r="BM122" s="29"/>
      <c r="BN122" s="14"/>
      <c r="BO122" s="18"/>
      <c r="BP122" s="29"/>
      <c r="BQ122" s="29"/>
      <c r="BR122" s="14"/>
      <c r="BS122" s="14"/>
      <c r="BT122" s="29"/>
      <c r="BU122" s="29"/>
      <c r="BV122" s="14"/>
      <c r="BW122" s="14"/>
      <c r="BX122" s="29"/>
      <c r="BY122" s="29"/>
      <c r="BZ122" s="14"/>
      <c r="CA122" s="14"/>
      <c r="CB122" s="29"/>
      <c r="CC122" s="29"/>
      <c r="CD122" s="116"/>
      <c r="CE122" s="116">
        <v>0.35</v>
      </c>
      <c r="CF122" s="24">
        <f t="shared" si="8"/>
        <v>1512</v>
      </c>
    </row>
    <row r="123" spans="1:84" ht="15.75" x14ac:dyDescent="0.25">
      <c r="A123" s="8"/>
      <c r="B123" s="38">
        <v>50000197</v>
      </c>
      <c r="C123" s="38" t="s">
        <v>25</v>
      </c>
      <c r="D123" s="38" t="s">
        <v>68</v>
      </c>
      <c r="E123" s="70">
        <v>39500</v>
      </c>
      <c r="F123" s="24">
        <f t="shared" si="13"/>
        <v>39500</v>
      </c>
      <c r="G123" s="26">
        <f t="shared" si="6"/>
        <v>0</v>
      </c>
      <c r="H123" s="26">
        <f t="shared" si="9"/>
        <v>0</v>
      </c>
      <c r="I123" s="26">
        <f t="shared" si="10"/>
        <v>0</v>
      </c>
      <c r="J123" s="13"/>
      <c r="K123" s="29"/>
      <c r="L123" s="29"/>
      <c r="M123" s="29"/>
      <c r="N123" s="14"/>
      <c r="O123" s="14"/>
      <c r="P123" s="29"/>
      <c r="Q123" s="29"/>
      <c r="R123" s="14"/>
      <c r="S123" s="29"/>
      <c r="T123" s="29"/>
      <c r="U123" s="29"/>
      <c r="V123" s="14"/>
      <c r="W123" s="18"/>
      <c r="X123" s="29"/>
      <c r="Y123" s="29"/>
      <c r="Z123" s="14"/>
      <c r="AA123" s="18"/>
      <c r="AB123" s="29"/>
      <c r="AC123" s="29"/>
      <c r="AD123" s="14"/>
      <c r="AE123" s="14"/>
      <c r="AF123" s="29"/>
      <c r="AG123" s="29"/>
      <c r="AH123" s="14"/>
      <c r="AI123" s="19"/>
      <c r="AJ123" s="29"/>
      <c r="AK123" s="29"/>
      <c r="AL123" s="14"/>
      <c r="AM123" s="14"/>
      <c r="AN123" s="29"/>
      <c r="AO123" s="29"/>
      <c r="AP123" s="14"/>
      <c r="AQ123" s="14"/>
      <c r="AR123" s="29"/>
      <c r="AS123" s="29"/>
      <c r="AT123" s="14"/>
      <c r="AU123" s="18"/>
      <c r="AV123" s="29"/>
      <c r="AW123" s="29"/>
      <c r="AX123" s="14"/>
      <c r="AY123" s="14"/>
      <c r="AZ123" s="29"/>
      <c r="BA123" s="29"/>
      <c r="BB123" s="14"/>
      <c r="BC123" s="14"/>
      <c r="BD123" s="29"/>
      <c r="BE123" s="29"/>
      <c r="BF123" s="14"/>
      <c r="BG123" s="14"/>
      <c r="BH123" s="29"/>
      <c r="BI123" s="29"/>
      <c r="BJ123" s="14"/>
      <c r="BK123" s="14"/>
      <c r="BL123" s="29"/>
      <c r="BM123" s="29"/>
      <c r="BN123" s="14"/>
      <c r="BO123" s="18"/>
      <c r="BP123" s="29"/>
      <c r="BQ123" s="29"/>
      <c r="BR123" s="14"/>
      <c r="BS123" s="14"/>
      <c r="BT123" s="29"/>
      <c r="BU123" s="29"/>
      <c r="BV123" s="14"/>
      <c r="BW123" s="14"/>
      <c r="BX123" s="29"/>
      <c r="BY123" s="29"/>
      <c r="BZ123" s="14"/>
      <c r="CA123" s="14"/>
      <c r="CB123" s="29"/>
      <c r="CC123" s="29"/>
      <c r="CD123" s="116">
        <v>0.35</v>
      </c>
      <c r="CE123" s="116">
        <v>0.35</v>
      </c>
      <c r="CF123" s="24">
        <f t="shared" si="8"/>
        <v>13825</v>
      </c>
    </row>
    <row r="124" spans="1:84" ht="15.75" x14ac:dyDescent="0.25">
      <c r="A124" s="8"/>
      <c r="B124" s="38">
        <v>50000265</v>
      </c>
      <c r="C124" s="38" t="s">
        <v>77</v>
      </c>
      <c r="D124" s="38" t="s">
        <v>68</v>
      </c>
      <c r="E124" s="70">
        <v>123250</v>
      </c>
      <c r="F124" s="24">
        <f t="shared" si="13"/>
        <v>123250</v>
      </c>
      <c r="G124" s="26">
        <f t="shared" si="6"/>
        <v>0</v>
      </c>
      <c r="H124" s="26">
        <f t="shared" si="9"/>
        <v>0</v>
      </c>
      <c r="I124" s="26">
        <f t="shared" si="10"/>
        <v>0</v>
      </c>
      <c r="J124" s="13"/>
      <c r="K124" s="29"/>
      <c r="L124" s="29"/>
      <c r="M124" s="29"/>
      <c r="N124" s="14"/>
      <c r="O124" s="14"/>
      <c r="P124" s="29"/>
      <c r="Q124" s="29"/>
      <c r="R124" s="14"/>
      <c r="S124" s="29"/>
      <c r="T124" s="29"/>
      <c r="U124" s="29"/>
      <c r="V124" s="14"/>
      <c r="W124" s="18"/>
      <c r="X124" s="29"/>
      <c r="Y124" s="29"/>
      <c r="Z124" s="14"/>
      <c r="AA124" s="18"/>
      <c r="AB124" s="29"/>
      <c r="AC124" s="29"/>
      <c r="AD124" s="14"/>
      <c r="AE124" s="14"/>
      <c r="AF124" s="29"/>
      <c r="AG124" s="29"/>
      <c r="AH124" s="14"/>
      <c r="AI124" s="19"/>
      <c r="AJ124" s="29"/>
      <c r="AK124" s="29"/>
      <c r="AL124" s="14"/>
      <c r="AM124" s="14"/>
      <c r="AN124" s="29"/>
      <c r="AO124" s="29"/>
      <c r="AP124" s="14"/>
      <c r="AQ124" s="14"/>
      <c r="AR124" s="29"/>
      <c r="AS124" s="29"/>
      <c r="AT124" s="14"/>
      <c r="AU124" s="18"/>
      <c r="AV124" s="29"/>
      <c r="AW124" s="29"/>
      <c r="AX124" s="14"/>
      <c r="AY124" s="14"/>
      <c r="AZ124" s="29"/>
      <c r="BA124" s="29"/>
      <c r="BB124" s="14"/>
      <c r="BC124" s="14"/>
      <c r="BD124" s="29"/>
      <c r="BE124" s="29"/>
      <c r="BF124" s="14"/>
      <c r="BG124" s="14"/>
      <c r="BH124" s="29"/>
      <c r="BI124" s="29"/>
      <c r="BJ124" s="14"/>
      <c r="BK124" s="14"/>
      <c r="BL124" s="29"/>
      <c r="BM124" s="29"/>
      <c r="BN124" s="14"/>
      <c r="BO124" s="18"/>
      <c r="BP124" s="29"/>
      <c r="BQ124" s="29"/>
      <c r="BR124" s="14"/>
      <c r="BS124" s="14"/>
      <c r="BT124" s="29"/>
      <c r="BU124" s="29"/>
      <c r="BV124" s="14"/>
      <c r="BW124" s="14"/>
      <c r="BX124" s="29"/>
      <c r="BY124" s="29"/>
      <c r="BZ124" s="14"/>
      <c r="CA124" s="14"/>
      <c r="CB124" s="29"/>
      <c r="CC124" s="29"/>
      <c r="CD124" s="116">
        <v>0.35</v>
      </c>
      <c r="CE124" s="116">
        <v>0.35</v>
      </c>
      <c r="CF124" s="24">
        <f t="shared" si="8"/>
        <v>43137.5</v>
      </c>
    </row>
    <row r="125" spans="1:84" ht="15.75" x14ac:dyDescent="0.25">
      <c r="A125" s="8"/>
      <c r="B125" s="38">
        <v>50000206</v>
      </c>
      <c r="C125" s="38" t="s">
        <v>36</v>
      </c>
      <c r="D125" s="38" t="s">
        <v>68</v>
      </c>
      <c r="E125" s="70">
        <v>64850</v>
      </c>
      <c r="F125" s="24">
        <f t="shared" si="13"/>
        <v>54600</v>
      </c>
      <c r="G125" s="26">
        <f t="shared" si="6"/>
        <v>0</v>
      </c>
      <c r="H125" s="26">
        <f t="shared" si="9"/>
        <v>10250</v>
      </c>
      <c r="I125" s="26">
        <f t="shared" si="10"/>
        <v>0</v>
      </c>
      <c r="J125" s="13"/>
      <c r="K125" s="29"/>
      <c r="L125" s="29"/>
      <c r="M125" s="29"/>
      <c r="N125" s="14"/>
      <c r="O125" s="14"/>
      <c r="P125" s="29"/>
      <c r="Q125" s="29"/>
      <c r="R125" s="14"/>
      <c r="S125" s="29"/>
      <c r="T125" s="29"/>
      <c r="U125" s="29"/>
      <c r="V125" s="14"/>
      <c r="W125" s="18"/>
      <c r="X125" s="29"/>
      <c r="Y125" s="29"/>
      <c r="Z125" s="14"/>
      <c r="AA125" s="18"/>
      <c r="AB125" s="29"/>
      <c r="AC125" s="29"/>
      <c r="AD125" s="14"/>
      <c r="AE125" s="14"/>
      <c r="AF125" s="29"/>
      <c r="AG125" s="29"/>
      <c r="AH125" s="14"/>
      <c r="AI125" s="19"/>
      <c r="AJ125" s="29"/>
      <c r="AK125" s="29"/>
      <c r="AL125" s="14"/>
      <c r="AM125" s="14"/>
      <c r="AN125" s="29"/>
      <c r="AO125" s="29"/>
      <c r="AP125" s="14"/>
      <c r="AQ125" s="14"/>
      <c r="AR125" s="29"/>
      <c r="AS125" s="29"/>
      <c r="AT125" s="14"/>
      <c r="AU125" s="18"/>
      <c r="AV125" s="29"/>
      <c r="AW125" s="29"/>
      <c r="AX125" s="14"/>
      <c r="AY125" s="14"/>
      <c r="AZ125" s="29"/>
      <c r="BA125" s="29"/>
      <c r="BB125" s="14"/>
      <c r="BC125" s="14"/>
      <c r="BD125" s="29"/>
      <c r="BE125" s="29"/>
      <c r="BF125" s="14"/>
      <c r="BG125" s="14"/>
      <c r="BH125" s="29"/>
      <c r="BI125" s="29"/>
      <c r="BJ125" s="14"/>
      <c r="BK125" s="14"/>
      <c r="BL125" s="29"/>
      <c r="BM125" s="29"/>
      <c r="BN125" s="14"/>
      <c r="BO125" s="18"/>
      <c r="BP125" s="29"/>
      <c r="BQ125" s="29"/>
      <c r="BR125" s="14"/>
      <c r="BS125" s="14">
        <v>10250</v>
      </c>
      <c r="BT125" s="29"/>
      <c r="BU125" s="29"/>
      <c r="BV125" s="14"/>
      <c r="BW125" s="14"/>
      <c r="BX125" s="29"/>
      <c r="BY125" s="29"/>
      <c r="BZ125" s="14"/>
      <c r="CA125" s="14"/>
      <c r="CB125" s="29"/>
      <c r="CC125" s="29"/>
      <c r="CD125" s="116">
        <v>0.35</v>
      </c>
      <c r="CE125" s="116">
        <v>0.35</v>
      </c>
      <c r="CF125" s="24">
        <f t="shared" si="8"/>
        <v>19110</v>
      </c>
    </row>
    <row r="126" spans="1:84" ht="15.75" x14ac:dyDescent="0.25">
      <c r="A126" s="8"/>
      <c r="B126" s="38">
        <v>50000187</v>
      </c>
      <c r="C126" s="38" t="s">
        <v>78</v>
      </c>
      <c r="D126" s="38" t="s">
        <v>68</v>
      </c>
      <c r="E126" s="70">
        <v>39500</v>
      </c>
      <c r="F126" s="24">
        <f t="shared" si="13"/>
        <v>29463</v>
      </c>
      <c r="G126" s="26">
        <f t="shared" si="6"/>
        <v>250</v>
      </c>
      <c r="H126" s="26">
        <f t="shared" si="9"/>
        <v>10287</v>
      </c>
      <c r="I126" s="26">
        <f t="shared" si="10"/>
        <v>0</v>
      </c>
      <c r="J126" s="13"/>
      <c r="K126" s="29"/>
      <c r="L126" s="29"/>
      <c r="M126" s="29"/>
      <c r="N126" s="14"/>
      <c r="O126" s="14"/>
      <c r="P126" s="29"/>
      <c r="Q126" s="29"/>
      <c r="R126" s="14"/>
      <c r="S126" s="29"/>
      <c r="T126" s="29"/>
      <c r="U126" s="29"/>
      <c r="V126" s="14"/>
      <c r="W126" s="18"/>
      <c r="X126" s="29"/>
      <c r="Y126" s="29"/>
      <c r="Z126" s="14"/>
      <c r="AA126" s="18"/>
      <c r="AB126" s="29"/>
      <c r="AC126" s="29"/>
      <c r="AD126" s="14"/>
      <c r="AE126" s="14"/>
      <c r="AF126" s="29"/>
      <c r="AG126" s="29"/>
      <c r="AH126" s="14"/>
      <c r="AI126" s="19"/>
      <c r="AJ126" s="29"/>
      <c r="AK126" s="29"/>
      <c r="AL126" s="14"/>
      <c r="AM126" s="14"/>
      <c r="AN126" s="29"/>
      <c r="AO126" s="29"/>
      <c r="AP126" s="14"/>
      <c r="AQ126" s="14"/>
      <c r="AR126" s="29"/>
      <c r="AS126" s="29"/>
      <c r="AT126" s="14"/>
      <c r="AU126" s="18"/>
      <c r="AV126" s="29"/>
      <c r="AW126" s="29"/>
      <c r="AX126" s="14"/>
      <c r="AY126" s="14">
        <v>10287</v>
      </c>
      <c r="AZ126" s="29"/>
      <c r="BA126" s="29"/>
      <c r="BB126" s="14"/>
      <c r="BC126" s="14"/>
      <c r="BD126" s="29"/>
      <c r="BE126" s="29"/>
      <c r="BF126" s="14"/>
      <c r="BG126" s="14"/>
      <c r="BH126" s="29">
        <v>250</v>
      </c>
      <c r="BI126" s="29"/>
      <c r="BJ126" s="14"/>
      <c r="BK126" s="14"/>
      <c r="BL126" s="29"/>
      <c r="BM126" s="29"/>
      <c r="BN126" s="14"/>
      <c r="BO126" s="18"/>
      <c r="BP126" s="29"/>
      <c r="BQ126" s="29"/>
      <c r="BR126" s="14"/>
      <c r="BS126" s="14"/>
      <c r="BT126" s="29"/>
      <c r="BU126" s="29"/>
      <c r="BV126" s="14"/>
      <c r="BW126" s="14"/>
      <c r="BX126" s="29"/>
      <c r="BY126" s="29"/>
      <c r="BZ126" s="14"/>
      <c r="CA126" s="14"/>
      <c r="CB126" s="29"/>
      <c r="CC126" s="29"/>
      <c r="CD126" s="116">
        <v>0.35</v>
      </c>
      <c r="CE126" s="116">
        <v>0.35</v>
      </c>
      <c r="CF126" s="24">
        <f t="shared" si="8"/>
        <v>10312.049999999999</v>
      </c>
    </row>
    <row r="127" spans="1:84" ht="15.75" x14ac:dyDescent="0.25">
      <c r="A127" s="8"/>
      <c r="B127" s="38">
        <v>50000029</v>
      </c>
      <c r="C127" s="38" t="s">
        <v>79</v>
      </c>
      <c r="D127" s="38" t="s">
        <v>35</v>
      </c>
      <c r="E127" s="70">
        <v>35500</v>
      </c>
      <c r="F127" s="24">
        <f t="shared" si="13"/>
        <v>25250</v>
      </c>
      <c r="G127" s="26">
        <f t="shared" si="6"/>
        <v>0</v>
      </c>
      <c r="H127" s="26">
        <f t="shared" si="9"/>
        <v>10250</v>
      </c>
      <c r="I127" s="26">
        <f t="shared" si="10"/>
        <v>0</v>
      </c>
      <c r="J127" s="13"/>
      <c r="K127" s="29"/>
      <c r="L127" s="29"/>
      <c r="M127" s="29"/>
      <c r="N127" s="14"/>
      <c r="O127" s="14"/>
      <c r="P127" s="29"/>
      <c r="Q127" s="29"/>
      <c r="R127" s="14"/>
      <c r="S127" s="29"/>
      <c r="T127" s="29"/>
      <c r="U127" s="29"/>
      <c r="V127" s="14"/>
      <c r="W127" s="18"/>
      <c r="X127" s="29"/>
      <c r="Y127" s="29"/>
      <c r="Z127" s="14"/>
      <c r="AA127" s="18"/>
      <c r="AB127" s="29"/>
      <c r="AC127" s="29"/>
      <c r="AD127" s="14"/>
      <c r="AE127" s="14"/>
      <c r="AF127" s="29"/>
      <c r="AG127" s="29"/>
      <c r="AH127" s="14"/>
      <c r="AI127" s="19"/>
      <c r="AJ127" s="29"/>
      <c r="AK127" s="29"/>
      <c r="AL127" s="14"/>
      <c r="AM127" s="14"/>
      <c r="AN127" s="29"/>
      <c r="AO127" s="29"/>
      <c r="AP127" s="14"/>
      <c r="AQ127" s="14"/>
      <c r="AR127" s="29"/>
      <c r="AS127" s="29"/>
      <c r="AT127" s="14"/>
      <c r="AU127" s="18"/>
      <c r="AV127" s="29"/>
      <c r="AW127" s="29"/>
      <c r="AX127" s="14"/>
      <c r="AY127" s="14"/>
      <c r="AZ127" s="29"/>
      <c r="BA127" s="29"/>
      <c r="BB127" s="14"/>
      <c r="BC127" s="14"/>
      <c r="BD127" s="29"/>
      <c r="BE127" s="29"/>
      <c r="BF127" s="14"/>
      <c r="BG127" s="14"/>
      <c r="BH127" s="29"/>
      <c r="BI127" s="29"/>
      <c r="BJ127" s="14"/>
      <c r="BK127" s="14"/>
      <c r="BL127" s="29"/>
      <c r="BM127" s="29"/>
      <c r="BN127" s="14"/>
      <c r="BO127" s="18"/>
      <c r="BP127" s="29"/>
      <c r="BQ127" s="29"/>
      <c r="BR127" s="14"/>
      <c r="BS127" s="14"/>
      <c r="BT127" s="29"/>
      <c r="BU127" s="29"/>
      <c r="BV127" s="14"/>
      <c r="BW127" s="14">
        <v>10250</v>
      </c>
      <c r="BX127" s="29"/>
      <c r="BY127" s="29"/>
      <c r="BZ127" s="14"/>
      <c r="CA127" s="14"/>
      <c r="CB127" s="29"/>
      <c r="CC127" s="29"/>
      <c r="CD127" s="116">
        <v>0.35</v>
      </c>
      <c r="CE127" s="116">
        <v>0.35</v>
      </c>
      <c r="CF127" s="24">
        <f t="shared" si="8"/>
        <v>8837.5</v>
      </c>
    </row>
    <row r="128" spans="1:84" ht="15.75" x14ac:dyDescent="0.25">
      <c r="A128" s="8"/>
      <c r="B128" s="38">
        <v>50000025</v>
      </c>
      <c r="C128" s="38" t="s">
        <v>80</v>
      </c>
      <c r="D128" s="38" t="s">
        <v>46</v>
      </c>
      <c r="E128" s="70">
        <v>5300</v>
      </c>
      <c r="F128" s="24">
        <f t="shared" si="13"/>
        <v>5300</v>
      </c>
      <c r="G128" s="26">
        <f t="shared" si="6"/>
        <v>0</v>
      </c>
      <c r="H128" s="26">
        <f t="shared" si="9"/>
        <v>0</v>
      </c>
      <c r="I128" s="26">
        <f t="shared" si="10"/>
        <v>0</v>
      </c>
      <c r="J128" s="13"/>
      <c r="K128" s="29"/>
      <c r="L128" s="29"/>
      <c r="M128" s="29"/>
      <c r="N128" s="14"/>
      <c r="O128" s="14"/>
      <c r="P128" s="29"/>
      <c r="Q128" s="29"/>
      <c r="R128" s="14"/>
      <c r="S128" s="29"/>
      <c r="T128" s="29"/>
      <c r="U128" s="29"/>
      <c r="V128" s="14"/>
      <c r="W128" s="18"/>
      <c r="X128" s="29"/>
      <c r="Y128" s="29"/>
      <c r="Z128" s="14"/>
      <c r="AA128" s="18"/>
      <c r="AB128" s="29"/>
      <c r="AC128" s="29"/>
      <c r="AD128" s="14"/>
      <c r="AE128" s="14"/>
      <c r="AF128" s="29"/>
      <c r="AG128" s="29"/>
      <c r="AH128" s="14"/>
      <c r="AI128" s="19"/>
      <c r="AJ128" s="29"/>
      <c r="AK128" s="29"/>
      <c r="AL128" s="14"/>
      <c r="AM128" s="14"/>
      <c r="AN128" s="29"/>
      <c r="AO128" s="29"/>
      <c r="AP128" s="14"/>
      <c r="AQ128" s="14"/>
      <c r="AR128" s="29"/>
      <c r="AS128" s="29"/>
      <c r="AT128" s="14"/>
      <c r="AU128" s="18"/>
      <c r="AV128" s="29"/>
      <c r="AW128" s="29"/>
      <c r="AX128" s="14"/>
      <c r="AY128" s="14"/>
      <c r="AZ128" s="29"/>
      <c r="BA128" s="29"/>
      <c r="BB128" s="14"/>
      <c r="BC128" s="14"/>
      <c r="BD128" s="29"/>
      <c r="BE128" s="29"/>
      <c r="BF128" s="14"/>
      <c r="BG128" s="14"/>
      <c r="BH128" s="29"/>
      <c r="BI128" s="29"/>
      <c r="BJ128" s="14"/>
      <c r="BK128" s="14"/>
      <c r="BL128" s="29"/>
      <c r="BM128" s="29"/>
      <c r="BN128" s="14"/>
      <c r="BO128" s="18"/>
      <c r="BP128" s="29"/>
      <c r="BQ128" s="29"/>
      <c r="BR128" s="14"/>
      <c r="BS128" s="14"/>
      <c r="BT128" s="29"/>
      <c r="BU128" s="29"/>
      <c r="BV128" s="14"/>
      <c r="BW128" s="14"/>
      <c r="BX128" s="29"/>
      <c r="BY128" s="29"/>
      <c r="BZ128" s="14"/>
      <c r="CA128" s="14"/>
      <c r="CB128" s="29"/>
      <c r="CC128" s="29"/>
      <c r="CD128" s="116">
        <v>0.35</v>
      </c>
      <c r="CE128" s="116">
        <v>0.35</v>
      </c>
      <c r="CF128" s="24">
        <f t="shared" si="8"/>
        <v>1854.9999999999998</v>
      </c>
    </row>
    <row r="129" spans="1:84" ht="15.75" x14ac:dyDescent="0.25">
      <c r="A129" s="8"/>
      <c r="B129" s="41">
        <v>50000217</v>
      </c>
      <c r="C129" s="41" t="s">
        <v>47</v>
      </c>
      <c r="D129" s="41" t="s">
        <v>21</v>
      </c>
      <c r="E129" s="70">
        <v>11000</v>
      </c>
      <c r="F129" s="24">
        <f t="shared" si="13"/>
        <v>11000</v>
      </c>
      <c r="G129" s="26">
        <f t="shared" si="6"/>
        <v>0</v>
      </c>
      <c r="H129" s="26">
        <f t="shared" si="9"/>
        <v>0</v>
      </c>
      <c r="I129" s="26">
        <f t="shared" si="10"/>
        <v>0</v>
      </c>
      <c r="J129" s="13"/>
      <c r="K129" s="29"/>
      <c r="L129" s="29"/>
      <c r="M129" s="29"/>
      <c r="N129" s="14"/>
      <c r="O129" s="14"/>
      <c r="P129" s="29"/>
      <c r="Q129" s="29"/>
      <c r="R129" s="14"/>
      <c r="S129" s="29"/>
      <c r="T129" s="29"/>
      <c r="U129" s="29"/>
      <c r="V129" s="14"/>
      <c r="W129" s="18"/>
      <c r="X129" s="29"/>
      <c r="Y129" s="29"/>
      <c r="Z129" s="14"/>
      <c r="AA129" s="18"/>
      <c r="AB129" s="29"/>
      <c r="AC129" s="29"/>
      <c r="AD129" s="14"/>
      <c r="AE129" s="14"/>
      <c r="AF129" s="29"/>
      <c r="AG129" s="29"/>
      <c r="AH129" s="14"/>
      <c r="AI129" s="19"/>
      <c r="AJ129" s="29"/>
      <c r="AK129" s="29"/>
      <c r="AL129" s="14"/>
      <c r="AM129" s="14"/>
      <c r="AN129" s="29"/>
      <c r="AO129" s="29"/>
      <c r="AP129" s="14"/>
      <c r="AQ129" s="14"/>
      <c r="AR129" s="29"/>
      <c r="AS129" s="29"/>
      <c r="AT129" s="14"/>
      <c r="AU129" s="18"/>
      <c r="AV129" s="29"/>
      <c r="AW129" s="29"/>
      <c r="AX129" s="14"/>
      <c r="AY129" s="14"/>
      <c r="AZ129" s="29"/>
      <c r="BA129" s="29"/>
      <c r="BB129" s="14"/>
      <c r="BC129" s="14"/>
      <c r="BD129" s="29"/>
      <c r="BE129" s="29"/>
      <c r="BF129" s="14"/>
      <c r="BG129" s="14"/>
      <c r="BH129" s="29"/>
      <c r="BI129" s="29"/>
      <c r="BJ129" s="14"/>
      <c r="BK129" s="14"/>
      <c r="BL129" s="29"/>
      <c r="BM129" s="29"/>
      <c r="BN129" s="14"/>
      <c r="BO129" s="18"/>
      <c r="BP129" s="29"/>
      <c r="BQ129" s="29"/>
      <c r="BR129" s="14"/>
      <c r="BS129" s="14"/>
      <c r="BT129" s="29"/>
      <c r="BU129" s="29"/>
      <c r="BV129" s="14"/>
      <c r="BW129" s="14"/>
      <c r="BX129" s="29"/>
      <c r="BY129" s="29"/>
      <c r="BZ129" s="14"/>
      <c r="CA129" s="14"/>
      <c r="CB129" s="29"/>
      <c r="CC129" s="29"/>
      <c r="CD129" s="116">
        <v>0.35</v>
      </c>
      <c r="CE129" s="116">
        <v>0.35</v>
      </c>
      <c r="CF129" s="24">
        <f t="shared" si="8"/>
        <v>3849.9999999999995</v>
      </c>
    </row>
    <row r="130" spans="1:84" ht="15.75" x14ac:dyDescent="0.25">
      <c r="A130" s="8"/>
      <c r="B130" s="38">
        <v>50000232</v>
      </c>
      <c r="C130" s="38" t="s">
        <v>81</v>
      </c>
      <c r="D130" s="38" t="s">
        <v>68</v>
      </c>
      <c r="E130" s="70">
        <v>52425</v>
      </c>
      <c r="F130" s="24">
        <f t="shared" si="13"/>
        <v>39275</v>
      </c>
      <c r="G130" s="26">
        <f t="shared" si="6"/>
        <v>1200</v>
      </c>
      <c r="H130" s="26">
        <f t="shared" si="9"/>
        <v>14350</v>
      </c>
      <c r="I130" s="26">
        <f t="shared" si="10"/>
        <v>0</v>
      </c>
      <c r="J130" s="13"/>
      <c r="K130" s="29"/>
      <c r="L130" s="29"/>
      <c r="M130" s="29"/>
      <c r="N130" s="14"/>
      <c r="O130" s="14"/>
      <c r="P130" s="29"/>
      <c r="Q130" s="29"/>
      <c r="R130" s="14"/>
      <c r="S130" s="29"/>
      <c r="T130" s="29">
        <v>265</v>
      </c>
      <c r="U130" s="29"/>
      <c r="V130" s="14"/>
      <c r="W130" s="18">
        <f>7175+7175</f>
        <v>14350</v>
      </c>
      <c r="X130" s="29">
        <f>230+230</f>
        <v>460</v>
      </c>
      <c r="Y130" s="29"/>
      <c r="Z130" s="14"/>
      <c r="AA130" s="18"/>
      <c r="AB130" s="29">
        <v>225</v>
      </c>
      <c r="AC130" s="29"/>
      <c r="AD130" s="14"/>
      <c r="AE130" s="14"/>
      <c r="AF130" s="29">
        <v>250</v>
      </c>
      <c r="AG130" s="29"/>
      <c r="AH130" s="14"/>
      <c r="AI130" s="19"/>
      <c r="AJ130" s="29"/>
      <c r="AK130" s="29"/>
      <c r="AL130" s="14"/>
      <c r="AM130" s="14"/>
      <c r="AN130" s="29"/>
      <c r="AO130" s="29"/>
      <c r="AP130" s="14"/>
      <c r="AQ130" s="14"/>
      <c r="AR130" s="29"/>
      <c r="AS130" s="29"/>
      <c r="AT130" s="14"/>
      <c r="AU130" s="18"/>
      <c r="AV130" s="29"/>
      <c r="AW130" s="29"/>
      <c r="AX130" s="14"/>
      <c r="AY130" s="14"/>
      <c r="AZ130" s="29"/>
      <c r="BA130" s="29"/>
      <c r="BB130" s="14"/>
      <c r="BC130" s="14"/>
      <c r="BD130" s="29"/>
      <c r="BE130" s="29"/>
      <c r="BF130" s="14"/>
      <c r="BG130" s="14"/>
      <c r="BH130" s="29"/>
      <c r="BI130" s="29"/>
      <c r="BJ130" s="14"/>
      <c r="BK130" s="14"/>
      <c r="BL130" s="29"/>
      <c r="BM130" s="29"/>
      <c r="BN130" s="14"/>
      <c r="BO130" s="18"/>
      <c r="BP130" s="29"/>
      <c r="BQ130" s="29"/>
      <c r="BR130" s="14"/>
      <c r="BS130" s="14"/>
      <c r="BT130" s="29"/>
      <c r="BU130" s="29"/>
      <c r="BV130" s="14"/>
      <c r="BW130" s="14"/>
      <c r="BX130" s="29"/>
      <c r="BY130" s="29"/>
      <c r="BZ130" s="14"/>
      <c r="CA130" s="14"/>
      <c r="CB130" s="29"/>
      <c r="CC130" s="29"/>
      <c r="CD130" s="116">
        <v>0.35</v>
      </c>
      <c r="CE130" s="116">
        <v>0.35</v>
      </c>
      <c r="CF130" s="24">
        <f t="shared" si="8"/>
        <v>13746.25</v>
      </c>
    </row>
    <row r="131" spans="1:84" ht="15.75" x14ac:dyDescent="0.25">
      <c r="A131" s="8"/>
      <c r="B131" s="38">
        <v>50000212</v>
      </c>
      <c r="C131" s="38" t="s">
        <v>49</v>
      </c>
      <c r="D131" s="38" t="s">
        <v>50</v>
      </c>
      <c r="E131" s="70">
        <v>54150</v>
      </c>
      <c r="F131" s="24">
        <f t="shared" si="13"/>
        <v>54150</v>
      </c>
      <c r="G131" s="26">
        <f t="shared" si="6"/>
        <v>0</v>
      </c>
      <c r="H131" s="26">
        <f t="shared" si="9"/>
        <v>0</v>
      </c>
      <c r="I131" s="26">
        <f t="shared" si="10"/>
        <v>0</v>
      </c>
      <c r="J131" s="13"/>
      <c r="K131" s="29"/>
      <c r="L131" s="29"/>
      <c r="M131" s="29"/>
      <c r="N131" s="14"/>
      <c r="O131" s="14"/>
      <c r="P131" s="29"/>
      <c r="Q131" s="29"/>
      <c r="R131" s="14"/>
      <c r="S131" s="29"/>
      <c r="T131" s="29"/>
      <c r="U131" s="29"/>
      <c r="V131" s="14"/>
      <c r="W131" s="18"/>
      <c r="X131" s="29"/>
      <c r="Y131" s="29"/>
      <c r="Z131" s="14"/>
      <c r="AA131" s="18"/>
      <c r="AB131" s="29"/>
      <c r="AC131" s="29"/>
      <c r="AD131" s="14"/>
      <c r="AE131" s="14"/>
      <c r="AF131" s="29"/>
      <c r="AG131" s="29"/>
      <c r="AH131" s="14"/>
      <c r="AI131" s="19"/>
      <c r="AJ131" s="29"/>
      <c r="AK131" s="29"/>
      <c r="AL131" s="14"/>
      <c r="AM131" s="14"/>
      <c r="AN131" s="29"/>
      <c r="AO131" s="29"/>
      <c r="AP131" s="14"/>
      <c r="AQ131" s="14"/>
      <c r="AR131" s="29"/>
      <c r="AS131" s="29"/>
      <c r="AT131" s="14"/>
      <c r="AU131" s="18"/>
      <c r="AV131" s="29"/>
      <c r="AW131" s="29"/>
      <c r="AX131" s="14"/>
      <c r="AY131" s="14"/>
      <c r="AZ131" s="29"/>
      <c r="BA131" s="29"/>
      <c r="BB131" s="14"/>
      <c r="BC131" s="14"/>
      <c r="BD131" s="29"/>
      <c r="BE131" s="29"/>
      <c r="BF131" s="14"/>
      <c r="BG131" s="14"/>
      <c r="BH131" s="29"/>
      <c r="BI131" s="29"/>
      <c r="BJ131" s="14"/>
      <c r="BK131" s="14"/>
      <c r="BL131" s="29"/>
      <c r="BM131" s="29"/>
      <c r="BN131" s="14"/>
      <c r="BO131" s="18"/>
      <c r="BP131" s="29"/>
      <c r="BQ131" s="29"/>
      <c r="BR131" s="14"/>
      <c r="BS131" s="14"/>
      <c r="BT131" s="29"/>
      <c r="BU131" s="29"/>
      <c r="BV131" s="14"/>
      <c r="BW131" s="14"/>
      <c r="BX131" s="29"/>
      <c r="BY131" s="29"/>
      <c r="BZ131" s="14"/>
      <c r="CA131" s="14"/>
      <c r="CB131" s="29"/>
      <c r="CC131" s="29"/>
      <c r="CD131" s="116">
        <v>0.35</v>
      </c>
      <c r="CE131" s="116">
        <v>0.35</v>
      </c>
      <c r="CF131" s="24">
        <f t="shared" si="8"/>
        <v>18952.5</v>
      </c>
    </row>
    <row r="132" spans="1:84" ht="15.75" x14ac:dyDescent="0.25">
      <c r="A132" s="8"/>
      <c r="B132" s="38">
        <v>50000186</v>
      </c>
      <c r="C132" s="38" t="s">
        <v>82</v>
      </c>
      <c r="D132" s="38" t="s">
        <v>68</v>
      </c>
      <c r="E132" s="70">
        <v>69400</v>
      </c>
      <c r="F132" s="24">
        <f t="shared" si="13"/>
        <v>59460</v>
      </c>
      <c r="G132" s="26">
        <f t="shared" si="6"/>
        <v>340</v>
      </c>
      <c r="H132" s="26">
        <f t="shared" si="9"/>
        <v>10280</v>
      </c>
      <c r="I132" s="26">
        <f t="shared" si="10"/>
        <v>0</v>
      </c>
      <c r="J132" s="13"/>
      <c r="K132" s="29"/>
      <c r="L132" s="29"/>
      <c r="M132" s="29"/>
      <c r="N132" s="14"/>
      <c r="O132" s="14"/>
      <c r="P132" s="29"/>
      <c r="Q132" s="29"/>
      <c r="R132" s="14"/>
      <c r="S132" s="29"/>
      <c r="T132" s="29"/>
      <c r="U132" s="29"/>
      <c r="V132" s="14"/>
      <c r="W132" s="18"/>
      <c r="X132" s="29"/>
      <c r="Y132" s="29"/>
      <c r="Z132" s="14"/>
      <c r="AA132" s="18"/>
      <c r="AB132" s="29"/>
      <c r="AC132" s="29"/>
      <c r="AD132" s="14"/>
      <c r="AE132" s="14"/>
      <c r="AF132" s="29"/>
      <c r="AG132" s="29"/>
      <c r="AH132" s="14"/>
      <c r="AI132" s="19"/>
      <c r="AJ132" s="29"/>
      <c r="AK132" s="29"/>
      <c r="AL132" s="14"/>
      <c r="AM132" s="14">
        <v>10280</v>
      </c>
      <c r="AN132" s="29"/>
      <c r="AO132" s="29"/>
      <c r="AP132" s="14"/>
      <c r="AQ132" s="14"/>
      <c r="AR132" s="29"/>
      <c r="AS132" s="29"/>
      <c r="AT132" s="14"/>
      <c r="AU132" s="18"/>
      <c r="AV132" s="29">
        <v>340</v>
      </c>
      <c r="AW132" s="29"/>
      <c r="AX132" s="14"/>
      <c r="AY132" s="14"/>
      <c r="AZ132" s="29"/>
      <c r="BA132" s="29"/>
      <c r="BB132" s="14"/>
      <c r="BC132" s="14"/>
      <c r="BD132" s="29"/>
      <c r="BE132" s="29"/>
      <c r="BF132" s="14"/>
      <c r="BG132" s="14"/>
      <c r="BH132" s="29"/>
      <c r="BI132" s="29"/>
      <c r="BJ132" s="14"/>
      <c r="BK132" s="14"/>
      <c r="BL132" s="29"/>
      <c r="BM132" s="29"/>
      <c r="BN132" s="14"/>
      <c r="BO132" s="18"/>
      <c r="BP132" s="29"/>
      <c r="BQ132" s="29"/>
      <c r="BR132" s="14"/>
      <c r="BS132" s="14"/>
      <c r="BT132" s="29"/>
      <c r="BU132" s="29"/>
      <c r="BV132" s="14"/>
      <c r="BW132" s="14"/>
      <c r="BX132" s="29"/>
      <c r="BY132" s="29"/>
      <c r="BZ132" s="14"/>
      <c r="CA132" s="14"/>
      <c r="CB132" s="29"/>
      <c r="CC132" s="29"/>
      <c r="CD132" s="116">
        <v>0.35</v>
      </c>
      <c r="CE132" s="116">
        <v>0.35</v>
      </c>
      <c r="CF132" s="24">
        <f t="shared" si="8"/>
        <v>20811</v>
      </c>
    </row>
    <row r="133" spans="1:84" s="85" customFormat="1" ht="15.75" x14ac:dyDescent="0.25">
      <c r="A133" s="78"/>
      <c r="B133" s="47">
        <v>50000241</v>
      </c>
      <c r="C133" s="47" t="s">
        <v>83</v>
      </c>
      <c r="D133" s="47" t="s">
        <v>84</v>
      </c>
      <c r="E133" s="70">
        <v>53500</v>
      </c>
      <c r="F133" s="79">
        <f t="shared" si="13"/>
        <v>9620</v>
      </c>
      <c r="G133" s="80">
        <f t="shared" si="6"/>
        <v>2245</v>
      </c>
      <c r="H133" s="80">
        <f t="shared" si="9"/>
        <v>46125</v>
      </c>
      <c r="I133" s="80">
        <f t="shared" si="10"/>
        <v>0</v>
      </c>
      <c r="J133" s="81"/>
      <c r="K133" s="82"/>
      <c r="L133" s="82"/>
      <c r="M133" s="82"/>
      <c r="N133" s="83"/>
      <c r="O133" s="83"/>
      <c r="P133" s="82">
        <f>180+200+150</f>
        <v>530</v>
      </c>
      <c r="Q133" s="82"/>
      <c r="R133" s="83"/>
      <c r="S133" s="82">
        <f>5125+5125</f>
        <v>10250</v>
      </c>
      <c r="T133" s="82">
        <v>195</v>
      </c>
      <c r="U133" s="82"/>
      <c r="V133" s="83"/>
      <c r="W133" s="60"/>
      <c r="X133" s="82">
        <v>210</v>
      </c>
      <c r="Y133" s="82"/>
      <c r="Z133" s="83"/>
      <c r="AA133" s="60">
        <f>5125+5125+5125</f>
        <v>15375</v>
      </c>
      <c r="AB133" s="82"/>
      <c r="AC133" s="82"/>
      <c r="AD133" s="83"/>
      <c r="AE133" s="83"/>
      <c r="AF133" s="82">
        <f>215+220</f>
        <v>435</v>
      </c>
      <c r="AG133" s="82"/>
      <c r="AH133" s="83"/>
      <c r="AI133" s="84"/>
      <c r="AJ133" s="82"/>
      <c r="AK133" s="82"/>
      <c r="AL133" s="83"/>
      <c r="AM133" s="83"/>
      <c r="AN133" s="82"/>
      <c r="AO133" s="82"/>
      <c r="AP133" s="83"/>
      <c r="AQ133" s="83"/>
      <c r="AR133" s="82"/>
      <c r="AS133" s="82"/>
      <c r="AT133" s="83"/>
      <c r="AU133" s="60"/>
      <c r="AV133" s="82">
        <v>220</v>
      </c>
      <c r="AW133" s="82"/>
      <c r="AX133" s="83"/>
      <c r="AY133" s="83"/>
      <c r="AZ133" s="82"/>
      <c r="BA133" s="82"/>
      <c r="BB133" s="83"/>
      <c r="BC133" s="83">
        <f>5125+5125+5125+5125</f>
        <v>20500</v>
      </c>
      <c r="BD133" s="82"/>
      <c r="BE133" s="82"/>
      <c r="BF133" s="83"/>
      <c r="BG133" s="83"/>
      <c r="BH133" s="82">
        <v>225</v>
      </c>
      <c r="BI133" s="82"/>
      <c r="BJ133" s="83"/>
      <c r="BK133" s="83"/>
      <c r="BL133" s="82"/>
      <c r="BM133" s="82"/>
      <c r="BN133" s="83"/>
      <c r="BO133" s="60"/>
      <c r="BP133" s="82">
        <v>210</v>
      </c>
      <c r="BQ133" s="82"/>
      <c r="BR133" s="83"/>
      <c r="BS133" s="83"/>
      <c r="BT133" s="82"/>
      <c r="BU133" s="82"/>
      <c r="BV133" s="83"/>
      <c r="BW133" s="83"/>
      <c r="BX133" s="82">
        <v>220</v>
      </c>
      <c r="BY133" s="82"/>
      <c r="BZ133" s="83"/>
      <c r="CA133" s="83"/>
      <c r="CB133" s="82"/>
      <c r="CC133" s="82"/>
      <c r="CD133" s="121">
        <v>0.35</v>
      </c>
      <c r="CE133" s="121">
        <v>0.35</v>
      </c>
      <c r="CF133" s="79">
        <f t="shared" si="8"/>
        <v>3367</v>
      </c>
    </row>
    <row r="134" spans="1:84" ht="15.75" x14ac:dyDescent="0.25">
      <c r="A134" s="8"/>
      <c r="B134" s="38">
        <v>50000183</v>
      </c>
      <c r="C134" s="38" t="s">
        <v>60</v>
      </c>
      <c r="D134" s="38" t="s">
        <v>44</v>
      </c>
      <c r="E134" s="70">
        <v>49300</v>
      </c>
      <c r="F134" s="24">
        <f t="shared" si="13"/>
        <v>49300</v>
      </c>
      <c r="G134" s="26">
        <f t="shared" si="6"/>
        <v>0</v>
      </c>
      <c r="H134" s="26">
        <f t="shared" si="9"/>
        <v>0</v>
      </c>
      <c r="I134" s="26">
        <f t="shared" si="10"/>
        <v>0</v>
      </c>
      <c r="J134" s="13"/>
      <c r="K134" s="29"/>
      <c r="L134" s="29"/>
      <c r="M134" s="29"/>
      <c r="N134" s="14"/>
      <c r="O134" s="14"/>
      <c r="P134" s="29"/>
      <c r="Q134" s="29"/>
      <c r="R134" s="14"/>
      <c r="S134" s="29"/>
      <c r="T134" s="29"/>
      <c r="U134" s="29"/>
      <c r="V134" s="14"/>
      <c r="W134" s="18"/>
      <c r="X134" s="29"/>
      <c r="Y134" s="29"/>
      <c r="Z134" s="14"/>
      <c r="AA134" s="18"/>
      <c r="AB134" s="29"/>
      <c r="AC134" s="29"/>
      <c r="AD134" s="14"/>
      <c r="AE134" s="14"/>
      <c r="AF134" s="29"/>
      <c r="AG134" s="29"/>
      <c r="AH134" s="14"/>
      <c r="AI134" s="19"/>
      <c r="AJ134" s="29"/>
      <c r="AK134" s="29"/>
      <c r="AL134" s="14"/>
      <c r="AM134" s="14"/>
      <c r="AN134" s="29"/>
      <c r="AO134" s="29"/>
      <c r="AP134" s="14"/>
      <c r="AQ134" s="14"/>
      <c r="AR134" s="29"/>
      <c r="AS134" s="29"/>
      <c r="AT134" s="14"/>
      <c r="AU134" s="18"/>
      <c r="AV134" s="29"/>
      <c r="AW134" s="29"/>
      <c r="AX134" s="14"/>
      <c r="AY134" s="14"/>
      <c r="AZ134" s="29"/>
      <c r="BA134" s="29"/>
      <c r="BB134" s="14"/>
      <c r="BC134" s="14"/>
      <c r="BD134" s="29"/>
      <c r="BE134" s="29"/>
      <c r="BF134" s="14"/>
      <c r="BG134" s="14"/>
      <c r="BH134" s="29"/>
      <c r="BI134" s="29"/>
      <c r="BJ134" s="14"/>
      <c r="BK134" s="14"/>
      <c r="BL134" s="29"/>
      <c r="BM134" s="29"/>
      <c r="BN134" s="14"/>
      <c r="BO134" s="18"/>
      <c r="BP134" s="29"/>
      <c r="BQ134" s="29"/>
      <c r="BR134" s="14"/>
      <c r="BS134" s="14"/>
      <c r="BT134" s="29"/>
      <c r="BU134" s="29"/>
      <c r="BV134" s="14"/>
      <c r="BW134" s="14"/>
      <c r="BX134" s="29"/>
      <c r="BY134" s="29"/>
      <c r="BZ134" s="14"/>
      <c r="CA134" s="14"/>
      <c r="CB134" s="29"/>
      <c r="CC134" s="29"/>
      <c r="CD134" s="116">
        <v>0.35</v>
      </c>
      <c r="CE134" s="116">
        <v>0.35</v>
      </c>
      <c r="CF134" s="24">
        <f t="shared" si="8"/>
        <v>17255</v>
      </c>
    </row>
    <row r="135" spans="1:84" ht="15.75" x14ac:dyDescent="0.25">
      <c r="A135" s="8"/>
      <c r="B135" s="38">
        <v>50000266</v>
      </c>
      <c r="C135" s="38" t="s">
        <v>85</v>
      </c>
      <c r="D135" s="38" t="s">
        <v>86</v>
      </c>
      <c r="E135" s="70">
        <v>71300</v>
      </c>
      <c r="F135" s="24">
        <f t="shared" si="13"/>
        <v>71300</v>
      </c>
      <c r="G135" s="26">
        <f t="shared" ref="G135:G199" si="14">+J135+L135+N135+P135+R135+T135+V135+X135+Z135+AB135+AD135+AF135+AH135+AJ135+AL135+AN135+AP135+AR135+AT135+AV135+AX135+AZ135+BB135+BD135++BF135+BH135+BJ135+BL135++BN135+BP135+BR135+BT135+BV135+BX135+BZ135+CB135</f>
        <v>0</v>
      </c>
      <c r="H135" s="26">
        <f t="shared" si="9"/>
        <v>0</v>
      </c>
      <c r="I135" s="26">
        <f t="shared" si="10"/>
        <v>0</v>
      </c>
      <c r="J135" s="13"/>
      <c r="K135" s="29"/>
      <c r="L135" s="29"/>
      <c r="M135" s="29"/>
      <c r="N135" s="14"/>
      <c r="O135" s="14"/>
      <c r="P135" s="29"/>
      <c r="Q135" s="29"/>
      <c r="R135" s="14"/>
      <c r="S135" s="29"/>
      <c r="T135" s="29"/>
      <c r="U135" s="29"/>
      <c r="V135" s="14"/>
      <c r="W135" s="18"/>
      <c r="X135" s="29"/>
      <c r="Y135" s="29"/>
      <c r="Z135" s="14"/>
      <c r="AA135" s="18"/>
      <c r="AB135" s="29"/>
      <c r="AC135" s="29"/>
      <c r="AD135" s="14"/>
      <c r="AE135" s="14"/>
      <c r="AF135" s="29"/>
      <c r="AG135" s="29"/>
      <c r="AH135" s="14"/>
      <c r="AI135" s="19"/>
      <c r="AJ135" s="29"/>
      <c r="AK135" s="29"/>
      <c r="AL135" s="14"/>
      <c r="AM135" s="14"/>
      <c r="AN135" s="29"/>
      <c r="AO135" s="29"/>
      <c r="AP135" s="14"/>
      <c r="AQ135" s="14"/>
      <c r="AR135" s="29"/>
      <c r="AS135" s="29"/>
      <c r="AT135" s="14"/>
      <c r="AU135" s="18"/>
      <c r="AV135" s="29"/>
      <c r="AW135" s="29"/>
      <c r="AX135" s="14"/>
      <c r="AY135" s="14"/>
      <c r="AZ135" s="29"/>
      <c r="BA135" s="29"/>
      <c r="BB135" s="14"/>
      <c r="BC135" s="14"/>
      <c r="BD135" s="29"/>
      <c r="BE135" s="29"/>
      <c r="BF135" s="14"/>
      <c r="BG135" s="14"/>
      <c r="BH135" s="29"/>
      <c r="BI135" s="29"/>
      <c r="BJ135" s="14"/>
      <c r="BK135" s="14"/>
      <c r="BL135" s="29"/>
      <c r="BM135" s="29"/>
      <c r="BN135" s="14"/>
      <c r="BO135" s="18"/>
      <c r="BP135" s="29"/>
      <c r="BQ135" s="29"/>
      <c r="BR135" s="14"/>
      <c r="BS135" s="14"/>
      <c r="BT135" s="29"/>
      <c r="BU135" s="29"/>
      <c r="BV135" s="14"/>
      <c r="BW135" s="14"/>
      <c r="BX135" s="29"/>
      <c r="BY135" s="29"/>
      <c r="BZ135" s="14"/>
      <c r="CA135" s="14"/>
      <c r="CB135" s="29"/>
      <c r="CC135" s="29"/>
      <c r="CD135" s="116">
        <v>0.35</v>
      </c>
      <c r="CE135" s="116">
        <v>0.35</v>
      </c>
      <c r="CF135" s="24">
        <f t="shared" si="8"/>
        <v>24955</v>
      </c>
    </row>
    <row r="136" spans="1:84" ht="15.75" x14ac:dyDescent="0.25">
      <c r="A136" s="8"/>
      <c r="B136" s="38">
        <v>50000139</v>
      </c>
      <c r="C136" s="38" t="s">
        <v>61</v>
      </c>
      <c r="D136" s="38" t="s">
        <v>68</v>
      </c>
      <c r="E136" s="70">
        <v>44800</v>
      </c>
      <c r="F136" s="24">
        <f t="shared" si="13"/>
        <v>46300</v>
      </c>
      <c r="G136" s="26">
        <f t="shared" si="14"/>
        <v>1500</v>
      </c>
      <c r="H136" s="26">
        <f t="shared" si="9"/>
        <v>0</v>
      </c>
      <c r="I136" s="26">
        <f t="shared" si="10"/>
        <v>0</v>
      </c>
      <c r="J136" s="13"/>
      <c r="K136" s="29"/>
      <c r="L136" s="29"/>
      <c r="M136" s="29"/>
      <c r="N136" s="14"/>
      <c r="O136" s="14"/>
      <c r="P136" s="29">
        <v>1500</v>
      </c>
      <c r="Q136" s="29"/>
      <c r="R136" s="14"/>
      <c r="S136" s="29"/>
      <c r="T136" s="29"/>
      <c r="U136" s="29"/>
      <c r="V136" s="14"/>
      <c r="W136" s="18"/>
      <c r="X136" s="29"/>
      <c r="Y136" s="29"/>
      <c r="Z136" s="14"/>
      <c r="AA136" s="18"/>
      <c r="AB136" s="29"/>
      <c r="AC136" s="29"/>
      <c r="AD136" s="14"/>
      <c r="AE136" s="14"/>
      <c r="AF136" s="29"/>
      <c r="AG136" s="29"/>
      <c r="AH136" s="14"/>
      <c r="AI136" s="19"/>
      <c r="AJ136" s="29"/>
      <c r="AK136" s="29"/>
      <c r="AL136" s="14"/>
      <c r="AM136" s="14"/>
      <c r="AN136" s="29"/>
      <c r="AO136" s="29"/>
      <c r="AP136" s="14"/>
      <c r="AQ136" s="14"/>
      <c r="AR136" s="29"/>
      <c r="AS136" s="29"/>
      <c r="AT136" s="14"/>
      <c r="AU136" s="18"/>
      <c r="AV136" s="29"/>
      <c r="AW136" s="29"/>
      <c r="AX136" s="14"/>
      <c r="AY136" s="14"/>
      <c r="AZ136" s="29"/>
      <c r="BA136" s="29"/>
      <c r="BB136" s="14"/>
      <c r="BC136" s="14"/>
      <c r="BD136" s="29"/>
      <c r="BE136" s="29"/>
      <c r="BF136" s="14"/>
      <c r="BG136" s="14"/>
      <c r="BH136" s="29"/>
      <c r="BI136" s="29"/>
      <c r="BJ136" s="14"/>
      <c r="BK136" s="14"/>
      <c r="BL136" s="29"/>
      <c r="BM136" s="29"/>
      <c r="BN136" s="14"/>
      <c r="BO136" s="18"/>
      <c r="BP136" s="29"/>
      <c r="BQ136" s="29"/>
      <c r="BR136" s="14"/>
      <c r="BS136" s="14"/>
      <c r="BT136" s="29"/>
      <c r="BU136" s="29"/>
      <c r="BV136" s="14"/>
      <c r="BW136" s="14"/>
      <c r="BX136" s="29"/>
      <c r="BY136" s="29"/>
      <c r="BZ136" s="14"/>
      <c r="CA136" s="14"/>
      <c r="CB136" s="29"/>
      <c r="CC136" s="29"/>
      <c r="CD136" s="116">
        <v>0.35</v>
      </c>
      <c r="CE136" s="116">
        <v>0.35</v>
      </c>
      <c r="CF136" s="24">
        <f t="shared" ref="CF136:CF199" si="15">F136*CE136</f>
        <v>16204.999999999998</v>
      </c>
    </row>
    <row r="137" spans="1:84" ht="15.75" x14ac:dyDescent="0.25">
      <c r="A137" s="8"/>
      <c r="B137" s="38">
        <v>50000291</v>
      </c>
      <c r="C137" s="38" t="s">
        <v>62</v>
      </c>
      <c r="D137" s="38" t="s">
        <v>68</v>
      </c>
      <c r="E137" s="70">
        <v>22670</v>
      </c>
      <c r="F137" s="24">
        <f t="shared" si="13"/>
        <v>22670</v>
      </c>
      <c r="G137" s="26">
        <f t="shared" si="14"/>
        <v>0</v>
      </c>
      <c r="H137" s="26">
        <f t="shared" si="9"/>
        <v>0</v>
      </c>
      <c r="I137" s="26">
        <f t="shared" si="10"/>
        <v>0</v>
      </c>
      <c r="J137" s="13"/>
      <c r="K137" s="29"/>
      <c r="L137" s="29"/>
      <c r="M137" s="29"/>
      <c r="N137" s="14"/>
      <c r="O137" s="14"/>
      <c r="P137" s="29"/>
      <c r="Q137" s="29"/>
      <c r="R137" s="14"/>
      <c r="S137" s="29"/>
      <c r="T137" s="29"/>
      <c r="U137" s="29"/>
      <c r="V137" s="14"/>
      <c r="W137" s="18"/>
      <c r="X137" s="29"/>
      <c r="Y137" s="29"/>
      <c r="Z137" s="14"/>
      <c r="AA137" s="18"/>
      <c r="AB137" s="29"/>
      <c r="AC137" s="29"/>
      <c r="AD137" s="14"/>
      <c r="AE137" s="14"/>
      <c r="AF137" s="29"/>
      <c r="AG137" s="29"/>
      <c r="AH137" s="14"/>
      <c r="AI137" s="19"/>
      <c r="AJ137" s="29"/>
      <c r="AK137" s="29"/>
      <c r="AL137" s="14"/>
      <c r="AM137" s="14"/>
      <c r="AN137" s="29"/>
      <c r="AO137" s="29"/>
      <c r="AP137" s="14"/>
      <c r="AQ137" s="14"/>
      <c r="AR137" s="29"/>
      <c r="AS137" s="29"/>
      <c r="AT137" s="14"/>
      <c r="AU137" s="18"/>
      <c r="AV137" s="29"/>
      <c r="AW137" s="29"/>
      <c r="AX137" s="14"/>
      <c r="AY137" s="14"/>
      <c r="AZ137" s="29"/>
      <c r="BA137" s="29"/>
      <c r="BB137" s="14"/>
      <c r="BC137" s="14"/>
      <c r="BD137" s="29"/>
      <c r="BE137" s="29"/>
      <c r="BF137" s="14"/>
      <c r="BG137" s="14"/>
      <c r="BH137" s="29"/>
      <c r="BI137" s="29"/>
      <c r="BJ137" s="14"/>
      <c r="BK137" s="14"/>
      <c r="BL137" s="29"/>
      <c r="BM137" s="29"/>
      <c r="BN137" s="14"/>
      <c r="BO137" s="18"/>
      <c r="BP137" s="29"/>
      <c r="BQ137" s="29"/>
      <c r="BR137" s="14"/>
      <c r="BS137" s="14"/>
      <c r="BT137" s="29"/>
      <c r="BU137" s="29"/>
      <c r="BV137" s="14"/>
      <c r="BW137" s="14"/>
      <c r="BX137" s="29"/>
      <c r="BY137" s="29"/>
      <c r="BZ137" s="14"/>
      <c r="CA137" s="14"/>
      <c r="CB137" s="29"/>
      <c r="CC137" s="29"/>
      <c r="CD137" s="116">
        <v>0.35</v>
      </c>
      <c r="CE137" s="116">
        <v>0.35</v>
      </c>
      <c r="CF137" s="24">
        <f t="shared" si="15"/>
        <v>7934.4999999999991</v>
      </c>
    </row>
    <row r="138" spans="1:84" ht="15.75" x14ac:dyDescent="0.25">
      <c r="A138" s="8"/>
      <c r="B138" s="38">
        <v>50000267</v>
      </c>
      <c r="C138" s="38" t="s">
        <v>87</v>
      </c>
      <c r="D138" s="38" t="s">
        <v>88</v>
      </c>
      <c r="E138" s="70">
        <v>25567</v>
      </c>
      <c r="F138" s="24">
        <f t="shared" si="13"/>
        <v>25867</v>
      </c>
      <c r="G138" s="26">
        <f t="shared" si="14"/>
        <v>300</v>
      </c>
      <c r="H138" s="26">
        <f t="shared" ref="H138:H202" si="16">+K138+O138+S138+W138+AA138+AE138+AI138+AM138+AQ138+AU138+AY138+BC138+BG138+BK138+BO138+BS138+BW138+CA138</f>
        <v>0</v>
      </c>
      <c r="I138" s="26">
        <f t="shared" ref="I138:I202" si="17">+M138+Q138+U138+Y138+AC138+AG138+AK138+AO138+AS138+AW138+BA138+BE138+BI138+BM138+BQ138+BU138+BY138+CC138</f>
        <v>0</v>
      </c>
      <c r="J138" s="13"/>
      <c r="K138" s="29"/>
      <c r="L138" s="29"/>
      <c r="M138" s="29"/>
      <c r="N138" s="14"/>
      <c r="O138" s="14"/>
      <c r="P138" s="29"/>
      <c r="Q138" s="29"/>
      <c r="R138" s="14"/>
      <c r="S138" s="29"/>
      <c r="T138" s="29">
        <v>300</v>
      </c>
      <c r="U138" s="29"/>
      <c r="V138" s="14"/>
      <c r="W138" s="18"/>
      <c r="X138" s="29"/>
      <c r="Y138" s="29"/>
      <c r="Z138" s="14"/>
      <c r="AA138" s="18"/>
      <c r="AB138" s="29"/>
      <c r="AC138" s="29"/>
      <c r="AD138" s="14"/>
      <c r="AE138" s="14"/>
      <c r="AF138" s="29"/>
      <c r="AG138" s="29"/>
      <c r="AH138" s="14"/>
      <c r="AI138" s="19"/>
      <c r="AJ138" s="29"/>
      <c r="AK138" s="29"/>
      <c r="AL138" s="14"/>
      <c r="AM138" s="14"/>
      <c r="AN138" s="29"/>
      <c r="AO138" s="29"/>
      <c r="AP138" s="14"/>
      <c r="AQ138" s="14"/>
      <c r="AR138" s="29"/>
      <c r="AS138" s="29"/>
      <c r="AT138" s="14"/>
      <c r="AU138" s="18"/>
      <c r="AV138" s="29"/>
      <c r="AW138" s="29"/>
      <c r="AX138" s="14"/>
      <c r="AY138" s="14"/>
      <c r="AZ138" s="29"/>
      <c r="BA138" s="29"/>
      <c r="BB138" s="14"/>
      <c r="BC138" s="14"/>
      <c r="BD138" s="29"/>
      <c r="BE138" s="29"/>
      <c r="BF138" s="14"/>
      <c r="BG138" s="14"/>
      <c r="BH138" s="29"/>
      <c r="BI138" s="29"/>
      <c r="BJ138" s="14"/>
      <c r="BK138" s="14"/>
      <c r="BL138" s="29"/>
      <c r="BM138" s="29"/>
      <c r="BN138" s="14"/>
      <c r="BO138" s="18"/>
      <c r="BP138" s="29"/>
      <c r="BQ138" s="29"/>
      <c r="BR138" s="14"/>
      <c r="BS138" s="14"/>
      <c r="BT138" s="29"/>
      <c r="BU138" s="29"/>
      <c r="BV138" s="14"/>
      <c r="BW138" s="14"/>
      <c r="BX138" s="29"/>
      <c r="BY138" s="29"/>
      <c r="BZ138" s="14"/>
      <c r="CA138" s="14"/>
      <c r="CB138" s="29"/>
      <c r="CC138" s="29"/>
      <c r="CD138" s="116">
        <v>0.35</v>
      </c>
      <c r="CE138" s="116">
        <v>0.35</v>
      </c>
      <c r="CF138" s="24">
        <f t="shared" si="15"/>
        <v>9053.4499999999989</v>
      </c>
    </row>
    <row r="139" spans="1:84" ht="15.75" x14ac:dyDescent="0.25">
      <c r="A139" s="8"/>
      <c r="B139" s="39">
        <v>50000026</v>
      </c>
      <c r="C139" s="46" t="s">
        <v>89</v>
      </c>
      <c r="D139" s="39" t="s">
        <v>65</v>
      </c>
      <c r="E139" s="70">
        <v>50000</v>
      </c>
      <c r="F139" s="24">
        <f t="shared" si="13"/>
        <v>50000</v>
      </c>
      <c r="G139" s="26">
        <f t="shared" si="14"/>
        <v>0</v>
      </c>
      <c r="H139" s="26">
        <f t="shared" si="16"/>
        <v>0</v>
      </c>
      <c r="I139" s="26">
        <f t="shared" si="17"/>
        <v>0</v>
      </c>
      <c r="J139" s="13"/>
      <c r="K139" s="29"/>
      <c r="L139" s="29"/>
      <c r="M139" s="29"/>
      <c r="N139" s="14"/>
      <c r="O139" s="14"/>
      <c r="P139" s="29"/>
      <c r="Q139" s="29"/>
      <c r="R139" s="14"/>
      <c r="S139" s="29"/>
      <c r="T139" s="29"/>
      <c r="U139" s="29"/>
      <c r="V139" s="14"/>
      <c r="W139" s="18"/>
      <c r="X139" s="29"/>
      <c r="Y139" s="29"/>
      <c r="Z139" s="14"/>
      <c r="AA139" s="18"/>
      <c r="AB139" s="29"/>
      <c r="AC139" s="29"/>
      <c r="AD139" s="14"/>
      <c r="AE139" s="14"/>
      <c r="AF139" s="29"/>
      <c r="AG139" s="29"/>
      <c r="AH139" s="14"/>
      <c r="AI139" s="19"/>
      <c r="AJ139" s="29"/>
      <c r="AK139" s="29"/>
      <c r="AL139" s="14"/>
      <c r="AM139" s="14"/>
      <c r="AN139" s="29"/>
      <c r="AO139" s="29"/>
      <c r="AP139" s="14"/>
      <c r="AQ139" s="14"/>
      <c r="AR139" s="29"/>
      <c r="AS139" s="29"/>
      <c r="AT139" s="14"/>
      <c r="AU139" s="18"/>
      <c r="AV139" s="29"/>
      <c r="AW139" s="29"/>
      <c r="AX139" s="14"/>
      <c r="AY139" s="14"/>
      <c r="AZ139" s="29"/>
      <c r="BA139" s="29"/>
      <c r="BB139" s="14"/>
      <c r="BC139" s="14"/>
      <c r="BD139" s="29"/>
      <c r="BE139" s="29"/>
      <c r="BF139" s="14"/>
      <c r="BG139" s="14"/>
      <c r="BH139" s="29"/>
      <c r="BI139" s="29"/>
      <c r="BJ139" s="14"/>
      <c r="BK139" s="14"/>
      <c r="BL139" s="29"/>
      <c r="BM139" s="29"/>
      <c r="BN139" s="14"/>
      <c r="BO139" s="18"/>
      <c r="BP139" s="29"/>
      <c r="BQ139" s="29"/>
      <c r="BR139" s="14"/>
      <c r="BS139" s="14"/>
      <c r="BT139" s="29"/>
      <c r="BU139" s="29"/>
      <c r="BV139" s="14"/>
      <c r="BW139" s="14"/>
      <c r="BX139" s="29"/>
      <c r="BY139" s="29"/>
      <c r="BZ139" s="14"/>
      <c r="CA139" s="14"/>
      <c r="CB139" s="29"/>
      <c r="CC139" s="29"/>
      <c r="CD139" s="116">
        <v>0.35</v>
      </c>
      <c r="CE139" s="116">
        <v>0.35</v>
      </c>
      <c r="CF139" s="24">
        <f t="shared" si="15"/>
        <v>17500</v>
      </c>
    </row>
    <row r="140" spans="1:84" ht="15.75" x14ac:dyDescent="0.25">
      <c r="A140" s="8"/>
      <c r="B140" s="39">
        <v>5000215</v>
      </c>
      <c r="C140" s="46" t="s">
        <v>73</v>
      </c>
      <c r="D140" s="39" t="s">
        <v>90</v>
      </c>
      <c r="E140" s="70">
        <v>0</v>
      </c>
      <c r="F140" s="24">
        <f t="shared" si="13"/>
        <v>0</v>
      </c>
      <c r="G140" s="26">
        <f t="shared" si="14"/>
        <v>0</v>
      </c>
      <c r="H140" s="26">
        <f t="shared" si="16"/>
        <v>0</v>
      </c>
      <c r="I140" s="26">
        <f t="shared" si="17"/>
        <v>0</v>
      </c>
      <c r="J140" s="13"/>
      <c r="K140" s="29"/>
      <c r="L140" s="29"/>
      <c r="M140" s="29"/>
      <c r="N140" s="14"/>
      <c r="O140" s="14"/>
      <c r="P140" s="29"/>
      <c r="Q140" s="29"/>
      <c r="R140" s="14"/>
      <c r="S140" s="29"/>
      <c r="T140" s="29"/>
      <c r="U140" s="29"/>
      <c r="V140" s="14"/>
      <c r="W140" s="18"/>
      <c r="X140" s="29"/>
      <c r="Y140" s="29"/>
      <c r="Z140" s="14"/>
      <c r="AA140" s="18"/>
      <c r="AB140" s="29"/>
      <c r="AC140" s="29"/>
      <c r="AD140" s="14"/>
      <c r="AE140" s="14"/>
      <c r="AF140" s="29"/>
      <c r="AG140" s="29"/>
      <c r="AH140" s="14"/>
      <c r="AI140" s="19"/>
      <c r="AJ140" s="29"/>
      <c r="AK140" s="29"/>
      <c r="AL140" s="14"/>
      <c r="AM140" s="14"/>
      <c r="AN140" s="29"/>
      <c r="AO140" s="29"/>
      <c r="AP140" s="14"/>
      <c r="AQ140" s="14"/>
      <c r="AR140" s="29"/>
      <c r="AS140" s="29"/>
      <c r="AT140" s="14"/>
      <c r="AU140" s="18"/>
      <c r="AV140" s="29"/>
      <c r="AW140" s="29"/>
      <c r="AX140" s="14"/>
      <c r="AY140" s="14"/>
      <c r="AZ140" s="29"/>
      <c r="BA140" s="29"/>
      <c r="BB140" s="14"/>
      <c r="BC140" s="14"/>
      <c r="BD140" s="29"/>
      <c r="BE140" s="29"/>
      <c r="BF140" s="14"/>
      <c r="BG140" s="14"/>
      <c r="BH140" s="29"/>
      <c r="BI140" s="29"/>
      <c r="BJ140" s="14"/>
      <c r="BK140" s="14"/>
      <c r="BL140" s="29"/>
      <c r="BM140" s="29"/>
      <c r="BN140" s="14"/>
      <c r="BO140" s="18"/>
      <c r="BP140" s="29"/>
      <c r="BQ140" s="29"/>
      <c r="BR140" s="14"/>
      <c r="BS140" s="14"/>
      <c r="BT140" s="29"/>
      <c r="BU140" s="29"/>
      <c r="BV140" s="14"/>
      <c r="BW140" s="14"/>
      <c r="BX140" s="29"/>
      <c r="BY140" s="29"/>
      <c r="BZ140" s="14"/>
      <c r="CA140" s="14"/>
      <c r="CB140" s="29"/>
      <c r="CC140" s="29"/>
      <c r="CD140" s="116">
        <v>0</v>
      </c>
      <c r="CE140" s="116">
        <v>0.35</v>
      </c>
      <c r="CF140" s="24">
        <f t="shared" si="15"/>
        <v>0</v>
      </c>
    </row>
    <row r="141" spans="1:84" ht="15.75" x14ac:dyDescent="0.25">
      <c r="A141" s="8"/>
      <c r="B141" s="39">
        <v>50000308</v>
      </c>
      <c r="C141" s="46" t="s">
        <v>113</v>
      </c>
      <c r="D141" s="39" t="s">
        <v>209</v>
      </c>
      <c r="E141" s="70">
        <v>10829</v>
      </c>
      <c r="F141" s="24">
        <f t="shared" si="13"/>
        <v>10829</v>
      </c>
      <c r="G141" s="26">
        <f t="shared" si="14"/>
        <v>0</v>
      </c>
      <c r="H141" s="26">
        <f t="shared" si="16"/>
        <v>0</v>
      </c>
      <c r="I141" s="26">
        <f t="shared" si="17"/>
        <v>0</v>
      </c>
      <c r="J141" s="13"/>
      <c r="K141" s="29"/>
      <c r="L141" s="29"/>
      <c r="M141" s="29"/>
      <c r="N141" s="14"/>
      <c r="O141" s="14"/>
      <c r="P141" s="29"/>
      <c r="Q141" s="29"/>
      <c r="R141" s="14"/>
      <c r="S141" s="29"/>
      <c r="T141" s="29"/>
      <c r="U141" s="29"/>
      <c r="V141" s="14"/>
      <c r="W141" s="18"/>
      <c r="X141" s="29"/>
      <c r="Y141" s="29"/>
      <c r="Z141" s="14"/>
      <c r="AA141" s="18"/>
      <c r="AB141" s="29"/>
      <c r="AC141" s="29"/>
      <c r="AD141" s="14"/>
      <c r="AE141" s="14"/>
      <c r="AF141" s="29"/>
      <c r="AG141" s="29"/>
      <c r="AH141" s="14"/>
      <c r="AI141" s="19"/>
      <c r="AJ141" s="29"/>
      <c r="AK141" s="29"/>
      <c r="AL141" s="14"/>
      <c r="AM141" s="14"/>
      <c r="AN141" s="29"/>
      <c r="AO141" s="29"/>
      <c r="AP141" s="14"/>
      <c r="AQ141" s="14"/>
      <c r="AR141" s="29"/>
      <c r="AS141" s="29"/>
      <c r="AT141" s="14"/>
      <c r="AU141" s="18"/>
      <c r="AV141" s="29"/>
      <c r="AW141" s="29"/>
      <c r="AX141" s="14"/>
      <c r="AY141" s="14"/>
      <c r="AZ141" s="29"/>
      <c r="BA141" s="29"/>
      <c r="BB141" s="14"/>
      <c r="BC141" s="14"/>
      <c r="BD141" s="29"/>
      <c r="BE141" s="29"/>
      <c r="BF141" s="14"/>
      <c r="BG141" s="14"/>
      <c r="BH141" s="29"/>
      <c r="BI141" s="29"/>
      <c r="BJ141" s="14"/>
      <c r="BK141" s="14"/>
      <c r="BL141" s="29"/>
      <c r="BM141" s="29"/>
      <c r="BN141" s="14"/>
      <c r="BO141" s="18"/>
      <c r="BP141" s="29"/>
      <c r="BQ141" s="29"/>
      <c r="BR141" s="14"/>
      <c r="BS141" s="14"/>
      <c r="BT141" s="29"/>
      <c r="BU141" s="29"/>
      <c r="BV141" s="14"/>
      <c r="BW141" s="14"/>
      <c r="BX141" s="29"/>
      <c r="BY141" s="29"/>
      <c r="BZ141" s="14"/>
      <c r="CA141" s="14"/>
      <c r="CB141" s="29"/>
      <c r="CC141" s="29"/>
      <c r="CD141" s="116">
        <v>0.35</v>
      </c>
      <c r="CE141" s="116">
        <v>0.35</v>
      </c>
      <c r="CF141" s="24">
        <f t="shared" si="15"/>
        <v>3790.1499999999996</v>
      </c>
    </row>
    <row r="142" spans="1:84" ht="15.75" x14ac:dyDescent="0.25">
      <c r="A142" s="8"/>
      <c r="B142" s="39">
        <v>50000293</v>
      </c>
      <c r="C142" s="46" t="s">
        <v>145</v>
      </c>
      <c r="D142" s="39" t="s">
        <v>210</v>
      </c>
      <c r="E142" s="70">
        <v>17000</v>
      </c>
      <c r="F142" s="24">
        <f t="shared" si="13"/>
        <v>12057</v>
      </c>
      <c r="G142" s="26">
        <f t="shared" si="14"/>
        <v>310</v>
      </c>
      <c r="H142" s="26">
        <f t="shared" si="16"/>
        <v>5253</v>
      </c>
      <c r="I142" s="26">
        <f t="shared" si="17"/>
        <v>0</v>
      </c>
      <c r="J142" s="13"/>
      <c r="K142" s="29"/>
      <c r="L142" s="29"/>
      <c r="M142" s="29"/>
      <c r="N142" s="14"/>
      <c r="O142" s="14"/>
      <c r="P142" s="29"/>
      <c r="Q142" s="29"/>
      <c r="R142" s="14"/>
      <c r="S142" s="29"/>
      <c r="T142" s="29"/>
      <c r="U142" s="29"/>
      <c r="V142" s="14"/>
      <c r="W142" s="18"/>
      <c r="X142" s="29"/>
      <c r="Y142" s="29"/>
      <c r="Z142" s="14"/>
      <c r="AA142" s="18"/>
      <c r="AB142" s="29"/>
      <c r="AC142" s="29"/>
      <c r="AD142" s="14"/>
      <c r="AE142" s="14"/>
      <c r="AF142" s="29"/>
      <c r="AG142" s="29"/>
      <c r="AH142" s="14"/>
      <c r="AI142" s="19"/>
      <c r="AJ142" s="29"/>
      <c r="AK142" s="29"/>
      <c r="AL142" s="14"/>
      <c r="AM142" s="14"/>
      <c r="AN142" s="29"/>
      <c r="AO142" s="29"/>
      <c r="AP142" s="14"/>
      <c r="AQ142" s="14"/>
      <c r="AR142" s="29"/>
      <c r="AS142" s="29"/>
      <c r="AT142" s="14"/>
      <c r="AU142" s="18"/>
      <c r="AV142" s="29"/>
      <c r="AW142" s="29"/>
      <c r="AX142" s="14"/>
      <c r="AY142" s="14">
        <v>5253</v>
      </c>
      <c r="AZ142" s="29"/>
      <c r="BA142" s="29"/>
      <c r="BB142" s="14"/>
      <c r="BC142" s="14"/>
      <c r="BD142" s="29"/>
      <c r="BE142" s="29"/>
      <c r="BF142" s="14"/>
      <c r="BG142" s="14"/>
      <c r="BH142" s="29">
        <v>310</v>
      </c>
      <c r="BI142" s="29"/>
      <c r="BJ142" s="14"/>
      <c r="BK142" s="14"/>
      <c r="BL142" s="29"/>
      <c r="BM142" s="29"/>
      <c r="BN142" s="14"/>
      <c r="BO142" s="18"/>
      <c r="BP142" s="29"/>
      <c r="BQ142" s="29"/>
      <c r="BR142" s="14"/>
      <c r="BS142" s="14"/>
      <c r="BT142" s="29"/>
      <c r="BU142" s="29"/>
      <c r="BV142" s="14"/>
      <c r="BW142" s="14"/>
      <c r="BX142" s="29"/>
      <c r="BY142" s="29"/>
      <c r="BZ142" s="14"/>
      <c r="CA142" s="14"/>
      <c r="CB142" s="29"/>
      <c r="CC142" s="29"/>
      <c r="CD142" s="116">
        <v>0.35</v>
      </c>
      <c r="CE142" s="116">
        <v>0.35</v>
      </c>
      <c r="CF142" s="24">
        <f t="shared" si="15"/>
        <v>4219.95</v>
      </c>
    </row>
    <row r="143" spans="1:84" ht="15.75" x14ac:dyDescent="0.25">
      <c r="A143" s="8"/>
      <c r="B143" s="38">
        <v>50000180</v>
      </c>
      <c r="C143" s="47" t="s">
        <v>91</v>
      </c>
      <c r="D143" s="38" t="s">
        <v>66</v>
      </c>
      <c r="E143" s="70">
        <v>87500</v>
      </c>
      <c r="F143" s="24">
        <f t="shared" si="13"/>
        <v>67300</v>
      </c>
      <c r="G143" s="26">
        <f t="shared" si="14"/>
        <v>300</v>
      </c>
      <c r="H143" s="26">
        <f t="shared" si="16"/>
        <v>20500</v>
      </c>
      <c r="I143" s="26">
        <f t="shared" si="17"/>
        <v>0</v>
      </c>
      <c r="J143" s="13"/>
      <c r="K143" s="29"/>
      <c r="L143" s="29"/>
      <c r="M143" s="29"/>
      <c r="N143" s="14"/>
      <c r="O143" s="14"/>
      <c r="P143" s="29"/>
      <c r="Q143" s="29"/>
      <c r="R143" s="14"/>
      <c r="S143" s="29">
        <v>10250</v>
      </c>
      <c r="T143" s="29"/>
      <c r="U143" s="29"/>
      <c r="V143" s="14"/>
      <c r="W143" s="18"/>
      <c r="X143" s="29"/>
      <c r="Y143" s="29"/>
      <c r="Z143" s="14"/>
      <c r="AA143" s="18"/>
      <c r="AB143" s="29"/>
      <c r="AC143" s="29"/>
      <c r="AD143" s="14"/>
      <c r="AE143" s="14"/>
      <c r="AF143" s="29"/>
      <c r="AG143" s="29"/>
      <c r="AH143" s="14"/>
      <c r="AI143" s="19"/>
      <c r="AJ143" s="29"/>
      <c r="AK143" s="29"/>
      <c r="AL143" s="14"/>
      <c r="AM143" s="14"/>
      <c r="AN143" s="29"/>
      <c r="AO143" s="29"/>
      <c r="AP143" s="14"/>
      <c r="AQ143" s="14"/>
      <c r="AR143" s="29"/>
      <c r="AS143" s="29"/>
      <c r="AT143" s="14"/>
      <c r="AU143" s="18"/>
      <c r="AV143" s="29"/>
      <c r="AW143" s="29"/>
      <c r="AX143" s="14"/>
      <c r="AY143" s="14"/>
      <c r="AZ143" s="29"/>
      <c r="BA143" s="29"/>
      <c r="BB143" s="14"/>
      <c r="BC143" s="14"/>
      <c r="BD143" s="29"/>
      <c r="BE143" s="29"/>
      <c r="BF143" s="14"/>
      <c r="BG143" s="14"/>
      <c r="BH143" s="29"/>
      <c r="BI143" s="29"/>
      <c r="BJ143" s="14"/>
      <c r="BK143" s="14"/>
      <c r="BL143" s="29"/>
      <c r="BM143" s="29"/>
      <c r="BN143" s="14"/>
      <c r="BO143" s="18"/>
      <c r="BP143" s="29"/>
      <c r="BQ143" s="29"/>
      <c r="BR143" s="14"/>
      <c r="BS143" s="14">
        <v>10250</v>
      </c>
      <c r="BT143" s="29"/>
      <c r="BU143" s="29"/>
      <c r="BV143" s="14"/>
      <c r="BW143" s="14"/>
      <c r="BX143" s="29">
        <v>300</v>
      </c>
      <c r="BY143" s="29"/>
      <c r="BZ143" s="14"/>
      <c r="CA143" s="14"/>
      <c r="CB143" s="29"/>
      <c r="CC143" s="29"/>
      <c r="CD143" s="116">
        <v>0.35</v>
      </c>
      <c r="CE143" s="116">
        <v>0.35</v>
      </c>
      <c r="CF143" s="24">
        <f t="shared" si="15"/>
        <v>23555</v>
      </c>
    </row>
    <row r="144" spans="1:84" ht="15.75" customHeight="1" x14ac:dyDescent="0.25">
      <c r="A144" s="91" t="s">
        <v>211</v>
      </c>
      <c r="B144" s="89"/>
      <c r="C144" s="89"/>
      <c r="D144" s="90"/>
      <c r="E144" s="70"/>
      <c r="F144" s="24"/>
      <c r="G144" s="26">
        <f t="shared" si="14"/>
        <v>0</v>
      </c>
      <c r="H144" s="26">
        <f t="shared" si="16"/>
        <v>0</v>
      </c>
      <c r="I144" s="26">
        <f t="shared" si="17"/>
        <v>0</v>
      </c>
      <c r="J144" s="13"/>
      <c r="K144" s="29"/>
      <c r="L144" s="29"/>
      <c r="M144" s="29"/>
      <c r="N144" s="14"/>
      <c r="O144" s="14"/>
      <c r="P144" s="29"/>
      <c r="Q144" s="29"/>
      <c r="R144" s="14"/>
      <c r="S144" s="29"/>
      <c r="T144" s="29"/>
      <c r="U144" s="29"/>
      <c r="V144" s="14"/>
      <c r="W144" s="18"/>
      <c r="X144" s="29"/>
      <c r="Y144" s="29"/>
      <c r="Z144" s="14"/>
      <c r="AA144" s="18"/>
      <c r="AB144" s="29"/>
      <c r="AC144" s="29"/>
      <c r="AD144" s="14"/>
      <c r="AE144" s="14"/>
      <c r="AF144" s="29"/>
      <c r="AG144" s="29"/>
      <c r="AH144" s="14"/>
      <c r="AI144" s="19"/>
      <c r="AJ144" s="29"/>
      <c r="AK144" s="29"/>
      <c r="AL144" s="14"/>
      <c r="AM144" s="14"/>
      <c r="AN144" s="29"/>
      <c r="AO144" s="29"/>
      <c r="AP144" s="14"/>
      <c r="AQ144" s="14"/>
      <c r="AR144" s="29"/>
      <c r="AS144" s="29"/>
      <c r="AT144" s="14"/>
      <c r="AU144" s="18"/>
      <c r="AV144" s="29"/>
      <c r="AW144" s="29"/>
      <c r="AX144" s="14"/>
      <c r="AY144" s="14"/>
      <c r="AZ144" s="29"/>
      <c r="BA144" s="29"/>
      <c r="BB144" s="14"/>
      <c r="BC144" s="14"/>
      <c r="BD144" s="29"/>
      <c r="BE144" s="29"/>
      <c r="BF144" s="14"/>
      <c r="BG144" s="14"/>
      <c r="BH144" s="29"/>
      <c r="BI144" s="29"/>
      <c r="BJ144" s="14"/>
      <c r="BK144" s="14"/>
      <c r="BL144" s="29"/>
      <c r="BM144" s="29"/>
      <c r="BN144" s="14"/>
      <c r="BO144" s="18"/>
      <c r="BP144" s="29"/>
      <c r="BQ144" s="29"/>
      <c r="BR144" s="14"/>
      <c r="BS144" s="14"/>
      <c r="BT144" s="29"/>
      <c r="BU144" s="29"/>
      <c r="BV144" s="14"/>
      <c r="BW144" s="14"/>
      <c r="BX144" s="29"/>
      <c r="BY144" s="29"/>
      <c r="BZ144" s="14"/>
      <c r="CA144" s="14"/>
      <c r="CB144" s="29"/>
      <c r="CC144" s="29"/>
      <c r="CD144" s="116"/>
      <c r="CE144" s="116"/>
      <c r="CF144" s="24">
        <f t="shared" si="15"/>
        <v>0</v>
      </c>
    </row>
    <row r="145" spans="1:84" ht="15.75" x14ac:dyDescent="0.25">
      <c r="A145" s="8"/>
      <c r="B145" s="49">
        <v>50000119</v>
      </c>
      <c r="C145" s="49" t="s">
        <v>92</v>
      </c>
      <c r="D145" s="49" t="s">
        <v>93</v>
      </c>
      <c r="E145" s="70">
        <v>0</v>
      </c>
      <c r="F145" s="24">
        <f t="shared" ref="F145:F150" si="18">+E145+G145-H145</f>
        <v>0</v>
      </c>
      <c r="G145" s="26">
        <f t="shared" si="14"/>
        <v>0</v>
      </c>
      <c r="H145" s="26">
        <f t="shared" si="16"/>
        <v>0</v>
      </c>
      <c r="I145" s="26">
        <f t="shared" si="17"/>
        <v>0</v>
      </c>
      <c r="J145" s="13"/>
      <c r="K145" s="29"/>
      <c r="L145" s="29"/>
      <c r="M145" s="29"/>
      <c r="N145" s="14"/>
      <c r="O145" s="14"/>
      <c r="P145" s="29"/>
      <c r="Q145" s="29"/>
      <c r="R145" s="14"/>
      <c r="S145" s="29"/>
      <c r="T145" s="29"/>
      <c r="U145" s="29"/>
      <c r="V145" s="14"/>
      <c r="W145" s="18"/>
      <c r="X145" s="29"/>
      <c r="Y145" s="29"/>
      <c r="Z145" s="14"/>
      <c r="AA145" s="18"/>
      <c r="AB145" s="29"/>
      <c r="AC145" s="29"/>
      <c r="AD145" s="14"/>
      <c r="AE145" s="14"/>
      <c r="AF145" s="29"/>
      <c r="AG145" s="29"/>
      <c r="AH145" s="14"/>
      <c r="AI145" s="19"/>
      <c r="AJ145" s="29"/>
      <c r="AK145" s="29"/>
      <c r="AL145" s="14"/>
      <c r="AM145" s="14"/>
      <c r="AN145" s="29"/>
      <c r="AO145" s="29"/>
      <c r="AP145" s="14"/>
      <c r="AQ145" s="14"/>
      <c r="AR145" s="29"/>
      <c r="AS145" s="29"/>
      <c r="AT145" s="14"/>
      <c r="AU145" s="18"/>
      <c r="AV145" s="29"/>
      <c r="AW145" s="29"/>
      <c r="AX145" s="14"/>
      <c r="AY145" s="14"/>
      <c r="AZ145" s="29"/>
      <c r="BA145" s="29"/>
      <c r="BB145" s="14"/>
      <c r="BC145" s="14"/>
      <c r="BD145" s="29"/>
      <c r="BE145" s="29"/>
      <c r="BF145" s="14"/>
      <c r="BG145" s="14"/>
      <c r="BH145" s="29"/>
      <c r="BI145" s="29"/>
      <c r="BJ145" s="14"/>
      <c r="BK145" s="14"/>
      <c r="BL145" s="29"/>
      <c r="BM145" s="29"/>
      <c r="BN145" s="14"/>
      <c r="BO145" s="18"/>
      <c r="BP145" s="29"/>
      <c r="BQ145" s="29"/>
      <c r="BR145" s="14"/>
      <c r="BS145" s="14"/>
      <c r="BT145" s="29"/>
      <c r="BU145" s="29"/>
      <c r="BV145" s="14"/>
      <c r="BW145" s="14"/>
      <c r="BX145" s="29"/>
      <c r="BY145" s="29"/>
      <c r="BZ145" s="14"/>
      <c r="CA145" s="14"/>
      <c r="CB145" s="29"/>
      <c r="CC145" s="29"/>
      <c r="CD145" s="116">
        <v>64</v>
      </c>
      <c r="CE145" s="116">
        <v>64</v>
      </c>
      <c r="CF145" s="24">
        <f t="shared" si="15"/>
        <v>0</v>
      </c>
    </row>
    <row r="146" spans="1:84" ht="15.75" x14ac:dyDescent="0.25">
      <c r="A146" s="8"/>
      <c r="B146" s="47">
        <v>50000043</v>
      </c>
      <c r="C146" s="47" t="s">
        <v>212</v>
      </c>
      <c r="D146" s="47">
        <v>2</v>
      </c>
      <c r="E146" s="70">
        <v>569</v>
      </c>
      <c r="F146" s="24">
        <f t="shared" si="18"/>
        <v>803</v>
      </c>
      <c r="G146" s="26">
        <f t="shared" si="14"/>
        <v>1070</v>
      </c>
      <c r="H146" s="26">
        <f t="shared" si="16"/>
        <v>836</v>
      </c>
      <c r="I146" s="26">
        <f t="shared" si="17"/>
        <v>0</v>
      </c>
      <c r="J146" s="13"/>
      <c r="K146" s="29"/>
      <c r="L146" s="29"/>
      <c r="M146" s="29"/>
      <c r="N146" s="14"/>
      <c r="O146" s="14"/>
      <c r="P146" s="29">
        <f>1+3+1+2</f>
        <v>7</v>
      </c>
      <c r="Q146" s="29"/>
      <c r="R146" s="14"/>
      <c r="S146" s="29">
        <f>64+64</f>
        <v>128</v>
      </c>
      <c r="T146" s="77">
        <v>2</v>
      </c>
      <c r="U146" s="29"/>
      <c r="V146" s="14"/>
      <c r="W146" s="18">
        <v>38</v>
      </c>
      <c r="X146" s="29">
        <v>2</v>
      </c>
      <c r="Y146" s="29"/>
      <c r="Z146" s="14"/>
      <c r="AA146" s="60">
        <f>32+32+32</f>
        <v>96</v>
      </c>
      <c r="AB146" s="29">
        <v>1</v>
      </c>
      <c r="AC146" s="29"/>
      <c r="AD146" s="14"/>
      <c r="AE146" s="14">
        <v>37</v>
      </c>
      <c r="AF146" s="29">
        <v>1</v>
      </c>
      <c r="AG146" s="29"/>
      <c r="AH146" s="14"/>
      <c r="AI146" s="19">
        <v>32</v>
      </c>
      <c r="AJ146" s="29">
        <v>1</v>
      </c>
      <c r="AK146" s="29"/>
      <c r="AL146" s="14"/>
      <c r="AM146" s="14">
        <v>40</v>
      </c>
      <c r="AN146" s="29"/>
      <c r="AO146" s="29"/>
      <c r="AP146" s="14"/>
      <c r="AQ146" s="14">
        <f>32+37</f>
        <v>69</v>
      </c>
      <c r="AR146" s="29">
        <v>1</v>
      </c>
      <c r="AS146" s="29"/>
      <c r="AT146" s="14"/>
      <c r="AU146" s="18"/>
      <c r="AV146" s="29">
        <v>3</v>
      </c>
      <c r="AW146" s="29"/>
      <c r="AX146" s="14"/>
      <c r="AY146" s="14">
        <f>21+41</f>
        <v>62</v>
      </c>
      <c r="AZ146" s="29"/>
      <c r="BA146" s="29"/>
      <c r="BB146" s="14"/>
      <c r="BC146" s="14">
        <f>26+26+32+32</f>
        <v>116</v>
      </c>
      <c r="BD146" s="29"/>
      <c r="BE146" s="29"/>
      <c r="BF146" s="14">
        <v>1040</v>
      </c>
      <c r="BG146" s="14">
        <v>39</v>
      </c>
      <c r="BH146" s="29">
        <f>1+1+3</f>
        <v>5</v>
      </c>
      <c r="BI146" s="29"/>
      <c r="BJ146" s="14"/>
      <c r="BK146" s="14"/>
      <c r="BL146" s="29"/>
      <c r="BM146" s="29"/>
      <c r="BN146" s="14"/>
      <c r="BO146" s="18">
        <v>32</v>
      </c>
      <c r="BP146" s="29">
        <v>5</v>
      </c>
      <c r="BQ146" s="29"/>
      <c r="BR146" s="14"/>
      <c r="BS146" s="14"/>
      <c r="BT146" s="29"/>
      <c r="BU146" s="29"/>
      <c r="BV146" s="14"/>
      <c r="BW146" s="14">
        <f>35+32+16</f>
        <v>83</v>
      </c>
      <c r="BX146" s="29">
        <f>1+1</f>
        <v>2</v>
      </c>
      <c r="BY146" s="29"/>
      <c r="BZ146" s="14"/>
      <c r="CA146" s="14">
        <v>64</v>
      </c>
      <c r="CB146" s="29"/>
      <c r="CC146" s="29"/>
      <c r="CD146" s="116">
        <v>83</v>
      </c>
      <c r="CE146" s="116">
        <v>122</v>
      </c>
      <c r="CF146" s="24">
        <f t="shared" si="15"/>
        <v>97966</v>
      </c>
    </row>
    <row r="147" spans="1:84" ht="15.75" x14ac:dyDescent="0.25">
      <c r="A147" s="8"/>
      <c r="B147" s="47">
        <v>50000043</v>
      </c>
      <c r="C147" s="47" t="s">
        <v>213</v>
      </c>
      <c r="D147" s="47">
        <v>2</v>
      </c>
      <c r="E147" s="70">
        <v>156</v>
      </c>
      <c r="F147" s="24">
        <f t="shared" si="18"/>
        <v>156</v>
      </c>
      <c r="G147" s="26">
        <f t="shared" si="14"/>
        <v>0</v>
      </c>
      <c r="H147" s="26">
        <f t="shared" si="16"/>
        <v>0</v>
      </c>
      <c r="I147" s="26">
        <f t="shared" si="17"/>
        <v>0</v>
      </c>
      <c r="J147" s="13"/>
      <c r="K147" s="29"/>
      <c r="L147" s="29"/>
      <c r="M147" s="29"/>
      <c r="N147" s="14"/>
      <c r="O147" s="14"/>
      <c r="P147" s="29"/>
      <c r="Q147" s="29"/>
      <c r="R147" s="14"/>
      <c r="S147" s="29"/>
      <c r="T147" s="29"/>
      <c r="U147" s="29"/>
      <c r="V147" s="14"/>
      <c r="W147" s="18"/>
      <c r="X147" s="29"/>
      <c r="Y147" s="29"/>
      <c r="Z147" s="14"/>
      <c r="AA147" s="18"/>
      <c r="AB147" s="29"/>
      <c r="AC147" s="29"/>
      <c r="AD147" s="14"/>
      <c r="AE147" s="14"/>
      <c r="AF147" s="29"/>
      <c r="AG147" s="29"/>
      <c r="AH147" s="14"/>
      <c r="AI147" s="19"/>
      <c r="AJ147" s="29"/>
      <c r="AK147" s="29"/>
      <c r="AL147" s="14"/>
      <c r="AM147" s="14"/>
      <c r="AN147" s="29"/>
      <c r="AO147" s="29"/>
      <c r="AP147" s="14"/>
      <c r="AQ147" s="14"/>
      <c r="AR147" s="29"/>
      <c r="AS147" s="29"/>
      <c r="AT147" s="14"/>
      <c r="AU147" s="18"/>
      <c r="AV147" s="29"/>
      <c r="AW147" s="29"/>
      <c r="AX147" s="14"/>
      <c r="AY147" s="14"/>
      <c r="AZ147" s="29"/>
      <c r="BA147" s="29"/>
      <c r="BB147" s="14"/>
      <c r="BC147" s="14"/>
      <c r="BD147" s="29"/>
      <c r="BE147" s="29"/>
      <c r="BF147" s="14"/>
      <c r="BG147" s="14"/>
      <c r="BH147" s="29"/>
      <c r="BI147" s="29"/>
      <c r="BJ147" s="14"/>
      <c r="BK147" s="14"/>
      <c r="BL147" s="29"/>
      <c r="BM147" s="29"/>
      <c r="BN147" s="14"/>
      <c r="BO147" s="18"/>
      <c r="BP147" s="29"/>
      <c r="BQ147" s="29"/>
      <c r="BR147" s="14"/>
      <c r="BS147" s="14"/>
      <c r="BT147" s="29"/>
      <c r="BU147" s="29"/>
      <c r="BV147" s="14"/>
      <c r="BW147" s="14"/>
      <c r="BX147" s="29"/>
      <c r="BY147" s="29"/>
      <c r="BZ147" s="14"/>
      <c r="CA147" s="14"/>
      <c r="CB147" s="29"/>
      <c r="CC147" s="29"/>
      <c r="CD147" s="116">
        <v>83</v>
      </c>
      <c r="CE147" s="116">
        <v>130</v>
      </c>
      <c r="CF147" s="24">
        <f t="shared" si="15"/>
        <v>20280</v>
      </c>
    </row>
    <row r="148" spans="1:84" ht="15.75" x14ac:dyDescent="0.25">
      <c r="A148" s="8"/>
      <c r="B148" s="47">
        <v>50000142</v>
      </c>
      <c r="C148" s="47" t="s">
        <v>94</v>
      </c>
      <c r="D148" s="47">
        <v>7</v>
      </c>
      <c r="E148" s="70">
        <v>0</v>
      </c>
      <c r="F148" s="24">
        <f t="shared" si="18"/>
        <v>0</v>
      </c>
      <c r="G148" s="26">
        <f t="shared" si="14"/>
        <v>0</v>
      </c>
      <c r="H148" s="26">
        <f t="shared" si="16"/>
        <v>0</v>
      </c>
      <c r="I148" s="26">
        <f t="shared" si="17"/>
        <v>0</v>
      </c>
      <c r="J148" s="13"/>
      <c r="K148" s="29"/>
      <c r="L148" s="29"/>
      <c r="M148" s="29"/>
      <c r="N148" s="14"/>
      <c r="O148" s="14"/>
      <c r="P148" s="29"/>
      <c r="Q148" s="29"/>
      <c r="R148" s="14"/>
      <c r="S148" s="29"/>
      <c r="T148" s="29"/>
      <c r="U148" s="29"/>
      <c r="V148" s="14"/>
      <c r="W148" s="18"/>
      <c r="X148" s="29"/>
      <c r="Y148" s="29"/>
      <c r="Z148" s="14"/>
      <c r="AA148" s="18"/>
      <c r="AB148" s="29"/>
      <c r="AC148" s="29"/>
      <c r="AD148" s="14"/>
      <c r="AE148" s="14"/>
      <c r="AF148" s="29"/>
      <c r="AG148" s="29"/>
      <c r="AH148" s="14"/>
      <c r="AI148" s="19"/>
      <c r="AJ148" s="29"/>
      <c r="AK148" s="29"/>
      <c r="AL148" s="14"/>
      <c r="AM148" s="14"/>
      <c r="AN148" s="29"/>
      <c r="AO148" s="29"/>
      <c r="AP148" s="14"/>
      <c r="AQ148" s="14"/>
      <c r="AR148" s="29"/>
      <c r="AS148" s="29"/>
      <c r="AT148" s="14"/>
      <c r="AU148" s="18"/>
      <c r="AV148" s="29"/>
      <c r="AW148" s="29"/>
      <c r="AX148" s="14"/>
      <c r="AY148" s="14"/>
      <c r="AZ148" s="29"/>
      <c r="BA148" s="29"/>
      <c r="BB148" s="14"/>
      <c r="BC148" s="14"/>
      <c r="BD148" s="29"/>
      <c r="BE148" s="29"/>
      <c r="BF148" s="14"/>
      <c r="BG148" s="14"/>
      <c r="BH148" s="29"/>
      <c r="BI148" s="29"/>
      <c r="BJ148" s="14"/>
      <c r="BK148" s="14"/>
      <c r="BL148" s="29"/>
      <c r="BM148" s="29"/>
      <c r="BN148" s="14"/>
      <c r="BO148" s="18"/>
      <c r="BP148" s="29"/>
      <c r="BQ148" s="29"/>
      <c r="BR148" s="14"/>
      <c r="BS148" s="14"/>
      <c r="BT148" s="29"/>
      <c r="BU148" s="29"/>
      <c r="BV148" s="14"/>
      <c r="BW148" s="14"/>
      <c r="BX148" s="29"/>
      <c r="BY148" s="29"/>
      <c r="BZ148" s="14"/>
      <c r="CA148" s="14"/>
      <c r="CB148" s="29"/>
      <c r="CC148" s="29"/>
      <c r="CD148" s="116">
        <v>90</v>
      </c>
      <c r="CE148" s="116">
        <v>155</v>
      </c>
      <c r="CF148" s="24">
        <f t="shared" si="15"/>
        <v>0</v>
      </c>
    </row>
    <row r="149" spans="1:84" ht="15.75" x14ac:dyDescent="0.25">
      <c r="A149" s="8"/>
      <c r="B149" s="40">
        <v>50000294</v>
      </c>
      <c r="C149" s="40" t="s">
        <v>214</v>
      </c>
      <c r="D149" s="40">
        <v>10</v>
      </c>
      <c r="E149" s="70">
        <v>39</v>
      </c>
      <c r="F149" s="24">
        <f t="shared" si="18"/>
        <v>39</v>
      </c>
      <c r="G149" s="26">
        <f t="shared" si="14"/>
        <v>0</v>
      </c>
      <c r="H149" s="26">
        <f t="shared" si="16"/>
        <v>0</v>
      </c>
      <c r="I149" s="26">
        <f t="shared" si="17"/>
        <v>0</v>
      </c>
      <c r="J149" s="13"/>
      <c r="K149" s="29"/>
      <c r="L149" s="29"/>
      <c r="M149" s="29"/>
      <c r="N149" s="14"/>
      <c r="O149" s="14"/>
      <c r="P149" s="29"/>
      <c r="Q149" s="29"/>
      <c r="R149" s="14"/>
      <c r="S149" s="29"/>
      <c r="T149" s="29"/>
      <c r="U149" s="29"/>
      <c r="V149" s="14"/>
      <c r="W149" s="18"/>
      <c r="X149" s="29"/>
      <c r="Y149" s="29"/>
      <c r="Z149" s="14"/>
      <c r="AA149" s="18"/>
      <c r="AB149" s="29"/>
      <c r="AC149" s="29"/>
      <c r="AD149" s="14"/>
      <c r="AE149" s="14"/>
      <c r="AF149" s="29"/>
      <c r="AG149" s="29"/>
      <c r="AH149" s="14"/>
      <c r="AI149" s="19"/>
      <c r="AJ149" s="29"/>
      <c r="AK149" s="29"/>
      <c r="AL149" s="14"/>
      <c r="AM149" s="14"/>
      <c r="AN149" s="29"/>
      <c r="AO149" s="29"/>
      <c r="AP149" s="14"/>
      <c r="AQ149" s="14"/>
      <c r="AR149" s="29"/>
      <c r="AS149" s="29"/>
      <c r="AT149" s="14"/>
      <c r="AU149" s="18"/>
      <c r="AV149" s="29"/>
      <c r="AW149" s="29"/>
      <c r="AX149" s="14"/>
      <c r="AY149" s="14"/>
      <c r="AZ149" s="29"/>
      <c r="BA149" s="29"/>
      <c r="BB149" s="14"/>
      <c r="BC149" s="14"/>
      <c r="BD149" s="29"/>
      <c r="BE149" s="29"/>
      <c r="BF149" s="14"/>
      <c r="BG149" s="14"/>
      <c r="BH149" s="29"/>
      <c r="BI149" s="29"/>
      <c r="BJ149" s="14"/>
      <c r="BK149" s="14"/>
      <c r="BL149" s="29"/>
      <c r="BM149" s="29"/>
      <c r="BN149" s="14"/>
      <c r="BO149" s="18"/>
      <c r="BP149" s="29"/>
      <c r="BQ149" s="29"/>
      <c r="BR149" s="14"/>
      <c r="BS149" s="14"/>
      <c r="BT149" s="29"/>
      <c r="BU149" s="29"/>
      <c r="BV149" s="14"/>
      <c r="BW149" s="14"/>
      <c r="BX149" s="29"/>
      <c r="BY149" s="29"/>
      <c r="BZ149" s="14"/>
      <c r="CA149" s="14"/>
      <c r="CB149" s="29"/>
      <c r="CC149" s="29"/>
      <c r="CD149" s="116">
        <v>80</v>
      </c>
      <c r="CE149" s="116">
        <v>90</v>
      </c>
      <c r="CF149" s="24">
        <f t="shared" si="15"/>
        <v>3510</v>
      </c>
    </row>
    <row r="150" spans="1:84" ht="15.75" x14ac:dyDescent="0.25">
      <c r="A150" s="3"/>
      <c r="B150" s="40">
        <v>50000239</v>
      </c>
      <c r="C150" s="40" t="s">
        <v>215</v>
      </c>
      <c r="D150" s="40">
        <v>9</v>
      </c>
      <c r="E150" s="70">
        <v>195</v>
      </c>
      <c r="F150" s="24">
        <f t="shared" si="18"/>
        <v>195</v>
      </c>
      <c r="G150" s="26">
        <f t="shared" si="14"/>
        <v>0</v>
      </c>
      <c r="H150" s="26">
        <f t="shared" si="16"/>
        <v>0</v>
      </c>
      <c r="I150" s="26">
        <f t="shared" si="17"/>
        <v>0</v>
      </c>
      <c r="J150" s="11"/>
      <c r="K150" s="15"/>
      <c r="L150" s="15"/>
      <c r="M150" s="15"/>
      <c r="N150" s="6"/>
      <c r="O150" s="6"/>
      <c r="P150" s="15"/>
      <c r="Q150" s="15"/>
      <c r="R150" s="6"/>
      <c r="S150" s="25"/>
      <c r="T150" s="15"/>
      <c r="U150" s="15"/>
      <c r="V150" s="6"/>
      <c r="W150" s="15"/>
      <c r="X150" s="15"/>
      <c r="Y150" s="15"/>
      <c r="Z150" s="6"/>
      <c r="AA150" s="25"/>
      <c r="AB150" s="15"/>
      <c r="AC150" s="15"/>
      <c r="AD150" s="6"/>
      <c r="AE150" s="6"/>
      <c r="AF150" s="15"/>
      <c r="AG150" s="15"/>
      <c r="AH150" s="6"/>
      <c r="AI150" s="6"/>
      <c r="AJ150" s="15"/>
      <c r="AK150" s="15"/>
      <c r="AL150" s="6"/>
      <c r="AM150" s="6"/>
      <c r="AN150" s="15"/>
      <c r="AO150" s="15"/>
      <c r="AP150" s="6"/>
      <c r="AQ150" s="6"/>
      <c r="AR150" s="15"/>
      <c r="AS150" s="15"/>
      <c r="AT150" s="6"/>
      <c r="AU150" s="16"/>
      <c r="AV150" s="15"/>
      <c r="AW150" s="15"/>
      <c r="AX150" s="6"/>
      <c r="AY150" s="6"/>
      <c r="AZ150" s="15"/>
      <c r="BA150" s="15"/>
      <c r="BB150" s="6"/>
      <c r="BC150" s="6"/>
      <c r="BD150" s="15"/>
      <c r="BE150" s="15"/>
      <c r="BF150" s="6"/>
      <c r="BG150" s="6"/>
      <c r="BH150" s="15"/>
      <c r="BI150" s="15"/>
      <c r="BJ150" s="6"/>
      <c r="BK150" s="6"/>
      <c r="BL150" s="15"/>
      <c r="BM150" s="15"/>
      <c r="BN150" s="6"/>
      <c r="BO150" s="16"/>
      <c r="BP150" s="15"/>
      <c r="BQ150" s="15"/>
      <c r="BR150" s="6"/>
      <c r="BS150" s="6"/>
      <c r="BT150" s="15"/>
      <c r="BU150" s="15"/>
      <c r="BV150" s="6"/>
      <c r="BW150" s="6"/>
      <c r="BX150" s="15"/>
      <c r="BY150" s="15"/>
      <c r="BZ150" s="6"/>
      <c r="CA150" s="6"/>
      <c r="CB150" s="15"/>
      <c r="CC150" s="15"/>
      <c r="CD150" s="116">
        <v>80</v>
      </c>
      <c r="CE150" s="116">
        <v>85</v>
      </c>
      <c r="CF150" s="24">
        <f t="shared" si="15"/>
        <v>16575</v>
      </c>
    </row>
    <row r="151" spans="1:84" ht="15.75" customHeight="1" x14ac:dyDescent="0.25">
      <c r="A151" s="86" t="s">
        <v>218</v>
      </c>
      <c r="B151" s="89"/>
      <c r="C151" s="89"/>
      <c r="D151" s="90"/>
      <c r="E151" s="70"/>
      <c r="F151" s="24"/>
      <c r="G151" s="26">
        <f t="shared" si="14"/>
        <v>0</v>
      </c>
      <c r="H151" s="26">
        <f t="shared" si="16"/>
        <v>0</v>
      </c>
      <c r="I151" s="26">
        <f t="shared" si="17"/>
        <v>0</v>
      </c>
      <c r="J151" s="11"/>
      <c r="K151" s="15"/>
      <c r="L151" s="15"/>
      <c r="M151" s="15"/>
      <c r="N151" s="6"/>
      <c r="O151" s="6"/>
      <c r="P151" s="15"/>
      <c r="Q151" s="15"/>
      <c r="R151" s="6"/>
      <c r="S151" s="25"/>
      <c r="T151" s="15"/>
      <c r="U151" s="15"/>
      <c r="V151" s="6"/>
      <c r="W151" s="15"/>
      <c r="X151" s="15"/>
      <c r="Y151" s="15"/>
      <c r="Z151" s="6"/>
      <c r="AA151" s="25"/>
      <c r="AB151" s="15"/>
      <c r="AC151" s="15"/>
      <c r="AD151" s="6"/>
      <c r="AE151" s="6"/>
      <c r="AF151" s="15"/>
      <c r="AG151" s="15"/>
      <c r="AH151" s="6"/>
      <c r="AI151" s="6"/>
      <c r="AJ151" s="15"/>
      <c r="AK151" s="15"/>
      <c r="AL151" s="6"/>
      <c r="AM151" s="6"/>
      <c r="AN151" s="15"/>
      <c r="AO151" s="15"/>
      <c r="AP151" s="6"/>
      <c r="AQ151" s="6"/>
      <c r="AR151" s="15"/>
      <c r="AS151" s="15"/>
      <c r="AT151" s="6"/>
      <c r="AU151" s="16"/>
      <c r="AV151" s="15"/>
      <c r="AW151" s="15"/>
      <c r="AX151" s="6"/>
      <c r="AY151" s="6"/>
      <c r="AZ151" s="15"/>
      <c r="BA151" s="15"/>
      <c r="BB151" s="6"/>
      <c r="BC151" s="6"/>
      <c r="BD151" s="15"/>
      <c r="BE151" s="15"/>
      <c r="BF151" s="6"/>
      <c r="BG151" s="6"/>
      <c r="BH151" s="15"/>
      <c r="BI151" s="15"/>
      <c r="BJ151" s="6"/>
      <c r="BK151" s="6"/>
      <c r="BL151" s="15"/>
      <c r="BM151" s="15"/>
      <c r="BN151" s="6"/>
      <c r="BO151" s="16"/>
      <c r="BP151" s="15"/>
      <c r="BQ151" s="15"/>
      <c r="BR151" s="6"/>
      <c r="BS151" s="6"/>
      <c r="BT151" s="15"/>
      <c r="BU151" s="15"/>
      <c r="BV151" s="6"/>
      <c r="BW151" s="6"/>
      <c r="BX151" s="15"/>
      <c r="BY151" s="15"/>
      <c r="BZ151" s="6"/>
      <c r="CA151" s="6"/>
      <c r="CB151" s="15"/>
      <c r="CC151" s="15"/>
      <c r="CD151" s="116"/>
      <c r="CE151" s="116"/>
      <c r="CF151" s="24">
        <f t="shared" si="15"/>
        <v>0</v>
      </c>
    </row>
    <row r="152" spans="1:84" ht="15.75" x14ac:dyDescent="0.25">
      <c r="A152" s="8"/>
      <c r="B152" s="40">
        <v>50000346</v>
      </c>
      <c r="C152" s="40" t="s">
        <v>202</v>
      </c>
      <c r="D152" s="40" t="s">
        <v>44</v>
      </c>
      <c r="E152" s="70">
        <v>2.17</v>
      </c>
      <c r="F152" s="24">
        <f t="shared" ref="F152:F160" si="19">+E152+G152-H152</f>
        <v>2.17</v>
      </c>
      <c r="G152" s="26">
        <f t="shared" si="14"/>
        <v>0</v>
      </c>
      <c r="H152" s="26">
        <f t="shared" si="16"/>
        <v>0</v>
      </c>
      <c r="I152" s="26">
        <f t="shared" si="17"/>
        <v>0</v>
      </c>
      <c r="J152" s="11"/>
      <c r="K152" s="15"/>
      <c r="L152" s="15"/>
      <c r="M152" s="15"/>
      <c r="N152" s="6"/>
      <c r="O152" s="6"/>
      <c r="P152" s="15"/>
      <c r="Q152" s="15"/>
      <c r="R152" s="6"/>
      <c r="S152" s="25"/>
      <c r="T152" s="15"/>
      <c r="U152" s="15"/>
      <c r="V152" s="6"/>
      <c r="W152" s="15"/>
      <c r="X152" s="15"/>
      <c r="Y152" s="15"/>
      <c r="Z152" s="6"/>
      <c r="AA152" s="25"/>
      <c r="AB152" s="15"/>
      <c r="AC152" s="15"/>
      <c r="AD152" s="6"/>
      <c r="AE152" s="6"/>
      <c r="AF152" s="15"/>
      <c r="AG152" s="15"/>
      <c r="AH152" s="6"/>
      <c r="AI152" s="6"/>
      <c r="AJ152" s="15"/>
      <c r="AK152" s="15"/>
      <c r="AL152" s="6"/>
      <c r="AM152" s="6"/>
      <c r="AN152" s="15"/>
      <c r="AO152" s="15"/>
      <c r="AP152" s="6"/>
      <c r="AQ152" s="6"/>
      <c r="AR152" s="15"/>
      <c r="AS152" s="15"/>
      <c r="AT152" s="6"/>
      <c r="AU152" s="16"/>
      <c r="AV152" s="15"/>
      <c r="AW152" s="15"/>
      <c r="AX152" s="6"/>
      <c r="AY152" s="6"/>
      <c r="AZ152" s="15"/>
      <c r="BA152" s="15"/>
      <c r="BB152" s="6"/>
      <c r="BC152" s="6"/>
      <c r="BD152" s="15"/>
      <c r="BE152" s="15"/>
      <c r="BF152" s="6"/>
      <c r="BG152" s="6"/>
      <c r="BH152" s="15"/>
      <c r="BI152" s="15"/>
      <c r="BJ152" s="6"/>
      <c r="BK152" s="6"/>
      <c r="BL152" s="15"/>
      <c r="BM152" s="15"/>
      <c r="BN152" s="6"/>
      <c r="BO152" s="16"/>
      <c r="BP152" s="15"/>
      <c r="BQ152" s="15"/>
      <c r="BR152" s="6"/>
      <c r="BS152" s="6"/>
      <c r="BT152" s="15"/>
      <c r="BU152" s="15"/>
      <c r="BV152" s="6"/>
      <c r="BW152" s="6"/>
      <c r="BX152" s="15"/>
      <c r="BY152" s="15"/>
      <c r="BZ152" s="6"/>
      <c r="CA152" s="6"/>
      <c r="CB152" s="15"/>
      <c r="CC152" s="15"/>
      <c r="CD152" s="116">
        <v>1200</v>
      </c>
      <c r="CE152" s="116">
        <v>1200</v>
      </c>
      <c r="CF152" s="24">
        <f t="shared" si="15"/>
        <v>2604</v>
      </c>
    </row>
    <row r="153" spans="1:84" ht="15.75" x14ac:dyDescent="0.25">
      <c r="A153" s="8"/>
      <c r="B153" s="40">
        <v>50000347</v>
      </c>
      <c r="C153" s="40" t="s">
        <v>202</v>
      </c>
      <c r="D153" s="40" t="s">
        <v>55</v>
      </c>
      <c r="E153" s="70">
        <v>2.75</v>
      </c>
      <c r="F153" s="24">
        <f t="shared" si="19"/>
        <v>2.75</v>
      </c>
      <c r="G153" s="26">
        <f t="shared" si="14"/>
        <v>0</v>
      </c>
      <c r="H153" s="26">
        <f t="shared" si="16"/>
        <v>0</v>
      </c>
      <c r="I153" s="26">
        <f t="shared" si="17"/>
        <v>0</v>
      </c>
      <c r="J153" s="11"/>
      <c r="K153" s="15"/>
      <c r="L153" s="15"/>
      <c r="M153" s="15"/>
      <c r="N153" s="6"/>
      <c r="O153" s="6"/>
      <c r="P153" s="15"/>
      <c r="Q153" s="15"/>
      <c r="R153" s="6"/>
      <c r="S153" s="25"/>
      <c r="T153" s="15"/>
      <c r="U153" s="15"/>
      <c r="V153" s="6"/>
      <c r="W153" s="15"/>
      <c r="X153" s="15"/>
      <c r="Y153" s="15"/>
      <c r="Z153" s="6"/>
      <c r="AA153" s="25"/>
      <c r="AB153" s="15"/>
      <c r="AC153" s="15"/>
      <c r="AD153" s="6"/>
      <c r="AE153" s="6"/>
      <c r="AF153" s="15"/>
      <c r="AG153" s="15"/>
      <c r="AH153" s="6"/>
      <c r="AI153" s="6"/>
      <c r="AJ153" s="15"/>
      <c r="AK153" s="15"/>
      <c r="AL153" s="6"/>
      <c r="AM153" s="6"/>
      <c r="AN153" s="15"/>
      <c r="AO153" s="15"/>
      <c r="AP153" s="6"/>
      <c r="AQ153" s="6"/>
      <c r="AR153" s="15"/>
      <c r="AS153" s="15"/>
      <c r="AT153" s="6"/>
      <c r="AU153" s="16"/>
      <c r="AV153" s="15"/>
      <c r="AW153" s="15"/>
      <c r="AX153" s="6"/>
      <c r="AY153" s="6"/>
      <c r="AZ153" s="15"/>
      <c r="BA153" s="15"/>
      <c r="BB153" s="6"/>
      <c r="BC153" s="6"/>
      <c r="BD153" s="15"/>
      <c r="BE153" s="15"/>
      <c r="BF153" s="6"/>
      <c r="BG153" s="6"/>
      <c r="BH153" s="15"/>
      <c r="BI153" s="15"/>
      <c r="BJ153" s="6"/>
      <c r="BK153" s="6"/>
      <c r="BL153" s="15"/>
      <c r="BM153" s="15"/>
      <c r="BN153" s="6"/>
      <c r="BO153" s="16"/>
      <c r="BP153" s="15"/>
      <c r="BQ153" s="15"/>
      <c r="BR153" s="6"/>
      <c r="BS153" s="6"/>
      <c r="BT153" s="15"/>
      <c r="BU153" s="15"/>
      <c r="BV153" s="6"/>
      <c r="BW153" s="6"/>
      <c r="BX153" s="15"/>
      <c r="BY153" s="15"/>
      <c r="BZ153" s="6"/>
      <c r="CA153" s="6"/>
      <c r="CB153" s="15"/>
      <c r="CC153" s="15"/>
      <c r="CD153" s="116">
        <v>1200</v>
      </c>
      <c r="CE153" s="116">
        <v>1200</v>
      </c>
      <c r="CF153" s="24">
        <f t="shared" si="15"/>
        <v>3300</v>
      </c>
    </row>
    <row r="154" spans="1:84" ht="15.75" x14ac:dyDescent="0.25">
      <c r="A154" s="8"/>
      <c r="B154" s="40"/>
      <c r="C154" s="40" t="s">
        <v>203</v>
      </c>
      <c r="D154" s="40" t="s">
        <v>201</v>
      </c>
      <c r="E154" s="70">
        <v>9.4</v>
      </c>
      <c r="F154" s="24">
        <f t="shared" si="19"/>
        <v>9.4</v>
      </c>
      <c r="G154" s="26">
        <f t="shared" si="14"/>
        <v>0</v>
      </c>
      <c r="H154" s="26">
        <f t="shared" si="16"/>
        <v>0</v>
      </c>
      <c r="I154" s="26">
        <f t="shared" si="17"/>
        <v>0</v>
      </c>
      <c r="J154" s="11"/>
      <c r="K154" s="15"/>
      <c r="L154" s="15"/>
      <c r="M154" s="15"/>
      <c r="N154" s="6"/>
      <c r="O154" s="6"/>
      <c r="P154" s="15"/>
      <c r="Q154" s="15"/>
      <c r="R154" s="6"/>
      <c r="S154" s="25"/>
      <c r="T154" s="15"/>
      <c r="U154" s="15"/>
      <c r="V154" s="6"/>
      <c r="W154" s="15"/>
      <c r="X154" s="15"/>
      <c r="Y154" s="15"/>
      <c r="Z154" s="6"/>
      <c r="AA154" s="25"/>
      <c r="AB154" s="15"/>
      <c r="AC154" s="15"/>
      <c r="AD154" s="6"/>
      <c r="AE154" s="6"/>
      <c r="AF154" s="15"/>
      <c r="AG154" s="15"/>
      <c r="AH154" s="6"/>
      <c r="AI154" s="6"/>
      <c r="AJ154" s="15"/>
      <c r="AK154" s="15"/>
      <c r="AL154" s="6"/>
      <c r="AM154" s="6"/>
      <c r="AN154" s="15"/>
      <c r="AO154" s="15"/>
      <c r="AP154" s="6"/>
      <c r="AQ154" s="6"/>
      <c r="AR154" s="15"/>
      <c r="AS154" s="15"/>
      <c r="AT154" s="6"/>
      <c r="AU154" s="16"/>
      <c r="AV154" s="15"/>
      <c r="AW154" s="15"/>
      <c r="AX154" s="6"/>
      <c r="AY154" s="6"/>
      <c r="AZ154" s="15"/>
      <c r="BA154" s="15"/>
      <c r="BB154" s="6"/>
      <c r="BC154" s="6"/>
      <c r="BD154" s="15"/>
      <c r="BE154" s="15"/>
      <c r="BF154" s="6"/>
      <c r="BG154" s="6"/>
      <c r="BH154" s="15"/>
      <c r="BI154" s="15"/>
      <c r="BJ154" s="6"/>
      <c r="BK154" s="6"/>
      <c r="BL154" s="15"/>
      <c r="BM154" s="15"/>
      <c r="BN154" s="6"/>
      <c r="BO154" s="16"/>
      <c r="BP154" s="15"/>
      <c r="BQ154" s="15"/>
      <c r="BR154" s="6"/>
      <c r="BS154" s="6"/>
      <c r="BT154" s="15"/>
      <c r="BU154" s="15"/>
      <c r="BV154" s="6"/>
      <c r="BW154" s="6"/>
      <c r="BX154" s="15"/>
      <c r="BY154" s="15"/>
      <c r="BZ154" s="6"/>
      <c r="CA154" s="6"/>
      <c r="CB154" s="15"/>
      <c r="CC154" s="15"/>
      <c r="CD154" s="116">
        <v>1200</v>
      </c>
      <c r="CE154" s="116">
        <v>1200</v>
      </c>
      <c r="CF154" s="24">
        <f t="shared" si="15"/>
        <v>11280</v>
      </c>
    </row>
    <row r="155" spans="1:84" ht="15.75" x14ac:dyDescent="0.25">
      <c r="A155" s="8"/>
      <c r="B155" s="40"/>
      <c r="C155" s="40" t="s">
        <v>203</v>
      </c>
      <c r="D155" s="40" t="s">
        <v>189</v>
      </c>
      <c r="E155" s="70">
        <v>10.98</v>
      </c>
      <c r="F155" s="24">
        <f t="shared" si="19"/>
        <v>10.98</v>
      </c>
      <c r="G155" s="26">
        <f t="shared" si="14"/>
        <v>0</v>
      </c>
      <c r="H155" s="26">
        <f t="shared" si="16"/>
        <v>0</v>
      </c>
      <c r="I155" s="26">
        <f t="shared" si="17"/>
        <v>0</v>
      </c>
      <c r="J155" s="11"/>
      <c r="K155" s="15"/>
      <c r="L155" s="15"/>
      <c r="M155" s="15"/>
      <c r="N155" s="6"/>
      <c r="O155" s="6"/>
      <c r="P155" s="15"/>
      <c r="Q155" s="15"/>
      <c r="R155" s="6"/>
      <c r="S155" s="25"/>
      <c r="T155" s="15"/>
      <c r="U155" s="15"/>
      <c r="V155" s="6"/>
      <c r="W155" s="15"/>
      <c r="X155" s="15"/>
      <c r="Y155" s="15"/>
      <c r="Z155" s="6"/>
      <c r="AA155" s="25"/>
      <c r="AB155" s="15"/>
      <c r="AC155" s="15"/>
      <c r="AD155" s="6"/>
      <c r="AE155" s="6"/>
      <c r="AF155" s="15"/>
      <c r="AG155" s="15"/>
      <c r="AH155" s="6"/>
      <c r="AI155" s="6"/>
      <c r="AJ155" s="15"/>
      <c r="AK155" s="15"/>
      <c r="AL155" s="6"/>
      <c r="AM155" s="6"/>
      <c r="AN155" s="15"/>
      <c r="AO155" s="15"/>
      <c r="AP155" s="6"/>
      <c r="AQ155" s="6"/>
      <c r="AR155" s="15"/>
      <c r="AS155" s="15"/>
      <c r="AT155" s="6"/>
      <c r="AU155" s="16"/>
      <c r="AV155" s="15"/>
      <c r="AW155" s="15"/>
      <c r="AX155" s="6"/>
      <c r="AY155" s="6"/>
      <c r="AZ155" s="15"/>
      <c r="BA155" s="15"/>
      <c r="BB155" s="6"/>
      <c r="BC155" s="6"/>
      <c r="BD155" s="15"/>
      <c r="BE155" s="15"/>
      <c r="BF155" s="6"/>
      <c r="BG155" s="6"/>
      <c r="BH155" s="15"/>
      <c r="BI155" s="15"/>
      <c r="BJ155" s="6"/>
      <c r="BK155" s="6"/>
      <c r="BL155" s="15"/>
      <c r="BM155" s="15"/>
      <c r="BN155" s="6"/>
      <c r="BO155" s="16"/>
      <c r="BP155" s="15"/>
      <c r="BQ155" s="15"/>
      <c r="BR155" s="6"/>
      <c r="BS155" s="6"/>
      <c r="BT155" s="15"/>
      <c r="BU155" s="15"/>
      <c r="BV155" s="6"/>
      <c r="BW155" s="6"/>
      <c r="BX155" s="15"/>
      <c r="BY155" s="15"/>
      <c r="BZ155" s="6"/>
      <c r="CA155" s="6"/>
      <c r="CB155" s="15"/>
      <c r="CC155" s="15"/>
      <c r="CD155" s="116">
        <v>1200</v>
      </c>
      <c r="CE155" s="116">
        <v>1200</v>
      </c>
      <c r="CF155" s="24">
        <f t="shared" si="15"/>
        <v>13176</v>
      </c>
    </row>
    <row r="156" spans="1:84" ht="15.75" x14ac:dyDescent="0.25">
      <c r="A156" s="8"/>
      <c r="B156" s="40"/>
      <c r="C156" s="40" t="s">
        <v>198</v>
      </c>
      <c r="D156" s="40" t="s">
        <v>216</v>
      </c>
      <c r="E156" s="70">
        <v>17.98</v>
      </c>
      <c r="F156" s="24">
        <f t="shared" si="19"/>
        <v>17.98</v>
      </c>
      <c r="G156" s="26">
        <f t="shared" si="14"/>
        <v>0</v>
      </c>
      <c r="H156" s="26">
        <f t="shared" si="16"/>
        <v>0</v>
      </c>
      <c r="I156" s="26">
        <f t="shared" si="17"/>
        <v>0</v>
      </c>
      <c r="J156" s="11"/>
      <c r="K156" s="15"/>
      <c r="L156" s="15"/>
      <c r="M156" s="15"/>
      <c r="N156" s="6"/>
      <c r="O156" s="6"/>
      <c r="P156" s="15"/>
      <c r="Q156" s="15"/>
      <c r="R156" s="6"/>
      <c r="S156" s="25"/>
      <c r="T156" s="15"/>
      <c r="U156" s="15"/>
      <c r="V156" s="6"/>
      <c r="W156" s="15"/>
      <c r="X156" s="15"/>
      <c r="Y156" s="15"/>
      <c r="Z156" s="6"/>
      <c r="AA156" s="25"/>
      <c r="AB156" s="15"/>
      <c r="AC156" s="15"/>
      <c r="AD156" s="6"/>
      <c r="AE156" s="6"/>
      <c r="AF156" s="15"/>
      <c r="AG156" s="15"/>
      <c r="AH156" s="6"/>
      <c r="AI156" s="6"/>
      <c r="AJ156" s="15"/>
      <c r="AK156" s="15"/>
      <c r="AL156" s="6"/>
      <c r="AM156" s="6"/>
      <c r="AN156" s="15"/>
      <c r="AO156" s="15"/>
      <c r="AP156" s="6"/>
      <c r="AQ156" s="6"/>
      <c r="AR156" s="15"/>
      <c r="AS156" s="15"/>
      <c r="AT156" s="6"/>
      <c r="AU156" s="16"/>
      <c r="AV156" s="15"/>
      <c r="AW156" s="15"/>
      <c r="AX156" s="6"/>
      <c r="AY156" s="6"/>
      <c r="AZ156" s="15"/>
      <c r="BA156" s="15"/>
      <c r="BB156" s="6"/>
      <c r="BC156" s="6"/>
      <c r="BD156" s="15"/>
      <c r="BE156" s="15"/>
      <c r="BF156" s="6"/>
      <c r="BG156" s="6"/>
      <c r="BH156" s="15"/>
      <c r="BI156" s="15"/>
      <c r="BJ156" s="6"/>
      <c r="BK156" s="6"/>
      <c r="BL156" s="15"/>
      <c r="BM156" s="15"/>
      <c r="BN156" s="6"/>
      <c r="BO156" s="16"/>
      <c r="BP156" s="15"/>
      <c r="BQ156" s="15"/>
      <c r="BR156" s="6"/>
      <c r="BS156" s="6"/>
      <c r="BT156" s="15"/>
      <c r="BU156" s="15"/>
      <c r="BV156" s="6"/>
      <c r="BW156" s="6"/>
      <c r="BX156" s="15"/>
      <c r="BY156" s="15"/>
      <c r="BZ156" s="6"/>
      <c r="CA156" s="6"/>
      <c r="CB156" s="15"/>
      <c r="CC156" s="15"/>
      <c r="CD156" s="116">
        <v>1614.6</v>
      </c>
      <c r="CE156" s="116">
        <v>1614.6</v>
      </c>
      <c r="CF156" s="24">
        <f t="shared" si="15"/>
        <v>29030.507999999998</v>
      </c>
    </row>
    <row r="157" spans="1:84" ht="15.75" x14ac:dyDescent="0.25">
      <c r="A157" s="8"/>
      <c r="B157" s="40"/>
      <c r="C157" s="40" t="s">
        <v>198</v>
      </c>
      <c r="D157" s="40" t="s">
        <v>98</v>
      </c>
      <c r="E157" s="70">
        <v>15.18</v>
      </c>
      <c r="F157" s="24">
        <f t="shared" si="19"/>
        <v>15.18</v>
      </c>
      <c r="G157" s="26">
        <f t="shared" si="14"/>
        <v>0</v>
      </c>
      <c r="H157" s="26">
        <f t="shared" si="16"/>
        <v>0</v>
      </c>
      <c r="I157" s="26">
        <f t="shared" si="17"/>
        <v>0</v>
      </c>
      <c r="J157" s="11"/>
      <c r="K157" s="15"/>
      <c r="L157" s="15"/>
      <c r="M157" s="15"/>
      <c r="N157" s="6"/>
      <c r="O157" s="6"/>
      <c r="P157" s="15"/>
      <c r="Q157" s="15"/>
      <c r="R157" s="6"/>
      <c r="S157" s="25"/>
      <c r="T157" s="15"/>
      <c r="U157" s="15"/>
      <c r="V157" s="6"/>
      <c r="W157" s="15"/>
      <c r="X157" s="15"/>
      <c r="Y157" s="15"/>
      <c r="Z157" s="6"/>
      <c r="AA157" s="25"/>
      <c r="AB157" s="15"/>
      <c r="AC157" s="15"/>
      <c r="AD157" s="6"/>
      <c r="AE157" s="6"/>
      <c r="AF157" s="15"/>
      <c r="AG157" s="15"/>
      <c r="AH157" s="6"/>
      <c r="AI157" s="6"/>
      <c r="AJ157" s="15"/>
      <c r="AK157" s="15"/>
      <c r="AL157" s="6"/>
      <c r="AM157" s="6"/>
      <c r="AN157" s="15"/>
      <c r="AO157" s="15"/>
      <c r="AP157" s="6"/>
      <c r="AQ157" s="6"/>
      <c r="AR157" s="15"/>
      <c r="AS157" s="15"/>
      <c r="AT157" s="6"/>
      <c r="AU157" s="16"/>
      <c r="AV157" s="15"/>
      <c r="AW157" s="15"/>
      <c r="AX157" s="6"/>
      <c r="AY157" s="6"/>
      <c r="AZ157" s="15"/>
      <c r="BA157" s="15"/>
      <c r="BB157" s="6"/>
      <c r="BC157" s="6"/>
      <c r="BD157" s="15"/>
      <c r="BE157" s="15"/>
      <c r="BF157" s="6"/>
      <c r="BG157" s="6"/>
      <c r="BH157" s="15"/>
      <c r="BI157" s="15"/>
      <c r="BJ157" s="6"/>
      <c r="BK157" s="6"/>
      <c r="BL157" s="15"/>
      <c r="BM157" s="15"/>
      <c r="BN157" s="6"/>
      <c r="BO157" s="16"/>
      <c r="BP157" s="15"/>
      <c r="BQ157" s="15"/>
      <c r="BR157" s="6"/>
      <c r="BS157" s="6"/>
      <c r="BT157" s="15"/>
      <c r="BU157" s="15"/>
      <c r="BV157" s="6"/>
      <c r="BW157" s="6"/>
      <c r="BX157" s="15"/>
      <c r="BY157" s="15"/>
      <c r="BZ157" s="6"/>
      <c r="CA157" s="6"/>
      <c r="CB157" s="15"/>
      <c r="CC157" s="15"/>
      <c r="CD157" s="116">
        <v>1614.6</v>
      </c>
      <c r="CE157" s="116">
        <v>1614.6</v>
      </c>
      <c r="CF157" s="24">
        <f t="shared" si="15"/>
        <v>24509.627999999997</v>
      </c>
    </row>
    <row r="158" spans="1:84" ht="15.75" x14ac:dyDescent="0.25">
      <c r="A158" s="8"/>
      <c r="B158" s="40"/>
      <c r="C158" s="40" t="s">
        <v>217</v>
      </c>
      <c r="D158" s="40" t="s">
        <v>13</v>
      </c>
      <c r="E158" s="70">
        <v>11.73</v>
      </c>
      <c r="F158" s="24">
        <f t="shared" si="19"/>
        <v>11.73</v>
      </c>
      <c r="G158" s="26">
        <f t="shared" si="14"/>
        <v>0</v>
      </c>
      <c r="H158" s="26">
        <f t="shared" si="16"/>
        <v>0</v>
      </c>
      <c r="I158" s="26">
        <f t="shared" si="17"/>
        <v>0</v>
      </c>
      <c r="J158" s="11"/>
      <c r="K158" s="15"/>
      <c r="L158" s="15"/>
      <c r="M158" s="15"/>
      <c r="N158" s="6"/>
      <c r="O158" s="6"/>
      <c r="P158" s="15"/>
      <c r="Q158" s="15"/>
      <c r="R158" s="6"/>
      <c r="S158" s="25"/>
      <c r="T158" s="15"/>
      <c r="U158" s="15"/>
      <c r="V158" s="6"/>
      <c r="W158" s="15"/>
      <c r="X158" s="15"/>
      <c r="Y158" s="15"/>
      <c r="Z158" s="6"/>
      <c r="AA158" s="25"/>
      <c r="AB158" s="15"/>
      <c r="AC158" s="15"/>
      <c r="AD158" s="6"/>
      <c r="AE158" s="6"/>
      <c r="AF158" s="15"/>
      <c r="AG158" s="15"/>
      <c r="AH158" s="6"/>
      <c r="AI158" s="6"/>
      <c r="AJ158" s="15"/>
      <c r="AK158" s="15"/>
      <c r="AL158" s="6"/>
      <c r="AM158" s="6"/>
      <c r="AN158" s="15"/>
      <c r="AO158" s="15"/>
      <c r="AP158" s="6"/>
      <c r="AQ158" s="6"/>
      <c r="AR158" s="15"/>
      <c r="AS158" s="15"/>
      <c r="AT158" s="6"/>
      <c r="AU158" s="16"/>
      <c r="AV158" s="15"/>
      <c r="AW158" s="15"/>
      <c r="AX158" s="6"/>
      <c r="AY158" s="6"/>
      <c r="AZ158" s="15"/>
      <c r="BA158" s="15"/>
      <c r="BB158" s="6"/>
      <c r="BC158" s="6"/>
      <c r="BD158" s="15"/>
      <c r="BE158" s="15"/>
      <c r="BF158" s="6"/>
      <c r="BG158" s="6"/>
      <c r="BH158" s="15"/>
      <c r="BI158" s="15"/>
      <c r="BJ158" s="6"/>
      <c r="BK158" s="6"/>
      <c r="BL158" s="15"/>
      <c r="BM158" s="15"/>
      <c r="BN158" s="6"/>
      <c r="BO158" s="16"/>
      <c r="BP158" s="15"/>
      <c r="BQ158" s="15"/>
      <c r="BR158" s="6"/>
      <c r="BS158" s="6"/>
      <c r="BT158" s="15"/>
      <c r="BU158" s="15"/>
      <c r="BV158" s="6"/>
      <c r="BW158" s="6"/>
      <c r="BX158" s="15"/>
      <c r="BY158" s="15"/>
      <c r="BZ158" s="6"/>
      <c r="CA158" s="6"/>
      <c r="CB158" s="15"/>
      <c r="CC158" s="15"/>
      <c r="CD158" s="116">
        <v>1200</v>
      </c>
      <c r="CE158" s="116">
        <v>1200</v>
      </c>
      <c r="CF158" s="24">
        <f t="shared" si="15"/>
        <v>14076</v>
      </c>
    </row>
    <row r="159" spans="1:84" ht="15.75" x14ac:dyDescent="0.25">
      <c r="A159" s="8"/>
      <c r="B159" s="47">
        <v>50000312</v>
      </c>
      <c r="C159" s="47" t="s">
        <v>194</v>
      </c>
      <c r="D159" s="47" t="s">
        <v>114</v>
      </c>
      <c r="E159" s="70">
        <v>13.33</v>
      </c>
      <c r="F159" s="24">
        <f t="shared" si="19"/>
        <v>13.33</v>
      </c>
      <c r="G159" s="26">
        <f t="shared" si="14"/>
        <v>0</v>
      </c>
      <c r="H159" s="26">
        <f t="shared" si="16"/>
        <v>0</v>
      </c>
      <c r="I159" s="26">
        <f t="shared" si="17"/>
        <v>0</v>
      </c>
      <c r="J159" s="11"/>
      <c r="K159" s="15"/>
      <c r="L159" s="15"/>
      <c r="M159" s="15"/>
      <c r="N159" s="6"/>
      <c r="O159" s="6"/>
      <c r="P159" s="15"/>
      <c r="Q159" s="15"/>
      <c r="R159" s="6"/>
      <c r="S159" s="25"/>
      <c r="T159" s="15"/>
      <c r="U159" s="15"/>
      <c r="V159" s="6"/>
      <c r="W159" s="15"/>
      <c r="X159" s="15"/>
      <c r="Y159" s="15"/>
      <c r="Z159" s="6"/>
      <c r="AA159" s="25"/>
      <c r="AB159" s="15"/>
      <c r="AC159" s="15"/>
      <c r="AD159" s="6"/>
      <c r="AE159" s="6"/>
      <c r="AF159" s="15"/>
      <c r="AG159" s="15"/>
      <c r="AH159" s="6"/>
      <c r="AI159" s="6"/>
      <c r="AJ159" s="15"/>
      <c r="AK159" s="15"/>
      <c r="AL159" s="6"/>
      <c r="AM159" s="6"/>
      <c r="AN159" s="15"/>
      <c r="AO159" s="15"/>
      <c r="AP159" s="6"/>
      <c r="AQ159" s="6"/>
      <c r="AR159" s="15"/>
      <c r="AS159" s="15"/>
      <c r="AT159" s="6"/>
      <c r="AU159" s="16"/>
      <c r="AV159" s="15"/>
      <c r="AW159" s="15"/>
      <c r="AX159" s="6"/>
      <c r="AY159" s="6"/>
      <c r="AZ159" s="15"/>
      <c r="BA159" s="15"/>
      <c r="BB159" s="6"/>
      <c r="BC159" s="6"/>
      <c r="BD159" s="15"/>
      <c r="BE159" s="15"/>
      <c r="BF159" s="6"/>
      <c r="BG159" s="6"/>
      <c r="BH159" s="15"/>
      <c r="BI159" s="15"/>
      <c r="BJ159" s="6"/>
      <c r="BK159" s="6"/>
      <c r="BL159" s="15"/>
      <c r="BM159" s="15"/>
      <c r="BN159" s="6"/>
      <c r="BO159" s="16"/>
      <c r="BP159" s="15"/>
      <c r="BQ159" s="15"/>
      <c r="BR159" s="6"/>
      <c r="BS159" s="6"/>
      <c r="BT159" s="15"/>
      <c r="BU159" s="15"/>
      <c r="BV159" s="6"/>
      <c r="BW159" s="6"/>
      <c r="BX159" s="15"/>
      <c r="BY159" s="15"/>
      <c r="BZ159" s="6"/>
      <c r="CA159" s="6"/>
      <c r="CB159" s="15"/>
      <c r="CC159" s="15"/>
      <c r="CD159" s="116">
        <v>1521</v>
      </c>
      <c r="CE159" s="116">
        <v>1521</v>
      </c>
      <c r="CF159" s="24">
        <f t="shared" si="15"/>
        <v>20274.93</v>
      </c>
    </row>
    <row r="160" spans="1:84" ht="15.75" x14ac:dyDescent="0.25">
      <c r="A160" s="8"/>
      <c r="B160" s="47">
        <v>50000313</v>
      </c>
      <c r="C160" s="47" t="s">
        <v>194</v>
      </c>
      <c r="D160" s="47" t="s">
        <v>115</v>
      </c>
      <c r="E160" s="70">
        <v>12.9</v>
      </c>
      <c r="F160" s="24">
        <f t="shared" si="19"/>
        <v>12.9</v>
      </c>
      <c r="G160" s="26">
        <f t="shared" si="14"/>
        <v>0</v>
      </c>
      <c r="H160" s="26">
        <f t="shared" si="16"/>
        <v>0</v>
      </c>
      <c r="I160" s="26">
        <f t="shared" si="17"/>
        <v>0</v>
      </c>
      <c r="J160" s="11"/>
      <c r="K160" s="15"/>
      <c r="L160" s="15"/>
      <c r="M160" s="15"/>
      <c r="N160" s="6"/>
      <c r="O160" s="6"/>
      <c r="P160" s="15"/>
      <c r="Q160" s="15"/>
      <c r="R160" s="6"/>
      <c r="S160" s="25"/>
      <c r="T160" s="15"/>
      <c r="U160" s="15"/>
      <c r="V160" s="6"/>
      <c r="W160" s="15"/>
      <c r="X160" s="15"/>
      <c r="Y160" s="15"/>
      <c r="Z160" s="6"/>
      <c r="AA160" s="25"/>
      <c r="AB160" s="15"/>
      <c r="AC160" s="15"/>
      <c r="AD160" s="6"/>
      <c r="AE160" s="6"/>
      <c r="AF160" s="15"/>
      <c r="AG160" s="15"/>
      <c r="AH160" s="6"/>
      <c r="AI160" s="6"/>
      <c r="AJ160" s="15"/>
      <c r="AK160" s="15"/>
      <c r="AL160" s="6"/>
      <c r="AM160" s="6"/>
      <c r="AN160" s="15"/>
      <c r="AO160" s="15"/>
      <c r="AP160" s="6"/>
      <c r="AQ160" s="6"/>
      <c r="AR160" s="15"/>
      <c r="AS160" s="15"/>
      <c r="AT160" s="6"/>
      <c r="AU160" s="16"/>
      <c r="AV160" s="15"/>
      <c r="AW160" s="15"/>
      <c r="AX160" s="6"/>
      <c r="AY160" s="6"/>
      <c r="AZ160" s="15"/>
      <c r="BA160" s="15"/>
      <c r="BB160" s="6"/>
      <c r="BC160" s="6"/>
      <c r="BD160" s="15"/>
      <c r="BE160" s="15"/>
      <c r="BF160" s="6"/>
      <c r="BG160" s="6"/>
      <c r="BH160" s="15"/>
      <c r="BI160" s="15"/>
      <c r="BJ160" s="6"/>
      <c r="BK160" s="6"/>
      <c r="BL160" s="15"/>
      <c r="BM160" s="15"/>
      <c r="BN160" s="6"/>
      <c r="BO160" s="16"/>
      <c r="BP160" s="15"/>
      <c r="BQ160" s="15"/>
      <c r="BR160" s="6"/>
      <c r="BS160" s="6"/>
      <c r="BT160" s="15"/>
      <c r="BU160" s="15"/>
      <c r="BV160" s="6"/>
      <c r="BW160" s="6"/>
      <c r="BX160" s="15"/>
      <c r="BY160" s="15"/>
      <c r="BZ160" s="6"/>
      <c r="CA160" s="6"/>
      <c r="CB160" s="15"/>
      <c r="CC160" s="15"/>
      <c r="CD160" s="116">
        <v>1521</v>
      </c>
      <c r="CE160" s="116">
        <v>1521</v>
      </c>
      <c r="CF160" s="24">
        <f t="shared" si="15"/>
        <v>19620.900000000001</v>
      </c>
    </row>
    <row r="161" spans="1:84" ht="15.75" customHeight="1" x14ac:dyDescent="0.25">
      <c r="A161" s="86" t="s">
        <v>219</v>
      </c>
      <c r="B161" s="87"/>
      <c r="C161" s="87"/>
      <c r="D161" s="88"/>
      <c r="E161" s="70"/>
      <c r="F161" s="24"/>
      <c r="G161" s="26">
        <f t="shared" si="14"/>
        <v>0</v>
      </c>
      <c r="H161" s="26">
        <f t="shared" si="16"/>
        <v>0</v>
      </c>
      <c r="I161" s="26">
        <f t="shared" si="17"/>
        <v>0</v>
      </c>
      <c r="J161" s="11"/>
      <c r="K161" s="15"/>
      <c r="L161" s="15"/>
      <c r="M161" s="15"/>
      <c r="N161" s="6"/>
      <c r="O161" s="6"/>
      <c r="P161" s="15"/>
      <c r="Q161" s="15"/>
      <c r="R161" s="6"/>
      <c r="S161" s="25"/>
      <c r="T161" s="15"/>
      <c r="U161" s="15"/>
      <c r="V161" s="6"/>
      <c r="W161" s="15"/>
      <c r="X161" s="15"/>
      <c r="Y161" s="15"/>
      <c r="Z161" s="6"/>
      <c r="AA161" s="25"/>
      <c r="AB161" s="15"/>
      <c r="AC161" s="15"/>
      <c r="AD161" s="6"/>
      <c r="AE161" s="6"/>
      <c r="AF161" s="15"/>
      <c r="AG161" s="15"/>
      <c r="AH161" s="6"/>
      <c r="AI161" s="6"/>
      <c r="AJ161" s="15"/>
      <c r="AK161" s="15"/>
      <c r="AL161" s="6"/>
      <c r="AM161" s="6"/>
      <c r="AN161" s="15"/>
      <c r="AO161" s="15"/>
      <c r="AP161" s="6"/>
      <c r="AQ161" s="6"/>
      <c r="AR161" s="15"/>
      <c r="AS161" s="15"/>
      <c r="AT161" s="6"/>
      <c r="AU161" s="16"/>
      <c r="AV161" s="15"/>
      <c r="AW161" s="15"/>
      <c r="AX161" s="6"/>
      <c r="AY161" s="6"/>
      <c r="AZ161" s="15"/>
      <c r="BA161" s="15"/>
      <c r="BB161" s="6"/>
      <c r="BC161" s="6"/>
      <c r="BD161" s="15"/>
      <c r="BE161" s="15"/>
      <c r="BF161" s="6"/>
      <c r="BG161" s="6"/>
      <c r="BH161" s="15"/>
      <c r="BI161" s="15"/>
      <c r="BJ161" s="6"/>
      <c r="BK161" s="6"/>
      <c r="BL161" s="15"/>
      <c r="BM161" s="15"/>
      <c r="BN161" s="6"/>
      <c r="BO161" s="16"/>
      <c r="BP161" s="15"/>
      <c r="BQ161" s="15"/>
      <c r="BR161" s="6"/>
      <c r="BS161" s="6"/>
      <c r="BT161" s="15"/>
      <c r="BU161" s="15"/>
      <c r="BV161" s="6"/>
      <c r="BW161" s="6"/>
      <c r="BX161" s="15"/>
      <c r="BY161" s="15"/>
      <c r="BZ161" s="6"/>
      <c r="CA161" s="6"/>
      <c r="CB161" s="15"/>
      <c r="CC161" s="15"/>
      <c r="CD161" s="116"/>
      <c r="CE161" s="116"/>
      <c r="CF161" s="24">
        <f t="shared" si="15"/>
        <v>0</v>
      </c>
    </row>
    <row r="162" spans="1:84" ht="15.75" x14ac:dyDescent="0.25">
      <c r="A162" s="3">
        <v>59</v>
      </c>
      <c r="B162" s="48">
        <v>50000006</v>
      </c>
      <c r="C162" s="48" t="s">
        <v>95</v>
      </c>
      <c r="D162" s="48" t="s">
        <v>93</v>
      </c>
      <c r="E162" s="70">
        <v>24</v>
      </c>
      <c r="F162" s="24">
        <f>+E162+G162-H162</f>
        <v>24</v>
      </c>
      <c r="G162" s="26">
        <f t="shared" si="14"/>
        <v>0</v>
      </c>
      <c r="H162" s="26">
        <f t="shared" si="16"/>
        <v>0</v>
      </c>
      <c r="I162" s="26">
        <f t="shared" si="17"/>
        <v>0</v>
      </c>
      <c r="J162" s="11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116">
        <v>93</v>
      </c>
      <c r="CE162" s="116">
        <v>112</v>
      </c>
      <c r="CF162" s="24">
        <f t="shared" si="15"/>
        <v>2688</v>
      </c>
    </row>
    <row r="163" spans="1:84" ht="18.75" customHeight="1" x14ac:dyDescent="0.25">
      <c r="A163" s="86" t="s">
        <v>220</v>
      </c>
      <c r="B163" s="89"/>
      <c r="C163" s="89"/>
      <c r="D163" s="90"/>
      <c r="E163" s="70"/>
      <c r="F163" s="24"/>
      <c r="G163" s="26">
        <f t="shared" si="14"/>
        <v>0</v>
      </c>
      <c r="H163" s="26">
        <f t="shared" si="16"/>
        <v>0</v>
      </c>
      <c r="I163" s="26">
        <f t="shared" si="17"/>
        <v>0</v>
      </c>
      <c r="J163" s="11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116"/>
      <c r="CE163" s="116"/>
      <c r="CF163" s="24">
        <f t="shared" si="15"/>
        <v>0</v>
      </c>
    </row>
    <row r="164" spans="1:84" ht="15.75" x14ac:dyDescent="0.25">
      <c r="A164" s="8"/>
      <c r="B164" s="38">
        <v>50000174</v>
      </c>
      <c r="C164" s="38" t="s">
        <v>7</v>
      </c>
      <c r="D164" s="38" t="s">
        <v>8</v>
      </c>
      <c r="E164" s="70">
        <v>47.56</v>
      </c>
      <c r="F164" s="24">
        <f t="shared" ref="F164:F196" si="20">+E164+G164-H164</f>
        <v>47.56</v>
      </c>
      <c r="G164" s="26">
        <f t="shared" si="14"/>
        <v>0</v>
      </c>
      <c r="H164" s="26">
        <f t="shared" si="16"/>
        <v>0</v>
      </c>
      <c r="I164" s="26">
        <f t="shared" si="17"/>
        <v>0</v>
      </c>
      <c r="J164" s="11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116">
        <v>1250</v>
      </c>
      <c r="CE164" s="116">
        <v>1521</v>
      </c>
      <c r="CF164" s="24">
        <f t="shared" si="15"/>
        <v>72338.760000000009</v>
      </c>
    </row>
    <row r="165" spans="1:84" ht="15.75" x14ac:dyDescent="0.25">
      <c r="A165" s="8"/>
      <c r="B165" s="38">
        <v>50000172</v>
      </c>
      <c r="C165" s="38" t="s">
        <v>7</v>
      </c>
      <c r="D165" s="38" t="s">
        <v>9</v>
      </c>
      <c r="E165" s="70">
        <v>14.63</v>
      </c>
      <c r="F165" s="24">
        <f t="shared" si="20"/>
        <v>14.63</v>
      </c>
      <c r="G165" s="26">
        <f t="shared" si="14"/>
        <v>0</v>
      </c>
      <c r="H165" s="26">
        <f t="shared" si="16"/>
        <v>0</v>
      </c>
      <c r="I165" s="26">
        <f t="shared" si="17"/>
        <v>0</v>
      </c>
      <c r="J165" s="11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116">
        <v>1250</v>
      </c>
      <c r="CE165" s="116">
        <v>1521</v>
      </c>
      <c r="CF165" s="24">
        <f t="shared" si="15"/>
        <v>22252.23</v>
      </c>
    </row>
    <row r="166" spans="1:84" ht="15.75" x14ac:dyDescent="0.25">
      <c r="A166" s="8"/>
      <c r="B166" s="38">
        <v>50000178</v>
      </c>
      <c r="C166" s="38" t="s">
        <v>7</v>
      </c>
      <c r="D166" s="38" t="s">
        <v>10</v>
      </c>
      <c r="E166" s="70">
        <v>42.87</v>
      </c>
      <c r="F166" s="24">
        <f t="shared" si="20"/>
        <v>42.87</v>
      </c>
      <c r="G166" s="26">
        <f t="shared" si="14"/>
        <v>0</v>
      </c>
      <c r="H166" s="26">
        <f t="shared" si="16"/>
        <v>0</v>
      </c>
      <c r="I166" s="26">
        <f t="shared" si="17"/>
        <v>0</v>
      </c>
      <c r="J166" s="11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116">
        <v>2.6</v>
      </c>
      <c r="CE166" s="116">
        <v>1000</v>
      </c>
      <c r="CF166" s="24">
        <f t="shared" si="15"/>
        <v>42870</v>
      </c>
    </row>
    <row r="167" spans="1:84" ht="15.75" x14ac:dyDescent="0.25">
      <c r="A167" s="8"/>
      <c r="B167" s="38">
        <v>50000249</v>
      </c>
      <c r="C167" s="38" t="s">
        <v>11</v>
      </c>
      <c r="D167" s="38" t="s">
        <v>8</v>
      </c>
      <c r="E167" s="70">
        <v>92.86</v>
      </c>
      <c r="F167" s="24">
        <f t="shared" si="20"/>
        <v>14.140000000000015</v>
      </c>
      <c r="G167" s="26">
        <f t="shared" si="14"/>
        <v>56.69</v>
      </c>
      <c r="H167" s="26">
        <f t="shared" si="16"/>
        <v>135.41</v>
      </c>
      <c r="I167" s="26">
        <f t="shared" si="17"/>
        <v>0</v>
      </c>
      <c r="J167" s="11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>
        <v>31</v>
      </c>
      <c r="AF167" s="6">
        <v>10.64</v>
      </c>
      <c r="AG167" s="6"/>
      <c r="AH167" s="6"/>
      <c r="AI167" s="6">
        <v>24.41</v>
      </c>
      <c r="AJ167" s="6"/>
      <c r="AK167" s="6"/>
      <c r="AL167" s="6"/>
      <c r="AM167" s="6"/>
      <c r="AN167" s="6"/>
      <c r="AO167" s="6"/>
      <c r="AP167" s="6"/>
      <c r="AQ167" s="25">
        <f>18.66+31.91+1.4</f>
        <v>51.97</v>
      </c>
      <c r="AR167" s="6">
        <f>1.4+7.64</f>
        <v>9.0399999999999991</v>
      </c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>
        <v>8.98</v>
      </c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>
        <v>28.03</v>
      </c>
      <c r="BP167" s="6">
        <v>28.03</v>
      </c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116">
        <v>1200</v>
      </c>
      <c r="CE167" s="116">
        <v>1500</v>
      </c>
      <c r="CF167" s="24">
        <f t="shared" si="15"/>
        <v>21210.000000000022</v>
      </c>
    </row>
    <row r="168" spans="1:84" ht="15.75" x14ac:dyDescent="0.25">
      <c r="A168" s="8"/>
      <c r="B168" s="47">
        <v>50000153</v>
      </c>
      <c r="C168" s="47" t="s">
        <v>69</v>
      </c>
      <c r="D168" s="47" t="s">
        <v>12</v>
      </c>
      <c r="E168" s="70">
        <v>19</v>
      </c>
      <c r="F168" s="24">
        <f t="shared" si="20"/>
        <v>40.93</v>
      </c>
      <c r="G168" s="26">
        <f t="shared" si="14"/>
        <v>21.93</v>
      </c>
      <c r="H168" s="26">
        <f t="shared" si="16"/>
        <v>0</v>
      </c>
      <c r="I168" s="26">
        <f t="shared" si="17"/>
        <v>0</v>
      </c>
      <c r="J168" s="11"/>
      <c r="K168" s="6"/>
      <c r="L168" s="6">
        <f>10+11.93</f>
        <v>21.93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116">
        <v>1200</v>
      </c>
      <c r="CE168" s="116">
        <v>1614.6</v>
      </c>
      <c r="CF168" s="24">
        <f t="shared" si="15"/>
        <v>66085.577999999994</v>
      </c>
    </row>
    <row r="169" spans="1:84" ht="15.75" x14ac:dyDescent="0.25">
      <c r="A169" s="8"/>
      <c r="B169" s="47">
        <v>50000154</v>
      </c>
      <c r="C169" s="47" t="s">
        <v>69</v>
      </c>
      <c r="D169" s="47" t="s">
        <v>13</v>
      </c>
      <c r="E169" s="70">
        <v>43.16</v>
      </c>
      <c r="F169" s="24">
        <f t="shared" si="20"/>
        <v>18.38</v>
      </c>
      <c r="G169" s="26">
        <f t="shared" si="14"/>
        <v>2.34</v>
      </c>
      <c r="H169" s="26">
        <f t="shared" si="16"/>
        <v>27.12</v>
      </c>
      <c r="I169" s="26">
        <f t="shared" si="17"/>
        <v>0</v>
      </c>
      <c r="J169" s="11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>
        <v>12.56</v>
      </c>
      <c r="BD169" s="6"/>
      <c r="BE169" s="6"/>
      <c r="BF169" s="6"/>
      <c r="BG169" s="6"/>
      <c r="BH169" s="6"/>
      <c r="BI169" s="6"/>
      <c r="BJ169" s="6"/>
      <c r="BK169" s="6">
        <v>14.56</v>
      </c>
      <c r="BL169" s="6"/>
      <c r="BM169" s="6"/>
      <c r="BN169" s="6"/>
      <c r="BO169" s="6"/>
      <c r="BP169" s="25">
        <v>2.34</v>
      </c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116">
        <v>1250</v>
      </c>
      <c r="CE169" s="116">
        <v>1500</v>
      </c>
      <c r="CF169" s="24">
        <f t="shared" si="15"/>
        <v>27570</v>
      </c>
    </row>
    <row r="170" spans="1:84" ht="15.75" x14ac:dyDescent="0.25">
      <c r="A170" s="8"/>
      <c r="B170" s="38">
        <v>50000246</v>
      </c>
      <c r="C170" s="38" t="s">
        <v>96</v>
      </c>
      <c r="D170" s="38" t="s">
        <v>14</v>
      </c>
      <c r="E170" s="70">
        <v>35.61</v>
      </c>
      <c r="F170" s="24">
        <f t="shared" si="20"/>
        <v>35.61</v>
      </c>
      <c r="G170" s="26">
        <f t="shared" si="14"/>
        <v>0</v>
      </c>
      <c r="H170" s="26">
        <f t="shared" si="16"/>
        <v>0</v>
      </c>
      <c r="I170" s="26">
        <f t="shared" si="17"/>
        <v>0</v>
      </c>
      <c r="J170" s="11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116">
        <v>1200</v>
      </c>
      <c r="CE170" s="116">
        <v>1614.6</v>
      </c>
      <c r="CF170" s="24">
        <f t="shared" si="15"/>
        <v>57495.905999999995</v>
      </c>
    </row>
    <row r="171" spans="1:84" ht="15.75" x14ac:dyDescent="0.25">
      <c r="A171" s="8"/>
      <c r="B171" s="38">
        <v>50000233</v>
      </c>
      <c r="C171" s="38" t="s">
        <v>97</v>
      </c>
      <c r="D171" s="38" t="s">
        <v>14</v>
      </c>
      <c r="E171" s="70">
        <v>75.47</v>
      </c>
      <c r="F171" s="24">
        <f t="shared" si="20"/>
        <v>75.47</v>
      </c>
      <c r="G171" s="26">
        <f t="shared" si="14"/>
        <v>0</v>
      </c>
      <c r="H171" s="26">
        <f t="shared" si="16"/>
        <v>0</v>
      </c>
      <c r="I171" s="26">
        <f t="shared" si="17"/>
        <v>0</v>
      </c>
      <c r="J171" s="11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116">
        <v>1521</v>
      </c>
      <c r="CE171" s="116">
        <v>1614.6</v>
      </c>
      <c r="CF171" s="24">
        <f t="shared" si="15"/>
        <v>121853.86199999999</v>
      </c>
    </row>
    <row r="172" spans="1:84" ht="15.75" x14ac:dyDescent="0.25">
      <c r="A172" s="8"/>
      <c r="B172" s="38">
        <v>50000303</v>
      </c>
      <c r="C172" s="38" t="s">
        <v>167</v>
      </c>
      <c r="D172" s="38" t="s">
        <v>184</v>
      </c>
      <c r="E172" s="70">
        <v>35.64</v>
      </c>
      <c r="F172" s="24">
        <f t="shared" si="20"/>
        <v>31.14</v>
      </c>
      <c r="G172" s="26">
        <f t="shared" si="14"/>
        <v>4.96</v>
      </c>
      <c r="H172" s="26">
        <f t="shared" si="16"/>
        <v>9.4600000000000009</v>
      </c>
      <c r="I172" s="26">
        <f t="shared" si="17"/>
        <v>0</v>
      </c>
      <c r="J172" s="11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>
        <v>9.4600000000000009</v>
      </c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25">
        <v>4.96</v>
      </c>
      <c r="CC172" s="6"/>
      <c r="CD172" s="116">
        <v>1521</v>
      </c>
      <c r="CE172" s="116">
        <v>1521</v>
      </c>
      <c r="CF172" s="24">
        <f t="shared" si="15"/>
        <v>47363.94</v>
      </c>
    </row>
    <row r="173" spans="1:84" ht="15.75" x14ac:dyDescent="0.25">
      <c r="A173" s="8"/>
      <c r="B173" s="38">
        <v>50000304</v>
      </c>
      <c r="C173" s="38" t="s">
        <v>167</v>
      </c>
      <c r="D173" s="38" t="s">
        <v>191</v>
      </c>
      <c r="E173" s="70">
        <v>25.72</v>
      </c>
      <c r="F173" s="24">
        <f t="shared" si="20"/>
        <v>41.120000000000005</v>
      </c>
      <c r="G173" s="26">
        <f t="shared" si="14"/>
        <v>31.96</v>
      </c>
      <c r="H173" s="26">
        <f t="shared" si="16"/>
        <v>16.559999999999999</v>
      </c>
      <c r="I173" s="26">
        <f t="shared" si="17"/>
        <v>0</v>
      </c>
      <c r="J173" s="11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25">
        <v>16.559999999999999</v>
      </c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25">
        <v>19.8</v>
      </c>
      <c r="BS173" s="6"/>
      <c r="BT173" s="6"/>
      <c r="BU173" s="6"/>
      <c r="BV173" s="6"/>
      <c r="BW173" s="6"/>
      <c r="BX173" s="6"/>
      <c r="BY173" s="6"/>
      <c r="BZ173" s="6"/>
      <c r="CA173" s="6"/>
      <c r="CB173" s="25">
        <v>12.16</v>
      </c>
      <c r="CC173" s="6"/>
      <c r="CD173" s="116">
        <v>1521</v>
      </c>
      <c r="CE173" s="116">
        <v>1521</v>
      </c>
      <c r="CF173" s="24">
        <f t="shared" si="15"/>
        <v>62543.520000000004</v>
      </c>
    </row>
    <row r="174" spans="1:84" ht="15.75" x14ac:dyDescent="0.25">
      <c r="A174" s="8"/>
      <c r="B174" s="38"/>
      <c r="C174" s="38" t="s">
        <v>230</v>
      </c>
      <c r="D174" s="38" t="s">
        <v>231</v>
      </c>
      <c r="E174" s="70">
        <v>0</v>
      </c>
      <c r="F174" s="24">
        <f t="shared" si="20"/>
        <v>31.8</v>
      </c>
      <c r="G174" s="26">
        <f t="shared" si="14"/>
        <v>31.8</v>
      </c>
      <c r="H174" s="26">
        <f t="shared" si="16"/>
        <v>0</v>
      </c>
      <c r="I174" s="26">
        <f t="shared" si="17"/>
        <v>0</v>
      </c>
      <c r="J174" s="11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25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>
        <v>31.8</v>
      </c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116"/>
      <c r="CE174" s="116">
        <v>1425</v>
      </c>
      <c r="CF174" s="24">
        <f t="shared" si="15"/>
        <v>45315</v>
      </c>
    </row>
    <row r="175" spans="1:84" ht="15.75" x14ac:dyDescent="0.25">
      <c r="A175" s="8"/>
      <c r="B175" s="38">
        <v>50000237</v>
      </c>
      <c r="C175" s="38" t="s">
        <v>15</v>
      </c>
      <c r="D175" s="38" t="s">
        <v>8</v>
      </c>
      <c r="E175" s="70">
        <v>39.71</v>
      </c>
      <c r="F175" s="24">
        <f t="shared" si="20"/>
        <v>39.71</v>
      </c>
      <c r="G175" s="26">
        <f t="shared" si="14"/>
        <v>0</v>
      </c>
      <c r="H175" s="26">
        <f t="shared" si="16"/>
        <v>0</v>
      </c>
      <c r="I175" s="26">
        <f t="shared" si="17"/>
        <v>0</v>
      </c>
      <c r="J175" s="11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116">
        <v>1250</v>
      </c>
      <c r="CE175" s="116">
        <v>1521</v>
      </c>
      <c r="CF175" s="24">
        <f t="shared" si="15"/>
        <v>60398.91</v>
      </c>
    </row>
    <row r="176" spans="1:84" ht="15.75" x14ac:dyDescent="0.25">
      <c r="A176" s="8"/>
      <c r="B176" s="38">
        <v>50000224</v>
      </c>
      <c r="C176" s="38" t="s">
        <v>16</v>
      </c>
      <c r="D176" s="38" t="s">
        <v>98</v>
      </c>
      <c r="E176" s="70">
        <v>12.27</v>
      </c>
      <c r="F176" s="24">
        <f t="shared" si="20"/>
        <v>12.27</v>
      </c>
      <c r="G176" s="26">
        <f t="shared" si="14"/>
        <v>0</v>
      </c>
      <c r="H176" s="26">
        <f t="shared" si="16"/>
        <v>0</v>
      </c>
      <c r="I176" s="26">
        <f t="shared" si="17"/>
        <v>0</v>
      </c>
      <c r="J176" s="11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116">
        <v>1200</v>
      </c>
      <c r="CE176" s="116">
        <v>1200</v>
      </c>
      <c r="CF176" s="24">
        <f t="shared" si="15"/>
        <v>14724</v>
      </c>
    </row>
    <row r="177" spans="1:84" ht="15.75" x14ac:dyDescent="0.25">
      <c r="A177" s="8"/>
      <c r="B177" s="38">
        <v>50000223</v>
      </c>
      <c r="C177" s="38" t="s">
        <v>16</v>
      </c>
      <c r="D177" s="38" t="s">
        <v>99</v>
      </c>
      <c r="E177" s="70">
        <v>1.36</v>
      </c>
      <c r="F177" s="24">
        <f t="shared" si="20"/>
        <v>1.36</v>
      </c>
      <c r="G177" s="26">
        <f t="shared" si="14"/>
        <v>0</v>
      </c>
      <c r="H177" s="26">
        <f t="shared" si="16"/>
        <v>0</v>
      </c>
      <c r="I177" s="26">
        <f t="shared" si="17"/>
        <v>0</v>
      </c>
      <c r="J177" s="11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116">
        <v>1200</v>
      </c>
      <c r="CE177" s="116">
        <v>1200</v>
      </c>
      <c r="CF177" s="24">
        <f t="shared" si="15"/>
        <v>1632.0000000000002</v>
      </c>
    </row>
    <row r="178" spans="1:84" ht="15.75" x14ac:dyDescent="0.25">
      <c r="A178" s="8"/>
      <c r="B178" s="38">
        <v>50000034</v>
      </c>
      <c r="C178" s="38" t="s">
        <v>75</v>
      </c>
      <c r="D178" s="38" t="s">
        <v>100</v>
      </c>
      <c r="E178" s="70">
        <v>6.35</v>
      </c>
      <c r="F178" s="24">
        <f t="shared" si="20"/>
        <v>6.35</v>
      </c>
      <c r="G178" s="26">
        <f t="shared" si="14"/>
        <v>0</v>
      </c>
      <c r="H178" s="26">
        <f t="shared" si="16"/>
        <v>0</v>
      </c>
      <c r="I178" s="26">
        <f t="shared" si="17"/>
        <v>0</v>
      </c>
      <c r="J178" s="11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116">
        <v>1150</v>
      </c>
      <c r="CE178" s="116">
        <v>1150</v>
      </c>
      <c r="CF178" s="24">
        <f t="shared" si="15"/>
        <v>7302.5</v>
      </c>
    </row>
    <row r="179" spans="1:84" ht="15.75" x14ac:dyDescent="0.25">
      <c r="A179" s="8"/>
      <c r="B179" s="38">
        <v>50000035</v>
      </c>
      <c r="C179" s="38" t="s">
        <v>75</v>
      </c>
      <c r="D179" s="38" t="s">
        <v>101</v>
      </c>
      <c r="E179" s="70">
        <v>15.62</v>
      </c>
      <c r="F179" s="24">
        <f t="shared" si="20"/>
        <v>15.62</v>
      </c>
      <c r="G179" s="26">
        <f t="shared" si="14"/>
        <v>0</v>
      </c>
      <c r="H179" s="26">
        <f t="shared" si="16"/>
        <v>0</v>
      </c>
      <c r="I179" s="26">
        <f t="shared" si="17"/>
        <v>0</v>
      </c>
      <c r="J179" s="11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116">
        <v>1150</v>
      </c>
      <c r="CE179" s="116">
        <v>1150</v>
      </c>
      <c r="CF179" s="24">
        <f t="shared" si="15"/>
        <v>17963</v>
      </c>
    </row>
    <row r="180" spans="1:84" ht="15.75" x14ac:dyDescent="0.25">
      <c r="A180" s="8"/>
      <c r="B180" s="38"/>
      <c r="C180" s="38" t="s">
        <v>224</v>
      </c>
      <c r="D180" s="38"/>
      <c r="E180" s="70">
        <v>8.3699999999999992</v>
      </c>
      <c r="F180" s="24">
        <f t="shared" si="20"/>
        <v>8.3699999999999992</v>
      </c>
      <c r="G180" s="26">
        <f t="shared" si="14"/>
        <v>0</v>
      </c>
      <c r="H180" s="26">
        <f t="shared" si="16"/>
        <v>0</v>
      </c>
      <c r="I180" s="26">
        <f t="shared" si="17"/>
        <v>0</v>
      </c>
      <c r="J180" s="11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116">
        <v>1200</v>
      </c>
      <c r="CE180" s="116">
        <v>1200</v>
      </c>
      <c r="CF180" s="24">
        <f t="shared" si="15"/>
        <v>10043.999999999998</v>
      </c>
    </row>
    <row r="181" spans="1:84" ht="15.75" x14ac:dyDescent="0.25">
      <c r="A181" s="8"/>
      <c r="B181" s="38"/>
      <c r="C181" s="38" t="s">
        <v>207</v>
      </c>
      <c r="D181" s="38" t="s">
        <v>34</v>
      </c>
      <c r="E181" s="70">
        <v>22.86</v>
      </c>
      <c r="F181" s="24">
        <f t="shared" si="20"/>
        <v>29.1</v>
      </c>
      <c r="G181" s="26">
        <f t="shared" si="14"/>
        <v>6.24</v>
      </c>
      <c r="H181" s="26">
        <f t="shared" si="16"/>
        <v>0</v>
      </c>
      <c r="I181" s="26">
        <f t="shared" si="17"/>
        <v>0</v>
      </c>
      <c r="J181" s="11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>
        <v>6.24</v>
      </c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116"/>
      <c r="CE181" s="116">
        <v>1614.6</v>
      </c>
      <c r="CF181" s="24">
        <f t="shared" si="15"/>
        <v>46984.86</v>
      </c>
    </row>
    <row r="182" spans="1:84" ht="15.75" x14ac:dyDescent="0.25">
      <c r="A182" s="8"/>
      <c r="B182" s="38">
        <v>50000196</v>
      </c>
      <c r="C182" s="38" t="s">
        <v>25</v>
      </c>
      <c r="D182" s="38" t="s">
        <v>27</v>
      </c>
      <c r="E182" s="70">
        <v>23.32</v>
      </c>
      <c r="F182" s="24">
        <f t="shared" si="20"/>
        <v>23.32</v>
      </c>
      <c r="G182" s="26">
        <f t="shared" si="14"/>
        <v>0</v>
      </c>
      <c r="H182" s="26">
        <f t="shared" si="16"/>
        <v>0</v>
      </c>
      <c r="I182" s="26">
        <f t="shared" si="17"/>
        <v>0</v>
      </c>
      <c r="J182" s="11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116">
        <v>1250</v>
      </c>
      <c r="CE182" s="116">
        <v>1250</v>
      </c>
      <c r="CF182" s="24">
        <f t="shared" si="15"/>
        <v>29150</v>
      </c>
    </row>
    <row r="183" spans="1:84" ht="15.75" x14ac:dyDescent="0.25">
      <c r="A183" s="8"/>
      <c r="B183" s="38">
        <v>50000195</v>
      </c>
      <c r="C183" s="38" t="s">
        <v>25</v>
      </c>
      <c r="D183" s="38" t="s">
        <v>26</v>
      </c>
      <c r="E183" s="70">
        <v>21.17</v>
      </c>
      <c r="F183" s="24">
        <f t="shared" si="20"/>
        <v>21.17</v>
      </c>
      <c r="G183" s="26">
        <f t="shared" si="14"/>
        <v>0</v>
      </c>
      <c r="H183" s="26">
        <f t="shared" si="16"/>
        <v>0</v>
      </c>
      <c r="I183" s="26">
        <f t="shared" si="17"/>
        <v>0</v>
      </c>
      <c r="J183" s="11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116">
        <v>1250</v>
      </c>
      <c r="CE183" s="116">
        <v>1250</v>
      </c>
      <c r="CF183" s="24">
        <f t="shared" si="15"/>
        <v>26462.500000000004</v>
      </c>
    </row>
    <row r="184" spans="1:84" ht="15.75" x14ac:dyDescent="0.25">
      <c r="A184" s="8"/>
      <c r="B184" s="38">
        <v>50000261</v>
      </c>
      <c r="C184" s="38" t="s">
        <v>77</v>
      </c>
      <c r="D184" s="38" t="s">
        <v>102</v>
      </c>
      <c r="E184" s="70">
        <v>45.58</v>
      </c>
      <c r="F184" s="24">
        <f t="shared" si="20"/>
        <v>45.58</v>
      </c>
      <c r="G184" s="26">
        <f t="shared" si="14"/>
        <v>0</v>
      </c>
      <c r="H184" s="26">
        <f t="shared" si="16"/>
        <v>0</v>
      </c>
      <c r="I184" s="26">
        <f t="shared" si="17"/>
        <v>0</v>
      </c>
      <c r="J184" s="11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116">
        <v>1250</v>
      </c>
      <c r="CE184" s="116">
        <v>1521</v>
      </c>
      <c r="CF184" s="24">
        <f t="shared" si="15"/>
        <v>69327.179999999993</v>
      </c>
    </row>
    <row r="185" spans="1:84" ht="15.75" x14ac:dyDescent="0.25">
      <c r="A185" s="8"/>
      <c r="B185" s="38">
        <v>50000263</v>
      </c>
      <c r="C185" s="38" t="s">
        <v>77</v>
      </c>
      <c r="D185" s="38" t="s">
        <v>103</v>
      </c>
      <c r="E185" s="70">
        <v>37.909999999999997</v>
      </c>
      <c r="F185" s="24">
        <f t="shared" si="20"/>
        <v>37.909999999999997</v>
      </c>
      <c r="G185" s="26">
        <f t="shared" si="14"/>
        <v>0</v>
      </c>
      <c r="H185" s="26">
        <f t="shared" si="16"/>
        <v>0</v>
      </c>
      <c r="I185" s="26">
        <f t="shared" si="17"/>
        <v>0</v>
      </c>
      <c r="J185" s="11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116">
        <v>1200</v>
      </c>
      <c r="CE185" s="116">
        <v>1614.6</v>
      </c>
      <c r="CF185" s="24">
        <f t="shared" si="15"/>
        <v>61209.48599999999</v>
      </c>
    </row>
    <row r="186" spans="1:84" ht="15.75" x14ac:dyDescent="0.25">
      <c r="A186" s="8"/>
      <c r="B186" s="38">
        <v>50000262</v>
      </c>
      <c r="C186" s="38" t="s">
        <v>77</v>
      </c>
      <c r="D186" s="38" t="s">
        <v>104</v>
      </c>
      <c r="E186" s="70">
        <v>13.79</v>
      </c>
      <c r="F186" s="24">
        <f t="shared" si="20"/>
        <v>13.79</v>
      </c>
      <c r="G186" s="26">
        <f t="shared" si="14"/>
        <v>0</v>
      </c>
      <c r="H186" s="26">
        <f t="shared" si="16"/>
        <v>0</v>
      </c>
      <c r="I186" s="26">
        <f t="shared" si="17"/>
        <v>0</v>
      </c>
      <c r="J186" s="11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116">
        <v>1250</v>
      </c>
      <c r="CE186" s="116">
        <v>1521</v>
      </c>
      <c r="CF186" s="24">
        <f t="shared" si="15"/>
        <v>20974.59</v>
      </c>
    </row>
    <row r="187" spans="1:84" ht="15.75" x14ac:dyDescent="0.25">
      <c r="A187" s="8"/>
      <c r="B187" s="38">
        <v>50000264</v>
      </c>
      <c r="C187" s="38" t="s">
        <v>105</v>
      </c>
      <c r="D187" s="38" t="s">
        <v>34</v>
      </c>
      <c r="E187" s="70">
        <v>8</v>
      </c>
      <c r="F187" s="24">
        <f t="shared" si="20"/>
        <v>8</v>
      </c>
      <c r="G187" s="26">
        <f t="shared" si="14"/>
        <v>0</v>
      </c>
      <c r="H187" s="26">
        <f t="shared" si="16"/>
        <v>0</v>
      </c>
      <c r="I187" s="26">
        <f t="shared" si="17"/>
        <v>0</v>
      </c>
      <c r="J187" s="11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116">
        <v>1250</v>
      </c>
      <c r="CE187" s="116">
        <v>1250</v>
      </c>
      <c r="CF187" s="24">
        <f t="shared" si="15"/>
        <v>10000</v>
      </c>
    </row>
    <row r="188" spans="1:84" ht="15.75" x14ac:dyDescent="0.25">
      <c r="A188" s="8"/>
      <c r="B188" s="38">
        <v>50000198</v>
      </c>
      <c r="C188" s="38" t="s">
        <v>106</v>
      </c>
      <c r="D188" s="38" t="s">
        <v>107</v>
      </c>
      <c r="E188" s="70">
        <v>42.9</v>
      </c>
      <c r="F188" s="24">
        <f t="shared" si="20"/>
        <v>19.919999999999998</v>
      </c>
      <c r="G188" s="26">
        <f t="shared" si="14"/>
        <v>0</v>
      </c>
      <c r="H188" s="26">
        <f t="shared" si="16"/>
        <v>22.98</v>
      </c>
      <c r="I188" s="26">
        <f t="shared" si="17"/>
        <v>0</v>
      </c>
      <c r="J188" s="11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>
        <v>22.98</v>
      </c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116">
        <v>1250</v>
      </c>
      <c r="CE188" s="116">
        <v>1614.6</v>
      </c>
      <c r="CF188" s="24">
        <f t="shared" si="15"/>
        <v>32162.831999999995</v>
      </c>
    </row>
    <row r="189" spans="1:84" ht="15.75" x14ac:dyDescent="0.25">
      <c r="A189" s="8"/>
      <c r="B189" s="38">
        <v>50000199</v>
      </c>
      <c r="C189" s="38" t="s">
        <v>38</v>
      </c>
      <c r="D189" s="38" t="s">
        <v>39</v>
      </c>
      <c r="E189" s="70">
        <v>50.26</v>
      </c>
      <c r="F189" s="24">
        <f t="shared" si="20"/>
        <v>50.26</v>
      </c>
      <c r="G189" s="26">
        <f t="shared" si="14"/>
        <v>0</v>
      </c>
      <c r="H189" s="26">
        <f t="shared" si="16"/>
        <v>0</v>
      </c>
      <c r="I189" s="26">
        <f t="shared" si="17"/>
        <v>0</v>
      </c>
      <c r="J189" s="11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116">
        <v>1250</v>
      </c>
      <c r="CE189" s="116">
        <v>1614.6</v>
      </c>
      <c r="CF189" s="24">
        <f t="shared" si="15"/>
        <v>81149.795999999988</v>
      </c>
    </row>
    <row r="190" spans="1:84" ht="15.75" x14ac:dyDescent="0.25">
      <c r="A190" s="8"/>
      <c r="B190" s="38">
        <v>50000200</v>
      </c>
      <c r="C190" s="38" t="s">
        <v>108</v>
      </c>
      <c r="D190" s="38" t="s">
        <v>41</v>
      </c>
      <c r="E190" s="70">
        <v>26.83</v>
      </c>
      <c r="F190" s="24">
        <f t="shared" si="20"/>
        <v>26.83</v>
      </c>
      <c r="G190" s="26">
        <f t="shared" si="14"/>
        <v>0</v>
      </c>
      <c r="H190" s="26">
        <f t="shared" si="16"/>
        <v>0</v>
      </c>
      <c r="I190" s="26">
        <f t="shared" si="17"/>
        <v>0</v>
      </c>
      <c r="J190" s="11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116">
        <v>1250</v>
      </c>
      <c r="CE190" s="116">
        <v>1614.6</v>
      </c>
      <c r="CF190" s="24">
        <f t="shared" si="15"/>
        <v>43319.717999999993</v>
      </c>
    </row>
    <row r="191" spans="1:84" ht="15.75" x14ac:dyDescent="0.25">
      <c r="A191" s="8"/>
      <c r="B191" s="47">
        <v>50000188</v>
      </c>
      <c r="C191" s="47" t="s">
        <v>109</v>
      </c>
      <c r="D191" s="47" t="s">
        <v>44</v>
      </c>
      <c r="E191" s="70">
        <v>11.39</v>
      </c>
      <c r="F191" s="24">
        <f t="shared" si="20"/>
        <v>42.24</v>
      </c>
      <c r="G191" s="26">
        <f t="shared" si="14"/>
        <v>30.85</v>
      </c>
      <c r="H191" s="26">
        <f t="shared" si="16"/>
        <v>0</v>
      </c>
      <c r="I191" s="26">
        <f t="shared" si="17"/>
        <v>0</v>
      </c>
      <c r="J191" s="11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25">
        <v>30.85</v>
      </c>
      <c r="BS191" s="25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116">
        <v>1200</v>
      </c>
      <c r="CE191" s="116">
        <v>1450</v>
      </c>
      <c r="CF191" s="24">
        <f t="shared" si="15"/>
        <v>61248</v>
      </c>
    </row>
    <row r="192" spans="1:84" ht="15.75" x14ac:dyDescent="0.25">
      <c r="A192" s="8"/>
      <c r="B192" s="47">
        <v>50000189</v>
      </c>
      <c r="C192" s="47" t="s">
        <v>109</v>
      </c>
      <c r="D192" s="47" t="s">
        <v>55</v>
      </c>
      <c r="E192" s="70">
        <v>28.81</v>
      </c>
      <c r="F192" s="24">
        <f t="shared" si="20"/>
        <v>46.53</v>
      </c>
      <c r="G192" s="26">
        <f t="shared" si="14"/>
        <v>47.1</v>
      </c>
      <c r="H192" s="26">
        <f t="shared" si="16"/>
        <v>29.38</v>
      </c>
      <c r="I192" s="26">
        <f t="shared" si="17"/>
        <v>0</v>
      </c>
      <c r="J192" s="11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25">
        <v>29.38</v>
      </c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>
        <v>15.65</v>
      </c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25">
        <v>31.45</v>
      </c>
      <c r="BS192" s="25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116">
        <v>1200</v>
      </c>
      <c r="CE192" s="116">
        <v>1450</v>
      </c>
      <c r="CF192" s="24">
        <f t="shared" si="15"/>
        <v>67468.5</v>
      </c>
    </row>
    <row r="193" spans="1:84" ht="15.75" x14ac:dyDescent="0.25">
      <c r="A193" s="8"/>
      <c r="B193" s="38">
        <v>50000013</v>
      </c>
      <c r="C193" s="38" t="s">
        <v>110</v>
      </c>
      <c r="D193" s="38" t="s">
        <v>35</v>
      </c>
      <c r="E193" s="70">
        <v>7.84</v>
      </c>
      <c r="F193" s="24">
        <f t="shared" si="20"/>
        <v>26.000000000000007</v>
      </c>
      <c r="G193" s="26">
        <f t="shared" si="14"/>
        <v>40.700000000000003</v>
      </c>
      <c r="H193" s="26">
        <f t="shared" si="16"/>
        <v>22.54</v>
      </c>
      <c r="I193" s="26">
        <f t="shared" si="17"/>
        <v>0</v>
      </c>
      <c r="J193" s="11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>
        <v>26</v>
      </c>
      <c r="CA193" s="25">
        <v>22.54</v>
      </c>
      <c r="CB193" s="25">
        <v>14.7</v>
      </c>
      <c r="CC193" s="6"/>
      <c r="CD193" s="116">
        <v>1200</v>
      </c>
      <c r="CE193" s="116">
        <v>1500</v>
      </c>
      <c r="CF193" s="24">
        <f t="shared" si="15"/>
        <v>39000.000000000007</v>
      </c>
    </row>
    <row r="194" spans="1:84" ht="15.75" x14ac:dyDescent="0.25">
      <c r="A194" s="8"/>
      <c r="B194" s="38">
        <v>50000014</v>
      </c>
      <c r="C194" s="38" t="s">
        <v>111</v>
      </c>
      <c r="D194" s="38" t="s">
        <v>46</v>
      </c>
      <c r="E194" s="70">
        <v>12.32</v>
      </c>
      <c r="F194" s="24">
        <f t="shared" si="20"/>
        <v>12.32</v>
      </c>
      <c r="G194" s="26">
        <f t="shared" si="14"/>
        <v>0</v>
      </c>
      <c r="H194" s="26">
        <f t="shared" si="16"/>
        <v>0</v>
      </c>
      <c r="I194" s="26">
        <f t="shared" si="17"/>
        <v>0</v>
      </c>
      <c r="J194" s="11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116">
        <v>1150</v>
      </c>
      <c r="CE194" s="116">
        <v>1150</v>
      </c>
      <c r="CF194" s="24">
        <f t="shared" si="15"/>
        <v>14168</v>
      </c>
    </row>
    <row r="195" spans="1:84" ht="15.75" x14ac:dyDescent="0.25">
      <c r="A195" s="8"/>
      <c r="B195" s="38">
        <v>50000208</v>
      </c>
      <c r="C195" s="38" t="s">
        <v>47</v>
      </c>
      <c r="D195" s="38" t="s">
        <v>112</v>
      </c>
      <c r="E195" s="70">
        <v>40.799999999999997</v>
      </c>
      <c r="F195" s="24">
        <f t="shared" si="20"/>
        <v>40.799999999999997</v>
      </c>
      <c r="G195" s="26">
        <f t="shared" si="14"/>
        <v>0</v>
      </c>
      <c r="H195" s="26">
        <f t="shared" si="16"/>
        <v>0</v>
      </c>
      <c r="I195" s="26">
        <f t="shared" si="17"/>
        <v>0</v>
      </c>
      <c r="J195" s="11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116">
        <v>1250</v>
      </c>
      <c r="CE195" s="116">
        <v>1425</v>
      </c>
      <c r="CF195" s="24">
        <f t="shared" si="15"/>
        <v>58139.999999999993</v>
      </c>
    </row>
    <row r="196" spans="1:84" ht="15.75" x14ac:dyDescent="0.25">
      <c r="A196" s="8"/>
      <c r="B196" s="38">
        <v>50000211</v>
      </c>
      <c r="C196" s="38" t="s">
        <v>48</v>
      </c>
      <c r="D196" s="38" t="s">
        <v>35</v>
      </c>
      <c r="E196" s="70">
        <v>20</v>
      </c>
      <c r="F196" s="24">
        <f t="shared" si="20"/>
        <v>12.020000000000003</v>
      </c>
      <c r="G196" s="26">
        <f t="shared" si="14"/>
        <v>51.260000000000005</v>
      </c>
      <c r="H196" s="26">
        <f t="shared" si="16"/>
        <v>59.24</v>
      </c>
      <c r="I196" s="26">
        <f t="shared" si="17"/>
        <v>0</v>
      </c>
      <c r="J196" s="11"/>
      <c r="K196" s="6"/>
      <c r="L196" s="6"/>
      <c r="M196" s="6"/>
      <c r="N196" s="6"/>
      <c r="O196" s="6">
        <v>10.050000000000001</v>
      </c>
      <c r="P196" s="6"/>
      <c r="Q196" s="6"/>
      <c r="R196" s="25">
        <v>32.4</v>
      </c>
      <c r="S196" s="25">
        <f>9.95+17.47</f>
        <v>27.419999999999998</v>
      </c>
      <c r="T196" s="6"/>
      <c r="U196" s="6"/>
      <c r="V196" s="6"/>
      <c r="W196" s="6">
        <v>15.39</v>
      </c>
      <c r="X196" s="6"/>
      <c r="Y196" s="6"/>
      <c r="Z196" s="6"/>
      <c r="AA196" s="6">
        <v>6.38</v>
      </c>
      <c r="AB196" s="6">
        <f>6.38+8</f>
        <v>14.379999999999999</v>
      </c>
      <c r="AC196" s="6"/>
      <c r="AD196" s="6"/>
      <c r="AE196" s="6"/>
      <c r="AF196" s="6">
        <v>4.4800000000000004</v>
      </c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116">
        <v>1250</v>
      </c>
      <c r="CE196" s="116">
        <v>1500</v>
      </c>
      <c r="CF196" s="24">
        <f t="shared" si="15"/>
        <v>18030.000000000004</v>
      </c>
    </row>
    <row r="197" spans="1:84" ht="15.75" x14ac:dyDescent="0.25">
      <c r="A197" s="8"/>
      <c r="B197" s="38">
        <v>50000207</v>
      </c>
      <c r="C197" s="38" t="s">
        <v>49</v>
      </c>
      <c r="D197" s="38" t="s">
        <v>50</v>
      </c>
      <c r="E197" s="70">
        <v>6.15</v>
      </c>
      <c r="F197" s="24">
        <f t="shared" ref="F197:F217" si="21">+E197+G197-H197</f>
        <v>6.15</v>
      </c>
      <c r="G197" s="26">
        <f t="shared" si="14"/>
        <v>0</v>
      </c>
      <c r="H197" s="26">
        <f t="shared" si="16"/>
        <v>0</v>
      </c>
      <c r="I197" s="26">
        <f t="shared" si="17"/>
        <v>0</v>
      </c>
      <c r="J197" s="11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116">
        <v>1150</v>
      </c>
      <c r="CE197" s="116">
        <v>1150</v>
      </c>
      <c r="CF197" s="24">
        <f t="shared" si="15"/>
        <v>7072.5</v>
      </c>
    </row>
    <row r="198" spans="1:84" ht="15.75" x14ac:dyDescent="0.25">
      <c r="A198" s="8"/>
      <c r="B198" s="38">
        <v>50000084</v>
      </c>
      <c r="C198" s="38" t="s">
        <v>116</v>
      </c>
      <c r="D198" s="38" t="s">
        <v>117</v>
      </c>
      <c r="E198" s="70">
        <v>711</v>
      </c>
      <c r="F198" s="24">
        <f t="shared" si="21"/>
        <v>651</v>
      </c>
      <c r="G198" s="26">
        <f t="shared" si="14"/>
        <v>0</v>
      </c>
      <c r="H198" s="26">
        <f t="shared" si="16"/>
        <v>60</v>
      </c>
      <c r="I198" s="26">
        <f t="shared" si="17"/>
        <v>0</v>
      </c>
      <c r="J198" s="11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>
        <v>60</v>
      </c>
      <c r="CB198" s="6"/>
      <c r="CC198" s="6"/>
      <c r="CD198" s="116">
        <v>1399.46</v>
      </c>
      <c r="CE198" s="116">
        <v>1399</v>
      </c>
      <c r="CF198" s="24">
        <f t="shared" si="15"/>
        <v>910749</v>
      </c>
    </row>
    <row r="199" spans="1:84" ht="15.75" x14ac:dyDescent="0.25">
      <c r="A199" s="8"/>
      <c r="B199" s="38">
        <v>50000162</v>
      </c>
      <c r="C199" s="38" t="s">
        <v>54</v>
      </c>
      <c r="D199" s="38" t="s">
        <v>44</v>
      </c>
      <c r="E199" s="70">
        <v>35.06</v>
      </c>
      <c r="F199" s="24">
        <f t="shared" si="21"/>
        <v>35.06</v>
      </c>
      <c r="G199" s="26">
        <f t="shared" si="14"/>
        <v>0</v>
      </c>
      <c r="H199" s="26">
        <f t="shared" si="16"/>
        <v>0</v>
      </c>
      <c r="I199" s="26">
        <f t="shared" si="17"/>
        <v>0</v>
      </c>
      <c r="J199" s="11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116">
        <v>1250</v>
      </c>
      <c r="CE199" s="116">
        <v>1521</v>
      </c>
      <c r="CF199" s="24">
        <f t="shared" si="15"/>
        <v>53326.26</v>
      </c>
    </row>
    <row r="200" spans="1:84" s="63" customFormat="1" ht="15.75" x14ac:dyDescent="0.25">
      <c r="A200" s="61"/>
      <c r="B200" s="59">
        <v>50000161</v>
      </c>
      <c r="C200" s="59" t="s">
        <v>54</v>
      </c>
      <c r="D200" s="59" t="s">
        <v>55</v>
      </c>
      <c r="E200" s="74">
        <v>5.94</v>
      </c>
      <c r="F200" s="62">
        <f t="shared" si="21"/>
        <v>28.4</v>
      </c>
      <c r="G200" s="26">
        <f t="shared" ref="G200:G220" si="22">+J200+L200+N200+P200+R200+T200+V200+X200+Z200+AB200+AD200+AF200+AH200+AJ200+AL200+AN200+AP200+AR200+AT200+AV200+AX200+AZ200+BB200+BD200++BF200+BH200+BJ200+BL200++BN200+BP200+BR200+BT200+BV200+BX200+BZ200+CB200</f>
        <v>44.29</v>
      </c>
      <c r="H200" s="26">
        <f t="shared" si="16"/>
        <v>21.83</v>
      </c>
      <c r="I200" s="26">
        <f t="shared" si="17"/>
        <v>0</v>
      </c>
      <c r="J200" s="64"/>
      <c r="K200" s="58"/>
      <c r="L200" s="58"/>
      <c r="M200" s="58"/>
      <c r="N200" s="58"/>
      <c r="O200" s="58"/>
      <c r="P200" s="58"/>
      <c r="Q200" s="58"/>
      <c r="R200" s="58"/>
      <c r="S200" s="58"/>
      <c r="T200" s="65">
        <v>5.47</v>
      </c>
      <c r="U200" s="58"/>
      <c r="V200" s="58"/>
      <c r="W200" s="58"/>
      <c r="X200" s="58"/>
      <c r="Y200" s="58"/>
      <c r="Z200" s="58"/>
      <c r="AA200" s="58"/>
      <c r="AB200" s="58"/>
      <c r="AC200" s="58"/>
      <c r="AD200" s="65">
        <v>30.6</v>
      </c>
      <c r="AE200" s="58"/>
      <c r="AF200" s="58"/>
      <c r="AG200" s="58"/>
      <c r="AH200" s="58"/>
      <c r="AI200" s="58"/>
      <c r="AJ200" s="58"/>
      <c r="AK200" s="58"/>
      <c r="AL200" s="58"/>
      <c r="AM200" s="65">
        <v>21.83</v>
      </c>
      <c r="AN200" s="58"/>
      <c r="AO200" s="58"/>
      <c r="AP200" s="58"/>
      <c r="AQ200" s="58"/>
      <c r="AR200" s="65">
        <v>8.2200000000000006</v>
      </c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121">
        <v>1250</v>
      </c>
      <c r="CE200" s="121">
        <v>1614.6</v>
      </c>
      <c r="CF200" s="79">
        <f t="shared" ref="CF200:CF227" si="23">F200*CE200</f>
        <v>45854.639999999992</v>
      </c>
    </row>
    <row r="201" spans="1:84" ht="15.75" x14ac:dyDescent="0.25">
      <c r="A201" s="8"/>
      <c r="B201" s="38">
        <v>50000283</v>
      </c>
      <c r="C201" s="38" t="s">
        <v>118</v>
      </c>
      <c r="D201" s="38" t="s">
        <v>119</v>
      </c>
      <c r="E201" s="70">
        <v>10.57</v>
      </c>
      <c r="F201" s="24">
        <f t="shared" si="21"/>
        <v>332.9799999999999</v>
      </c>
      <c r="G201" s="26">
        <f t="shared" si="22"/>
        <v>549.80999999999983</v>
      </c>
      <c r="H201" s="26">
        <f t="shared" si="16"/>
        <v>227.4</v>
      </c>
      <c r="I201" s="26">
        <f t="shared" si="17"/>
        <v>275.90999999999997</v>
      </c>
      <c r="J201" s="11"/>
      <c r="K201" s="6"/>
      <c r="L201" s="6"/>
      <c r="M201" s="6"/>
      <c r="N201" s="6"/>
      <c r="O201" s="6"/>
      <c r="P201" s="6"/>
      <c r="Q201" s="6"/>
      <c r="R201" s="6"/>
      <c r="S201" s="6"/>
      <c r="T201" s="6">
        <v>8.4</v>
      </c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>
        <v>7.95</v>
      </c>
      <c r="AH201" s="6">
        <v>242.04</v>
      </c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>
        <v>82.33</v>
      </c>
      <c r="AU201" s="6"/>
      <c r="AV201" s="6"/>
      <c r="AW201" s="25">
        <v>242.04</v>
      </c>
      <c r="AX201" s="6"/>
      <c r="AY201" s="6">
        <v>74.42</v>
      </c>
      <c r="AZ201" s="6">
        <v>18.510000000000002</v>
      </c>
      <c r="BA201" s="6"/>
      <c r="BB201" s="6">
        <v>43.75</v>
      </c>
      <c r="BC201" s="6"/>
      <c r="BD201" s="6"/>
      <c r="BE201" s="6"/>
      <c r="BF201" s="6">
        <v>19.64</v>
      </c>
      <c r="BG201" s="6">
        <f>29.34+22.23</f>
        <v>51.57</v>
      </c>
      <c r="BH201" s="25">
        <v>9.68</v>
      </c>
      <c r="BI201" s="6"/>
      <c r="BJ201" s="6"/>
      <c r="BK201" s="6">
        <v>22.09</v>
      </c>
      <c r="BL201" s="6">
        <v>21.25</v>
      </c>
      <c r="BM201" s="6"/>
      <c r="BN201" s="6">
        <v>44.27</v>
      </c>
      <c r="BO201" s="6">
        <f>50.1</f>
        <v>50.1</v>
      </c>
      <c r="BP201" s="6">
        <v>16.47</v>
      </c>
      <c r="BQ201" s="6">
        <v>11.18</v>
      </c>
      <c r="BR201" s="6">
        <v>32.31</v>
      </c>
      <c r="BS201" s="6"/>
      <c r="BT201" s="6"/>
      <c r="BU201" s="6">
        <v>14.74</v>
      </c>
      <c r="BV201" s="6"/>
      <c r="BW201" s="6">
        <v>18.059999999999999</v>
      </c>
      <c r="BX201" s="6"/>
      <c r="BY201" s="6"/>
      <c r="BZ201" s="6"/>
      <c r="CA201" s="6">
        <v>11.16</v>
      </c>
      <c r="CB201" s="25">
        <v>11.16</v>
      </c>
      <c r="CC201" s="6"/>
      <c r="CD201" s="116">
        <v>850</v>
      </c>
      <c r="CE201" s="116">
        <v>850</v>
      </c>
      <c r="CF201" s="24">
        <f t="shared" si="23"/>
        <v>283032.99999999994</v>
      </c>
    </row>
    <row r="202" spans="1:84" ht="15.75" x14ac:dyDescent="0.25">
      <c r="A202" s="8"/>
      <c r="B202" s="38">
        <v>50000284</v>
      </c>
      <c r="C202" s="38" t="s">
        <v>120</v>
      </c>
      <c r="D202" s="38" t="s">
        <v>121</v>
      </c>
      <c r="E202" s="70">
        <v>124.44</v>
      </c>
      <c r="F202" s="24">
        <f t="shared" si="21"/>
        <v>207.04000000000008</v>
      </c>
      <c r="G202" s="26">
        <f t="shared" si="22"/>
        <v>563.44000000000005</v>
      </c>
      <c r="H202" s="26">
        <f t="shared" si="16"/>
        <v>480.84000000000003</v>
      </c>
      <c r="I202" s="26">
        <f t="shared" si="17"/>
        <v>19.53</v>
      </c>
      <c r="J202" s="11">
        <v>47.3</v>
      </c>
      <c r="K202" s="6">
        <f>15.88+47.87+10.75</f>
        <v>74.5</v>
      </c>
      <c r="L202" s="6">
        <v>15.88</v>
      </c>
      <c r="M202" s="6"/>
      <c r="N202" s="6"/>
      <c r="O202" s="25">
        <f>15.88+47.87+10.75</f>
        <v>74.5</v>
      </c>
      <c r="P202" s="6"/>
      <c r="Q202" s="6"/>
      <c r="R202" s="25">
        <v>269.37</v>
      </c>
      <c r="S202" s="6"/>
      <c r="T202" s="6">
        <v>17.29</v>
      </c>
      <c r="U202" s="6"/>
      <c r="V202" s="6"/>
      <c r="W202" s="6">
        <v>76.78</v>
      </c>
      <c r="X202" s="6"/>
      <c r="Y202" s="6"/>
      <c r="Z202" s="6"/>
      <c r="AA202" s="6">
        <v>73.2</v>
      </c>
      <c r="AB202" s="6"/>
      <c r="AC202" s="6"/>
      <c r="AD202" s="25">
        <v>30.6</v>
      </c>
      <c r="AE202" s="6">
        <v>15.5</v>
      </c>
      <c r="AF202" s="6">
        <v>18.850000000000001</v>
      </c>
      <c r="AG202" s="6">
        <v>2.85</v>
      </c>
      <c r="AH202" s="6"/>
      <c r="AI202" s="6">
        <f>16.69+74.86</f>
        <v>91.55</v>
      </c>
      <c r="AJ202" s="6"/>
      <c r="AK202" s="6"/>
      <c r="AL202" s="6"/>
      <c r="AM202" s="6"/>
      <c r="AN202" s="6"/>
      <c r="AO202" s="6"/>
      <c r="AP202" s="25"/>
      <c r="AQ202" s="25">
        <v>74.81</v>
      </c>
      <c r="AR202" s="6">
        <v>18.63</v>
      </c>
      <c r="AS202" s="6"/>
      <c r="AT202" s="6">
        <v>145.52000000000001</v>
      </c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>
        <v>16.68</v>
      </c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116">
        <v>850</v>
      </c>
      <c r="CE202" s="116">
        <v>850</v>
      </c>
      <c r="CF202" s="24">
        <f t="shared" si="23"/>
        <v>175984.00000000006</v>
      </c>
    </row>
    <row r="203" spans="1:84" ht="15.75" x14ac:dyDescent="0.25">
      <c r="A203" s="8"/>
      <c r="B203" s="38">
        <v>50000057</v>
      </c>
      <c r="C203" s="38" t="s">
        <v>56</v>
      </c>
      <c r="D203" s="38" t="s">
        <v>122</v>
      </c>
      <c r="E203" s="70">
        <v>0</v>
      </c>
      <c r="F203" s="24">
        <f t="shared" si="21"/>
        <v>0</v>
      </c>
      <c r="G203" s="26">
        <f t="shared" si="22"/>
        <v>0</v>
      </c>
      <c r="H203" s="26">
        <f t="shared" ref="H203:H227" si="24">+K203+O203+S203+W203+AA203+AE203+AI203+AM203+AQ203+AU203+AY203+BC203+BG203+BK203+BO203+BS203+BW203+CA203</f>
        <v>0</v>
      </c>
      <c r="I203" s="26">
        <f t="shared" ref="I203:I227" si="25">+M203+Q203+U203+Y203+AC203+AG203+AK203+AO203+AS203+AW203+BA203+BE203+BI203+BM203+BQ203+BU203+BY203+CC203</f>
        <v>0</v>
      </c>
      <c r="J203" s="11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116">
        <v>0</v>
      </c>
      <c r="CE203" s="116"/>
      <c r="CF203" s="24">
        <f t="shared" si="23"/>
        <v>0</v>
      </c>
    </row>
    <row r="204" spans="1:84" ht="15.75" x14ac:dyDescent="0.25">
      <c r="A204" s="8"/>
      <c r="B204" s="38">
        <v>50000184</v>
      </c>
      <c r="C204" s="38" t="s">
        <v>58</v>
      </c>
      <c r="D204" s="38" t="s">
        <v>59</v>
      </c>
      <c r="E204" s="70">
        <v>499.98</v>
      </c>
      <c r="F204" s="24">
        <f t="shared" si="21"/>
        <v>499.98</v>
      </c>
      <c r="G204" s="26">
        <f t="shared" si="22"/>
        <v>0</v>
      </c>
      <c r="H204" s="26">
        <f t="shared" si="24"/>
        <v>0</v>
      </c>
      <c r="I204" s="26">
        <f t="shared" si="25"/>
        <v>0</v>
      </c>
      <c r="J204" s="11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116">
        <v>731</v>
      </c>
      <c r="CE204" s="116">
        <v>731</v>
      </c>
      <c r="CF204" s="24">
        <f t="shared" si="23"/>
        <v>365485.38</v>
      </c>
    </row>
    <row r="205" spans="1:84" ht="15.75" x14ac:dyDescent="0.25">
      <c r="A205" s="8"/>
      <c r="B205" s="38">
        <v>50000175</v>
      </c>
      <c r="C205" s="38" t="s">
        <v>60</v>
      </c>
      <c r="D205" s="38" t="s">
        <v>44</v>
      </c>
      <c r="E205" s="70">
        <v>82.94</v>
      </c>
      <c r="F205" s="24">
        <f t="shared" si="21"/>
        <v>82.94</v>
      </c>
      <c r="G205" s="26">
        <f t="shared" si="22"/>
        <v>0</v>
      </c>
      <c r="H205" s="26">
        <f t="shared" si="24"/>
        <v>0</v>
      </c>
      <c r="I205" s="26">
        <f t="shared" si="25"/>
        <v>0</v>
      </c>
      <c r="J205" s="11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116">
        <v>1150</v>
      </c>
      <c r="CE205" s="116">
        <v>1150</v>
      </c>
      <c r="CF205" s="24">
        <f t="shared" si="23"/>
        <v>95381</v>
      </c>
    </row>
    <row r="206" spans="1:84" ht="15.75" x14ac:dyDescent="0.25">
      <c r="A206" s="3">
        <v>61</v>
      </c>
      <c r="B206" s="47">
        <v>50000140</v>
      </c>
      <c r="C206" s="47" t="s">
        <v>61</v>
      </c>
      <c r="D206" s="47" t="s">
        <v>123</v>
      </c>
      <c r="E206" s="70">
        <v>36.65</v>
      </c>
      <c r="F206" s="24">
        <f t="shared" si="21"/>
        <v>36.65</v>
      </c>
      <c r="G206" s="26">
        <f t="shared" si="22"/>
        <v>0</v>
      </c>
      <c r="H206" s="26">
        <f t="shared" si="24"/>
        <v>0</v>
      </c>
      <c r="I206" s="26">
        <f t="shared" si="25"/>
        <v>0</v>
      </c>
      <c r="J206" s="11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116">
        <v>1250</v>
      </c>
      <c r="CE206" s="116">
        <v>1521</v>
      </c>
      <c r="CF206" s="24">
        <f t="shared" si="23"/>
        <v>55744.65</v>
      </c>
    </row>
    <row r="207" spans="1:84" ht="15.75" x14ac:dyDescent="0.25">
      <c r="A207" s="8">
        <v>62</v>
      </c>
      <c r="B207" s="47">
        <v>50000141</v>
      </c>
      <c r="C207" s="47" t="s">
        <v>61</v>
      </c>
      <c r="D207" s="47" t="s">
        <v>124</v>
      </c>
      <c r="E207" s="70">
        <v>122</v>
      </c>
      <c r="F207" s="24">
        <f t="shared" si="21"/>
        <v>122</v>
      </c>
      <c r="G207" s="26">
        <f t="shared" si="22"/>
        <v>0</v>
      </c>
      <c r="H207" s="26">
        <f t="shared" si="24"/>
        <v>0</v>
      </c>
      <c r="I207" s="26">
        <f t="shared" si="25"/>
        <v>0</v>
      </c>
      <c r="J207" s="11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1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116">
        <v>1250</v>
      </c>
      <c r="CE207" s="116">
        <v>1521</v>
      </c>
      <c r="CF207" s="24">
        <f t="shared" si="23"/>
        <v>185562</v>
      </c>
    </row>
    <row r="208" spans="1:84" ht="15.75" x14ac:dyDescent="0.25">
      <c r="A208" s="3">
        <v>63</v>
      </c>
      <c r="B208" s="47">
        <v>50000259</v>
      </c>
      <c r="C208" s="47" t="s">
        <v>125</v>
      </c>
      <c r="D208" s="47" t="s">
        <v>9</v>
      </c>
      <c r="E208" s="70">
        <v>22.07</v>
      </c>
      <c r="F208" s="24">
        <f t="shared" si="21"/>
        <v>22.07</v>
      </c>
      <c r="G208" s="26">
        <f t="shared" si="22"/>
        <v>0</v>
      </c>
      <c r="H208" s="26">
        <f t="shared" si="24"/>
        <v>0</v>
      </c>
      <c r="I208" s="26">
        <f t="shared" si="25"/>
        <v>0</v>
      </c>
      <c r="J208" s="11"/>
      <c r="K208" s="6"/>
      <c r="L208" s="6"/>
      <c r="M208" s="6"/>
      <c r="N208" s="6"/>
      <c r="O208" s="6"/>
      <c r="P208" s="6"/>
      <c r="Q208" s="6"/>
      <c r="R208" s="6"/>
      <c r="S208" s="1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116">
        <v>1250</v>
      </c>
      <c r="CE208" s="116">
        <v>1250</v>
      </c>
      <c r="CF208" s="24">
        <f t="shared" si="23"/>
        <v>27587.5</v>
      </c>
    </row>
    <row r="209" spans="1:84" ht="15.75" x14ac:dyDescent="0.25">
      <c r="A209" s="8">
        <v>64</v>
      </c>
      <c r="B209" s="47">
        <v>50000260</v>
      </c>
      <c r="C209" s="47" t="s">
        <v>125</v>
      </c>
      <c r="D209" s="47" t="s">
        <v>226</v>
      </c>
      <c r="E209" s="70">
        <v>22.11</v>
      </c>
      <c r="F209" s="24">
        <f t="shared" si="21"/>
        <v>22.11</v>
      </c>
      <c r="G209" s="26">
        <f t="shared" si="22"/>
        <v>0</v>
      </c>
      <c r="H209" s="26">
        <f t="shared" si="24"/>
        <v>0</v>
      </c>
      <c r="I209" s="26">
        <f t="shared" si="25"/>
        <v>0</v>
      </c>
      <c r="J209" s="13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16">
        <v>1250</v>
      </c>
      <c r="CE209" s="116">
        <v>1250</v>
      </c>
      <c r="CF209" s="24">
        <f t="shared" si="23"/>
        <v>27637.5</v>
      </c>
    </row>
    <row r="210" spans="1:84" ht="15.75" x14ac:dyDescent="0.25">
      <c r="A210" s="8"/>
      <c r="B210" s="47"/>
      <c r="C210" s="47" t="s">
        <v>165</v>
      </c>
      <c r="D210" s="47" t="s">
        <v>221</v>
      </c>
      <c r="E210" s="70">
        <v>22.56</v>
      </c>
      <c r="F210" s="24">
        <f t="shared" si="21"/>
        <v>22.56</v>
      </c>
      <c r="G210" s="26">
        <f t="shared" si="22"/>
        <v>0</v>
      </c>
      <c r="H210" s="26">
        <f t="shared" si="24"/>
        <v>0</v>
      </c>
      <c r="I210" s="26">
        <f>+M210+Q210+U210+Y210+AC210+AG210+AK210+AO210+AS210+AW210+BA210+BE210+BI210+BM210+BQ210+BU210+BY210+CC210</f>
        <v>0</v>
      </c>
      <c r="J210" s="13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16"/>
      <c r="CE210" s="116">
        <v>1614.6</v>
      </c>
      <c r="CF210" s="24">
        <f t="shared" si="23"/>
        <v>36425.375999999997</v>
      </c>
    </row>
    <row r="211" spans="1:84" ht="15.75" x14ac:dyDescent="0.25">
      <c r="A211" s="8"/>
      <c r="B211" s="47"/>
      <c r="C211" s="47" t="s">
        <v>232</v>
      </c>
      <c r="D211" s="47"/>
      <c r="E211" s="70"/>
      <c r="F211" s="24">
        <f t="shared" si="21"/>
        <v>25.8</v>
      </c>
      <c r="G211" s="26">
        <f t="shared" si="22"/>
        <v>25.8</v>
      </c>
      <c r="H211" s="26">
        <f t="shared" si="24"/>
        <v>0</v>
      </c>
      <c r="I211" s="26">
        <f>+M211+Q211+U211+Y211+AC211+AG211+AK211+AO211+AS211+AW211+BA211+BE211+BI211+BM211+BQ211+BU211+BY211+CC211</f>
        <v>0</v>
      </c>
      <c r="J211" s="13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>
        <v>25.8</v>
      </c>
      <c r="BW211" s="14"/>
      <c r="BX211" s="14"/>
      <c r="BY211" s="14"/>
      <c r="BZ211" s="14"/>
      <c r="CA211" s="14"/>
      <c r="CB211" s="14"/>
      <c r="CC211" s="14"/>
      <c r="CD211" s="116"/>
      <c r="CE211" s="116">
        <v>1450</v>
      </c>
      <c r="CF211" s="24">
        <f t="shared" si="23"/>
        <v>37410</v>
      </c>
    </row>
    <row r="212" spans="1:84" ht="15.75" x14ac:dyDescent="0.25">
      <c r="A212" s="3">
        <v>65</v>
      </c>
      <c r="B212" s="38">
        <v>50000270</v>
      </c>
      <c r="C212" s="38" t="s">
        <v>127</v>
      </c>
      <c r="D212" s="38" t="s">
        <v>128</v>
      </c>
      <c r="E212" s="70">
        <v>17</v>
      </c>
      <c r="F212" s="24">
        <f t="shared" si="21"/>
        <v>26.98</v>
      </c>
      <c r="G212" s="26">
        <f t="shared" si="22"/>
        <v>9.98</v>
      </c>
      <c r="H212" s="26">
        <f t="shared" si="24"/>
        <v>0</v>
      </c>
      <c r="I212" s="26">
        <f t="shared" si="25"/>
        <v>0</v>
      </c>
      <c r="J212" s="11"/>
      <c r="K212" s="16"/>
      <c r="L212" s="16"/>
      <c r="M212" s="16"/>
      <c r="N212" s="6"/>
      <c r="O212" s="6"/>
      <c r="P212" s="16"/>
      <c r="Q212" s="16"/>
      <c r="R212" s="6"/>
      <c r="S212" s="25"/>
      <c r="T212" s="16"/>
      <c r="U212" s="16"/>
      <c r="V212" s="6"/>
      <c r="W212" s="15"/>
      <c r="X212" s="16"/>
      <c r="Y212" s="16"/>
      <c r="Z212" s="6"/>
      <c r="AA212" s="6"/>
      <c r="AB212" s="16">
        <v>9.98</v>
      </c>
      <c r="AC212" s="16"/>
      <c r="AD212" s="6"/>
      <c r="AE212" s="6"/>
      <c r="AF212" s="16"/>
      <c r="AG212" s="16"/>
      <c r="AH212" s="6"/>
      <c r="AI212" s="6"/>
      <c r="AJ212" s="16"/>
      <c r="AK212" s="16"/>
      <c r="AL212" s="6"/>
      <c r="AM212" s="6"/>
      <c r="AN212" s="16"/>
      <c r="AO212" s="16"/>
      <c r="AP212" s="6"/>
      <c r="AQ212" s="6"/>
      <c r="AR212" s="16"/>
      <c r="AS212" s="16"/>
      <c r="AT212" s="6"/>
      <c r="AU212" s="6"/>
      <c r="AV212" s="16"/>
      <c r="AW212" s="16"/>
      <c r="AX212" s="6"/>
      <c r="AY212" s="6"/>
      <c r="AZ212" s="16"/>
      <c r="BA212" s="16"/>
      <c r="BB212" s="6"/>
      <c r="BC212" s="6"/>
      <c r="BD212" s="16"/>
      <c r="BE212" s="16"/>
      <c r="BF212" s="6"/>
      <c r="BG212" s="6"/>
      <c r="BH212" s="16"/>
      <c r="BI212" s="16"/>
      <c r="BJ212" s="6"/>
      <c r="BK212" s="6"/>
      <c r="BL212" s="16"/>
      <c r="BM212" s="16"/>
      <c r="BN212" s="6"/>
      <c r="BO212" s="6"/>
      <c r="BP212" s="16"/>
      <c r="BQ212" s="16"/>
      <c r="BR212" s="6"/>
      <c r="BS212" s="6"/>
      <c r="BT212" s="16"/>
      <c r="BU212" s="16"/>
      <c r="BV212" s="6"/>
      <c r="BW212" s="6"/>
      <c r="BX212" s="16"/>
      <c r="BY212" s="16"/>
      <c r="BZ212" s="6"/>
      <c r="CA212" s="6"/>
      <c r="CB212" s="16"/>
      <c r="CC212" s="16"/>
      <c r="CD212" s="116">
        <v>1150</v>
      </c>
      <c r="CE212" s="116">
        <v>1150</v>
      </c>
      <c r="CF212" s="24">
        <f t="shared" si="23"/>
        <v>31027</v>
      </c>
    </row>
    <row r="213" spans="1:84" ht="15.75" x14ac:dyDescent="0.25">
      <c r="A213" s="8">
        <v>66</v>
      </c>
      <c r="B213" s="38">
        <v>50000295</v>
      </c>
      <c r="C213" s="38" t="s">
        <v>62</v>
      </c>
      <c r="D213" s="38" t="s">
        <v>63</v>
      </c>
      <c r="E213" s="70">
        <v>32.17</v>
      </c>
      <c r="F213" s="24">
        <f t="shared" si="21"/>
        <v>32.17</v>
      </c>
      <c r="G213" s="26">
        <f t="shared" si="22"/>
        <v>0</v>
      </c>
      <c r="H213" s="26">
        <f t="shared" si="24"/>
        <v>0</v>
      </c>
      <c r="I213" s="26">
        <f t="shared" si="25"/>
        <v>0</v>
      </c>
      <c r="J213" s="11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116">
        <v>1250</v>
      </c>
      <c r="CE213" s="116">
        <v>1521</v>
      </c>
      <c r="CF213" s="24">
        <f t="shared" si="23"/>
        <v>48930.57</v>
      </c>
    </row>
    <row r="214" spans="1:84" ht="15.75" x14ac:dyDescent="0.25">
      <c r="A214" s="3">
        <v>67</v>
      </c>
      <c r="B214" s="38">
        <v>50000011</v>
      </c>
      <c r="C214" s="38" t="s">
        <v>129</v>
      </c>
      <c r="D214" s="38" t="s">
        <v>65</v>
      </c>
      <c r="E214" s="70">
        <v>45.64</v>
      </c>
      <c r="F214" s="24">
        <f t="shared" si="21"/>
        <v>45.64</v>
      </c>
      <c r="G214" s="26">
        <f t="shared" si="22"/>
        <v>0</v>
      </c>
      <c r="H214" s="26">
        <f t="shared" si="24"/>
        <v>0</v>
      </c>
      <c r="I214" s="26">
        <f t="shared" si="25"/>
        <v>0</v>
      </c>
      <c r="J214" s="11"/>
      <c r="K214" s="6"/>
      <c r="L214" s="6"/>
      <c r="M214" s="6"/>
      <c r="N214" s="6"/>
      <c r="O214" s="6"/>
      <c r="P214" s="6"/>
      <c r="Q214" s="6"/>
      <c r="R214" s="6"/>
      <c r="S214" s="1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15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1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116">
        <v>1250</v>
      </c>
      <c r="CE214" s="116">
        <v>1521</v>
      </c>
      <c r="CF214" s="24">
        <f t="shared" si="23"/>
        <v>69418.44</v>
      </c>
    </row>
    <row r="215" spans="1:84" ht="15.75" x14ac:dyDescent="0.25">
      <c r="A215" s="8"/>
      <c r="B215" s="38">
        <v>50000306</v>
      </c>
      <c r="C215" s="38" t="s">
        <v>145</v>
      </c>
      <c r="D215" s="38" t="s">
        <v>210</v>
      </c>
      <c r="E215" s="70">
        <v>24.82</v>
      </c>
      <c r="F215" s="24">
        <f t="shared" si="21"/>
        <v>18.649999999999999</v>
      </c>
      <c r="G215" s="26">
        <f t="shared" si="22"/>
        <v>3.27</v>
      </c>
      <c r="H215" s="26">
        <f t="shared" si="24"/>
        <v>9.44</v>
      </c>
      <c r="I215" s="26">
        <f t="shared" si="25"/>
        <v>0</v>
      </c>
      <c r="J215" s="11"/>
      <c r="K215" s="6"/>
      <c r="L215" s="6"/>
      <c r="M215" s="6"/>
      <c r="N215" s="6"/>
      <c r="O215" s="6"/>
      <c r="P215" s="6"/>
      <c r="Q215" s="6"/>
      <c r="R215" s="6"/>
      <c r="S215" s="1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15"/>
      <c r="AV215" s="6"/>
      <c r="AW215" s="6"/>
      <c r="AX215" s="6"/>
      <c r="AY215" s="6">
        <v>9.44</v>
      </c>
      <c r="AZ215" s="6"/>
      <c r="BA215" s="6"/>
      <c r="BB215" s="6"/>
      <c r="BC215" s="6"/>
      <c r="BD215" s="6"/>
      <c r="BE215" s="6"/>
      <c r="BF215" s="6"/>
      <c r="BG215" s="6"/>
      <c r="BH215" s="25">
        <v>3.27</v>
      </c>
      <c r="BI215" s="6"/>
      <c r="BJ215" s="6"/>
      <c r="BK215" s="6"/>
      <c r="BL215" s="6"/>
      <c r="BM215" s="6"/>
      <c r="BN215" s="6"/>
      <c r="BO215" s="1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116">
        <v>1521</v>
      </c>
      <c r="CE215" s="116">
        <v>1521</v>
      </c>
      <c r="CF215" s="24">
        <f t="shared" si="23"/>
        <v>28366.649999999998</v>
      </c>
    </row>
    <row r="216" spans="1:84" ht="15.75" x14ac:dyDescent="0.25">
      <c r="A216" s="8"/>
      <c r="B216" s="38"/>
      <c r="C216" s="38" t="s">
        <v>91</v>
      </c>
      <c r="D216" s="38" t="s">
        <v>191</v>
      </c>
      <c r="E216" s="70">
        <v>35.25</v>
      </c>
      <c r="F216" s="24">
        <f t="shared" si="21"/>
        <v>35.25</v>
      </c>
      <c r="G216" s="26">
        <f t="shared" si="22"/>
        <v>0</v>
      </c>
      <c r="H216" s="26">
        <f t="shared" si="24"/>
        <v>0</v>
      </c>
      <c r="I216" s="26">
        <f t="shared" si="25"/>
        <v>0</v>
      </c>
      <c r="J216" s="11"/>
      <c r="K216" s="6"/>
      <c r="L216" s="6"/>
      <c r="M216" s="6"/>
      <c r="N216" s="6"/>
      <c r="O216" s="6"/>
      <c r="P216" s="6"/>
      <c r="Q216" s="6"/>
      <c r="R216" s="6"/>
      <c r="S216" s="1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15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1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116">
        <v>1614.6</v>
      </c>
      <c r="CE216" s="116">
        <v>1614.6</v>
      </c>
      <c r="CF216" s="24">
        <f t="shared" si="23"/>
        <v>56914.649999999994</v>
      </c>
    </row>
    <row r="217" spans="1:84" ht="15.75" x14ac:dyDescent="0.25">
      <c r="A217" s="8">
        <v>68</v>
      </c>
      <c r="B217" s="47">
        <v>50000173</v>
      </c>
      <c r="C217" s="47" t="s">
        <v>130</v>
      </c>
      <c r="D217" s="47" t="s">
        <v>131</v>
      </c>
      <c r="E217" s="70">
        <v>23.98</v>
      </c>
      <c r="F217" s="24">
        <f t="shared" si="21"/>
        <v>25.309999999999995</v>
      </c>
      <c r="G217" s="26">
        <f t="shared" si="22"/>
        <v>29.4</v>
      </c>
      <c r="H217" s="26">
        <f t="shared" si="24"/>
        <v>28.07</v>
      </c>
      <c r="I217" s="26">
        <f t="shared" si="25"/>
        <v>0</v>
      </c>
      <c r="J217" s="11"/>
      <c r="K217" s="6"/>
      <c r="L217" s="6"/>
      <c r="M217" s="6"/>
      <c r="N217" s="6"/>
      <c r="O217" s="15"/>
      <c r="P217" s="6"/>
      <c r="Q217" s="6"/>
      <c r="R217" s="6"/>
      <c r="S217" s="25">
        <v>11.37</v>
      </c>
      <c r="T217" s="6"/>
      <c r="U217" s="6"/>
      <c r="V217" s="6"/>
      <c r="W217" s="6"/>
      <c r="X217" s="6"/>
      <c r="Y217" s="6"/>
      <c r="Z217" s="6"/>
      <c r="AA217" s="6"/>
      <c r="AB217" s="25">
        <v>4.0999999999999996</v>
      </c>
      <c r="AC217" s="6"/>
      <c r="AD217" s="6"/>
      <c r="AE217" s="1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25">
        <v>16.7</v>
      </c>
      <c r="BT217" s="6"/>
      <c r="BU217" s="6"/>
      <c r="BV217" s="25">
        <v>25.3</v>
      </c>
      <c r="BW217" s="6"/>
      <c r="BX217" s="6"/>
      <c r="BY217" s="6"/>
      <c r="BZ217" s="6"/>
      <c r="CA217" s="6"/>
      <c r="CB217" s="6"/>
      <c r="CC217" s="6"/>
      <c r="CD217" s="116">
        <v>1200</v>
      </c>
      <c r="CE217" s="116">
        <v>1614.6</v>
      </c>
      <c r="CF217" s="24">
        <f t="shared" si="23"/>
        <v>40865.525999999991</v>
      </c>
    </row>
    <row r="218" spans="1:84" ht="18.75" customHeight="1" x14ac:dyDescent="0.25">
      <c r="A218" s="86" t="s">
        <v>222</v>
      </c>
      <c r="B218" s="87"/>
      <c r="C218" s="87"/>
      <c r="D218" s="88"/>
      <c r="E218" s="70"/>
      <c r="F218" s="24"/>
      <c r="G218" s="26">
        <f t="shared" si="22"/>
        <v>0</v>
      </c>
      <c r="H218" s="26">
        <f t="shared" si="24"/>
        <v>0</v>
      </c>
      <c r="I218" s="26">
        <f t="shared" si="25"/>
        <v>0</v>
      </c>
      <c r="J218" s="11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16"/>
      <c r="X218" s="6"/>
      <c r="Y218" s="6"/>
      <c r="Z218" s="6"/>
      <c r="AA218" s="6"/>
      <c r="AB218" s="6"/>
      <c r="AC218" s="6"/>
      <c r="AD218" s="6"/>
      <c r="AE218" s="15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15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1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116"/>
      <c r="CE218" s="116"/>
      <c r="CF218" s="24">
        <f t="shared" si="23"/>
        <v>0</v>
      </c>
    </row>
    <row r="219" spans="1:84" ht="15.75" x14ac:dyDescent="0.25">
      <c r="A219" s="8">
        <v>70</v>
      </c>
      <c r="B219" s="49">
        <v>50000218</v>
      </c>
      <c r="C219" s="49" t="s">
        <v>132</v>
      </c>
      <c r="D219" s="49" t="s">
        <v>133</v>
      </c>
      <c r="E219" s="70">
        <v>632.55999999999995</v>
      </c>
      <c r="F219" s="24">
        <f>+E219+G219-H219</f>
        <v>591.76999999999987</v>
      </c>
      <c r="G219" s="26">
        <f t="shared" si="22"/>
        <v>25.05</v>
      </c>
      <c r="H219" s="26">
        <f t="shared" si="24"/>
        <v>65.84</v>
      </c>
      <c r="I219" s="26">
        <f t="shared" si="25"/>
        <v>0</v>
      </c>
      <c r="J219" s="11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15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>
        <v>65.84</v>
      </c>
      <c r="CB219" s="6">
        <f>20+5.05</f>
        <v>25.05</v>
      </c>
      <c r="CC219" s="6"/>
      <c r="CD219" s="116">
        <v>1071.6733716475096</v>
      </c>
      <c r="CE219" s="24">
        <v>1071.6733716475096</v>
      </c>
      <c r="CF219" s="24">
        <f t="shared" si="23"/>
        <v>634184.15113984665</v>
      </c>
    </row>
    <row r="220" spans="1:84" ht="15.75" x14ac:dyDescent="0.25">
      <c r="A220" s="3">
        <v>71</v>
      </c>
      <c r="B220" s="47">
        <v>50000032</v>
      </c>
      <c r="C220" s="47" t="s">
        <v>132</v>
      </c>
      <c r="D220" s="47" t="s">
        <v>134</v>
      </c>
      <c r="E220" s="70">
        <v>1710</v>
      </c>
      <c r="F220" s="24">
        <f>+E220+G220-H220</f>
        <v>1581.59</v>
      </c>
      <c r="G220" s="26">
        <f t="shared" si="22"/>
        <v>51.86</v>
      </c>
      <c r="H220" s="26">
        <f t="shared" si="24"/>
        <v>180.26999999999998</v>
      </c>
      <c r="I220" s="26">
        <f t="shared" si="25"/>
        <v>0</v>
      </c>
      <c r="J220" s="11"/>
      <c r="K220" s="6"/>
      <c r="L220" s="6">
        <f>17+18.33</f>
        <v>35.33</v>
      </c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16.53</v>
      </c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25">
        <v>52.77</v>
      </c>
      <c r="BD220" s="6"/>
      <c r="BE220" s="6"/>
      <c r="BF220" s="6"/>
      <c r="BG220" s="6"/>
      <c r="BH220" s="6"/>
      <c r="BI220" s="6"/>
      <c r="BJ220" s="6"/>
      <c r="BK220" s="6">
        <v>65.3</v>
      </c>
      <c r="BL220" s="6"/>
      <c r="BM220" s="6"/>
      <c r="BN220" s="6"/>
      <c r="BO220" s="6"/>
      <c r="BP220" s="6"/>
      <c r="BQ220" s="6"/>
      <c r="BR220" s="6"/>
      <c r="BS220" s="6">
        <v>62.2</v>
      </c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116">
        <v>1042.5068853204762</v>
      </c>
      <c r="CE220" s="24">
        <v>1042.5068853204762</v>
      </c>
      <c r="CF220" s="24">
        <f t="shared" si="23"/>
        <v>1648818.4647540117</v>
      </c>
    </row>
    <row r="221" spans="1:84" ht="15.75" x14ac:dyDescent="0.25">
      <c r="A221" s="8">
        <v>72</v>
      </c>
      <c r="B221" s="40">
        <v>50000056</v>
      </c>
      <c r="C221" s="47" t="s">
        <v>135</v>
      </c>
      <c r="D221" s="47" t="s">
        <v>136</v>
      </c>
      <c r="E221" s="70">
        <v>982.5</v>
      </c>
      <c r="F221" s="24">
        <f>+E221+G221-H221</f>
        <v>790.48</v>
      </c>
      <c r="G221" s="26">
        <f>+J221+L221+N221+P221+R221+T221+V221+X221+Z221+AB221+AD221+AF221+AH221+AJ221+AL221+AN221+AP221+AR221+AT221+AV221+AX221+AZ221+BB221+BD221++BF221+BH221+BJ221+BL221++BN221+BP221+BR221+BT221+BV221+BX221+BZ221+CB221</f>
        <v>29.519999999999996</v>
      </c>
      <c r="H221" s="26">
        <f t="shared" si="24"/>
        <v>221.54</v>
      </c>
      <c r="I221" s="26">
        <f t="shared" si="25"/>
        <v>0</v>
      </c>
      <c r="J221" s="11"/>
      <c r="K221" s="6"/>
      <c r="L221" s="6"/>
      <c r="M221" s="6"/>
      <c r="N221" s="6"/>
      <c r="O221" s="6"/>
      <c r="P221" s="6"/>
      <c r="Q221" s="6"/>
      <c r="R221" s="6"/>
      <c r="S221" s="25">
        <v>30</v>
      </c>
      <c r="T221" s="25">
        <v>8.5299999999999994</v>
      </c>
      <c r="U221" s="6"/>
      <c r="V221" s="6"/>
      <c r="W221" s="6"/>
      <c r="X221" s="6"/>
      <c r="Y221" s="6"/>
      <c r="Z221" s="6"/>
      <c r="AA221" s="6"/>
      <c r="AB221" s="25">
        <v>8.6999999999999993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25">
        <v>69.25</v>
      </c>
      <c r="AN221" s="6"/>
      <c r="AO221" s="6"/>
      <c r="AP221" s="6"/>
      <c r="AQ221" s="25">
        <v>58.76</v>
      </c>
      <c r="AR221" s="25">
        <v>8.76</v>
      </c>
      <c r="AS221" s="6"/>
      <c r="AT221" s="6"/>
      <c r="AU221" s="6"/>
      <c r="AV221" s="6"/>
      <c r="AW221" s="6"/>
      <c r="AX221" s="6"/>
      <c r="AY221" s="6">
        <v>30</v>
      </c>
      <c r="AZ221" s="6"/>
      <c r="BA221" s="6"/>
      <c r="BB221" s="6"/>
      <c r="BC221" s="6"/>
      <c r="BD221" s="25">
        <v>3.53</v>
      </c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>
        <v>33.53</v>
      </c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116">
        <v>1040.4118462581109</v>
      </c>
      <c r="CE221" s="24">
        <v>1040.4118462581109</v>
      </c>
      <c r="CF221" s="24">
        <f t="shared" si="23"/>
        <v>822424.75623011158</v>
      </c>
    </row>
    <row r="222" spans="1:84" ht="18.75" customHeight="1" x14ac:dyDescent="0.25">
      <c r="A222" s="86" t="s">
        <v>223</v>
      </c>
      <c r="B222" s="89"/>
      <c r="C222" s="89"/>
      <c r="D222" s="90"/>
      <c r="E222" s="70"/>
      <c r="F222" s="24"/>
      <c r="G222" s="26">
        <f t="shared" ref="G222:G227" si="26">+J222+L222+N222+P222+R222+T222+V222+X222+Z222+AB222+AD222+AF222+AH222+AJ222+AL222+AN222+AP222+AR222+AT222+AV222+AX222+AZ222+BB222+BD222++BF222+BH222+BJ222+BL222++BN222+BP222+BR222+BT222+BV222+BX222+BZ222+CB222</f>
        <v>0</v>
      </c>
      <c r="H222" s="26">
        <f t="shared" si="24"/>
        <v>0</v>
      </c>
      <c r="I222" s="26">
        <f t="shared" si="25"/>
        <v>0</v>
      </c>
      <c r="J222" s="11"/>
      <c r="K222" s="6"/>
      <c r="L222" s="6"/>
      <c r="M222" s="6"/>
      <c r="N222" s="6"/>
      <c r="O222" s="16"/>
      <c r="P222" s="6"/>
      <c r="Q222" s="6"/>
      <c r="R222" s="6"/>
      <c r="S222" s="6"/>
      <c r="T222" s="6"/>
      <c r="U222" s="6"/>
      <c r="V222" s="6"/>
      <c r="W222" s="15"/>
      <c r="X222" s="6"/>
      <c r="Y222" s="6"/>
      <c r="Z222" s="6"/>
      <c r="AA222" s="6"/>
      <c r="AB222" s="6"/>
      <c r="AC222" s="6"/>
      <c r="AD222" s="6"/>
      <c r="AE222" s="17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116"/>
      <c r="CE222" s="116"/>
      <c r="CF222" s="24">
        <f t="shared" si="23"/>
        <v>0</v>
      </c>
    </row>
    <row r="223" spans="1:84" s="36" customFormat="1" ht="15.75" x14ac:dyDescent="0.25">
      <c r="A223" s="3">
        <v>73</v>
      </c>
      <c r="B223" s="49">
        <v>50000205</v>
      </c>
      <c r="C223" s="47" t="s">
        <v>137</v>
      </c>
      <c r="D223" s="47" t="s">
        <v>138</v>
      </c>
      <c r="E223" s="71">
        <v>25.46</v>
      </c>
      <c r="F223" s="24">
        <f>+E223+G223-H223</f>
        <v>25.46</v>
      </c>
      <c r="G223" s="26">
        <f t="shared" si="26"/>
        <v>0</v>
      </c>
      <c r="H223" s="26">
        <f t="shared" si="24"/>
        <v>0</v>
      </c>
      <c r="I223" s="26">
        <f t="shared" si="25"/>
        <v>0</v>
      </c>
      <c r="J223" s="31"/>
      <c r="K223" s="32"/>
      <c r="L223" s="32"/>
      <c r="M223" s="32"/>
      <c r="N223" s="32"/>
      <c r="O223" s="33"/>
      <c r="P223" s="32"/>
      <c r="Q223" s="32"/>
      <c r="R223" s="32"/>
      <c r="S223" s="32"/>
      <c r="T223" s="32"/>
      <c r="U223" s="32"/>
      <c r="V223" s="32"/>
      <c r="W223" s="34"/>
      <c r="X223" s="32"/>
      <c r="Y223" s="32"/>
      <c r="Z223" s="32"/>
      <c r="AA223" s="32"/>
      <c r="AB223" s="32"/>
      <c r="AC223" s="32"/>
      <c r="AD223" s="32"/>
      <c r="AE223" s="35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116">
        <v>1020</v>
      </c>
      <c r="CE223" s="116">
        <v>1193.4000000000001</v>
      </c>
      <c r="CF223" s="24">
        <f t="shared" si="23"/>
        <v>30383.964000000004</v>
      </c>
    </row>
    <row r="224" spans="1:84" ht="15.75" x14ac:dyDescent="0.25">
      <c r="A224" s="3">
        <v>74</v>
      </c>
      <c r="B224" s="47">
        <v>50000204</v>
      </c>
      <c r="C224" s="47" t="s">
        <v>137</v>
      </c>
      <c r="D224" s="47" t="s">
        <v>134</v>
      </c>
      <c r="E224" s="70">
        <v>0</v>
      </c>
      <c r="F224" s="24">
        <f>+E224+G224-H224</f>
        <v>0</v>
      </c>
      <c r="G224" s="26">
        <f t="shared" si="26"/>
        <v>0</v>
      </c>
      <c r="H224" s="26">
        <f t="shared" si="24"/>
        <v>0</v>
      </c>
      <c r="I224" s="26">
        <f t="shared" si="25"/>
        <v>0</v>
      </c>
      <c r="J224" s="13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16">
        <v>0</v>
      </c>
      <c r="CE224" s="116"/>
      <c r="CF224" s="24">
        <f t="shared" si="23"/>
        <v>0</v>
      </c>
    </row>
    <row r="225" spans="1:84" ht="15.75" x14ac:dyDescent="0.25">
      <c r="A225" s="8">
        <v>75</v>
      </c>
      <c r="B225" s="47">
        <v>50000236</v>
      </c>
      <c r="C225" s="47" t="s">
        <v>139</v>
      </c>
      <c r="D225" s="47" t="s">
        <v>140</v>
      </c>
      <c r="E225" s="70">
        <v>311.02</v>
      </c>
      <c r="F225" s="24">
        <f>+E225+G225-H225</f>
        <v>527.37</v>
      </c>
      <c r="G225" s="26">
        <f t="shared" si="26"/>
        <v>570.34</v>
      </c>
      <c r="H225" s="26">
        <f t="shared" si="24"/>
        <v>353.99</v>
      </c>
      <c r="I225" s="26">
        <f t="shared" si="25"/>
        <v>0</v>
      </c>
      <c r="J225" s="13"/>
      <c r="K225" s="14"/>
      <c r="L225" s="14"/>
      <c r="M225" s="14"/>
      <c r="N225" s="14"/>
      <c r="O225" s="29">
        <v>76.7</v>
      </c>
      <c r="P225" s="14"/>
      <c r="Q225" s="14"/>
      <c r="R225" s="14"/>
      <c r="S225" s="14">
        <f>74.48+70.94</f>
        <v>145.42000000000002</v>
      </c>
      <c r="T225" s="14"/>
      <c r="U225" s="14"/>
      <c r="V225" s="14"/>
      <c r="W225" s="14">
        <v>72</v>
      </c>
      <c r="X225" s="14"/>
      <c r="Y225" s="14"/>
      <c r="Z225" s="14"/>
      <c r="AA225" s="14"/>
      <c r="AB225" s="14">
        <f>14.6+11.6+13+10+8</f>
        <v>57.2</v>
      </c>
      <c r="AC225" s="14"/>
      <c r="AD225" s="14">
        <v>503.8</v>
      </c>
      <c r="AE225" s="14"/>
      <c r="AF225" s="14">
        <v>9.34</v>
      </c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>
        <v>24.94</v>
      </c>
      <c r="AZ225" s="14"/>
      <c r="BA225" s="14"/>
      <c r="BB225" s="14"/>
      <c r="BC225" s="14">
        <v>23.83</v>
      </c>
      <c r="BD225" s="14"/>
      <c r="BE225" s="14"/>
      <c r="BF225" s="14"/>
      <c r="BG225" s="14">
        <v>11.1</v>
      </c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16">
        <v>340</v>
      </c>
      <c r="CE225" s="116">
        <v>400</v>
      </c>
      <c r="CF225" s="24">
        <f t="shared" si="23"/>
        <v>210948</v>
      </c>
    </row>
    <row r="226" spans="1:84" ht="15.75" x14ac:dyDescent="0.25">
      <c r="A226" s="3">
        <v>76</v>
      </c>
      <c r="B226" s="47">
        <v>50000250</v>
      </c>
      <c r="C226" s="47" t="s">
        <v>141</v>
      </c>
      <c r="D226" s="47" t="s">
        <v>140</v>
      </c>
      <c r="E226" s="70">
        <v>196</v>
      </c>
      <c r="F226" s="24">
        <f>+E226+G226-H226</f>
        <v>196</v>
      </c>
      <c r="G226" s="26">
        <f t="shared" si="26"/>
        <v>0</v>
      </c>
      <c r="H226" s="26">
        <f t="shared" si="24"/>
        <v>0</v>
      </c>
      <c r="I226" s="26">
        <f t="shared" si="25"/>
        <v>0</v>
      </c>
      <c r="J226" s="13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16">
        <v>350</v>
      </c>
      <c r="CE226" s="116">
        <v>350</v>
      </c>
      <c r="CF226" s="24">
        <f t="shared" si="23"/>
        <v>68600</v>
      </c>
    </row>
    <row r="227" spans="1:84" ht="16.5" thickBot="1" x14ac:dyDescent="0.3">
      <c r="A227" s="8">
        <v>77</v>
      </c>
      <c r="B227" s="47">
        <v>50000272</v>
      </c>
      <c r="C227" s="47" t="s">
        <v>142</v>
      </c>
      <c r="D227" s="47" t="s">
        <v>140</v>
      </c>
      <c r="E227" s="75">
        <v>319.45999999999998</v>
      </c>
      <c r="F227" s="67">
        <f>+E227+G227-H227</f>
        <v>547.17999999999995</v>
      </c>
      <c r="G227" s="26">
        <f t="shared" si="26"/>
        <v>607.09999999999991</v>
      </c>
      <c r="H227" s="26">
        <f t="shared" si="24"/>
        <v>379.38</v>
      </c>
      <c r="I227" s="26">
        <f t="shared" si="25"/>
        <v>0</v>
      </c>
      <c r="J227" s="13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>
        <v>146.69999999999999</v>
      </c>
      <c r="AF227" s="14">
        <v>33.82</v>
      </c>
      <c r="AG227" s="14"/>
      <c r="AH227" s="14"/>
      <c r="AI227" s="14">
        <v>143.36000000000001</v>
      </c>
      <c r="AJ227" s="14"/>
      <c r="AK227" s="14"/>
      <c r="AL227" s="14"/>
      <c r="AM227" s="14"/>
      <c r="AN227" s="14"/>
      <c r="AO227" s="14"/>
      <c r="AP227" s="14"/>
      <c r="AQ227" s="14">
        <v>89.32</v>
      </c>
      <c r="AR227" s="14">
        <f>27.16+26.97</f>
        <v>54.129999999999995</v>
      </c>
      <c r="AS227" s="14"/>
      <c r="AT227" s="14"/>
      <c r="AU227" s="14"/>
      <c r="AV227" s="14"/>
      <c r="AW227" s="14"/>
      <c r="AX227" s="14"/>
      <c r="AY227" s="14"/>
      <c r="AZ227" s="14"/>
      <c r="BA227" s="14"/>
      <c r="BB227" s="14">
        <v>519.15</v>
      </c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16">
        <v>350</v>
      </c>
      <c r="CE227" s="116">
        <v>500</v>
      </c>
      <c r="CF227" s="24">
        <f t="shared" si="23"/>
        <v>273590</v>
      </c>
    </row>
    <row r="228" spans="1:84" ht="15.75" thickBot="1" x14ac:dyDescent="0.3">
      <c r="A228" s="105" t="s">
        <v>1</v>
      </c>
      <c r="B228" s="106"/>
      <c r="C228" s="106"/>
      <c r="D228" s="107"/>
      <c r="E228" s="5">
        <f>SUM(E7:E227)</f>
        <v>2355730.7299999991</v>
      </c>
      <c r="F228" s="5">
        <f t="shared" ref="F228:BQ228" si="27">SUM(F7:F227)</f>
        <v>2394703.1299999994</v>
      </c>
      <c r="G228" s="5">
        <f>SUM(G7:G227)</f>
        <v>411630.69</v>
      </c>
      <c r="H228" s="5">
        <f t="shared" si="27"/>
        <v>351058.29000000004</v>
      </c>
      <c r="I228" s="5">
        <f t="shared" si="27"/>
        <v>295.43999999999994</v>
      </c>
      <c r="J228" s="5">
        <f t="shared" si="27"/>
        <v>47.3</v>
      </c>
      <c r="K228" s="5">
        <f t="shared" si="27"/>
        <v>10324.5</v>
      </c>
      <c r="L228" s="5">
        <f t="shared" si="27"/>
        <v>73.14</v>
      </c>
      <c r="M228" s="5">
        <f t="shared" si="27"/>
        <v>0</v>
      </c>
      <c r="N228" s="5">
        <f t="shared" si="27"/>
        <v>0</v>
      </c>
      <c r="O228" s="5">
        <f t="shared" si="27"/>
        <v>10411.25</v>
      </c>
      <c r="P228" s="5">
        <f t="shared" si="27"/>
        <v>8857</v>
      </c>
      <c r="Q228" s="5">
        <f t="shared" si="27"/>
        <v>0</v>
      </c>
      <c r="R228" s="5">
        <f t="shared" si="27"/>
        <v>301.77</v>
      </c>
      <c r="S228" s="5">
        <f t="shared" si="27"/>
        <v>60117.21</v>
      </c>
      <c r="T228" s="5">
        <f t="shared" si="27"/>
        <v>2591.69</v>
      </c>
      <c r="U228" s="5">
        <f t="shared" si="27"/>
        <v>0</v>
      </c>
      <c r="V228" s="5">
        <f t="shared" si="27"/>
        <v>0</v>
      </c>
      <c r="W228" s="5">
        <f t="shared" si="27"/>
        <v>35052.17</v>
      </c>
      <c r="X228" s="5">
        <f t="shared" si="27"/>
        <v>1072</v>
      </c>
      <c r="Y228" s="5">
        <f t="shared" si="27"/>
        <v>0</v>
      </c>
      <c r="Z228" s="5">
        <f t="shared" si="27"/>
        <v>61590</v>
      </c>
      <c r="AA228" s="5">
        <f t="shared" si="27"/>
        <v>20803.580000000002</v>
      </c>
      <c r="AB228" s="5">
        <f t="shared" si="27"/>
        <v>493.13</v>
      </c>
      <c r="AC228" s="5">
        <f t="shared" si="27"/>
        <v>0</v>
      </c>
      <c r="AD228" s="5">
        <f t="shared" si="27"/>
        <v>66565.000000000015</v>
      </c>
      <c r="AE228" s="5">
        <f t="shared" si="27"/>
        <v>25855.200000000001</v>
      </c>
      <c r="AF228" s="5">
        <f t="shared" si="27"/>
        <v>1363.1299999999999</v>
      </c>
      <c r="AG228" s="5">
        <f t="shared" si="27"/>
        <v>10.8</v>
      </c>
      <c r="AH228" s="5">
        <f t="shared" si="27"/>
        <v>242.04</v>
      </c>
      <c r="AI228" s="5">
        <f t="shared" si="27"/>
        <v>291.32</v>
      </c>
      <c r="AJ228" s="5">
        <f t="shared" si="27"/>
        <v>1</v>
      </c>
      <c r="AK228" s="5">
        <f t="shared" si="27"/>
        <v>0</v>
      </c>
      <c r="AL228" s="5">
        <f t="shared" si="27"/>
        <v>62200</v>
      </c>
      <c r="AM228" s="5">
        <f t="shared" si="27"/>
        <v>20691.080000000002</v>
      </c>
      <c r="AN228" s="5">
        <f t="shared" si="27"/>
        <v>0</v>
      </c>
      <c r="AO228" s="5">
        <f t="shared" si="27"/>
        <v>0</v>
      </c>
      <c r="AP228" s="5">
        <f t="shared" si="27"/>
        <v>0</v>
      </c>
      <c r="AQ228" s="5">
        <f t="shared" si="27"/>
        <v>373.24</v>
      </c>
      <c r="AR228" s="5">
        <f t="shared" si="27"/>
        <v>99.78</v>
      </c>
      <c r="AS228" s="5">
        <f t="shared" si="27"/>
        <v>0</v>
      </c>
      <c r="AT228" s="5">
        <f t="shared" si="27"/>
        <v>79627.850000000006</v>
      </c>
      <c r="AU228" s="5">
        <f t="shared" si="27"/>
        <v>0</v>
      </c>
      <c r="AV228" s="5">
        <f t="shared" si="27"/>
        <v>1203</v>
      </c>
      <c r="AW228" s="5">
        <f t="shared" si="27"/>
        <v>242.04</v>
      </c>
      <c r="AX228" s="5">
        <f t="shared" si="27"/>
        <v>56240</v>
      </c>
      <c r="AY228" s="5">
        <f t="shared" si="27"/>
        <v>36287.26</v>
      </c>
      <c r="AZ228" s="5">
        <f t="shared" si="27"/>
        <v>18.510000000000002</v>
      </c>
      <c r="BA228" s="5">
        <f t="shared" si="27"/>
        <v>0</v>
      </c>
      <c r="BB228" s="5">
        <f t="shared" si="27"/>
        <v>562.9</v>
      </c>
      <c r="BC228" s="5">
        <f t="shared" si="27"/>
        <v>41221.719999999994</v>
      </c>
      <c r="BD228" s="5">
        <f t="shared" si="27"/>
        <v>28.160000000000004</v>
      </c>
      <c r="BE228" s="5">
        <f t="shared" si="27"/>
        <v>0</v>
      </c>
      <c r="BF228" s="5">
        <f t="shared" si="27"/>
        <v>1059.6400000000001</v>
      </c>
      <c r="BG228" s="5">
        <f t="shared" si="27"/>
        <v>30851.67</v>
      </c>
      <c r="BH228" s="5">
        <f t="shared" si="27"/>
        <v>1532.95</v>
      </c>
      <c r="BI228" s="5">
        <f t="shared" si="27"/>
        <v>0</v>
      </c>
      <c r="BJ228" s="5">
        <f t="shared" si="27"/>
        <v>46600</v>
      </c>
      <c r="BK228" s="5">
        <f t="shared" si="27"/>
        <v>101.94999999999999</v>
      </c>
      <c r="BL228" s="5">
        <f t="shared" si="27"/>
        <v>21.25</v>
      </c>
      <c r="BM228" s="5">
        <f t="shared" si="27"/>
        <v>16.68</v>
      </c>
      <c r="BN228" s="5">
        <f t="shared" si="27"/>
        <v>76.070000000000007</v>
      </c>
      <c r="BO228" s="5">
        <f t="shared" si="27"/>
        <v>6960.13</v>
      </c>
      <c r="BP228" s="5">
        <f t="shared" si="27"/>
        <v>2931.84</v>
      </c>
      <c r="BQ228" s="5">
        <f t="shared" si="27"/>
        <v>11.18</v>
      </c>
      <c r="BR228" s="5">
        <f t="shared" ref="BR228:CC228" si="28">SUM(BR7:BR227)</f>
        <v>15314.41</v>
      </c>
      <c r="BS228" s="5">
        <f t="shared" si="28"/>
        <v>30885.41</v>
      </c>
      <c r="BT228" s="5">
        <f t="shared" si="28"/>
        <v>0</v>
      </c>
      <c r="BU228" s="5">
        <f t="shared" si="28"/>
        <v>14.74</v>
      </c>
      <c r="BV228" s="5">
        <f t="shared" si="28"/>
        <v>51.1</v>
      </c>
      <c r="BW228" s="5">
        <f t="shared" si="28"/>
        <v>10351.06</v>
      </c>
      <c r="BX228" s="5">
        <f t="shared" si="28"/>
        <v>772</v>
      </c>
      <c r="BY228" s="5">
        <f t="shared" si="28"/>
        <v>0</v>
      </c>
      <c r="BZ228" s="5">
        <f t="shared" si="28"/>
        <v>26</v>
      </c>
      <c r="CA228" s="5">
        <f t="shared" si="28"/>
        <v>10479.540000000001</v>
      </c>
      <c r="CB228" s="5">
        <f t="shared" si="28"/>
        <v>68.03</v>
      </c>
      <c r="CC228" s="5">
        <f t="shared" si="28"/>
        <v>0</v>
      </c>
      <c r="CD228" s="122"/>
      <c r="CE228" s="116"/>
      <c r="CF228" s="24">
        <f>SUM(CF7:CF227)</f>
        <v>12596728.762123972</v>
      </c>
    </row>
    <row r="229" spans="1:84" x14ac:dyDescent="0.25">
      <c r="F229" s="68">
        <f>+E228+G228-H228</f>
        <v>2416303.129999999</v>
      </c>
      <c r="G229" s="1">
        <f>+J228+L228+N228+P228+R228+T228+V228+X228+Z228+AB228+AD228+AF228+AH228+AJ228+AL228+AN228+AP228+AR228+AT228+AV228+AX228+AZ228+BB228+BD228+BF228+BH228+BJ228+BL228+BN228+BP228+BR228+BT228+BV228+BX228+BZ228+CB228</f>
        <v>411630.69000000012</v>
      </c>
      <c r="H229" s="1">
        <f>+K228+O228+S228+W228+AA228+AE228+AI228+AM228+AQ228+AU228+AY228+BC228+BG228+BK228+BO228+BS228+BW228+CA228</f>
        <v>351058.29</v>
      </c>
    </row>
    <row r="230" spans="1:84" x14ac:dyDescent="0.25">
      <c r="F230" s="1"/>
    </row>
    <row r="231" spans="1:84" x14ac:dyDescent="0.25">
      <c r="G231" s="1">
        <f>+G228-G229</f>
        <v>0</v>
      </c>
    </row>
    <row r="237" spans="1:84" x14ac:dyDescent="0.25">
      <c r="E237" s="2"/>
    </row>
    <row r="238" spans="1:84" x14ac:dyDescent="0.25">
      <c r="E238" s="2"/>
    </row>
  </sheetData>
  <mergeCells count="66">
    <mergeCell ref="CD3:CD4"/>
    <mergeCell ref="CE3:CE4"/>
    <mergeCell ref="CF3:CF4"/>
    <mergeCell ref="AR3:AR4"/>
    <mergeCell ref="AS3:AS4"/>
    <mergeCell ref="BZ3:CC3"/>
    <mergeCell ref="BN3:BQ3"/>
    <mergeCell ref="BR3:BU3"/>
    <mergeCell ref="BV3:BY3"/>
    <mergeCell ref="AW3:AW4"/>
    <mergeCell ref="AZ3:AZ4"/>
    <mergeCell ref="BA3:BA4"/>
    <mergeCell ref="BD3:BD4"/>
    <mergeCell ref="BE3:BE4"/>
    <mergeCell ref="BH3:BH4"/>
    <mergeCell ref="BI3:BI4"/>
    <mergeCell ref="BL3:BL4"/>
    <mergeCell ref="BM3:BM4"/>
    <mergeCell ref="BJ3:BK3"/>
    <mergeCell ref="A105:D105"/>
    <mergeCell ref="A74:D74"/>
    <mergeCell ref="A92:D92"/>
    <mergeCell ref="AV3:AV4"/>
    <mergeCell ref="AC3:AC4"/>
    <mergeCell ref="C5:D5"/>
    <mergeCell ref="B6:D6"/>
    <mergeCell ref="AJ3:AJ4"/>
    <mergeCell ref="AK3:AK4"/>
    <mergeCell ref="AN3:AN4"/>
    <mergeCell ref="Y3:Y4"/>
    <mergeCell ref="AG3:AG4"/>
    <mergeCell ref="AB3:AB4"/>
    <mergeCell ref="AO3:AO4"/>
    <mergeCell ref="P3:P4"/>
    <mergeCell ref="Q3:Q4"/>
    <mergeCell ref="A228:D228"/>
    <mergeCell ref="BF3:BG3"/>
    <mergeCell ref="AH3:AI3"/>
    <mergeCell ref="AL3:AM3"/>
    <mergeCell ref="AP3:AQ3"/>
    <mergeCell ref="AT3:AU3"/>
    <mergeCell ref="R3:S3"/>
    <mergeCell ref="V3:W3"/>
    <mergeCell ref="Z3:AA3"/>
    <mergeCell ref="AD3:AE3"/>
    <mergeCell ref="AF3:AF4"/>
    <mergeCell ref="AX3:AY3"/>
    <mergeCell ref="BB3:BC3"/>
    <mergeCell ref="T3:T4"/>
    <mergeCell ref="U3:U4"/>
    <mergeCell ref="X3:X4"/>
    <mergeCell ref="A1:D2"/>
    <mergeCell ref="G3:H3"/>
    <mergeCell ref="J3:K3"/>
    <mergeCell ref="N3:O3"/>
    <mergeCell ref="L3:L4"/>
    <mergeCell ref="M3:M4"/>
    <mergeCell ref="B4:D4"/>
    <mergeCell ref="I3:I4"/>
    <mergeCell ref="A218:D218"/>
    <mergeCell ref="A222:D222"/>
    <mergeCell ref="A112:D112"/>
    <mergeCell ref="A144:D144"/>
    <mergeCell ref="A151:D151"/>
    <mergeCell ref="A161:D161"/>
    <mergeCell ref="A163:D163"/>
  </mergeCells>
  <pageMargins left="0.7" right="0.7" top="0.75" bottom="0.75" header="0.3" footer="0.3"/>
  <pageSetup paperSize="9" scale="70" fitToHeight="0" orientation="portrait" r:id="rId1"/>
  <headerFooter>
    <oddFooter>&amp;R&amp;D</oddFooter>
  </headerFooter>
  <rowBreaks count="4" manualBreakCount="4">
    <brk id="73" max="5" man="1"/>
    <brk id="143" max="5" man="1"/>
    <brk id="162" max="5" man="1"/>
    <brk id="227" max="8" man="1"/>
  </rowBreaks>
  <colBreaks count="1" manualBreakCount="1">
    <brk id="9" max="1048575" man="1"/>
  </colBreaks>
  <ignoredErrors>
    <ignoredError sqref="F146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APRIL'21</vt:lpstr>
      <vt:lpstr>Sheet1</vt:lpstr>
      <vt:lpstr>'APRIL''21'!Print_Area</vt:lpstr>
      <vt:lpstr>'APRIL''21'!Print_Titles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</dc:creator>
  <cp:lastModifiedBy>AAMIR</cp:lastModifiedBy>
  <cp:lastPrinted>2021-06-01T12:16:05Z</cp:lastPrinted>
  <dcterms:created xsi:type="dcterms:W3CDTF">2020-10-12T08:08:56Z</dcterms:created>
  <dcterms:modified xsi:type="dcterms:W3CDTF">2021-06-02T12:20:23Z</dcterms:modified>
</cp:coreProperties>
</file>