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10/"/>
    </mc:Choice>
  </mc:AlternateContent>
  <xr:revisionPtr revIDLastSave="0" documentId="13_ncr:1_{EA2313C9-21E2-7D45-9F07-FBD9767B7A11}" xr6:coauthVersionLast="45" xr6:coauthVersionMax="45" xr10:uidLastSave="{00000000-0000-0000-0000-000000000000}"/>
  <bookViews>
    <workbookView xWindow="0" yWindow="460" windowWidth="12220" windowHeight="15840" tabRatio="818" activeTab="5" xr2:uid="{00000000-000D-0000-FFFF-FFFF00000000}"/>
  </bookViews>
  <sheets>
    <sheet name="Summary-Bus" sheetId="21" state="hidden" r:id="rId1"/>
    <sheet name="Summary-Rail" sheetId="22" r:id="rId2"/>
    <sheet name="FAC 2002-2018 BUS" sheetId="25" state="hidden" r:id="rId3"/>
    <sheet name="FAC 2012-2018 BUS" sheetId="31" state="hidden" r:id="rId4"/>
    <sheet name="FAC 2002-2018 RAIL" sheetId="32" r:id="rId5"/>
    <sheet name="FAC 2012-2018 RAIL" sheetId="33" r:id="rId6"/>
    <sheet name="FAC_TOTALS_APTA" sheetId="1" r:id="rId7"/>
    <sheet name="Sheet1" sheetId="27" r:id="rId8"/>
  </sheets>
  <definedNames>
    <definedName name="_xlnm._FilterDatabase" localSheetId="6" hidden="1">FAC_TOTALS_APTA!$C$2:$BL$108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7" i="22" l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5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E4" i="1"/>
  <c r="F114" i="33"/>
  <c r="F113" i="33"/>
  <c r="K112" i="33"/>
  <c r="L112" i="33" s="1"/>
  <c r="J111" i="33"/>
  <c r="K111" i="33" s="1"/>
  <c r="L111" i="33" s="1"/>
  <c r="F111" i="33"/>
  <c r="J110" i="33"/>
  <c r="K110" i="33" s="1"/>
  <c r="L110" i="33" s="1"/>
  <c r="F110" i="33"/>
  <c r="J109" i="33"/>
  <c r="K109" i="33" s="1"/>
  <c r="L109" i="33" s="1"/>
  <c r="F109" i="33"/>
  <c r="J108" i="33"/>
  <c r="K108" i="33" s="1"/>
  <c r="L108" i="33" s="1"/>
  <c r="F108" i="33"/>
  <c r="J107" i="33"/>
  <c r="K107" i="33" s="1"/>
  <c r="L107" i="33" s="1"/>
  <c r="F107" i="33"/>
  <c r="J106" i="33"/>
  <c r="K106" i="33" s="1"/>
  <c r="L106" i="33" s="1"/>
  <c r="F106" i="33"/>
  <c r="J105" i="33"/>
  <c r="K105" i="33" s="1"/>
  <c r="L105" i="33" s="1"/>
  <c r="F105" i="33"/>
  <c r="K104" i="33"/>
  <c r="L104" i="33" s="1"/>
  <c r="J104" i="33"/>
  <c r="F104" i="33"/>
  <c r="J103" i="33"/>
  <c r="K103" i="33" s="1"/>
  <c r="L103" i="33" s="1"/>
  <c r="F103" i="33"/>
  <c r="J102" i="33"/>
  <c r="K102" i="33" s="1"/>
  <c r="L102" i="33" s="1"/>
  <c r="F102" i="33"/>
  <c r="J101" i="33"/>
  <c r="K101" i="33" s="1"/>
  <c r="L101" i="33" s="1"/>
  <c r="F101" i="33"/>
  <c r="J100" i="33"/>
  <c r="K100" i="33" s="1"/>
  <c r="L100" i="33" s="1"/>
  <c r="F100" i="33"/>
  <c r="J99" i="33"/>
  <c r="K99" i="33" s="1"/>
  <c r="L99" i="33" s="1"/>
  <c r="F99" i="33"/>
  <c r="H95" i="33"/>
  <c r="H97" i="33" s="1"/>
  <c r="G95" i="33"/>
  <c r="F85" i="33"/>
  <c r="F84" i="33"/>
  <c r="K83" i="33"/>
  <c r="L83" i="33" s="1"/>
  <c r="J82" i="33"/>
  <c r="K82" i="33" s="1"/>
  <c r="L82" i="33" s="1"/>
  <c r="F82" i="33"/>
  <c r="J81" i="33"/>
  <c r="K81" i="33" s="1"/>
  <c r="L81" i="33" s="1"/>
  <c r="F81" i="33"/>
  <c r="J80" i="33"/>
  <c r="K80" i="33" s="1"/>
  <c r="L80" i="33" s="1"/>
  <c r="F80" i="33"/>
  <c r="J79" i="33"/>
  <c r="K79" i="33" s="1"/>
  <c r="L79" i="33" s="1"/>
  <c r="F79" i="33"/>
  <c r="J78" i="33"/>
  <c r="K78" i="33" s="1"/>
  <c r="L78" i="33" s="1"/>
  <c r="F78" i="33"/>
  <c r="J77" i="33"/>
  <c r="K77" i="33" s="1"/>
  <c r="L77" i="33" s="1"/>
  <c r="F77" i="33"/>
  <c r="J76" i="33"/>
  <c r="K76" i="33" s="1"/>
  <c r="L76" i="33" s="1"/>
  <c r="F76" i="33"/>
  <c r="J75" i="33"/>
  <c r="K75" i="33" s="1"/>
  <c r="L75" i="33" s="1"/>
  <c r="F75" i="33"/>
  <c r="J74" i="33"/>
  <c r="K74" i="33" s="1"/>
  <c r="L74" i="33" s="1"/>
  <c r="F74" i="33"/>
  <c r="J73" i="33"/>
  <c r="K73" i="33" s="1"/>
  <c r="L73" i="33" s="1"/>
  <c r="F73" i="33"/>
  <c r="J72" i="33"/>
  <c r="K72" i="33" s="1"/>
  <c r="L72" i="33" s="1"/>
  <c r="F72" i="33"/>
  <c r="K71" i="33"/>
  <c r="L71" i="33" s="1"/>
  <c r="J71" i="33"/>
  <c r="F71" i="33"/>
  <c r="J70" i="33"/>
  <c r="K70" i="33" s="1"/>
  <c r="L70" i="33" s="1"/>
  <c r="F70" i="33"/>
  <c r="H66" i="33"/>
  <c r="H68" i="33" s="1"/>
  <c r="G66" i="33"/>
  <c r="F56" i="33"/>
  <c r="F55" i="33"/>
  <c r="K54" i="33"/>
  <c r="L54" i="33" s="1"/>
  <c r="J53" i="33"/>
  <c r="K53" i="33" s="1"/>
  <c r="L53" i="33" s="1"/>
  <c r="F53" i="33"/>
  <c r="J52" i="33"/>
  <c r="K52" i="33" s="1"/>
  <c r="L52" i="33" s="1"/>
  <c r="F52" i="33"/>
  <c r="J51" i="33"/>
  <c r="K51" i="33" s="1"/>
  <c r="L51" i="33" s="1"/>
  <c r="F51" i="33"/>
  <c r="J50" i="33"/>
  <c r="K50" i="33" s="1"/>
  <c r="L50" i="33" s="1"/>
  <c r="F50" i="33"/>
  <c r="J49" i="33"/>
  <c r="K49" i="33" s="1"/>
  <c r="L49" i="33" s="1"/>
  <c r="F49" i="33"/>
  <c r="J48" i="33"/>
  <c r="K48" i="33" s="1"/>
  <c r="L48" i="33" s="1"/>
  <c r="F48" i="33"/>
  <c r="J47" i="33"/>
  <c r="K47" i="33" s="1"/>
  <c r="L47" i="33" s="1"/>
  <c r="F47" i="33"/>
  <c r="J46" i="33"/>
  <c r="K46" i="33" s="1"/>
  <c r="L46" i="33" s="1"/>
  <c r="F46" i="33"/>
  <c r="J45" i="33"/>
  <c r="K45" i="33" s="1"/>
  <c r="L45" i="33" s="1"/>
  <c r="F45" i="33"/>
  <c r="J44" i="33"/>
  <c r="K44" i="33" s="1"/>
  <c r="L44" i="33" s="1"/>
  <c r="F44" i="33"/>
  <c r="J43" i="33"/>
  <c r="K43" i="33" s="1"/>
  <c r="L43" i="33" s="1"/>
  <c r="F43" i="33"/>
  <c r="J42" i="33"/>
  <c r="K42" i="33" s="1"/>
  <c r="L42" i="33" s="1"/>
  <c r="F42" i="33"/>
  <c r="J41" i="33"/>
  <c r="K41" i="33" s="1"/>
  <c r="L41" i="33" s="1"/>
  <c r="F41" i="33"/>
  <c r="H37" i="33"/>
  <c r="G37" i="33"/>
  <c r="F28" i="33"/>
  <c r="F27" i="33"/>
  <c r="K26" i="33"/>
  <c r="L26" i="33" s="1"/>
  <c r="J25" i="33"/>
  <c r="K25" i="33" s="1"/>
  <c r="L25" i="33" s="1"/>
  <c r="F25" i="33"/>
  <c r="J24" i="33"/>
  <c r="K24" i="33" s="1"/>
  <c r="L24" i="33" s="1"/>
  <c r="F24" i="33"/>
  <c r="J23" i="33"/>
  <c r="K23" i="33" s="1"/>
  <c r="L23" i="33" s="1"/>
  <c r="F23" i="33"/>
  <c r="J22" i="33"/>
  <c r="K22" i="33" s="1"/>
  <c r="L22" i="33" s="1"/>
  <c r="F22" i="33"/>
  <c r="J21" i="33"/>
  <c r="K21" i="33" s="1"/>
  <c r="L21" i="33" s="1"/>
  <c r="F21" i="33"/>
  <c r="J20" i="33"/>
  <c r="K20" i="33" s="1"/>
  <c r="L20" i="33" s="1"/>
  <c r="F20" i="33"/>
  <c r="J19" i="33"/>
  <c r="K19" i="33" s="1"/>
  <c r="L19" i="33" s="1"/>
  <c r="F19" i="33"/>
  <c r="J18" i="33"/>
  <c r="K18" i="33" s="1"/>
  <c r="L18" i="33" s="1"/>
  <c r="F18" i="33"/>
  <c r="J17" i="33"/>
  <c r="K17" i="33" s="1"/>
  <c r="L17" i="33" s="1"/>
  <c r="F17" i="33"/>
  <c r="J16" i="33"/>
  <c r="K16" i="33" s="1"/>
  <c r="L16" i="33" s="1"/>
  <c r="F16" i="33"/>
  <c r="J15" i="33"/>
  <c r="K15" i="33" s="1"/>
  <c r="L15" i="33" s="1"/>
  <c r="F15" i="33"/>
  <c r="J14" i="33"/>
  <c r="K14" i="33" s="1"/>
  <c r="L14" i="33" s="1"/>
  <c r="F14" i="33"/>
  <c r="J13" i="33"/>
  <c r="K13" i="33" s="1"/>
  <c r="L13" i="33" s="1"/>
  <c r="F13" i="33"/>
  <c r="H9" i="33"/>
  <c r="G9" i="33"/>
  <c r="Y11" i="33" s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F114" i="32"/>
  <c r="F113" i="32"/>
  <c r="K112" i="32"/>
  <c r="L112" i="32" s="1"/>
  <c r="J111" i="32"/>
  <c r="K111" i="32" s="1"/>
  <c r="L111" i="32" s="1"/>
  <c r="F111" i="32"/>
  <c r="J110" i="32"/>
  <c r="K110" i="32" s="1"/>
  <c r="L110" i="32" s="1"/>
  <c r="F110" i="32"/>
  <c r="J109" i="32"/>
  <c r="K109" i="32" s="1"/>
  <c r="L109" i="32" s="1"/>
  <c r="F109" i="32"/>
  <c r="J108" i="32"/>
  <c r="K108" i="32" s="1"/>
  <c r="L108" i="32" s="1"/>
  <c r="F108" i="32"/>
  <c r="J107" i="32"/>
  <c r="K107" i="32" s="1"/>
  <c r="L107" i="32" s="1"/>
  <c r="F107" i="32"/>
  <c r="J106" i="32"/>
  <c r="K106" i="32" s="1"/>
  <c r="L106" i="32" s="1"/>
  <c r="F106" i="32"/>
  <c r="J105" i="32"/>
  <c r="K105" i="32" s="1"/>
  <c r="L105" i="32" s="1"/>
  <c r="F105" i="32"/>
  <c r="J104" i="32"/>
  <c r="K104" i="32" s="1"/>
  <c r="L104" i="32" s="1"/>
  <c r="F104" i="32"/>
  <c r="J103" i="32"/>
  <c r="K103" i="32" s="1"/>
  <c r="L103" i="32" s="1"/>
  <c r="F103" i="32"/>
  <c r="J102" i="32"/>
  <c r="K102" i="32" s="1"/>
  <c r="L102" i="32" s="1"/>
  <c r="F102" i="32"/>
  <c r="J101" i="32"/>
  <c r="K101" i="32" s="1"/>
  <c r="L101" i="32" s="1"/>
  <c r="F101" i="32"/>
  <c r="J100" i="32"/>
  <c r="K100" i="32" s="1"/>
  <c r="L100" i="32" s="1"/>
  <c r="F100" i="32"/>
  <c r="J99" i="32"/>
  <c r="K99" i="32" s="1"/>
  <c r="L99" i="32" s="1"/>
  <c r="F99" i="32"/>
  <c r="H95" i="32"/>
  <c r="G95" i="32"/>
  <c r="F85" i="32"/>
  <c r="F84" i="32"/>
  <c r="K83" i="32"/>
  <c r="L83" i="32" s="1"/>
  <c r="J82" i="32"/>
  <c r="K82" i="32" s="1"/>
  <c r="L82" i="32" s="1"/>
  <c r="F82" i="32"/>
  <c r="J81" i="32"/>
  <c r="K81" i="32" s="1"/>
  <c r="L81" i="32" s="1"/>
  <c r="F81" i="32"/>
  <c r="J80" i="32"/>
  <c r="K80" i="32" s="1"/>
  <c r="L80" i="32" s="1"/>
  <c r="F80" i="32"/>
  <c r="J79" i="32"/>
  <c r="K79" i="32" s="1"/>
  <c r="L79" i="32" s="1"/>
  <c r="F79" i="32"/>
  <c r="J78" i="32"/>
  <c r="K78" i="32" s="1"/>
  <c r="L78" i="32" s="1"/>
  <c r="F78" i="32"/>
  <c r="J77" i="32"/>
  <c r="K77" i="32" s="1"/>
  <c r="L77" i="32" s="1"/>
  <c r="F77" i="32"/>
  <c r="J76" i="32"/>
  <c r="K76" i="32" s="1"/>
  <c r="L76" i="32" s="1"/>
  <c r="F76" i="32"/>
  <c r="J75" i="32"/>
  <c r="K75" i="32" s="1"/>
  <c r="L75" i="32" s="1"/>
  <c r="F75" i="32"/>
  <c r="J74" i="32"/>
  <c r="K74" i="32" s="1"/>
  <c r="L74" i="32" s="1"/>
  <c r="F74" i="32"/>
  <c r="J73" i="32"/>
  <c r="K73" i="32" s="1"/>
  <c r="L73" i="32" s="1"/>
  <c r="F73" i="32"/>
  <c r="J72" i="32"/>
  <c r="K72" i="32" s="1"/>
  <c r="L72" i="32" s="1"/>
  <c r="F72" i="32"/>
  <c r="J71" i="32"/>
  <c r="K71" i="32" s="1"/>
  <c r="L71" i="32" s="1"/>
  <c r="F71" i="32"/>
  <c r="J70" i="32"/>
  <c r="K70" i="32" s="1"/>
  <c r="L70" i="32" s="1"/>
  <c r="F70" i="32"/>
  <c r="H66" i="32"/>
  <c r="H68" i="32" s="1"/>
  <c r="G66" i="32"/>
  <c r="F28" i="32"/>
  <c r="F27" i="32"/>
  <c r="K26" i="32"/>
  <c r="L26" i="32" s="1"/>
  <c r="J25" i="32"/>
  <c r="K25" i="32" s="1"/>
  <c r="L25" i="32" s="1"/>
  <c r="F25" i="32"/>
  <c r="J24" i="32"/>
  <c r="K24" i="32" s="1"/>
  <c r="L24" i="32" s="1"/>
  <c r="F24" i="32"/>
  <c r="J23" i="32"/>
  <c r="K23" i="32" s="1"/>
  <c r="L23" i="32" s="1"/>
  <c r="F23" i="32"/>
  <c r="J22" i="32"/>
  <c r="K22" i="32" s="1"/>
  <c r="L22" i="32" s="1"/>
  <c r="F22" i="32"/>
  <c r="J21" i="32"/>
  <c r="K21" i="32" s="1"/>
  <c r="L21" i="32" s="1"/>
  <c r="F21" i="32"/>
  <c r="J20" i="32"/>
  <c r="K20" i="32" s="1"/>
  <c r="L20" i="32" s="1"/>
  <c r="F20" i="32"/>
  <c r="J19" i="32"/>
  <c r="K19" i="32" s="1"/>
  <c r="L19" i="32" s="1"/>
  <c r="F19" i="32"/>
  <c r="J18" i="32"/>
  <c r="K18" i="32" s="1"/>
  <c r="L18" i="32" s="1"/>
  <c r="F18" i="32"/>
  <c r="J17" i="32"/>
  <c r="K17" i="32" s="1"/>
  <c r="L17" i="32" s="1"/>
  <c r="F17" i="32"/>
  <c r="J16" i="32"/>
  <c r="K16" i="32" s="1"/>
  <c r="L16" i="32" s="1"/>
  <c r="F16" i="32"/>
  <c r="J15" i="32"/>
  <c r="K15" i="32" s="1"/>
  <c r="L15" i="32" s="1"/>
  <c r="F15" i="32"/>
  <c r="J14" i="32"/>
  <c r="K14" i="32" s="1"/>
  <c r="L14" i="32" s="1"/>
  <c r="F14" i="32"/>
  <c r="J13" i="32"/>
  <c r="K13" i="32" s="1"/>
  <c r="L13" i="32" s="1"/>
  <c r="F13" i="32"/>
  <c r="H9" i="32"/>
  <c r="G9" i="32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M19" i="21"/>
  <c r="N19" i="21"/>
  <c r="O19" i="21"/>
  <c r="P19" i="21"/>
  <c r="F118" i="31"/>
  <c r="F117" i="31"/>
  <c r="K116" i="31"/>
  <c r="L116" i="31" s="1"/>
  <c r="J115" i="31"/>
  <c r="K115" i="31" s="1"/>
  <c r="L115" i="31" s="1"/>
  <c r="F115" i="31"/>
  <c r="J114" i="31"/>
  <c r="K114" i="31" s="1"/>
  <c r="L114" i="31" s="1"/>
  <c r="F114" i="31"/>
  <c r="J113" i="31"/>
  <c r="K113" i="31" s="1"/>
  <c r="L113" i="31" s="1"/>
  <c r="F113" i="31"/>
  <c r="J112" i="31"/>
  <c r="K112" i="31" s="1"/>
  <c r="L112" i="31" s="1"/>
  <c r="F112" i="31"/>
  <c r="J111" i="31"/>
  <c r="K111" i="31" s="1"/>
  <c r="L111" i="31" s="1"/>
  <c r="F111" i="31"/>
  <c r="J110" i="31"/>
  <c r="K110" i="31" s="1"/>
  <c r="L110" i="31" s="1"/>
  <c r="F110" i="31"/>
  <c r="J109" i="31"/>
  <c r="K109" i="31" s="1"/>
  <c r="L109" i="31" s="1"/>
  <c r="F109" i="31"/>
  <c r="J108" i="31"/>
  <c r="K108" i="31" s="1"/>
  <c r="L108" i="31" s="1"/>
  <c r="F108" i="31"/>
  <c r="J107" i="31"/>
  <c r="K107" i="31" s="1"/>
  <c r="L107" i="31" s="1"/>
  <c r="F107" i="31"/>
  <c r="J106" i="31"/>
  <c r="K106" i="31" s="1"/>
  <c r="L106" i="31" s="1"/>
  <c r="F106" i="31"/>
  <c r="J105" i="31"/>
  <c r="K105" i="31" s="1"/>
  <c r="L105" i="31" s="1"/>
  <c r="F105" i="31"/>
  <c r="J104" i="31"/>
  <c r="K104" i="31" s="1"/>
  <c r="L104" i="31" s="1"/>
  <c r="F104" i="31"/>
  <c r="J103" i="31"/>
  <c r="K103" i="31" s="1"/>
  <c r="L103" i="31" s="1"/>
  <c r="F103" i="31"/>
  <c r="J102" i="31"/>
  <c r="K102" i="31" s="1"/>
  <c r="L102" i="31" s="1"/>
  <c r="F102" i="31"/>
  <c r="W100" i="31"/>
  <c r="W107" i="31" s="1"/>
  <c r="U100" i="31"/>
  <c r="U109" i="31" s="1"/>
  <c r="O100" i="31"/>
  <c r="M100" i="31"/>
  <c r="H98" i="31"/>
  <c r="H100" i="31" s="1"/>
  <c r="G98" i="31"/>
  <c r="AA100" i="31" s="1"/>
  <c r="F88" i="31"/>
  <c r="F87" i="31"/>
  <c r="K86" i="31"/>
  <c r="L86" i="31" s="1"/>
  <c r="J85" i="31"/>
  <c r="K85" i="31" s="1"/>
  <c r="L85" i="31" s="1"/>
  <c r="F85" i="31"/>
  <c r="J84" i="31"/>
  <c r="K84" i="31" s="1"/>
  <c r="L84" i="31" s="1"/>
  <c r="F84" i="31"/>
  <c r="J83" i="31"/>
  <c r="K83" i="31" s="1"/>
  <c r="L83" i="31" s="1"/>
  <c r="F83" i="31"/>
  <c r="J82" i="31"/>
  <c r="K82" i="31" s="1"/>
  <c r="L82" i="31" s="1"/>
  <c r="F82" i="31"/>
  <c r="J81" i="31"/>
  <c r="K81" i="31" s="1"/>
  <c r="L81" i="31" s="1"/>
  <c r="F81" i="31"/>
  <c r="K80" i="31"/>
  <c r="L80" i="31" s="1"/>
  <c r="J80" i="31"/>
  <c r="F80" i="31"/>
  <c r="J79" i="31"/>
  <c r="K79" i="31" s="1"/>
  <c r="L79" i="31" s="1"/>
  <c r="F79" i="31"/>
  <c r="J78" i="31"/>
  <c r="K78" i="31" s="1"/>
  <c r="L78" i="31" s="1"/>
  <c r="F78" i="31"/>
  <c r="J77" i="31"/>
  <c r="K77" i="31" s="1"/>
  <c r="L77" i="31" s="1"/>
  <c r="F77" i="31"/>
  <c r="J76" i="31"/>
  <c r="K76" i="31" s="1"/>
  <c r="L76" i="31" s="1"/>
  <c r="F76" i="31"/>
  <c r="J75" i="31"/>
  <c r="K75" i="31" s="1"/>
  <c r="L75" i="31" s="1"/>
  <c r="F75" i="31"/>
  <c r="K74" i="31"/>
  <c r="L74" i="31" s="1"/>
  <c r="J74" i="31"/>
  <c r="F74" i="31"/>
  <c r="L73" i="31"/>
  <c r="J73" i="31"/>
  <c r="K73" i="31" s="1"/>
  <c r="F73" i="31"/>
  <c r="J72" i="31"/>
  <c r="K72" i="31" s="1"/>
  <c r="L72" i="31" s="1"/>
  <c r="F72" i="31"/>
  <c r="H68" i="31"/>
  <c r="G68" i="31"/>
  <c r="AA70" i="31" s="1"/>
  <c r="F58" i="31"/>
  <c r="F57" i="31"/>
  <c r="K56" i="31"/>
  <c r="L56" i="31" s="1"/>
  <c r="K55" i="31"/>
  <c r="L55" i="31" s="1"/>
  <c r="J55" i="31"/>
  <c r="F55" i="31"/>
  <c r="J54" i="31"/>
  <c r="K54" i="31" s="1"/>
  <c r="L54" i="31" s="1"/>
  <c r="F54" i="31"/>
  <c r="K53" i="31"/>
  <c r="L53" i="31" s="1"/>
  <c r="J53" i="31"/>
  <c r="F53" i="31"/>
  <c r="J52" i="31"/>
  <c r="K52" i="31" s="1"/>
  <c r="L52" i="31" s="1"/>
  <c r="F52" i="31"/>
  <c r="J51" i="31"/>
  <c r="K51" i="31" s="1"/>
  <c r="L51" i="31" s="1"/>
  <c r="F51" i="31"/>
  <c r="J50" i="31"/>
  <c r="K50" i="31" s="1"/>
  <c r="L50" i="31" s="1"/>
  <c r="F50" i="31"/>
  <c r="J49" i="31"/>
  <c r="K49" i="31" s="1"/>
  <c r="L49" i="31" s="1"/>
  <c r="F49" i="31"/>
  <c r="J48" i="31"/>
  <c r="K48" i="31" s="1"/>
  <c r="L48" i="31" s="1"/>
  <c r="F48" i="31"/>
  <c r="K47" i="31"/>
  <c r="L47" i="31" s="1"/>
  <c r="J47" i="31"/>
  <c r="F47" i="31"/>
  <c r="J46" i="31"/>
  <c r="K46" i="31" s="1"/>
  <c r="L46" i="31" s="1"/>
  <c r="F46" i="31"/>
  <c r="K45" i="31"/>
  <c r="L45" i="31" s="1"/>
  <c r="J45" i="31"/>
  <c r="F45" i="31"/>
  <c r="J44" i="31"/>
  <c r="K44" i="31" s="1"/>
  <c r="L44" i="31" s="1"/>
  <c r="F44" i="31"/>
  <c r="J43" i="31"/>
  <c r="K43" i="31" s="1"/>
  <c r="L43" i="31" s="1"/>
  <c r="F43" i="31"/>
  <c r="J42" i="31"/>
  <c r="K42" i="31" s="1"/>
  <c r="L42" i="31" s="1"/>
  <c r="F42" i="31"/>
  <c r="X40" i="31"/>
  <c r="X56" i="31" s="1"/>
  <c r="W40" i="31"/>
  <c r="O40" i="31"/>
  <c r="H38" i="31"/>
  <c r="H40" i="31" s="1"/>
  <c r="G38" i="31"/>
  <c r="F29" i="31"/>
  <c r="F28" i="31"/>
  <c r="K27" i="31"/>
  <c r="L27" i="31" s="1"/>
  <c r="J26" i="31"/>
  <c r="K26" i="31" s="1"/>
  <c r="L26" i="31" s="1"/>
  <c r="F26" i="31"/>
  <c r="J25" i="31"/>
  <c r="K25" i="31" s="1"/>
  <c r="L25" i="31" s="1"/>
  <c r="F25" i="31"/>
  <c r="J24" i="31"/>
  <c r="K24" i="31" s="1"/>
  <c r="L24" i="31" s="1"/>
  <c r="F24" i="31"/>
  <c r="J23" i="31"/>
  <c r="K23" i="31" s="1"/>
  <c r="L23" i="31" s="1"/>
  <c r="F23" i="31"/>
  <c r="K22" i="31"/>
  <c r="L22" i="31" s="1"/>
  <c r="J22" i="31"/>
  <c r="F22" i="31"/>
  <c r="J21" i="31"/>
  <c r="K21" i="31" s="1"/>
  <c r="L21" i="31" s="1"/>
  <c r="F21" i="31"/>
  <c r="K20" i="31"/>
  <c r="L20" i="31" s="1"/>
  <c r="J20" i="31"/>
  <c r="F20" i="31"/>
  <c r="J19" i="31"/>
  <c r="K19" i="31" s="1"/>
  <c r="L19" i="31" s="1"/>
  <c r="F19" i="31"/>
  <c r="K18" i="31"/>
  <c r="L18" i="31" s="1"/>
  <c r="J18" i="31"/>
  <c r="F18" i="31"/>
  <c r="L17" i="31"/>
  <c r="K17" i="31"/>
  <c r="J17" i="31"/>
  <c r="F17" i="31"/>
  <c r="J16" i="31"/>
  <c r="K16" i="31" s="1"/>
  <c r="L16" i="31" s="1"/>
  <c r="F16" i="31"/>
  <c r="J15" i="31"/>
  <c r="K15" i="31" s="1"/>
  <c r="L15" i="31" s="1"/>
  <c r="F15" i="31"/>
  <c r="K14" i="31"/>
  <c r="L14" i="31" s="1"/>
  <c r="J14" i="31"/>
  <c r="F14" i="31"/>
  <c r="J13" i="31"/>
  <c r="K13" i="31" s="1"/>
  <c r="L13" i="31" s="1"/>
  <c r="F13" i="31"/>
  <c r="S11" i="31"/>
  <c r="S21" i="31" s="1"/>
  <c r="H11" i="31"/>
  <c r="H9" i="31"/>
  <c r="G9" i="31"/>
  <c r="U11" i="31" s="1"/>
  <c r="F19" i="21"/>
  <c r="E19" i="21"/>
  <c r="F118" i="25"/>
  <c r="F117" i="25"/>
  <c r="K116" i="25"/>
  <c r="L116" i="25" s="1"/>
  <c r="J115" i="25"/>
  <c r="K115" i="25" s="1"/>
  <c r="L115" i="25" s="1"/>
  <c r="F115" i="25"/>
  <c r="J114" i="25"/>
  <c r="K114" i="25" s="1"/>
  <c r="L114" i="25" s="1"/>
  <c r="F114" i="25"/>
  <c r="J113" i="25"/>
  <c r="K113" i="25" s="1"/>
  <c r="L113" i="25" s="1"/>
  <c r="F113" i="25"/>
  <c r="J112" i="25"/>
  <c r="K112" i="25" s="1"/>
  <c r="L112" i="25" s="1"/>
  <c r="F112" i="25"/>
  <c r="J111" i="25"/>
  <c r="K111" i="25" s="1"/>
  <c r="L111" i="25" s="1"/>
  <c r="F111" i="25"/>
  <c r="J110" i="25"/>
  <c r="K110" i="25" s="1"/>
  <c r="L110" i="25" s="1"/>
  <c r="F110" i="25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H98" i="25"/>
  <c r="AB100" i="25" s="1"/>
  <c r="G98" i="25"/>
  <c r="F88" i="25"/>
  <c r="F87" i="25"/>
  <c r="K86" i="25"/>
  <c r="L86" i="25" s="1"/>
  <c r="J85" i="25"/>
  <c r="K85" i="25" s="1"/>
  <c r="L85" i="25" s="1"/>
  <c r="F85" i="25"/>
  <c r="J84" i="25"/>
  <c r="K84" i="25" s="1"/>
  <c r="L84" i="25" s="1"/>
  <c r="F84" i="25"/>
  <c r="J83" i="25"/>
  <c r="K83" i="25" s="1"/>
  <c r="L83" i="25" s="1"/>
  <c r="F83" i="25"/>
  <c r="J82" i="25"/>
  <c r="K82" i="25" s="1"/>
  <c r="L82" i="25" s="1"/>
  <c r="F82" i="25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K74" i="25"/>
  <c r="L74" i="25" s="1"/>
  <c r="J74" i="25"/>
  <c r="F74" i="25"/>
  <c r="J73" i="25"/>
  <c r="K73" i="25" s="1"/>
  <c r="L73" i="25" s="1"/>
  <c r="F73" i="25"/>
  <c r="J72" i="25"/>
  <c r="K72" i="25" s="1"/>
  <c r="L72" i="25" s="1"/>
  <c r="F72" i="25"/>
  <c r="H68" i="25"/>
  <c r="H70" i="25" s="1"/>
  <c r="G68" i="25"/>
  <c r="F58" i="25"/>
  <c r="F57" i="25"/>
  <c r="K56" i="25"/>
  <c r="L56" i="25" s="1"/>
  <c r="J55" i="25"/>
  <c r="K55" i="25" s="1"/>
  <c r="L55" i="25" s="1"/>
  <c r="F55" i="25"/>
  <c r="J54" i="25"/>
  <c r="K54" i="25" s="1"/>
  <c r="L54" i="25" s="1"/>
  <c r="F54" i="25"/>
  <c r="J53" i="25"/>
  <c r="K53" i="25" s="1"/>
  <c r="L53" i="25" s="1"/>
  <c r="F53" i="25"/>
  <c r="J52" i="25"/>
  <c r="K52" i="25" s="1"/>
  <c r="L52" i="25" s="1"/>
  <c r="F52" i="25"/>
  <c r="J51" i="25"/>
  <c r="K51" i="25" s="1"/>
  <c r="L51" i="25" s="1"/>
  <c r="F51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J43" i="25"/>
  <c r="K43" i="25" s="1"/>
  <c r="L43" i="25" s="1"/>
  <c r="F43" i="25"/>
  <c r="J42" i="25"/>
  <c r="K42" i="25" s="1"/>
  <c r="L42" i="25" s="1"/>
  <c r="F42" i="25"/>
  <c r="H38" i="25"/>
  <c r="G38" i="25"/>
  <c r="AA68" i="33" l="1"/>
  <c r="AA72" i="33" s="1"/>
  <c r="AA97" i="33"/>
  <c r="U97" i="33"/>
  <c r="U106" i="33" s="1"/>
  <c r="U99" i="33"/>
  <c r="N11" i="33"/>
  <c r="N21" i="33" s="1"/>
  <c r="S11" i="33"/>
  <c r="S20" i="33" s="1"/>
  <c r="O68" i="33"/>
  <c r="O72" i="33" s="1"/>
  <c r="O97" i="33"/>
  <c r="O104" i="33" s="1"/>
  <c r="T68" i="33"/>
  <c r="T71" i="33" s="1"/>
  <c r="T97" i="33"/>
  <c r="T107" i="33" s="1"/>
  <c r="U68" i="33"/>
  <c r="U70" i="33" s="1"/>
  <c r="AB68" i="33"/>
  <c r="AB81" i="33" s="1"/>
  <c r="AA97" i="32"/>
  <c r="U11" i="32"/>
  <c r="U21" i="32" s="1"/>
  <c r="H110" i="33"/>
  <c r="V11" i="33"/>
  <c r="V21" i="33" s="1"/>
  <c r="AA11" i="33"/>
  <c r="AA26" i="33" s="1"/>
  <c r="V68" i="33"/>
  <c r="V97" i="33"/>
  <c r="V105" i="33" s="1"/>
  <c r="Y39" i="33"/>
  <c r="Y46" i="33" s="1"/>
  <c r="W68" i="33"/>
  <c r="W78" i="33" s="1"/>
  <c r="W97" i="33"/>
  <c r="W104" i="33" s="1"/>
  <c r="AB97" i="33"/>
  <c r="AB107" i="33" s="1"/>
  <c r="U11" i="33"/>
  <c r="U17" i="33" s="1"/>
  <c r="M68" i="33"/>
  <c r="M79" i="33" s="1"/>
  <c r="AC79" i="33" s="1"/>
  <c r="M97" i="33"/>
  <c r="G11" i="33"/>
  <c r="G27" i="33" s="1"/>
  <c r="N68" i="33"/>
  <c r="N76" i="33" s="1"/>
  <c r="N97" i="33"/>
  <c r="Y50" i="33"/>
  <c r="Y26" i="33"/>
  <c r="Y22" i="33"/>
  <c r="Y14" i="33"/>
  <c r="Y21" i="33"/>
  <c r="Y13" i="33"/>
  <c r="Y20" i="33"/>
  <c r="Y24" i="33"/>
  <c r="Y19" i="33"/>
  <c r="Y18" i="33"/>
  <c r="Y17" i="33"/>
  <c r="Y16" i="33"/>
  <c r="Y23" i="33"/>
  <c r="Y15" i="33"/>
  <c r="R11" i="33"/>
  <c r="Z11" i="33"/>
  <c r="N18" i="33"/>
  <c r="S21" i="33"/>
  <c r="S24" i="33"/>
  <c r="V39" i="33"/>
  <c r="N39" i="33"/>
  <c r="U39" i="33"/>
  <c r="M39" i="33"/>
  <c r="S39" i="33"/>
  <c r="S14" i="33"/>
  <c r="N19" i="33"/>
  <c r="S26" i="33"/>
  <c r="T39" i="33"/>
  <c r="H77" i="33"/>
  <c r="H76" i="33"/>
  <c r="H82" i="33"/>
  <c r="H75" i="33"/>
  <c r="H81" i="33"/>
  <c r="H74" i="33"/>
  <c r="H84" i="33"/>
  <c r="H85" i="33"/>
  <c r="H80" i="33"/>
  <c r="H78" i="33"/>
  <c r="H73" i="33"/>
  <c r="H72" i="33"/>
  <c r="H79" i="33"/>
  <c r="H71" i="33"/>
  <c r="H70" i="33"/>
  <c r="AB83" i="33"/>
  <c r="AB70" i="33"/>
  <c r="AB76" i="33"/>
  <c r="AB72" i="33"/>
  <c r="H11" i="33"/>
  <c r="T11" i="33"/>
  <c r="AB11" i="33"/>
  <c r="S15" i="33"/>
  <c r="N20" i="33"/>
  <c r="G39" i="33"/>
  <c r="W39" i="33"/>
  <c r="M11" i="33"/>
  <c r="N13" i="33"/>
  <c r="S16" i="33"/>
  <c r="AA16" i="33"/>
  <c r="S23" i="33"/>
  <c r="H39" i="33"/>
  <c r="X39" i="33"/>
  <c r="N74" i="33"/>
  <c r="N24" i="33"/>
  <c r="N14" i="33"/>
  <c r="S17" i="33"/>
  <c r="N22" i="33"/>
  <c r="O39" i="33"/>
  <c r="O11" i="33"/>
  <c r="W11" i="33"/>
  <c r="N15" i="33"/>
  <c r="S18" i="33"/>
  <c r="P39" i="33"/>
  <c r="Z39" i="33"/>
  <c r="T74" i="33"/>
  <c r="P11" i="33"/>
  <c r="X11" i="33"/>
  <c r="N16" i="33"/>
  <c r="S19" i="33"/>
  <c r="N23" i="33"/>
  <c r="N26" i="33"/>
  <c r="Q39" i="33"/>
  <c r="AA39" i="33"/>
  <c r="Q11" i="33"/>
  <c r="N17" i="33"/>
  <c r="G23" i="33"/>
  <c r="R39" i="33"/>
  <c r="AB39" i="33"/>
  <c r="AA81" i="33"/>
  <c r="AA74" i="33"/>
  <c r="AA80" i="33"/>
  <c r="AA73" i="33"/>
  <c r="AA83" i="33"/>
  <c r="AA79" i="33"/>
  <c r="AA75" i="33"/>
  <c r="AA71" i="33"/>
  <c r="AA70" i="33"/>
  <c r="AA76" i="33"/>
  <c r="AA77" i="33"/>
  <c r="AA78" i="33"/>
  <c r="M83" i="33"/>
  <c r="AC83" i="33" s="1"/>
  <c r="U83" i="33"/>
  <c r="U79" i="33"/>
  <c r="U78" i="33"/>
  <c r="U77" i="33"/>
  <c r="U81" i="33"/>
  <c r="U71" i="33"/>
  <c r="U73" i="33"/>
  <c r="V83" i="33"/>
  <c r="V79" i="33"/>
  <c r="V78" i="33"/>
  <c r="V77" i="33"/>
  <c r="V76" i="33"/>
  <c r="V81" i="33"/>
  <c r="V80" i="33"/>
  <c r="V71" i="33"/>
  <c r="M72" i="33"/>
  <c r="AC72" i="33" s="1"/>
  <c r="U72" i="33"/>
  <c r="V73" i="33"/>
  <c r="U80" i="33"/>
  <c r="O75" i="33"/>
  <c r="W76" i="33"/>
  <c r="W75" i="33"/>
  <c r="W80" i="33"/>
  <c r="V72" i="33"/>
  <c r="W73" i="33"/>
  <c r="U76" i="33"/>
  <c r="AA112" i="33"/>
  <c r="AA108" i="33"/>
  <c r="AA100" i="33"/>
  <c r="AA107" i="33"/>
  <c r="AA99" i="33"/>
  <c r="AA106" i="33"/>
  <c r="AA105" i="33"/>
  <c r="AA104" i="33"/>
  <c r="AA110" i="33"/>
  <c r="AA103" i="33"/>
  <c r="AA109" i="33"/>
  <c r="AA102" i="33"/>
  <c r="AA101" i="33"/>
  <c r="P68" i="33"/>
  <c r="X68" i="33"/>
  <c r="Q68" i="33"/>
  <c r="Y68" i="33"/>
  <c r="O73" i="33"/>
  <c r="U75" i="33"/>
  <c r="R68" i="33"/>
  <c r="Z68" i="33"/>
  <c r="V75" i="33"/>
  <c r="M106" i="33"/>
  <c r="G68" i="33"/>
  <c r="S68" i="33"/>
  <c r="U74" i="33"/>
  <c r="N105" i="33"/>
  <c r="M99" i="33"/>
  <c r="T100" i="33"/>
  <c r="AB100" i="33"/>
  <c r="H104" i="33"/>
  <c r="W105" i="33"/>
  <c r="N106" i="33"/>
  <c r="V106" i="33"/>
  <c r="M107" i="33"/>
  <c r="U107" i="33"/>
  <c r="T108" i="33"/>
  <c r="AB108" i="33"/>
  <c r="H111" i="33"/>
  <c r="T112" i="33"/>
  <c r="N99" i="33"/>
  <c r="V99" i="33"/>
  <c r="M100" i="33"/>
  <c r="U100" i="33"/>
  <c r="T101" i="33"/>
  <c r="H105" i="33"/>
  <c r="W106" i="33"/>
  <c r="N107" i="33"/>
  <c r="V107" i="33"/>
  <c r="M108" i="33"/>
  <c r="U108" i="33"/>
  <c r="M112" i="33"/>
  <c r="U112" i="33"/>
  <c r="W99" i="33"/>
  <c r="N100" i="33"/>
  <c r="V100" i="33"/>
  <c r="M101" i="33"/>
  <c r="U101" i="33"/>
  <c r="T102" i="33"/>
  <c r="AB102" i="33"/>
  <c r="H106" i="33"/>
  <c r="W107" i="33"/>
  <c r="N108" i="33"/>
  <c r="V108" i="33"/>
  <c r="T109" i="33"/>
  <c r="N112" i="33"/>
  <c r="V112" i="33"/>
  <c r="H99" i="33"/>
  <c r="W100" i="33"/>
  <c r="N101" i="33"/>
  <c r="V101" i="33"/>
  <c r="M102" i="33"/>
  <c r="U102" i="33"/>
  <c r="T103" i="33"/>
  <c r="AB103" i="33"/>
  <c r="H107" i="33"/>
  <c r="W108" i="33"/>
  <c r="M109" i="33"/>
  <c r="U109" i="33"/>
  <c r="T110" i="33"/>
  <c r="W112" i="33"/>
  <c r="H114" i="33"/>
  <c r="P97" i="33"/>
  <c r="X97" i="33"/>
  <c r="H100" i="33"/>
  <c r="W101" i="33"/>
  <c r="N102" i="33"/>
  <c r="V102" i="33"/>
  <c r="M103" i="33"/>
  <c r="U103" i="33"/>
  <c r="T104" i="33"/>
  <c r="H108" i="33"/>
  <c r="N109" i="33"/>
  <c r="V109" i="33"/>
  <c r="M110" i="33"/>
  <c r="U110" i="33"/>
  <c r="Q97" i="33"/>
  <c r="Y97" i="33"/>
  <c r="H101" i="33"/>
  <c r="W102" i="33"/>
  <c r="N103" i="33"/>
  <c r="V103" i="33"/>
  <c r="M104" i="33"/>
  <c r="U104" i="33"/>
  <c r="T105" i="33"/>
  <c r="AB105" i="33"/>
  <c r="W109" i="33"/>
  <c r="N110" i="33"/>
  <c r="V110" i="33"/>
  <c r="H113" i="33"/>
  <c r="R97" i="33"/>
  <c r="Z97" i="33"/>
  <c r="H102" i="33"/>
  <c r="W103" i="33"/>
  <c r="N104" i="33"/>
  <c r="V104" i="33"/>
  <c r="M105" i="33"/>
  <c r="U105" i="33"/>
  <c r="T106" i="33"/>
  <c r="AB106" i="33"/>
  <c r="H109" i="33"/>
  <c r="W110" i="33"/>
  <c r="G97" i="33"/>
  <c r="S97" i="33"/>
  <c r="T99" i="33"/>
  <c r="AB99" i="33"/>
  <c r="H103" i="33"/>
  <c r="V97" i="32"/>
  <c r="V105" i="32" s="1"/>
  <c r="Z11" i="32"/>
  <c r="Z20" i="32" s="1"/>
  <c r="M68" i="32"/>
  <c r="O11" i="32"/>
  <c r="O18" i="32" s="1"/>
  <c r="N68" i="32"/>
  <c r="U68" i="32"/>
  <c r="V68" i="32"/>
  <c r="Z97" i="32"/>
  <c r="M97" i="32"/>
  <c r="M101" i="32" s="1"/>
  <c r="AA68" i="32"/>
  <c r="N97" i="32"/>
  <c r="N105" i="32" s="1"/>
  <c r="AA112" i="32"/>
  <c r="AA108" i="32"/>
  <c r="AA100" i="32"/>
  <c r="AA107" i="32"/>
  <c r="AA99" i="32"/>
  <c r="AA106" i="32"/>
  <c r="AA105" i="32"/>
  <c r="AA104" i="32"/>
  <c r="AA110" i="32"/>
  <c r="AA103" i="32"/>
  <c r="AA109" i="32"/>
  <c r="AA102" i="32"/>
  <c r="AA101" i="32"/>
  <c r="Z106" i="32"/>
  <c r="H97" i="32"/>
  <c r="T97" i="32"/>
  <c r="AB97" i="32"/>
  <c r="U97" i="32"/>
  <c r="N99" i="32"/>
  <c r="V108" i="32"/>
  <c r="V112" i="32"/>
  <c r="O97" i="32"/>
  <c r="W97" i="32"/>
  <c r="P97" i="32"/>
  <c r="X97" i="32"/>
  <c r="N102" i="32"/>
  <c r="Q97" i="32"/>
  <c r="Y97" i="32"/>
  <c r="V110" i="32"/>
  <c r="R97" i="32"/>
  <c r="G97" i="32"/>
  <c r="S97" i="32"/>
  <c r="T68" i="32"/>
  <c r="AB68" i="32"/>
  <c r="O68" i="32"/>
  <c r="W68" i="32"/>
  <c r="P68" i="32"/>
  <c r="X68" i="32"/>
  <c r="Q68" i="32"/>
  <c r="Y68" i="32"/>
  <c r="R68" i="32"/>
  <c r="Z68" i="32"/>
  <c r="G68" i="32"/>
  <c r="S68" i="32"/>
  <c r="W11" i="32"/>
  <c r="W18" i="32" s="1"/>
  <c r="AA11" i="32"/>
  <c r="AA26" i="32" s="1"/>
  <c r="M11" i="32"/>
  <c r="W25" i="32" s="1"/>
  <c r="H11" i="32"/>
  <c r="T11" i="32"/>
  <c r="AB11" i="32"/>
  <c r="U13" i="32"/>
  <c r="M21" i="32"/>
  <c r="U14" i="32"/>
  <c r="N11" i="32"/>
  <c r="V11" i="32"/>
  <c r="U15" i="32"/>
  <c r="U16" i="32"/>
  <c r="P11" i="32"/>
  <c r="X11" i="32"/>
  <c r="M24" i="32"/>
  <c r="U24" i="32"/>
  <c r="AB25" i="32"/>
  <c r="Q11" i="32"/>
  <c r="Y11" i="32"/>
  <c r="R11" i="32"/>
  <c r="M19" i="32"/>
  <c r="G11" i="32"/>
  <c r="S11" i="32"/>
  <c r="AA11" i="31"/>
  <c r="AA21" i="31" s="1"/>
  <c r="V40" i="31"/>
  <c r="Z70" i="31"/>
  <c r="Z82" i="31" s="1"/>
  <c r="H70" i="31"/>
  <c r="M40" i="31"/>
  <c r="M70" i="31"/>
  <c r="T70" i="31"/>
  <c r="P40" i="31"/>
  <c r="U70" i="31"/>
  <c r="U72" i="31" s="1"/>
  <c r="G11" i="31"/>
  <c r="U40" i="31"/>
  <c r="AB70" i="31"/>
  <c r="AB82" i="31" s="1"/>
  <c r="U24" i="31"/>
  <c r="U23" i="31"/>
  <c r="U27" i="31"/>
  <c r="U22" i="31"/>
  <c r="U14" i="31"/>
  <c r="U25" i="31"/>
  <c r="U21" i="31"/>
  <c r="U13" i="31"/>
  <c r="U20" i="31"/>
  <c r="U19" i="31"/>
  <c r="U18" i="31"/>
  <c r="U17" i="31"/>
  <c r="U16" i="31"/>
  <c r="U15" i="31"/>
  <c r="N11" i="31"/>
  <c r="V11" i="31"/>
  <c r="S17" i="31"/>
  <c r="W50" i="31"/>
  <c r="W42" i="31"/>
  <c r="W49" i="31"/>
  <c r="W48" i="31"/>
  <c r="W47" i="31"/>
  <c r="W54" i="31"/>
  <c r="W46" i="31"/>
  <c r="W53" i="31"/>
  <c r="W45" i="31"/>
  <c r="AB83" i="31"/>
  <c r="AB75" i="31"/>
  <c r="AB80" i="31"/>
  <c r="AB78" i="31"/>
  <c r="AB84" i="31"/>
  <c r="AB76" i="31"/>
  <c r="AB72" i="31"/>
  <c r="AB73" i="31"/>
  <c r="O11" i="31"/>
  <c r="W11" i="31"/>
  <c r="S18" i="31"/>
  <c r="X49" i="31"/>
  <c r="X48" i="31"/>
  <c r="X47" i="31"/>
  <c r="X54" i="31"/>
  <c r="X46" i="31"/>
  <c r="X53" i="31"/>
  <c r="X45" i="31"/>
  <c r="X52" i="31"/>
  <c r="X44" i="31"/>
  <c r="X42" i="31"/>
  <c r="W43" i="31"/>
  <c r="W44" i="31"/>
  <c r="X50" i="31"/>
  <c r="W51" i="31"/>
  <c r="W52" i="31"/>
  <c r="P11" i="31"/>
  <c r="X11" i="31"/>
  <c r="S19" i="31"/>
  <c r="V56" i="31"/>
  <c r="V51" i="31"/>
  <c r="V43" i="31"/>
  <c r="V49" i="31"/>
  <c r="V48" i="31"/>
  <c r="V47" i="31"/>
  <c r="V54" i="31"/>
  <c r="V46" i="31"/>
  <c r="X43" i="31"/>
  <c r="X51" i="31"/>
  <c r="AA84" i="31"/>
  <c r="AA76" i="31"/>
  <c r="AA83" i="31"/>
  <c r="AA75" i="31"/>
  <c r="AA82" i="31"/>
  <c r="AA86" i="31"/>
  <c r="AA81" i="31"/>
  <c r="AA79" i="31"/>
  <c r="AA77" i="31"/>
  <c r="AA73" i="31"/>
  <c r="AA72" i="31"/>
  <c r="AA80" i="31"/>
  <c r="AA78" i="31"/>
  <c r="Q11" i="31"/>
  <c r="Y11" i="31"/>
  <c r="S20" i="31"/>
  <c r="AA20" i="31"/>
  <c r="Z77" i="31"/>
  <c r="Z84" i="31"/>
  <c r="Z76" i="31"/>
  <c r="Z83" i="31"/>
  <c r="Z75" i="31"/>
  <c r="Z86" i="31"/>
  <c r="Z80" i="31"/>
  <c r="Z78" i="31"/>
  <c r="Z74" i="31"/>
  <c r="Z73" i="31"/>
  <c r="Z72" i="31"/>
  <c r="Z81" i="31"/>
  <c r="Z79" i="31"/>
  <c r="R11" i="31"/>
  <c r="Z11" i="31"/>
  <c r="S13" i="31"/>
  <c r="AA13" i="31"/>
  <c r="S25" i="31"/>
  <c r="S24" i="31"/>
  <c r="S23" i="31"/>
  <c r="AA25" i="31"/>
  <c r="AA24" i="31"/>
  <c r="AA23" i="31"/>
  <c r="S14" i="31"/>
  <c r="AA14" i="31"/>
  <c r="S22" i="31"/>
  <c r="AA22" i="31"/>
  <c r="S27" i="31"/>
  <c r="T11" i="31"/>
  <c r="AB11" i="31"/>
  <c r="S15" i="31"/>
  <c r="AA15" i="31"/>
  <c r="T83" i="31"/>
  <c r="T75" i="31"/>
  <c r="T82" i="31"/>
  <c r="T86" i="31"/>
  <c r="T81" i="31"/>
  <c r="T80" i="31"/>
  <c r="T78" i="31"/>
  <c r="T84" i="31"/>
  <c r="T76" i="31"/>
  <c r="T72" i="31"/>
  <c r="T79" i="31"/>
  <c r="T77" i="31"/>
  <c r="T74" i="31"/>
  <c r="T73" i="31"/>
  <c r="M11" i="31"/>
  <c r="S16" i="31"/>
  <c r="AA16" i="31"/>
  <c r="AA27" i="31"/>
  <c r="W56" i="31"/>
  <c r="U82" i="31"/>
  <c r="U86" i="31"/>
  <c r="U81" i="31"/>
  <c r="U80" i="31"/>
  <c r="U79" i="31"/>
  <c r="U77" i="31"/>
  <c r="U84" i="31"/>
  <c r="U83" i="31"/>
  <c r="U75" i="31"/>
  <c r="U78" i="31"/>
  <c r="U76" i="31"/>
  <c r="U74" i="31"/>
  <c r="U73" i="31"/>
  <c r="AA74" i="31"/>
  <c r="Q40" i="31"/>
  <c r="Y40" i="31"/>
  <c r="U47" i="31"/>
  <c r="N70" i="31"/>
  <c r="V70" i="31"/>
  <c r="R40" i="31"/>
  <c r="Z40" i="31"/>
  <c r="U48" i="31"/>
  <c r="O70" i="31"/>
  <c r="W70" i="31"/>
  <c r="G40" i="31"/>
  <c r="S40" i="31"/>
  <c r="AA40" i="31"/>
  <c r="U49" i="31"/>
  <c r="P70" i="31"/>
  <c r="X70" i="31"/>
  <c r="T40" i="31"/>
  <c r="AB40" i="31"/>
  <c r="U42" i="31"/>
  <c r="U50" i="31"/>
  <c r="Q70" i="31"/>
  <c r="Y70" i="31"/>
  <c r="U43" i="31"/>
  <c r="U51" i="31"/>
  <c r="U56" i="31"/>
  <c r="R70" i="31"/>
  <c r="AA116" i="31"/>
  <c r="AA111" i="31"/>
  <c r="AA103" i="31"/>
  <c r="AA110" i="31"/>
  <c r="AA102" i="31"/>
  <c r="AA109" i="31"/>
  <c r="AA108" i="31"/>
  <c r="AA107" i="31"/>
  <c r="AA114" i="31"/>
  <c r="AA106" i="31"/>
  <c r="AA113" i="31"/>
  <c r="AA105" i="31"/>
  <c r="AA112" i="31"/>
  <c r="AA104" i="31"/>
  <c r="N40" i="31"/>
  <c r="U44" i="31"/>
  <c r="G70" i="31"/>
  <c r="S70" i="31"/>
  <c r="T100" i="31"/>
  <c r="AB100" i="31"/>
  <c r="U102" i="31"/>
  <c r="W108" i="31"/>
  <c r="U110" i="31"/>
  <c r="U103" i="31"/>
  <c r="W109" i="31"/>
  <c r="U111" i="31"/>
  <c r="U116" i="31"/>
  <c r="N100" i="31"/>
  <c r="V100" i="31"/>
  <c r="W102" i="31"/>
  <c r="U104" i="31"/>
  <c r="W110" i="31"/>
  <c r="U112" i="31"/>
  <c r="W103" i="31"/>
  <c r="U105" i="31"/>
  <c r="W111" i="31"/>
  <c r="U113" i="31"/>
  <c r="W116" i="31"/>
  <c r="P100" i="31"/>
  <c r="X100" i="31"/>
  <c r="W104" i="31"/>
  <c r="U106" i="31"/>
  <c r="W112" i="31"/>
  <c r="U114" i="31"/>
  <c r="Q100" i="31"/>
  <c r="Y100" i="31"/>
  <c r="W105" i="31"/>
  <c r="U107" i="31"/>
  <c r="W113" i="31"/>
  <c r="R100" i="31"/>
  <c r="Z100" i="31"/>
  <c r="W106" i="31"/>
  <c r="U108" i="31"/>
  <c r="W114" i="31"/>
  <c r="G100" i="31"/>
  <c r="S100" i="31"/>
  <c r="T70" i="25"/>
  <c r="AA100" i="25"/>
  <c r="H100" i="25"/>
  <c r="AA70" i="25"/>
  <c r="Z40" i="25"/>
  <c r="AB70" i="25"/>
  <c r="T100" i="25"/>
  <c r="M100" i="25"/>
  <c r="U100" i="25"/>
  <c r="N100" i="25"/>
  <c r="V100" i="25"/>
  <c r="O100" i="25"/>
  <c r="W100" i="25"/>
  <c r="P100" i="25"/>
  <c r="X100" i="25"/>
  <c r="Q100" i="25"/>
  <c r="Y100" i="25"/>
  <c r="R100" i="25"/>
  <c r="Z100" i="25"/>
  <c r="G100" i="25"/>
  <c r="S100" i="25"/>
  <c r="M70" i="25"/>
  <c r="U70" i="25"/>
  <c r="N70" i="25"/>
  <c r="V70" i="25"/>
  <c r="O70" i="25"/>
  <c r="W70" i="25"/>
  <c r="P70" i="25"/>
  <c r="X70" i="25"/>
  <c r="Q70" i="25"/>
  <c r="Y70" i="25"/>
  <c r="R70" i="25"/>
  <c r="Z70" i="25"/>
  <c r="G70" i="25"/>
  <c r="S70" i="25"/>
  <c r="AA40" i="25"/>
  <c r="R40" i="25"/>
  <c r="H40" i="25"/>
  <c r="T40" i="25"/>
  <c r="AB40" i="25"/>
  <c r="M40" i="25"/>
  <c r="U40" i="25"/>
  <c r="N40" i="25"/>
  <c r="V40" i="25"/>
  <c r="O40" i="25"/>
  <c r="W40" i="25"/>
  <c r="P40" i="25"/>
  <c r="X40" i="25"/>
  <c r="Q40" i="25"/>
  <c r="Y40" i="25"/>
  <c r="G40" i="25"/>
  <c r="S40" i="25"/>
  <c r="F56" i="32"/>
  <c r="F55" i="32"/>
  <c r="K54" i="32"/>
  <c r="L54" i="32" s="1"/>
  <c r="J53" i="32"/>
  <c r="K53" i="32" s="1"/>
  <c r="L53" i="32" s="1"/>
  <c r="F53" i="32"/>
  <c r="J52" i="32"/>
  <c r="K52" i="32" s="1"/>
  <c r="L52" i="32" s="1"/>
  <c r="F52" i="32"/>
  <c r="J51" i="32"/>
  <c r="K51" i="32" s="1"/>
  <c r="L51" i="32" s="1"/>
  <c r="F51" i="32"/>
  <c r="J50" i="32"/>
  <c r="K50" i="32" s="1"/>
  <c r="L50" i="32" s="1"/>
  <c r="F50" i="32"/>
  <c r="J49" i="32"/>
  <c r="K49" i="32" s="1"/>
  <c r="L49" i="32" s="1"/>
  <c r="F49" i="32"/>
  <c r="J48" i="32"/>
  <c r="K48" i="32" s="1"/>
  <c r="L48" i="32" s="1"/>
  <c r="F48" i="32"/>
  <c r="J47" i="32"/>
  <c r="K47" i="32" s="1"/>
  <c r="L47" i="32" s="1"/>
  <c r="F47" i="32"/>
  <c r="J46" i="32"/>
  <c r="K46" i="32" s="1"/>
  <c r="L46" i="32" s="1"/>
  <c r="F46" i="32"/>
  <c r="J45" i="32"/>
  <c r="K45" i="32" s="1"/>
  <c r="L45" i="32" s="1"/>
  <c r="F45" i="32"/>
  <c r="J44" i="32"/>
  <c r="K44" i="32" s="1"/>
  <c r="L44" i="32" s="1"/>
  <c r="F44" i="32"/>
  <c r="J43" i="32"/>
  <c r="K43" i="32" s="1"/>
  <c r="L43" i="32" s="1"/>
  <c r="F43" i="32"/>
  <c r="J42" i="32"/>
  <c r="K42" i="32" s="1"/>
  <c r="L42" i="32" s="1"/>
  <c r="F42" i="32"/>
  <c r="J41" i="32"/>
  <c r="K41" i="32" s="1"/>
  <c r="L41" i="32" s="1"/>
  <c r="F41" i="32"/>
  <c r="H37" i="32"/>
  <c r="H39" i="32" s="1"/>
  <c r="G37" i="32"/>
  <c r="F23" i="25"/>
  <c r="J23" i="25"/>
  <c r="K23" i="25" s="1"/>
  <c r="L23" i="25" s="1"/>
  <c r="V58" i="1"/>
  <c r="AB110" i="33" l="1"/>
  <c r="AB109" i="33"/>
  <c r="V24" i="33"/>
  <c r="AB78" i="33"/>
  <c r="Y41" i="33"/>
  <c r="O81" i="33"/>
  <c r="AB79" i="33"/>
  <c r="AB112" i="33"/>
  <c r="O76" i="33"/>
  <c r="AB75" i="33"/>
  <c r="N80" i="33"/>
  <c r="AB74" i="33"/>
  <c r="AB73" i="33"/>
  <c r="AB104" i="33"/>
  <c r="O77" i="33"/>
  <c r="AB71" i="33"/>
  <c r="AB84" i="33" s="1"/>
  <c r="AB77" i="33"/>
  <c r="AB80" i="33"/>
  <c r="AB101" i="33"/>
  <c r="O101" i="33"/>
  <c r="V26" i="33"/>
  <c r="U23" i="33"/>
  <c r="V20" i="33"/>
  <c r="V23" i="33"/>
  <c r="T70" i="33"/>
  <c r="O107" i="33"/>
  <c r="M74" i="33"/>
  <c r="AC74" i="33" s="1"/>
  <c r="M75" i="33"/>
  <c r="AC75" i="33" s="1"/>
  <c r="AA20" i="33"/>
  <c r="AA24" i="33"/>
  <c r="T77" i="33"/>
  <c r="T78" i="33"/>
  <c r="AA18" i="33"/>
  <c r="V22" i="33"/>
  <c r="V13" i="33"/>
  <c r="AA15" i="33"/>
  <c r="U20" i="33"/>
  <c r="U18" i="33"/>
  <c r="O99" i="33"/>
  <c r="V17" i="33"/>
  <c r="T79" i="33"/>
  <c r="V18" i="33"/>
  <c r="U21" i="33"/>
  <c r="U24" i="33"/>
  <c r="AA21" i="33"/>
  <c r="U19" i="33"/>
  <c r="U15" i="33"/>
  <c r="O110" i="33"/>
  <c r="M73" i="33"/>
  <c r="AC73" i="33" s="1"/>
  <c r="M81" i="33"/>
  <c r="AC81" i="33" s="1"/>
  <c r="AA19" i="33"/>
  <c r="T72" i="33"/>
  <c r="T83" i="33"/>
  <c r="V15" i="33"/>
  <c r="AA17" i="33"/>
  <c r="AA27" i="33" s="1"/>
  <c r="U14" i="33"/>
  <c r="AA14" i="33"/>
  <c r="O103" i="33"/>
  <c r="O109" i="33"/>
  <c r="O106" i="33"/>
  <c r="M76" i="33"/>
  <c r="AC76" i="33" s="1"/>
  <c r="M71" i="33"/>
  <c r="AC71" i="33" s="1"/>
  <c r="M77" i="33"/>
  <c r="AC77" i="33" s="1"/>
  <c r="T76" i="33"/>
  <c r="AA22" i="33"/>
  <c r="AA13" i="33"/>
  <c r="U22" i="33"/>
  <c r="O102" i="33"/>
  <c r="O112" i="33"/>
  <c r="O108" i="33"/>
  <c r="M78" i="33"/>
  <c r="AC78" i="33" s="1"/>
  <c r="V16" i="33"/>
  <c r="T81" i="33"/>
  <c r="T73" i="33"/>
  <c r="V14" i="33"/>
  <c r="S22" i="33"/>
  <c r="S13" i="33"/>
  <c r="S27" i="33" s="1"/>
  <c r="U26" i="33"/>
  <c r="O100" i="33"/>
  <c r="O105" i="33"/>
  <c r="T75" i="33"/>
  <c r="T84" i="33" s="1"/>
  <c r="T80" i="33"/>
  <c r="AA23" i="33"/>
  <c r="V19" i="33"/>
  <c r="U16" i="33"/>
  <c r="O79" i="33"/>
  <c r="W81" i="33"/>
  <c r="O71" i="33"/>
  <c r="O83" i="33"/>
  <c r="G16" i="33"/>
  <c r="G24" i="33"/>
  <c r="N71" i="33"/>
  <c r="N77" i="33"/>
  <c r="G17" i="33"/>
  <c r="Y43" i="33"/>
  <c r="Y51" i="33"/>
  <c r="W79" i="33"/>
  <c r="W83" i="33"/>
  <c r="G22" i="33"/>
  <c r="N75" i="33"/>
  <c r="N78" i="33"/>
  <c r="Y45" i="33"/>
  <c r="Y52" i="33"/>
  <c r="O74" i="33"/>
  <c r="O80" i="33"/>
  <c r="G28" i="33"/>
  <c r="N72" i="33"/>
  <c r="N79" i="33"/>
  <c r="G19" i="33"/>
  <c r="Y48" i="33"/>
  <c r="Y47" i="33"/>
  <c r="G13" i="33"/>
  <c r="N73" i="33"/>
  <c r="N83" i="33"/>
  <c r="G18" i="33"/>
  <c r="O70" i="33"/>
  <c r="O84" i="33" s="1"/>
  <c r="W72" i="33"/>
  <c r="W77" i="33"/>
  <c r="O78" i="33"/>
  <c r="G15" i="33"/>
  <c r="G14" i="33"/>
  <c r="G21" i="33"/>
  <c r="N81" i="33"/>
  <c r="G25" i="33"/>
  <c r="Y54" i="33"/>
  <c r="W71" i="33"/>
  <c r="N70" i="33"/>
  <c r="N84" i="33" s="1"/>
  <c r="G20" i="33"/>
  <c r="U13" i="33"/>
  <c r="Y42" i="33"/>
  <c r="Y44" i="33"/>
  <c r="M25" i="32"/>
  <c r="U17" i="32"/>
  <c r="U20" i="32"/>
  <c r="O25" i="32"/>
  <c r="U18" i="32"/>
  <c r="U26" i="32"/>
  <c r="M20" i="32"/>
  <c r="U22" i="32"/>
  <c r="M107" i="32"/>
  <c r="U23" i="32"/>
  <c r="M22" i="32"/>
  <c r="Z13" i="32"/>
  <c r="V106" i="32"/>
  <c r="U19" i="32"/>
  <c r="T25" i="32"/>
  <c r="O21" i="32"/>
  <c r="Z22" i="32"/>
  <c r="Z24" i="32"/>
  <c r="Z26" i="32"/>
  <c r="M108" i="32"/>
  <c r="Z16" i="32"/>
  <c r="Z21" i="32"/>
  <c r="Z23" i="32"/>
  <c r="V100" i="32"/>
  <c r="V113" i="32" s="1"/>
  <c r="W23" i="32"/>
  <c r="Z17" i="32"/>
  <c r="M18" i="32"/>
  <c r="Z18" i="32"/>
  <c r="Z15" i="32"/>
  <c r="Z27" i="32" s="1"/>
  <c r="M110" i="32"/>
  <c r="V101" i="32"/>
  <c r="V107" i="32"/>
  <c r="M106" i="32"/>
  <c r="V103" i="32"/>
  <c r="M109" i="32"/>
  <c r="M112" i="32"/>
  <c r="W24" i="32"/>
  <c r="Z19" i="32"/>
  <c r="V109" i="32"/>
  <c r="Z102" i="32"/>
  <c r="Z14" i="32"/>
  <c r="W26" i="32"/>
  <c r="Y25" i="32"/>
  <c r="V104" i="32"/>
  <c r="V102" i="32"/>
  <c r="Z109" i="32"/>
  <c r="O24" i="32"/>
  <c r="O19" i="32"/>
  <c r="N108" i="32"/>
  <c r="O26" i="32"/>
  <c r="O23" i="32"/>
  <c r="O14" i="32"/>
  <c r="N104" i="32"/>
  <c r="AA24" i="32"/>
  <c r="AA18" i="32"/>
  <c r="AA13" i="32"/>
  <c r="N109" i="32"/>
  <c r="N100" i="32"/>
  <c r="AA19" i="32"/>
  <c r="W17" i="32"/>
  <c r="W16" i="32"/>
  <c r="W22" i="32"/>
  <c r="W13" i="32"/>
  <c r="W20" i="32"/>
  <c r="AA15" i="32"/>
  <c r="AA21" i="32"/>
  <c r="N110" i="32"/>
  <c r="N101" i="32"/>
  <c r="N106" i="32"/>
  <c r="W21" i="32"/>
  <c r="O17" i="32"/>
  <c r="O22" i="32"/>
  <c r="AA16" i="32"/>
  <c r="AA14" i="32"/>
  <c r="O15" i="32"/>
  <c r="AA23" i="32"/>
  <c r="AA22" i="32"/>
  <c r="N103" i="32"/>
  <c r="W19" i="32"/>
  <c r="O16" i="32"/>
  <c r="O27" i="32" s="1"/>
  <c r="W15" i="32"/>
  <c r="O13" i="32"/>
  <c r="O20" i="32"/>
  <c r="W14" i="32"/>
  <c r="AA17" i="32"/>
  <c r="V99" i="32"/>
  <c r="W113" i="33"/>
  <c r="W74" i="33"/>
  <c r="W70" i="33"/>
  <c r="U84" i="33"/>
  <c r="V70" i="33"/>
  <c r="V74" i="33"/>
  <c r="T113" i="33"/>
  <c r="AA113" i="33"/>
  <c r="M80" i="33"/>
  <c r="AC80" i="33" s="1"/>
  <c r="M70" i="33"/>
  <c r="U113" i="33"/>
  <c r="Y49" i="33"/>
  <c r="R101" i="33"/>
  <c r="R112" i="33"/>
  <c r="R108" i="33"/>
  <c r="R100" i="33"/>
  <c r="R107" i="33"/>
  <c r="R99" i="33"/>
  <c r="R106" i="33"/>
  <c r="R105" i="33"/>
  <c r="R104" i="33"/>
  <c r="R110" i="33"/>
  <c r="R103" i="33"/>
  <c r="R109" i="33"/>
  <c r="R102" i="33"/>
  <c r="Y109" i="33"/>
  <c r="Y102" i="33"/>
  <c r="Y101" i="33"/>
  <c r="Y112" i="33"/>
  <c r="Y108" i="33"/>
  <c r="Y100" i="33"/>
  <c r="Y107" i="33"/>
  <c r="Y99" i="33"/>
  <c r="Y106" i="33"/>
  <c r="Y105" i="33"/>
  <c r="Y104" i="33"/>
  <c r="Y110" i="33"/>
  <c r="Y103" i="33"/>
  <c r="S81" i="33"/>
  <c r="S74" i="33"/>
  <c r="S80" i="33"/>
  <c r="S73" i="33"/>
  <c r="S83" i="33"/>
  <c r="S79" i="33"/>
  <c r="S77" i="33"/>
  <c r="S71" i="33"/>
  <c r="S70" i="33"/>
  <c r="S78" i="33"/>
  <c r="S75" i="33"/>
  <c r="S76" i="33"/>
  <c r="S72" i="33"/>
  <c r="M43" i="33"/>
  <c r="M54" i="33"/>
  <c r="M50" i="33"/>
  <c r="M42" i="33"/>
  <c r="M48" i="33"/>
  <c r="M52" i="33"/>
  <c r="M41" i="33"/>
  <c r="M49" i="33"/>
  <c r="M47" i="33"/>
  <c r="M46" i="33"/>
  <c r="M45" i="33"/>
  <c r="M51" i="33"/>
  <c r="M44" i="33"/>
  <c r="N27" i="33"/>
  <c r="U43" i="33"/>
  <c r="U54" i="33"/>
  <c r="U50" i="33"/>
  <c r="U42" i="33"/>
  <c r="U48" i="33"/>
  <c r="U46" i="33"/>
  <c r="U45" i="33"/>
  <c r="U44" i="33"/>
  <c r="U51" i="33"/>
  <c r="U41" i="33"/>
  <c r="U52" i="33"/>
  <c r="U49" i="33"/>
  <c r="U47" i="33"/>
  <c r="S112" i="33"/>
  <c r="S108" i="33"/>
  <c r="S100" i="33"/>
  <c r="S107" i="33"/>
  <c r="S99" i="33"/>
  <c r="S106" i="33"/>
  <c r="S105" i="33"/>
  <c r="S104" i="33"/>
  <c r="S110" i="33"/>
  <c r="S103" i="33"/>
  <c r="S109" i="33"/>
  <c r="S102" i="33"/>
  <c r="S101" i="33"/>
  <c r="X110" i="33"/>
  <c r="X103" i="33"/>
  <c r="X109" i="33"/>
  <c r="X102" i="33"/>
  <c r="X101" i="33"/>
  <c r="X112" i="33"/>
  <c r="X108" i="33"/>
  <c r="X100" i="33"/>
  <c r="X107" i="33"/>
  <c r="X99" i="33"/>
  <c r="X106" i="33"/>
  <c r="X105" i="33"/>
  <c r="X104" i="33"/>
  <c r="Y76" i="33"/>
  <c r="Y75" i="33"/>
  <c r="Y81" i="33"/>
  <c r="Y74" i="33"/>
  <c r="Y80" i="33"/>
  <c r="Y73" i="33"/>
  <c r="Y83" i="33"/>
  <c r="Y79" i="33"/>
  <c r="Y78" i="33"/>
  <c r="Y72" i="33"/>
  <c r="Y71" i="33"/>
  <c r="Y70" i="33"/>
  <c r="Y77" i="33"/>
  <c r="AA84" i="33"/>
  <c r="X26" i="33"/>
  <c r="X23" i="33"/>
  <c r="X15" i="33"/>
  <c r="X22" i="33"/>
  <c r="X14" i="33"/>
  <c r="X21" i="33"/>
  <c r="X13" i="33"/>
  <c r="X20" i="33"/>
  <c r="X24" i="33"/>
  <c r="X19" i="33"/>
  <c r="X18" i="33"/>
  <c r="X17" i="33"/>
  <c r="X16" i="33"/>
  <c r="X48" i="33"/>
  <c r="X47" i="33"/>
  <c r="X52" i="33"/>
  <c r="X45" i="33"/>
  <c r="X51" i="33"/>
  <c r="X42" i="33"/>
  <c r="X54" i="33"/>
  <c r="X41" i="33"/>
  <c r="X50" i="33"/>
  <c r="X49" i="33"/>
  <c r="X46" i="33"/>
  <c r="X44" i="33"/>
  <c r="X43" i="33"/>
  <c r="W111" i="33"/>
  <c r="O111" i="33"/>
  <c r="Z82" i="33"/>
  <c r="R82" i="33"/>
  <c r="V111" i="33"/>
  <c r="N111" i="33"/>
  <c r="Y82" i="33"/>
  <c r="Q82" i="33"/>
  <c r="U111" i="33"/>
  <c r="M111" i="33"/>
  <c r="X82" i="33"/>
  <c r="P82" i="33"/>
  <c r="AB111" i="33"/>
  <c r="T111" i="33"/>
  <c r="W82" i="33"/>
  <c r="O82" i="33"/>
  <c r="AA111" i="33"/>
  <c r="S111" i="33"/>
  <c r="V82" i="33"/>
  <c r="N82" i="33"/>
  <c r="Z111" i="33"/>
  <c r="R111" i="33"/>
  <c r="U82" i="33"/>
  <c r="M82" i="33"/>
  <c r="Y111" i="33"/>
  <c r="Q111" i="33"/>
  <c r="AB82" i="33"/>
  <c r="T82" i="33"/>
  <c r="X111" i="33"/>
  <c r="P111" i="33"/>
  <c r="AA82" i="33"/>
  <c r="S82" i="33"/>
  <c r="Z53" i="33"/>
  <c r="R53" i="33"/>
  <c r="U25" i="33"/>
  <c r="M25" i="33"/>
  <c r="Y53" i="33"/>
  <c r="Q53" i="33"/>
  <c r="AB25" i="33"/>
  <c r="T25" i="33"/>
  <c r="M24" i="33"/>
  <c r="X53" i="33"/>
  <c r="P53" i="33"/>
  <c r="W53" i="33"/>
  <c r="O53" i="33"/>
  <c r="S53" i="33"/>
  <c r="Y25" i="33"/>
  <c r="O25" i="33"/>
  <c r="M18" i="33"/>
  <c r="M15" i="33"/>
  <c r="N53" i="33"/>
  <c r="X25" i="33"/>
  <c r="N25" i="33"/>
  <c r="M17" i="33"/>
  <c r="M53" i="33"/>
  <c r="M26" i="33"/>
  <c r="W25" i="33"/>
  <c r="M23" i="33"/>
  <c r="M16" i="33"/>
  <c r="AB53" i="33"/>
  <c r="V25" i="33"/>
  <c r="AA53" i="33"/>
  <c r="S25" i="33"/>
  <c r="M22" i="33"/>
  <c r="M14" i="33"/>
  <c r="V53" i="33"/>
  <c r="R25" i="33"/>
  <c r="M21" i="33"/>
  <c r="M13" i="33"/>
  <c r="U53" i="33"/>
  <c r="AA25" i="33"/>
  <c r="Q25" i="33"/>
  <c r="M20" i="33"/>
  <c r="T53" i="33"/>
  <c r="Z25" i="33"/>
  <c r="P25" i="33"/>
  <c r="M19" i="33"/>
  <c r="N54" i="33"/>
  <c r="N50" i="33"/>
  <c r="N42" i="33"/>
  <c r="N49" i="33"/>
  <c r="N41" i="33"/>
  <c r="N47" i="33"/>
  <c r="N48" i="33"/>
  <c r="N46" i="33"/>
  <c r="N45" i="33"/>
  <c r="N51" i="33"/>
  <c r="N44" i="33"/>
  <c r="N43" i="33"/>
  <c r="N52" i="33"/>
  <c r="M113" i="33"/>
  <c r="Q26" i="33"/>
  <c r="Q22" i="33"/>
  <c r="Q14" i="33"/>
  <c r="Q24" i="33"/>
  <c r="Q21" i="33"/>
  <c r="Q13" i="33"/>
  <c r="Q20" i="33"/>
  <c r="Q19" i="33"/>
  <c r="Q18" i="33"/>
  <c r="Q17" i="33"/>
  <c r="Q23" i="33"/>
  <c r="Q16" i="33"/>
  <c r="Q15" i="33"/>
  <c r="P26" i="33"/>
  <c r="P15" i="33"/>
  <c r="P22" i="33"/>
  <c r="P14" i="33"/>
  <c r="P24" i="33"/>
  <c r="P21" i="33"/>
  <c r="P13" i="33"/>
  <c r="P20" i="33"/>
  <c r="P19" i="33"/>
  <c r="P18" i="33"/>
  <c r="P17" i="33"/>
  <c r="P23" i="33"/>
  <c r="P16" i="33"/>
  <c r="Z46" i="33"/>
  <c r="Z52" i="33"/>
  <c r="Z45" i="33"/>
  <c r="Z51" i="33"/>
  <c r="Z43" i="33"/>
  <c r="Z41" i="33"/>
  <c r="Z50" i="33"/>
  <c r="Z49" i="33"/>
  <c r="Z48" i="33"/>
  <c r="Z47" i="33"/>
  <c r="Z44" i="33"/>
  <c r="Z42" i="33"/>
  <c r="Z54" i="33"/>
  <c r="H48" i="33"/>
  <c r="H47" i="33"/>
  <c r="H53" i="33"/>
  <c r="H52" i="33"/>
  <c r="H45" i="33"/>
  <c r="H49" i="33"/>
  <c r="H51" i="33"/>
  <c r="H46" i="33"/>
  <c r="H44" i="33"/>
  <c r="H43" i="33"/>
  <c r="H42" i="33"/>
  <c r="H56" i="33"/>
  <c r="H55" i="33"/>
  <c r="H41" i="33"/>
  <c r="H50" i="33"/>
  <c r="W49" i="33"/>
  <c r="W41" i="33"/>
  <c r="W48" i="33"/>
  <c r="W46" i="33"/>
  <c r="W44" i="33"/>
  <c r="W43" i="33"/>
  <c r="W51" i="33"/>
  <c r="W42" i="33"/>
  <c r="W54" i="33"/>
  <c r="W52" i="33"/>
  <c r="W50" i="33"/>
  <c r="W47" i="33"/>
  <c r="W45" i="33"/>
  <c r="V54" i="33"/>
  <c r="V50" i="33"/>
  <c r="V42" i="33"/>
  <c r="V49" i="33"/>
  <c r="V41" i="33"/>
  <c r="V47" i="33"/>
  <c r="V45" i="33"/>
  <c r="V44" i="33"/>
  <c r="V43" i="33"/>
  <c r="V51" i="33"/>
  <c r="V52" i="33"/>
  <c r="V48" i="33"/>
  <c r="V46" i="33"/>
  <c r="Q109" i="33"/>
  <c r="Q102" i="33"/>
  <c r="Q101" i="33"/>
  <c r="Q112" i="33"/>
  <c r="Q108" i="33"/>
  <c r="Q100" i="33"/>
  <c r="Q107" i="33"/>
  <c r="Q99" i="33"/>
  <c r="Q106" i="33"/>
  <c r="Q105" i="33"/>
  <c r="Q104" i="33"/>
  <c r="Q110" i="33"/>
  <c r="Q103" i="33"/>
  <c r="N113" i="33"/>
  <c r="Z75" i="33"/>
  <c r="Z81" i="33"/>
  <c r="Z74" i="33"/>
  <c r="Z80" i="33"/>
  <c r="Z73" i="33"/>
  <c r="Z83" i="33"/>
  <c r="Z72" i="33"/>
  <c r="Z71" i="33"/>
  <c r="Z70" i="33"/>
  <c r="Z79" i="33"/>
  <c r="Z76" i="33"/>
  <c r="Z77" i="33"/>
  <c r="Z78" i="33"/>
  <c r="AB51" i="33"/>
  <c r="AB44" i="33"/>
  <c r="AB43" i="33"/>
  <c r="AB54" i="33"/>
  <c r="AB50" i="33"/>
  <c r="AB49" i="33"/>
  <c r="AB52" i="33"/>
  <c r="AB48" i="33"/>
  <c r="AB47" i="33"/>
  <c r="AB46" i="33"/>
  <c r="AB45" i="33"/>
  <c r="AB42" i="33"/>
  <c r="AB41" i="33"/>
  <c r="P48" i="33"/>
  <c r="P47" i="33"/>
  <c r="P52" i="33"/>
  <c r="P45" i="33"/>
  <c r="P41" i="33"/>
  <c r="P50" i="33"/>
  <c r="P49" i="33"/>
  <c r="P46" i="33"/>
  <c r="P51" i="33"/>
  <c r="P44" i="33"/>
  <c r="P43" i="33"/>
  <c r="P54" i="33"/>
  <c r="P42" i="33"/>
  <c r="G56" i="33"/>
  <c r="G49" i="33"/>
  <c r="G41" i="33"/>
  <c r="G48" i="33"/>
  <c r="G53" i="33"/>
  <c r="G46" i="33"/>
  <c r="G50" i="33"/>
  <c r="G47" i="33"/>
  <c r="G51" i="33"/>
  <c r="G45" i="33"/>
  <c r="G44" i="33"/>
  <c r="G43" i="33"/>
  <c r="G42" i="33"/>
  <c r="G52" i="33"/>
  <c r="G55" i="33"/>
  <c r="Z21" i="33"/>
  <c r="Z13" i="33"/>
  <c r="Z26" i="33"/>
  <c r="Z20" i="33"/>
  <c r="Z24" i="33"/>
  <c r="Z19" i="33"/>
  <c r="Z18" i="33"/>
  <c r="Z17" i="33"/>
  <c r="Z16" i="33"/>
  <c r="Z23" i="33"/>
  <c r="Z15" i="33"/>
  <c r="Z22" i="33"/>
  <c r="Z14" i="33"/>
  <c r="R75" i="33"/>
  <c r="R81" i="33"/>
  <c r="R74" i="33"/>
  <c r="R80" i="33"/>
  <c r="R83" i="33"/>
  <c r="R72" i="33"/>
  <c r="R77" i="33"/>
  <c r="R71" i="33"/>
  <c r="R70" i="33"/>
  <c r="R84" i="33" s="1"/>
  <c r="R78" i="33"/>
  <c r="R79" i="33"/>
  <c r="R73" i="33"/>
  <c r="R76" i="33"/>
  <c r="R46" i="33"/>
  <c r="R52" i="33"/>
  <c r="R45" i="33"/>
  <c r="R51" i="33"/>
  <c r="R43" i="33"/>
  <c r="R50" i="33"/>
  <c r="R49" i="33"/>
  <c r="R48" i="33"/>
  <c r="R47" i="33"/>
  <c r="R54" i="33"/>
  <c r="R44" i="33"/>
  <c r="R42" i="33"/>
  <c r="R41" i="33"/>
  <c r="W16" i="33"/>
  <c r="W23" i="33"/>
  <c r="W15" i="33"/>
  <c r="W26" i="33"/>
  <c r="W22" i="33"/>
  <c r="W14" i="33"/>
  <c r="W21" i="33"/>
  <c r="W13" i="33"/>
  <c r="W20" i="33"/>
  <c r="W24" i="33"/>
  <c r="W19" i="33"/>
  <c r="W18" i="33"/>
  <c r="W17" i="33"/>
  <c r="AB24" i="33"/>
  <c r="AB19" i="33"/>
  <c r="AB18" i="33"/>
  <c r="AB17" i="33"/>
  <c r="AB16" i="33"/>
  <c r="AB23" i="33"/>
  <c r="AB15" i="33"/>
  <c r="AB22" i="33"/>
  <c r="AB14" i="33"/>
  <c r="AB21" i="33"/>
  <c r="AB13" i="33"/>
  <c r="AB26" i="33"/>
  <c r="AB20" i="33"/>
  <c r="T51" i="33"/>
  <c r="T44" i="33"/>
  <c r="T43" i="33"/>
  <c r="T54" i="33"/>
  <c r="T49" i="33"/>
  <c r="T48" i="33"/>
  <c r="T47" i="33"/>
  <c r="T46" i="33"/>
  <c r="T45" i="33"/>
  <c r="T42" i="33"/>
  <c r="T41" i="33"/>
  <c r="T52" i="33"/>
  <c r="T50" i="33"/>
  <c r="R24" i="33"/>
  <c r="R21" i="33"/>
  <c r="R13" i="33"/>
  <c r="R20" i="33"/>
  <c r="R19" i="33"/>
  <c r="R18" i="33"/>
  <c r="R17" i="33"/>
  <c r="R23" i="33"/>
  <c r="R16" i="33"/>
  <c r="R15" i="33"/>
  <c r="R26" i="33"/>
  <c r="R22" i="33"/>
  <c r="R14" i="33"/>
  <c r="Y27" i="33"/>
  <c r="G111" i="33"/>
  <c r="I111" i="33" s="1"/>
  <c r="P18" i="22" s="1"/>
  <c r="G104" i="33"/>
  <c r="I104" i="33" s="1"/>
  <c r="P11" i="22" s="1"/>
  <c r="G110" i="33"/>
  <c r="I110" i="33" s="1"/>
  <c r="P17" i="22" s="1"/>
  <c r="G103" i="33"/>
  <c r="I103" i="33" s="1"/>
  <c r="P10" i="22" s="1"/>
  <c r="G109" i="33"/>
  <c r="I109" i="33" s="1"/>
  <c r="P16" i="22" s="1"/>
  <c r="G102" i="33"/>
  <c r="I102" i="33" s="1"/>
  <c r="P9" i="22" s="1"/>
  <c r="G113" i="33"/>
  <c r="AC113" i="33" s="1"/>
  <c r="G101" i="33"/>
  <c r="I101" i="33" s="1"/>
  <c r="P8" i="22" s="1"/>
  <c r="G108" i="33"/>
  <c r="I108" i="33" s="1"/>
  <c r="P15" i="22" s="1"/>
  <c r="G100" i="33"/>
  <c r="I100" i="33" s="1"/>
  <c r="P7" i="22" s="1"/>
  <c r="G114" i="33"/>
  <c r="AC114" i="33" s="1"/>
  <c r="G107" i="33"/>
  <c r="I107" i="33" s="1"/>
  <c r="P14" i="22" s="1"/>
  <c r="G99" i="33"/>
  <c r="I99" i="33" s="1"/>
  <c r="P6" i="22" s="1"/>
  <c r="G106" i="33"/>
  <c r="I106" i="33" s="1"/>
  <c r="P13" i="22" s="1"/>
  <c r="G105" i="33"/>
  <c r="I105" i="33" s="1"/>
  <c r="P12" i="22" s="1"/>
  <c r="P110" i="33"/>
  <c r="P103" i="33"/>
  <c r="P109" i="33"/>
  <c r="P102" i="33"/>
  <c r="P101" i="33"/>
  <c r="P112" i="33"/>
  <c r="P108" i="33"/>
  <c r="P100" i="33"/>
  <c r="P107" i="33"/>
  <c r="P99" i="33"/>
  <c r="P106" i="33"/>
  <c r="P105" i="33"/>
  <c r="P104" i="33"/>
  <c r="Q76" i="33"/>
  <c r="Q75" i="33"/>
  <c r="Q81" i="33"/>
  <c r="Q74" i="33"/>
  <c r="Q80" i="33"/>
  <c r="Q83" i="33"/>
  <c r="Q73" i="33"/>
  <c r="Q72" i="33"/>
  <c r="Q77" i="33"/>
  <c r="Q71" i="33"/>
  <c r="Q70" i="33"/>
  <c r="Q84" i="33" s="1"/>
  <c r="Q78" i="33"/>
  <c r="Q79" i="33"/>
  <c r="X77" i="33"/>
  <c r="X76" i="33"/>
  <c r="X75" i="33"/>
  <c r="X81" i="33"/>
  <c r="X74" i="33"/>
  <c r="X83" i="33"/>
  <c r="X79" i="33"/>
  <c r="X78" i="33"/>
  <c r="X72" i="33"/>
  <c r="X73" i="33"/>
  <c r="X71" i="33"/>
  <c r="X80" i="33"/>
  <c r="X70" i="33"/>
  <c r="AA52" i="33"/>
  <c r="AA45" i="33"/>
  <c r="AA51" i="33"/>
  <c r="AA44" i="33"/>
  <c r="AA54" i="33"/>
  <c r="AA50" i="33"/>
  <c r="AA42" i="33"/>
  <c r="AA49" i="33"/>
  <c r="AA48" i="33"/>
  <c r="AA47" i="33"/>
  <c r="AA46" i="33"/>
  <c r="AA43" i="33"/>
  <c r="AA41" i="33"/>
  <c r="O26" i="33"/>
  <c r="O23" i="33"/>
  <c r="O16" i="33"/>
  <c r="O15" i="33"/>
  <c r="O22" i="33"/>
  <c r="O14" i="33"/>
  <c r="O24" i="33"/>
  <c r="O21" i="33"/>
  <c r="O13" i="33"/>
  <c r="O20" i="33"/>
  <c r="O19" i="33"/>
  <c r="O18" i="33"/>
  <c r="O17" i="33"/>
  <c r="T19" i="33"/>
  <c r="T18" i="33"/>
  <c r="T17" i="33"/>
  <c r="T23" i="33"/>
  <c r="T16" i="33"/>
  <c r="T15" i="33"/>
  <c r="T26" i="33"/>
  <c r="T22" i="33"/>
  <c r="T14" i="33"/>
  <c r="T24" i="33"/>
  <c r="T21" i="33"/>
  <c r="T13" i="33"/>
  <c r="T20" i="33"/>
  <c r="G85" i="33"/>
  <c r="G78" i="33"/>
  <c r="I78" i="33" s="1"/>
  <c r="O12" i="22" s="1"/>
  <c r="G77" i="33"/>
  <c r="I77" i="33" s="1"/>
  <c r="O11" i="22" s="1"/>
  <c r="G76" i="33"/>
  <c r="I76" i="33" s="1"/>
  <c r="O10" i="22" s="1"/>
  <c r="G82" i="33"/>
  <c r="I82" i="33" s="1"/>
  <c r="O16" i="22" s="1"/>
  <c r="G75" i="33"/>
  <c r="I75" i="33" s="1"/>
  <c r="O9" i="22" s="1"/>
  <c r="G80" i="33"/>
  <c r="I80" i="33" s="1"/>
  <c r="O15" i="22" s="1"/>
  <c r="G84" i="33"/>
  <c r="AC84" i="33" s="1"/>
  <c r="O14" i="22"/>
  <c r="G81" i="33"/>
  <c r="I81" i="33" s="1"/>
  <c r="G73" i="33"/>
  <c r="I73" i="33" s="1"/>
  <c r="O7" i="22" s="1"/>
  <c r="G72" i="33"/>
  <c r="I72" i="33" s="1"/>
  <c r="G79" i="33"/>
  <c r="I79" i="33" s="1"/>
  <c r="O13" i="22" s="1"/>
  <c r="G71" i="33"/>
  <c r="I71" i="33" s="1"/>
  <c r="G70" i="33"/>
  <c r="I70" i="33" s="1"/>
  <c r="G74" i="33"/>
  <c r="V113" i="33"/>
  <c r="AB113" i="33"/>
  <c r="Z101" i="33"/>
  <c r="Z112" i="33"/>
  <c r="Z108" i="33"/>
  <c r="Z100" i="33"/>
  <c r="Z107" i="33"/>
  <c r="Z99" i="33"/>
  <c r="Z106" i="33"/>
  <c r="Z105" i="33"/>
  <c r="Z104" i="33"/>
  <c r="Z110" i="33"/>
  <c r="Z103" i="33"/>
  <c r="Z109" i="33"/>
  <c r="Z102" i="33"/>
  <c r="P77" i="33"/>
  <c r="P76" i="33"/>
  <c r="P75" i="33"/>
  <c r="P81" i="33"/>
  <c r="P74" i="33"/>
  <c r="P83" i="33"/>
  <c r="P73" i="33"/>
  <c r="P72" i="33"/>
  <c r="P71" i="33"/>
  <c r="P70" i="33"/>
  <c r="P84" i="33" s="1"/>
  <c r="P78" i="33"/>
  <c r="P80" i="33"/>
  <c r="P79" i="33"/>
  <c r="Q47" i="33"/>
  <c r="Q46" i="33"/>
  <c r="Q52" i="33"/>
  <c r="Q51" i="33"/>
  <c r="Q44" i="33"/>
  <c r="Q50" i="33"/>
  <c r="Q49" i="33"/>
  <c r="Q48" i="33"/>
  <c r="Q45" i="33"/>
  <c r="Q43" i="33"/>
  <c r="Q54" i="33"/>
  <c r="Q42" i="33"/>
  <c r="Q41" i="33"/>
  <c r="O49" i="33"/>
  <c r="O41" i="33"/>
  <c r="O48" i="33"/>
  <c r="O46" i="33"/>
  <c r="O50" i="33"/>
  <c r="O47" i="33"/>
  <c r="O45" i="33"/>
  <c r="O51" i="33"/>
  <c r="O44" i="33"/>
  <c r="O43" i="33"/>
  <c r="O54" i="33"/>
  <c r="O52" i="33"/>
  <c r="O42" i="33"/>
  <c r="H27" i="33"/>
  <c r="H24" i="33"/>
  <c r="I24" i="33" s="1"/>
  <c r="M17" i="22" s="1"/>
  <c r="H15" i="33"/>
  <c r="H22" i="33"/>
  <c r="H14" i="33"/>
  <c r="H28" i="33"/>
  <c r="H21" i="33"/>
  <c r="H13" i="33"/>
  <c r="H20" i="33"/>
  <c r="H19" i="33"/>
  <c r="I19" i="33" s="1"/>
  <c r="M12" i="22" s="1"/>
  <c r="H25" i="33"/>
  <c r="I25" i="33" s="1"/>
  <c r="M18" i="22" s="1"/>
  <c r="H18" i="33"/>
  <c r="I18" i="33" s="1"/>
  <c r="M11" i="22" s="1"/>
  <c r="H17" i="33"/>
  <c r="H23" i="33"/>
  <c r="I23" i="33" s="1"/>
  <c r="M16" i="22" s="1"/>
  <c r="H16" i="33"/>
  <c r="I16" i="33" s="1"/>
  <c r="M9" i="22" s="1"/>
  <c r="I74" i="33"/>
  <c r="O8" i="22" s="1"/>
  <c r="S52" i="33"/>
  <c r="S45" i="33"/>
  <c r="S51" i="33"/>
  <c r="S44" i="33"/>
  <c r="S54" i="33"/>
  <c r="S50" i="33"/>
  <c r="S42" i="33"/>
  <c r="S49" i="33"/>
  <c r="S48" i="33"/>
  <c r="S47" i="33"/>
  <c r="S46" i="33"/>
  <c r="S43" i="33"/>
  <c r="S41" i="33"/>
  <c r="Z99" i="32"/>
  <c r="V25" i="32"/>
  <c r="AA25" i="32"/>
  <c r="Z25" i="32"/>
  <c r="Z107" i="32"/>
  <c r="N25" i="32"/>
  <c r="U25" i="32"/>
  <c r="R25" i="32"/>
  <c r="AA20" i="32"/>
  <c r="N112" i="32"/>
  <c r="N107" i="32"/>
  <c r="Z100" i="32"/>
  <c r="M23" i="32"/>
  <c r="X25" i="32"/>
  <c r="X82" i="32"/>
  <c r="AB82" i="32"/>
  <c r="P111" i="32"/>
  <c r="T111" i="32"/>
  <c r="Q82" i="32"/>
  <c r="M82" i="32"/>
  <c r="X111" i="32"/>
  <c r="AB111" i="32"/>
  <c r="Y82" i="32"/>
  <c r="U82" i="32"/>
  <c r="Q111" i="32"/>
  <c r="M111" i="32"/>
  <c r="R82" i="32"/>
  <c r="N82" i="32"/>
  <c r="Y111" i="32"/>
  <c r="U111" i="32"/>
  <c r="Z82" i="32"/>
  <c r="V82" i="32"/>
  <c r="Z103" i="32"/>
  <c r="Z108" i="32"/>
  <c r="R111" i="32"/>
  <c r="N111" i="32"/>
  <c r="M16" i="32"/>
  <c r="M26" i="32"/>
  <c r="M14" i="32"/>
  <c r="M13" i="32"/>
  <c r="S82" i="32"/>
  <c r="O82" i="32"/>
  <c r="M104" i="32"/>
  <c r="M103" i="32"/>
  <c r="M102" i="32"/>
  <c r="M99" i="32"/>
  <c r="Z110" i="32"/>
  <c r="Z112" i="32"/>
  <c r="Z111" i="32"/>
  <c r="V111" i="32"/>
  <c r="AA82" i="32"/>
  <c r="W82" i="32"/>
  <c r="M100" i="32"/>
  <c r="Z104" i="32"/>
  <c r="Z101" i="32"/>
  <c r="S111" i="32"/>
  <c r="O111" i="32"/>
  <c r="M17" i="32"/>
  <c r="S25" i="32"/>
  <c r="M15" i="32"/>
  <c r="Q25" i="32"/>
  <c r="P25" i="32"/>
  <c r="P82" i="32"/>
  <c r="T82" i="32"/>
  <c r="M105" i="32"/>
  <c r="Z105" i="32"/>
  <c r="AA111" i="32"/>
  <c r="W111" i="32"/>
  <c r="G111" i="32"/>
  <c r="G104" i="32"/>
  <c r="G110" i="32"/>
  <c r="G103" i="32"/>
  <c r="G109" i="32"/>
  <c r="G102" i="32"/>
  <c r="G113" i="32"/>
  <c r="G101" i="32"/>
  <c r="G108" i="32"/>
  <c r="G100" i="32"/>
  <c r="G114" i="32"/>
  <c r="G107" i="32"/>
  <c r="G99" i="32"/>
  <c r="G106" i="32"/>
  <c r="G105" i="32"/>
  <c r="AB107" i="32"/>
  <c r="AB99" i="32"/>
  <c r="AB106" i="32"/>
  <c r="AB105" i="32"/>
  <c r="AB104" i="32"/>
  <c r="AB110" i="32"/>
  <c r="AB103" i="32"/>
  <c r="AB109" i="32"/>
  <c r="AB102" i="32"/>
  <c r="AB101" i="32"/>
  <c r="AB112" i="32"/>
  <c r="AB108" i="32"/>
  <c r="AB100" i="32"/>
  <c r="T107" i="32"/>
  <c r="T99" i="32"/>
  <c r="T106" i="32"/>
  <c r="T105" i="32"/>
  <c r="T104" i="32"/>
  <c r="T110" i="32"/>
  <c r="T103" i="32"/>
  <c r="T109" i="32"/>
  <c r="T102" i="32"/>
  <c r="T101" i="32"/>
  <c r="T112" i="32"/>
  <c r="T108" i="32"/>
  <c r="T100" i="32"/>
  <c r="Y109" i="32"/>
  <c r="Y102" i="32"/>
  <c r="Y101" i="32"/>
  <c r="Y112" i="32"/>
  <c r="Y108" i="32"/>
  <c r="Y100" i="32"/>
  <c r="Y107" i="32"/>
  <c r="Y99" i="32"/>
  <c r="Y106" i="32"/>
  <c r="Y105" i="32"/>
  <c r="Y104" i="32"/>
  <c r="Y110" i="32"/>
  <c r="Y103" i="32"/>
  <c r="X110" i="32"/>
  <c r="X103" i="32"/>
  <c r="X109" i="32"/>
  <c r="X102" i="32"/>
  <c r="X101" i="32"/>
  <c r="X112" i="32"/>
  <c r="X108" i="32"/>
  <c r="X100" i="32"/>
  <c r="X107" i="32"/>
  <c r="X99" i="32"/>
  <c r="X106" i="32"/>
  <c r="X105" i="32"/>
  <c r="X104" i="32"/>
  <c r="W104" i="32"/>
  <c r="W110" i="32"/>
  <c r="W103" i="32"/>
  <c r="W109" i="32"/>
  <c r="W102" i="32"/>
  <c r="W101" i="32"/>
  <c r="W112" i="32"/>
  <c r="W108" i="32"/>
  <c r="W100" i="32"/>
  <c r="W107" i="32"/>
  <c r="W99" i="32"/>
  <c r="W106" i="32"/>
  <c r="W105" i="32"/>
  <c r="H110" i="32"/>
  <c r="H103" i="32"/>
  <c r="H109" i="32"/>
  <c r="H102" i="32"/>
  <c r="H113" i="32"/>
  <c r="H101" i="32"/>
  <c r="H108" i="32"/>
  <c r="H100" i="32"/>
  <c r="H114" i="32"/>
  <c r="H107" i="32"/>
  <c r="H99" i="32"/>
  <c r="H106" i="32"/>
  <c r="H105" i="32"/>
  <c r="I105" i="32" s="1"/>
  <c r="F12" i="22" s="1"/>
  <c r="H111" i="32"/>
  <c r="H104" i="32"/>
  <c r="Q109" i="32"/>
  <c r="Q102" i="32"/>
  <c r="Q101" i="32"/>
  <c r="Q112" i="32"/>
  <c r="Q108" i="32"/>
  <c r="Q100" i="32"/>
  <c r="Q107" i="32"/>
  <c r="Q99" i="32"/>
  <c r="Q106" i="32"/>
  <c r="Q105" i="32"/>
  <c r="Q104" i="32"/>
  <c r="Q110" i="32"/>
  <c r="Q103" i="32"/>
  <c r="P110" i="32"/>
  <c r="P103" i="32"/>
  <c r="P109" i="32"/>
  <c r="P102" i="32"/>
  <c r="P101" i="32"/>
  <c r="P112" i="32"/>
  <c r="P108" i="32"/>
  <c r="P100" i="32"/>
  <c r="P107" i="32"/>
  <c r="P99" i="32"/>
  <c r="P106" i="32"/>
  <c r="P105" i="32"/>
  <c r="P104" i="32"/>
  <c r="O104" i="32"/>
  <c r="O110" i="32"/>
  <c r="O103" i="32"/>
  <c r="O109" i="32"/>
  <c r="O102" i="32"/>
  <c r="O101" i="32"/>
  <c r="O112" i="32"/>
  <c r="O108" i="32"/>
  <c r="O100" i="32"/>
  <c r="O107" i="32"/>
  <c r="O99" i="32"/>
  <c r="O106" i="32"/>
  <c r="O105" i="32"/>
  <c r="U106" i="32"/>
  <c r="U105" i="32"/>
  <c r="U104" i="32"/>
  <c r="U110" i="32"/>
  <c r="U103" i="32"/>
  <c r="U109" i="32"/>
  <c r="U102" i="32"/>
  <c r="U101" i="32"/>
  <c r="U112" i="32"/>
  <c r="U108" i="32"/>
  <c r="U100" i="32"/>
  <c r="U107" i="32"/>
  <c r="U99" i="32"/>
  <c r="AA113" i="32"/>
  <c r="R101" i="32"/>
  <c r="R112" i="32"/>
  <c r="R108" i="32"/>
  <c r="R100" i="32"/>
  <c r="R107" i="32"/>
  <c r="R99" i="32"/>
  <c r="R106" i="32"/>
  <c r="R105" i="32"/>
  <c r="R104" i="32"/>
  <c r="R110" i="32"/>
  <c r="R103" i="32"/>
  <c r="R109" i="32"/>
  <c r="R102" i="32"/>
  <c r="S112" i="32"/>
  <c r="S108" i="32"/>
  <c r="S100" i="32"/>
  <c r="S107" i="32"/>
  <c r="S99" i="32"/>
  <c r="S106" i="32"/>
  <c r="S105" i="32"/>
  <c r="S104" i="32"/>
  <c r="S110" i="32"/>
  <c r="S103" i="32"/>
  <c r="S109" i="32"/>
  <c r="S102" i="32"/>
  <c r="S101" i="32"/>
  <c r="Q39" i="32"/>
  <c r="R15" i="32"/>
  <c r="R26" i="32"/>
  <c r="R22" i="32"/>
  <c r="R14" i="32"/>
  <c r="R21" i="32"/>
  <c r="R13" i="32"/>
  <c r="R20" i="32"/>
  <c r="R19" i="32"/>
  <c r="R18" i="32"/>
  <c r="R24" i="32"/>
  <c r="R17" i="32"/>
  <c r="R23" i="32"/>
  <c r="R16" i="32"/>
  <c r="Y23" i="32"/>
  <c r="Y16" i="32"/>
  <c r="Y15" i="32"/>
  <c r="Y26" i="32"/>
  <c r="Y22" i="32"/>
  <c r="Y14" i="32"/>
  <c r="Y21" i="32"/>
  <c r="Y13" i="32"/>
  <c r="Y20" i="32"/>
  <c r="Y19" i="32"/>
  <c r="Y18" i="32"/>
  <c r="Y24" i="32"/>
  <c r="Y17" i="32"/>
  <c r="AB21" i="32"/>
  <c r="AB13" i="32"/>
  <c r="AB20" i="32"/>
  <c r="AB19" i="32"/>
  <c r="AB18" i="32"/>
  <c r="AB24" i="32"/>
  <c r="AB17" i="32"/>
  <c r="AB23" i="32"/>
  <c r="AB16" i="32"/>
  <c r="AB15" i="32"/>
  <c r="AB26" i="32"/>
  <c r="AB22" i="32"/>
  <c r="AB14" i="32"/>
  <c r="Q23" i="32"/>
  <c r="Q16" i="32"/>
  <c r="Q15" i="32"/>
  <c r="Q26" i="32"/>
  <c r="Q22" i="32"/>
  <c r="Q14" i="32"/>
  <c r="Q21" i="32"/>
  <c r="Q13" i="32"/>
  <c r="Q20" i="32"/>
  <c r="Q19" i="32"/>
  <c r="Q18" i="32"/>
  <c r="Q24" i="32"/>
  <c r="Q17" i="32"/>
  <c r="T21" i="32"/>
  <c r="T13" i="32"/>
  <c r="T20" i="32"/>
  <c r="T19" i="32"/>
  <c r="T18" i="32"/>
  <c r="T24" i="32"/>
  <c r="T17" i="32"/>
  <c r="T23" i="32"/>
  <c r="T16" i="32"/>
  <c r="T15" i="32"/>
  <c r="T26" i="32"/>
  <c r="T22" i="32"/>
  <c r="T14" i="32"/>
  <c r="H24" i="32"/>
  <c r="H17" i="32"/>
  <c r="H23" i="32"/>
  <c r="H16" i="32"/>
  <c r="H27" i="32"/>
  <c r="H15" i="32"/>
  <c r="H22" i="32"/>
  <c r="H14" i="32"/>
  <c r="H28" i="32"/>
  <c r="H21" i="32"/>
  <c r="H13" i="32"/>
  <c r="H20" i="32"/>
  <c r="H19" i="32"/>
  <c r="H25" i="32"/>
  <c r="H18" i="32"/>
  <c r="X24" i="32"/>
  <c r="X17" i="32"/>
  <c r="X23" i="32"/>
  <c r="X16" i="32"/>
  <c r="X15" i="32"/>
  <c r="X26" i="32"/>
  <c r="X22" i="32"/>
  <c r="X14" i="32"/>
  <c r="X21" i="32"/>
  <c r="X13" i="32"/>
  <c r="X20" i="32"/>
  <c r="X19" i="32"/>
  <c r="X18" i="32"/>
  <c r="V19" i="32"/>
  <c r="V18" i="32"/>
  <c r="V24" i="32"/>
  <c r="V17" i="32"/>
  <c r="V23" i="32"/>
  <c r="V16" i="32"/>
  <c r="V15" i="32"/>
  <c r="V26" i="32"/>
  <c r="V22" i="32"/>
  <c r="V14" i="32"/>
  <c r="V21" i="32"/>
  <c r="V13" i="32"/>
  <c r="V20" i="32"/>
  <c r="S26" i="32"/>
  <c r="S22" i="32"/>
  <c r="S14" i="32"/>
  <c r="S21" i="32"/>
  <c r="S13" i="32"/>
  <c r="S20" i="32"/>
  <c r="S19" i="32"/>
  <c r="S18" i="32"/>
  <c r="S24" i="32"/>
  <c r="S17" i="32"/>
  <c r="S23" i="32"/>
  <c r="S16" i="32"/>
  <c r="S15" i="32"/>
  <c r="P24" i="32"/>
  <c r="P17" i="32"/>
  <c r="P23" i="32"/>
  <c r="P16" i="32"/>
  <c r="P15" i="32"/>
  <c r="P26" i="32"/>
  <c r="P22" i="32"/>
  <c r="P14" i="32"/>
  <c r="P21" i="32"/>
  <c r="P13" i="32"/>
  <c r="P20" i="32"/>
  <c r="P19" i="32"/>
  <c r="P18" i="32"/>
  <c r="N19" i="32"/>
  <c r="N18" i="32"/>
  <c r="N24" i="32"/>
  <c r="N17" i="32"/>
  <c r="N23" i="32"/>
  <c r="N16" i="32"/>
  <c r="N15" i="32"/>
  <c r="N26" i="32"/>
  <c r="N22" i="32"/>
  <c r="N14" i="32"/>
  <c r="N21" i="32"/>
  <c r="N13" i="32"/>
  <c r="N20" i="32"/>
  <c r="U27" i="32"/>
  <c r="O39" i="32"/>
  <c r="P39" i="32"/>
  <c r="R39" i="32"/>
  <c r="V39" i="32"/>
  <c r="Z39" i="32"/>
  <c r="U87" i="31"/>
  <c r="U28" i="31"/>
  <c r="U52" i="31"/>
  <c r="U53" i="31"/>
  <c r="U45" i="31"/>
  <c r="U54" i="31"/>
  <c r="U46" i="31"/>
  <c r="V53" i="31"/>
  <c r="V45" i="31"/>
  <c r="V52" i="31"/>
  <c r="V44" i="31"/>
  <c r="AB74" i="31"/>
  <c r="AB81" i="31"/>
  <c r="V42" i="31"/>
  <c r="AA19" i="31"/>
  <c r="AA18" i="31"/>
  <c r="AB77" i="31"/>
  <c r="AB86" i="31"/>
  <c r="T87" i="31"/>
  <c r="V50" i="31"/>
  <c r="AB79" i="31"/>
  <c r="AA17" i="31"/>
  <c r="W117" i="31"/>
  <c r="U117" i="31"/>
  <c r="Z25" i="31"/>
  <c r="Z24" i="31"/>
  <c r="Z17" i="31"/>
  <c r="Z27" i="31"/>
  <c r="Z16" i="31"/>
  <c r="Z15" i="31"/>
  <c r="Z22" i="31"/>
  <c r="Z14" i="31"/>
  <c r="Z21" i="31"/>
  <c r="Z13" i="31"/>
  <c r="Z20" i="31"/>
  <c r="Z19" i="31"/>
  <c r="Z23" i="31"/>
  <c r="Z18" i="31"/>
  <c r="AA87" i="31"/>
  <c r="Z47" i="31"/>
  <c r="Z54" i="31"/>
  <c r="Z46" i="31"/>
  <c r="Z53" i="31"/>
  <c r="Z45" i="31"/>
  <c r="Z52" i="31"/>
  <c r="Z44" i="31"/>
  <c r="Z56" i="31"/>
  <c r="Z51" i="31"/>
  <c r="Z43" i="31"/>
  <c r="Z50" i="31"/>
  <c r="Z42" i="31"/>
  <c r="Z49" i="31"/>
  <c r="Z48" i="31"/>
  <c r="AB25" i="31"/>
  <c r="AB24" i="31"/>
  <c r="AB23" i="31"/>
  <c r="AB27" i="31"/>
  <c r="AB15" i="31"/>
  <c r="AB22" i="31"/>
  <c r="AB14" i="31"/>
  <c r="AB21" i="31"/>
  <c r="AB13" i="31"/>
  <c r="AB20" i="31"/>
  <c r="AB19" i="31"/>
  <c r="AB18" i="31"/>
  <c r="AB17" i="31"/>
  <c r="AB16" i="31"/>
  <c r="V108" i="31"/>
  <c r="V107" i="31"/>
  <c r="V114" i="31"/>
  <c r="V106" i="31"/>
  <c r="V113" i="31"/>
  <c r="V105" i="31"/>
  <c r="V112" i="31"/>
  <c r="V104" i="31"/>
  <c r="V116" i="31"/>
  <c r="V111" i="31"/>
  <c r="V103" i="31"/>
  <c r="V110" i="31"/>
  <c r="V102" i="31"/>
  <c r="V109" i="31"/>
  <c r="AB110" i="31"/>
  <c r="AB102" i="31"/>
  <c r="AB109" i="31"/>
  <c r="AB108" i="31"/>
  <c r="AB107" i="31"/>
  <c r="AB114" i="31"/>
  <c r="AB106" i="31"/>
  <c r="AB113" i="31"/>
  <c r="AB105" i="31"/>
  <c r="AB112" i="31"/>
  <c r="AB104" i="31"/>
  <c r="AB116" i="31"/>
  <c r="AB111" i="31"/>
  <c r="AB103" i="31"/>
  <c r="AA117" i="31"/>
  <c r="AA54" i="31"/>
  <c r="AA46" i="31"/>
  <c r="AA53" i="31"/>
  <c r="AA45" i="31"/>
  <c r="AA52" i="31"/>
  <c r="AA44" i="31"/>
  <c r="AA56" i="31"/>
  <c r="AA51" i="31"/>
  <c r="AA43" i="31"/>
  <c r="AA50" i="31"/>
  <c r="AA42" i="31"/>
  <c r="AA49" i="31"/>
  <c r="AA48" i="31"/>
  <c r="AA47" i="31"/>
  <c r="T25" i="31"/>
  <c r="T24" i="31"/>
  <c r="T23" i="31"/>
  <c r="T27" i="31"/>
  <c r="T15" i="31"/>
  <c r="T22" i="31"/>
  <c r="T14" i="31"/>
  <c r="T21" i="31"/>
  <c r="T13" i="31"/>
  <c r="T20" i="31"/>
  <c r="T19" i="31"/>
  <c r="T18" i="31"/>
  <c r="T17" i="31"/>
  <c r="T16" i="31"/>
  <c r="T110" i="31"/>
  <c r="T102" i="31"/>
  <c r="T109" i="31"/>
  <c r="T108" i="31"/>
  <c r="T107" i="31"/>
  <c r="T114" i="31"/>
  <c r="T106" i="31"/>
  <c r="T113" i="31"/>
  <c r="T105" i="31"/>
  <c r="T112" i="31"/>
  <c r="T104" i="31"/>
  <c r="T116" i="31"/>
  <c r="T111" i="31"/>
  <c r="T103" i="31"/>
  <c r="S54" i="31"/>
  <c r="S46" i="31"/>
  <c r="S53" i="31"/>
  <c r="S45" i="31"/>
  <c r="S52" i="31"/>
  <c r="S44" i="31"/>
  <c r="S56" i="31"/>
  <c r="S51" i="31"/>
  <c r="S43" i="31"/>
  <c r="S50" i="31"/>
  <c r="S42" i="31"/>
  <c r="S49" i="31"/>
  <c r="S48" i="31"/>
  <c r="S47" i="31"/>
  <c r="V86" i="31"/>
  <c r="V81" i="31"/>
  <c r="V80" i="31"/>
  <c r="V79" i="31"/>
  <c r="V78" i="31"/>
  <c r="V84" i="31"/>
  <c r="V76" i="31"/>
  <c r="V83" i="31"/>
  <c r="V82" i="31"/>
  <c r="V77" i="31"/>
  <c r="V74" i="31"/>
  <c r="V73" i="31"/>
  <c r="V75" i="31"/>
  <c r="V72" i="31"/>
  <c r="S116" i="31"/>
  <c r="S111" i="31"/>
  <c r="S103" i="31"/>
  <c r="S110" i="31"/>
  <c r="S102" i="31"/>
  <c r="S109" i="31"/>
  <c r="S108" i="31"/>
  <c r="S107" i="31"/>
  <c r="S114" i="31"/>
  <c r="S106" i="31"/>
  <c r="S113" i="31"/>
  <c r="S105" i="31"/>
  <c r="S112" i="31"/>
  <c r="S104" i="31"/>
  <c r="Z112" i="31"/>
  <c r="Z104" i="31"/>
  <c r="Z116" i="31"/>
  <c r="Z111" i="31"/>
  <c r="Z103" i="31"/>
  <c r="Z110" i="31"/>
  <c r="Z102" i="31"/>
  <c r="Z109" i="31"/>
  <c r="Z108" i="31"/>
  <c r="Z107" i="31"/>
  <c r="Z114" i="31"/>
  <c r="Z106" i="31"/>
  <c r="Z113" i="31"/>
  <c r="Z105" i="31"/>
  <c r="Y113" i="31"/>
  <c r="Y105" i="31"/>
  <c r="Y112" i="31"/>
  <c r="Y104" i="31"/>
  <c r="Y116" i="31"/>
  <c r="Y111" i="31"/>
  <c r="Y103" i="31"/>
  <c r="Y110" i="31"/>
  <c r="Y102" i="31"/>
  <c r="Y109" i="31"/>
  <c r="Y108" i="31"/>
  <c r="Y107" i="31"/>
  <c r="Y114" i="31"/>
  <c r="Y106" i="31"/>
  <c r="S84" i="31"/>
  <c r="S76" i="31"/>
  <c r="S83" i="31"/>
  <c r="S82" i="31"/>
  <c r="S86" i="31"/>
  <c r="S81" i="31"/>
  <c r="S79" i="31"/>
  <c r="S77" i="31"/>
  <c r="S73" i="31"/>
  <c r="S72" i="31"/>
  <c r="S80" i="31"/>
  <c r="S78" i="31"/>
  <c r="S74" i="31"/>
  <c r="S75" i="31"/>
  <c r="AB53" i="31"/>
  <c r="AB45" i="31"/>
  <c r="AB52" i="31"/>
  <c r="AB44" i="31"/>
  <c r="AB56" i="31"/>
  <c r="AB51" i="31"/>
  <c r="AB43" i="31"/>
  <c r="AB50" i="31"/>
  <c r="AB42" i="31"/>
  <c r="AB49" i="31"/>
  <c r="AB48" i="31"/>
  <c r="AB47" i="31"/>
  <c r="AB54" i="31"/>
  <c r="AB46" i="31"/>
  <c r="Z87" i="31"/>
  <c r="Y27" i="31"/>
  <c r="Y25" i="31"/>
  <c r="Y23" i="31"/>
  <c r="Y18" i="31"/>
  <c r="Y17" i="31"/>
  <c r="Y24" i="31"/>
  <c r="Y16" i="31"/>
  <c r="Y15" i="31"/>
  <c r="Y22" i="31"/>
  <c r="Y14" i="31"/>
  <c r="Y21" i="31"/>
  <c r="Y13" i="31"/>
  <c r="Y20" i="31"/>
  <c r="Y19" i="31"/>
  <c r="T53" i="31"/>
  <c r="T45" i="31"/>
  <c r="T52" i="31"/>
  <c r="T44" i="31"/>
  <c r="T56" i="31"/>
  <c r="T51" i="31"/>
  <c r="T43" i="31"/>
  <c r="T50" i="31"/>
  <c r="T42" i="31"/>
  <c r="T49" i="31"/>
  <c r="T48" i="31"/>
  <c r="T47" i="31"/>
  <c r="T54" i="31"/>
  <c r="T46" i="31"/>
  <c r="W80" i="31"/>
  <c r="W79" i="31"/>
  <c r="W78" i="31"/>
  <c r="W77" i="31"/>
  <c r="W84" i="31"/>
  <c r="W83" i="31"/>
  <c r="W86" i="31"/>
  <c r="W81" i="31"/>
  <c r="W76" i="31"/>
  <c r="W74" i="31"/>
  <c r="W82" i="31"/>
  <c r="W73" i="31"/>
  <c r="W75" i="31"/>
  <c r="W72" i="31"/>
  <c r="X57" i="31"/>
  <c r="X114" i="31"/>
  <c r="X106" i="31"/>
  <c r="X113" i="31"/>
  <c r="X105" i="31"/>
  <c r="X112" i="31"/>
  <c r="X104" i="31"/>
  <c r="X116" i="31"/>
  <c r="X111" i="31"/>
  <c r="X103" i="31"/>
  <c r="X110" i="31"/>
  <c r="X102" i="31"/>
  <c r="X109" i="31"/>
  <c r="X108" i="31"/>
  <c r="X107" i="31"/>
  <c r="Y78" i="31"/>
  <c r="Y77" i="31"/>
  <c r="Y84" i="31"/>
  <c r="Y76" i="31"/>
  <c r="Y83" i="31"/>
  <c r="Y86" i="31"/>
  <c r="Y81" i="31"/>
  <c r="Y79" i="31"/>
  <c r="Y74" i="31"/>
  <c r="Y73" i="31"/>
  <c r="Y82" i="31"/>
  <c r="Y80" i="31"/>
  <c r="Y75" i="31"/>
  <c r="Y72" i="31"/>
  <c r="X79" i="31"/>
  <c r="X78" i="31"/>
  <c r="X77" i="31"/>
  <c r="X84" i="31"/>
  <c r="X76" i="31"/>
  <c r="X83" i="31"/>
  <c r="X82" i="31"/>
  <c r="X86" i="31"/>
  <c r="X80" i="31"/>
  <c r="X74" i="31"/>
  <c r="X73" i="31"/>
  <c r="X81" i="31"/>
  <c r="X75" i="31"/>
  <c r="X72" i="31"/>
  <c r="X27" i="31"/>
  <c r="X19" i="31"/>
  <c r="X23" i="31"/>
  <c r="X18" i="31"/>
  <c r="X17" i="31"/>
  <c r="X24" i="31"/>
  <c r="X16" i="31"/>
  <c r="X15" i="31"/>
  <c r="X22" i="31"/>
  <c r="X14" i="31"/>
  <c r="X21" i="31"/>
  <c r="X13" i="31"/>
  <c r="X25" i="31"/>
  <c r="X20" i="31"/>
  <c r="W27" i="31"/>
  <c r="W25" i="31"/>
  <c r="W20" i="31"/>
  <c r="W19" i="31"/>
  <c r="W23" i="31"/>
  <c r="W18" i="31"/>
  <c r="W17" i="31"/>
  <c r="W24" i="31"/>
  <c r="W16" i="31"/>
  <c r="W15" i="31"/>
  <c r="W22" i="31"/>
  <c r="W14" i="31"/>
  <c r="W21" i="31"/>
  <c r="W13" i="31"/>
  <c r="W57" i="31"/>
  <c r="V25" i="31"/>
  <c r="V23" i="31"/>
  <c r="V27" i="31"/>
  <c r="V21" i="31"/>
  <c r="V13" i="31"/>
  <c r="V20" i="31"/>
  <c r="V19" i="31"/>
  <c r="V18" i="31"/>
  <c r="V17" i="31"/>
  <c r="V24" i="31"/>
  <c r="V16" i="31"/>
  <c r="V15" i="31"/>
  <c r="V22" i="31"/>
  <c r="V14" i="31"/>
  <c r="Y48" i="31"/>
  <c r="Y47" i="31"/>
  <c r="Y54" i="31"/>
  <c r="Y46" i="31"/>
  <c r="Y53" i="31"/>
  <c r="Y45" i="31"/>
  <c r="Y52" i="31"/>
  <c r="Y44" i="31"/>
  <c r="Y56" i="31"/>
  <c r="Y51" i="31"/>
  <c r="Y43" i="31"/>
  <c r="Y50" i="31"/>
  <c r="Y42" i="31"/>
  <c r="Y49" i="31"/>
  <c r="S28" i="31"/>
  <c r="U39" i="32"/>
  <c r="M39" i="32"/>
  <c r="AB39" i="32"/>
  <c r="T39" i="32"/>
  <c r="AA39" i="32"/>
  <c r="S39" i="32"/>
  <c r="G39" i="32"/>
  <c r="W39" i="32"/>
  <c r="X39" i="32"/>
  <c r="N39" i="32"/>
  <c r="Y39" i="32"/>
  <c r="O113" i="33" l="1"/>
  <c r="AC101" i="33"/>
  <c r="AD101" i="33" s="1"/>
  <c r="T8" i="22" s="1"/>
  <c r="I15" i="33"/>
  <c r="M8" i="22" s="1"/>
  <c r="I20" i="33"/>
  <c r="M13" i="22" s="1"/>
  <c r="Y55" i="33"/>
  <c r="I17" i="33"/>
  <c r="M10" i="22" s="1"/>
  <c r="V27" i="33"/>
  <c r="U27" i="33"/>
  <c r="I13" i="33"/>
  <c r="I21" i="33"/>
  <c r="M14" i="22" s="1"/>
  <c r="AD80" i="33"/>
  <c r="I113" i="33"/>
  <c r="AD113" i="33" s="1"/>
  <c r="T20" i="22" s="1"/>
  <c r="I22" i="33"/>
  <c r="M15" i="22" s="1"/>
  <c r="I14" i="33"/>
  <c r="M7" i="22" s="1"/>
  <c r="R55" i="33"/>
  <c r="AA27" i="32"/>
  <c r="M113" i="32"/>
  <c r="I106" i="32"/>
  <c r="F13" i="22" s="1"/>
  <c r="W27" i="32"/>
  <c r="N113" i="32"/>
  <c r="I99" i="32"/>
  <c r="I102" i="32"/>
  <c r="F9" i="22" s="1"/>
  <c r="I107" i="32"/>
  <c r="F14" i="22" s="1"/>
  <c r="I109" i="32"/>
  <c r="F16" i="22" s="1"/>
  <c r="AC100" i="33"/>
  <c r="AD100" i="33" s="1"/>
  <c r="T7" i="22" s="1"/>
  <c r="AC110" i="33"/>
  <c r="AD110" i="33" s="1"/>
  <c r="T17" i="22" s="1"/>
  <c r="AC108" i="33"/>
  <c r="AD108" i="33" s="1"/>
  <c r="T15" i="22" s="1"/>
  <c r="AC82" i="32"/>
  <c r="Z113" i="32"/>
  <c r="AC111" i="32"/>
  <c r="AD111" i="32" s="1"/>
  <c r="J18" i="22" s="1"/>
  <c r="AC102" i="32"/>
  <c r="AD102" i="32" s="1"/>
  <c r="J9" i="22" s="1"/>
  <c r="AC25" i="32"/>
  <c r="I111" i="32"/>
  <c r="F18" i="22" s="1"/>
  <c r="W27" i="33"/>
  <c r="I103" i="32"/>
  <c r="F10" i="22" s="1"/>
  <c r="I46" i="33"/>
  <c r="N11" i="22" s="1"/>
  <c r="V84" i="33"/>
  <c r="Z113" i="33"/>
  <c r="AC112" i="33"/>
  <c r="AD112" i="33" s="1"/>
  <c r="T19" i="22" s="1"/>
  <c r="AC104" i="33"/>
  <c r="AD104" i="33" s="1"/>
  <c r="T11" i="22" s="1"/>
  <c r="AC105" i="33"/>
  <c r="AD105" i="33" s="1"/>
  <c r="T12" i="22" s="1"/>
  <c r="Y113" i="33"/>
  <c r="R113" i="33"/>
  <c r="AC106" i="33"/>
  <c r="AD106" i="33" s="1"/>
  <c r="T13" i="22" s="1"/>
  <c r="AC102" i="33"/>
  <c r="AD102" i="33" s="1"/>
  <c r="T9" i="22" s="1"/>
  <c r="Q113" i="33"/>
  <c r="W84" i="33"/>
  <c r="P113" i="33"/>
  <c r="AC109" i="33"/>
  <c r="AD109" i="33" s="1"/>
  <c r="T16" i="22" s="1"/>
  <c r="M84" i="33"/>
  <c r="AC70" i="33"/>
  <c r="AD70" i="33" s="1"/>
  <c r="AC107" i="33"/>
  <c r="AD107" i="33" s="1"/>
  <c r="T14" i="22" s="1"/>
  <c r="AC103" i="33"/>
  <c r="AD103" i="33" s="1"/>
  <c r="T10" i="22" s="1"/>
  <c r="Q55" i="33"/>
  <c r="W55" i="33"/>
  <c r="I44" i="33"/>
  <c r="N9" i="22" s="1"/>
  <c r="I47" i="33"/>
  <c r="N12" i="22" s="1"/>
  <c r="AC26" i="33"/>
  <c r="AD26" i="33" s="1"/>
  <c r="Q19" i="22" s="1"/>
  <c r="AC82" i="33"/>
  <c r="AD82" i="33" s="1"/>
  <c r="Y84" i="33"/>
  <c r="AC52" i="33"/>
  <c r="AD52" i="33" s="1"/>
  <c r="R17" i="22" s="1"/>
  <c r="I27" i="33"/>
  <c r="AD27" i="33" s="1"/>
  <c r="Q20" i="22" s="1"/>
  <c r="AC27" i="33"/>
  <c r="AD75" i="33"/>
  <c r="I114" i="33"/>
  <c r="AD114" i="33" s="1"/>
  <c r="T21" i="22" s="1"/>
  <c r="I48" i="33"/>
  <c r="N13" i="22" s="1"/>
  <c r="Z55" i="33"/>
  <c r="AC53" i="33"/>
  <c r="AD53" i="33" s="1"/>
  <c r="R18" i="22" s="1"/>
  <c r="AC44" i="33"/>
  <c r="AD44" i="33" s="1"/>
  <c r="R9" i="22" s="1"/>
  <c r="AC48" i="33"/>
  <c r="AD48" i="33" s="1"/>
  <c r="R13" i="22" s="1"/>
  <c r="S55" i="33"/>
  <c r="R27" i="33"/>
  <c r="I85" i="33"/>
  <c r="I50" i="33"/>
  <c r="N15" i="22" s="1"/>
  <c r="I51" i="33"/>
  <c r="N16" i="22" s="1"/>
  <c r="AC19" i="33"/>
  <c r="AD19" i="33" s="1"/>
  <c r="Q12" i="22" s="1"/>
  <c r="M27" i="33"/>
  <c r="AC13" i="33"/>
  <c r="AD13" i="33" s="1"/>
  <c r="AC17" i="33"/>
  <c r="AD17" i="33" s="1"/>
  <c r="Q10" i="22" s="1"/>
  <c r="X113" i="33"/>
  <c r="AC51" i="33"/>
  <c r="AD51" i="33" s="1"/>
  <c r="R16" i="22" s="1"/>
  <c r="AC42" i="33"/>
  <c r="AD42" i="33" s="1"/>
  <c r="R7" i="22" s="1"/>
  <c r="AD78" i="33"/>
  <c r="T27" i="33"/>
  <c r="AD76" i="33"/>
  <c r="AC85" i="33"/>
  <c r="AB55" i="33"/>
  <c r="I41" i="33"/>
  <c r="N6" i="22" s="1"/>
  <c r="I49" i="33"/>
  <c r="N14" i="22" s="1"/>
  <c r="N55" i="33"/>
  <c r="AC21" i="33"/>
  <c r="AD21" i="33" s="1"/>
  <c r="Q14" i="22" s="1"/>
  <c r="AC45" i="33"/>
  <c r="AD45" i="33" s="1"/>
  <c r="R10" i="22" s="1"/>
  <c r="AC50" i="33"/>
  <c r="AD50" i="33" s="1"/>
  <c r="R15" i="22" s="1"/>
  <c r="O27" i="33"/>
  <c r="AD81" i="33"/>
  <c r="AD73" i="33"/>
  <c r="AC55" i="33"/>
  <c r="I55" i="33"/>
  <c r="AD55" i="33" s="1"/>
  <c r="R20" i="22" s="1"/>
  <c r="AC25" i="33"/>
  <c r="AD25" i="33" s="1"/>
  <c r="Q18" i="22" s="1"/>
  <c r="X27" i="33"/>
  <c r="AC46" i="33"/>
  <c r="AD46" i="33" s="1"/>
  <c r="R11" i="22" s="1"/>
  <c r="AC54" i="33"/>
  <c r="AD54" i="33" s="1"/>
  <c r="R19" i="22" s="1"/>
  <c r="X84" i="33"/>
  <c r="P55" i="33"/>
  <c r="V55" i="33"/>
  <c r="AC56" i="33"/>
  <c r="I56" i="33"/>
  <c r="AD56" i="33" s="1"/>
  <c r="R21" i="22" s="1"/>
  <c r="I45" i="33"/>
  <c r="N10" i="22" s="1"/>
  <c r="AC99" i="33"/>
  <c r="AD99" i="33" s="1"/>
  <c r="T6" i="22" s="1"/>
  <c r="AC16" i="33"/>
  <c r="AD16" i="33" s="1"/>
  <c r="Q9" i="22" s="1"/>
  <c r="AD83" i="33"/>
  <c r="AD79" i="33"/>
  <c r="AC47" i="33"/>
  <c r="AD47" i="33" s="1"/>
  <c r="R12" i="22" s="1"/>
  <c r="AC43" i="33"/>
  <c r="AD43" i="33" s="1"/>
  <c r="R8" i="22" s="1"/>
  <c r="O55" i="33"/>
  <c r="AD77" i="33"/>
  <c r="I84" i="33"/>
  <c r="O18" i="22" s="1"/>
  <c r="AA55" i="33"/>
  <c r="Z84" i="33"/>
  <c r="I42" i="33"/>
  <c r="N7" i="22" s="1"/>
  <c r="I52" i="33"/>
  <c r="N17" i="22" s="1"/>
  <c r="P27" i="33"/>
  <c r="Q27" i="33"/>
  <c r="AC20" i="33"/>
  <c r="AD20" i="33" s="1"/>
  <c r="Q13" i="22" s="1"/>
  <c r="AC14" i="33"/>
  <c r="AD14" i="33" s="1"/>
  <c r="Q7" i="22" s="1"/>
  <c r="AC23" i="33"/>
  <c r="AD23" i="33" s="1"/>
  <c r="Q16" i="22" s="1"/>
  <c r="AC15" i="33"/>
  <c r="AD15" i="33" s="1"/>
  <c r="Q8" i="22" s="1"/>
  <c r="AC111" i="33"/>
  <c r="AD111" i="33" s="1"/>
  <c r="T18" i="22" s="1"/>
  <c r="X55" i="33"/>
  <c r="AD72" i="33"/>
  <c r="AC49" i="33"/>
  <c r="AD49" i="33" s="1"/>
  <c r="R14" i="22" s="1"/>
  <c r="AC28" i="33"/>
  <c r="I28" i="33"/>
  <c r="AD28" i="33" s="1"/>
  <c r="Q21" i="22" s="1"/>
  <c r="AD71" i="33"/>
  <c r="T55" i="33"/>
  <c r="AB27" i="33"/>
  <c r="Z27" i="33"/>
  <c r="I43" i="33"/>
  <c r="N8" i="22" s="1"/>
  <c r="I53" i="33"/>
  <c r="N18" i="22" s="1"/>
  <c r="AC22" i="33"/>
  <c r="AD22" i="33" s="1"/>
  <c r="Q15" i="22" s="1"/>
  <c r="AC18" i="33"/>
  <c r="AD18" i="33" s="1"/>
  <c r="Q11" i="22" s="1"/>
  <c r="AC24" i="33"/>
  <c r="AD24" i="33" s="1"/>
  <c r="Q17" i="22" s="1"/>
  <c r="S113" i="33"/>
  <c r="U55" i="33"/>
  <c r="AD74" i="33"/>
  <c r="M55" i="33"/>
  <c r="AC41" i="33"/>
  <c r="AD41" i="33" s="1"/>
  <c r="R6" i="22" s="1"/>
  <c r="S84" i="33"/>
  <c r="AC107" i="32"/>
  <c r="AD107" i="32" s="1"/>
  <c r="J14" i="22" s="1"/>
  <c r="M27" i="32"/>
  <c r="AC109" i="32"/>
  <c r="AD109" i="32" s="1"/>
  <c r="J16" i="22" s="1"/>
  <c r="AC21" i="32"/>
  <c r="AC22" i="32"/>
  <c r="AC108" i="32"/>
  <c r="AD108" i="32" s="1"/>
  <c r="J15" i="22" s="1"/>
  <c r="I100" i="32"/>
  <c r="F7" i="22" s="1"/>
  <c r="I110" i="32"/>
  <c r="F17" i="22" s="1"/>
  <c r="I104" i="32"/>
  <c r="F11" i="22" s="1"/>
  <c r="I108" i="32"/>
  <c r="F15" i="22" s="1"/>
  <c r="I101" i="32"/>
  <c r="F8" i="22" s="1"/>
  <c r="AC23" i="32"/>
  <c r="AC104" i="32"/>
  <c r="AD104" i="32" s="1"/>
  <c r="J11" i="22" s="1"/>
  <c r="U57" i="31"/>
  <c r="AC26" i="32"/>
  <c r="AC15" i="32"/>
  <c r="AC110" i="32"/>
  <c r="AD110" i="32" s="1"/>
  <c r="J17" i="22" s="1"/>
  <c r="AC112" i="32"/>
  <c r="AD112" i="32" s="1"/>
  <c r="J19" i="22" s="1"/>
  <c r="W113" i="32"/>
  <c r="AC24" i="32"/>
  <c r="AC99" i="32"/>
  <c r="AD99" i="32" s="1"/>
  <c r="AC19" i="32"/>
  <c r="AC100" i="32"/>
  <c r="AD100" i="32" s="1"/>
  <c r="J7" i="22" s="1"/>
  <c r="AC101" i="32"/>
  <c r="AD101" i="32" s="1"/>
  <c r="J8" i="22" s="1"/>
  <c r="AC105" i="32"/>
  <c r="AD105" i="32" s="1"/>
  <c r="J12" i="22" s="1"/>
  <c r="AC106" i="32"/>
  <c r="AD106" i="32" s="1"/>
  <c r="J13" i="22" s="1"/>
  <c r="AC17" i="32"/>
  <c r="AC103" i="32"/>
  <c r="AD103" i="32" s="1"/>
  <c r="J10" i="22" s="1"/>
  <c r="AC14" i="32"/>
  <c r="S113" i="32"/>
  <c r="AC113" i="32"/>
  <c r="I113" i="32"/>
  <c r="AD113" i="32" s="1"/>
  <c r="J20" i="22" s="1"/>
  <c r="R113" i="32"/>
  <c r="AC114" i="32"/>
  <c r="I114" i="32"/>
  <c r="AD114" i="32" s="1"/>
  <c r="J21" i="22" s="1"/>
  <c r="P113" i="32"/>
  <c r="Q113" i="32"/>
  <c r="T113" i="32"/>
  <c r="U113" i="32"/>
  <c r="O113" i="32"/>
  <c r="AB113" i="32"/>
  <c r="X113" i="32"/>
  <c r="Y113" i="32"/>
  <c r="S27" i="32"/>
  <c r="AC18" i="32"/>
  <c r="AC20" i="32"/>
  <c r="AC16" i="32"/>
  <c r="N27" i="32"/>
  <c r="R27" i="32"/>
  <c r="V27" i="32"/>
  <c r="X27" i="32"/>
  <c r="P27" i="32"/>
  <c r="Y27" i="32"/>
  <c r="AB27" i="32"/>
  <c r="AC13" i="32"/>
  <c r="T27" i="32"/>
  <c r="Q27" i="32"/>
  <c r="AA28" i="31"/>
  <c r="AB87" i="31"/>
  <c r="Y87" i="31"/>
  <c r="V57" i="31"/>
  <c r="Z57" i="31"/>
  <c r="V28" i="31"/>
  <c r="X117" i="31"/>
  <c r="AA57" i="31"/>
  <c r="S87" i="31"/>
  <c r="AB117" i="31"/>
  <c r="Y117" i="31"/>
  <c r="Z117" i="31"/>
  <c r="S117" i="31"/>
  <c r="AB28" i="31"/>
  <c r="Z28" i="31"/>
  <c r="Y57" i="31"/>
  <c r="T117" i="31"/>
  <c r="T28" i="31"/>
  <c r="X87" i="31"/>
  <c r="AB57" i="31"/>
  <c r="V117" i="31"/>
  <c r="W87" i="31"/>
  <c r="Y28" i="31"/>
  <c r="V87" i="31"/>
  <c r="W28" i="31"/>
  <c r="X28" i="31"/>
  <c r="S57" i="31"/>
  <c r="T57" i="31"/>
  <c r="AD85" i="33" l="1"/>
  <c r="AD115" i="33"/>
  <c r="T22" i="22" s="1"/>
  <c r="AD84" i="33"/>
  <c r="AD29" i="33"/>
  <c r="Q22" i="22" s="1"/>
  <c r="AD57" i="33"/>
  <c r="R22" i="22" s="1"/>
  <c r="AD115" i="32"/>
  <c r="J22" i="22" s="1"/>
  <c r="AD86" i="33" l="1"/>
  <c r="J19" i="25"/>
  <c r="J20" i="25"/>
  <c r="J21" i="25"/>
  <c r="J22" i="25"/>
  <c r="J24" i="25"/>
  <c r="J25" i="25"/>
  <c r="J26" i="25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F29" i="25" l="1"/>
  <c r="F28" i="25"/>
  <c r="K27" i="25"/>
  <c r="L27" i="25" s="1"/>
  <c r="K26" i="25"/>
  <c r="L26" i="25" s="1"/>
  <c r="F26" i="25"/>
  <c r="K25" i="25"/>
  <c r="L25" i="25" s="1"/>
  <c r="F25" i="25"/>
  <c r="K24" i="25"/>
  <c r="L24" i="25" s="1"/>
  <c r="F24" i="25"/>
  <c r="K22" i="25"/>
  <c r="L22" i="25" s="1"/>
  <c r="F22" i="25"/>
  <c r="K21" i="25"/>
  <c r="L21" i="25" s="1"/>
  <c r="F21" i="25"/>
  <c r="K20" i="25"/>
  <c r="L20" i="25" s="1"/>
  <c r="F20" i="25"/>
  <c r="K19" i="25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S11" i="25" l="1"/>
  <c r="X11" i="25"/>
  <c r="H11" i="25"/>
  <c r="P11" i="25"/>
  <c r="W11" i="25"/>
  <c r="U11" i="25"/>
  <c r="G11" i="25"/>
  <c r="T11" i="25"/>
  <c r="Z11" i="25"/>
  <c r="V11" i="25"/>
  <c r="N11" i="25"/>
  <c r="AA11" i="25"/>
  <c r="O11" i="25"/>
  <c r="AB11" i="25"/>
  <c r="Q11" i="25"/>
  <c r="Y11" i="25"/>
  <c r="R11" i="25"/>
  <c r="M11" i="25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59" i="1" l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D19" i="21" l="1"/>
  <c r="A58" i="1" l="1"/>
  <c r="H16" i="31" l="1"/>
  <c r="AA76" i="32"/>
  <c r="H81" i="32"/>
  <c r="H71" i="32"/>
  <c r="N70" i="32"/>
  <c r="N84" i="32" s="1"/>
  <c r="M83" i="32"/>
  <c r="AC83" i="32" s="1"/>
  <c r="M73" i="32"/>
  <c r="AC73" i="32" s="1"/>
  <c r="N73" i="32"/>
  <c r="M53" i="31"/>
  <c r="AC53" i="31" s="1"/>
  <c r="G14" i="31"/>
  <c r="H24" i="31"/>
  <c r="H53" i="31"/>
  <c r="M52" i="31"/>
  <c r="AC52" i="31" s="1"/>
  <c r="H82" i="31"/>
  <c r="G28" i="31"/>
  <c r="O48" i="31"/>
  <c r="M86" i="31"/>
  <c r="AC86" i="31" s="1"/>
  <c r="M78" i="31"/>
  <c r="AC78" i="31" s="1"/>
  <c r="G20" i="31"/>
  <c r="M43" i="31"/>
  <c r="AC43" i="31" s="1"/>
  <c r="H104" i="31"/>
  <c r="H115" i="31"/>
  <c r="M110" i="31"/>
  <c r="AC110" i="31" s="1"/>
  <c r="M116" i="31"/>
  <c r="AC116" i="31" s="1"/>
  <c r="O110" i="31"/>
  <c r="O111" i="31"/>
  <c r="O104" i="31"/>
  <c r="AA114" i="25"/>
  <c r="AB114" i="25"/>
  <c r="T103" i="25"/>
  <c r="H117" i="25"/>
  <c r="AA73" i="25"/>
  <c r="AA76" i="25"/>
  <c r="AB74" i="25"/>
  <c r="AB75" i="25"/>
  <c r="AB76" i="25"/>
  <c r="H74" i="25"/>
  <c r="T72" i="25"/>
  <c r="T87" i="25" s="1"/>
  <c r="Z51" i="25"/>
  <c r="Z54" i="25"/>
  <c r="R48" i="25"/>
  <c r="T83" i="25"/>
  <c r="AB78" i="25"/>
  <c r="Z53" i="25"/>
  <c r="H112" i="25"/>
  <c r="Z44" i="25"/>
  <c r="H84" i="25"/>
  <c r="AA75" i="32"/>
  <c r="H74" i="32"/>
  <c r="H85" i="32"/>
  <c r="V70" i="32"/>
  <c r="V84" i="32" s="1"/>
  <c r="U83" i="32"/>
  <c r="U73" i="32"/>
  <c r="V73" i="32"/>
  <c r="M46" i="31"/>
  <c r="AC46" i="31" s="1"/>
  <c r="H22" i="31"/>
  <c r="G26" i="31"/>
  <c r="H45" i="31"/>
  <c r="H79" i="31"/>
  <c r="H88" i="31"/>
  <c r="G29" i="31"/>
  <c r="O47" i="31"/>
  <c r="M81" i="31"/>
  <c r="AC81" i="31" s="1"/>
  <c r="M76" i="31"/>
  <c r="AC76" i="31" s="1"/>
  <c r="H111" i="31"/>
  <c r="H107" i="31"/>
  <c r="AB110" i="25"/>
  <c r="AA105" i="25"/>
  <c r="AB105" i="25"/>
  <c r="H118" i="25"/>
  <c r="H107" i="25"/>
  <c r="T102" i="25"/>
  <c r="T117" i="25" s="1"/>
  <c r="AA80" i="25"/>
  <c r="AA82" i="25"/>
  <c r="H78" i="25"/>
  <c r="H79" i="25"/>
  <c r="H80" i="25"/>
  <c r="T78" i="25"/>
  <c r="AB72" i="25"/>
  <c r="AB87" i="25" s="1"/>
  <c r="Z50" i="25"/>
  <c r="Z46" i="25"/>
  <c r="R46" i="25"/>
  <c r="T82" i="25"/>
  <c r="H75" i="25"/>
  <c r="Z42" i="25"/>
  <c r="Z57" i="25" s="1"/>
  <c r="H111" i="25"/>
  <c r="T86" i="25"/>
  <c r="AA83" i="32"/>
  <c r="AA81" i="32"/>
  <c r="H80" i="32"/>
  <c r="H78" i="32"/>
  <c r="M70" i="32"/>
  <c r="M71" i="32"/>
  <c r="AC71" i="32" s="1"/>
  <c r="N71" i="32"/>
  <c r="N83" i="32"/>
  <c r="M74" i="32"/>
  <c r="AC74" i="32" s="1"/>
  <c r="N74" i="32"/>
  <c r="N75" i="32"/>
  <c r="H58" i="31"/>
  <c r="H20" i="31"/>
  <c r="I20" i="31" s="1"/>
  <c r="M12" i="21" s="1"/>
  <c r="H21" i="31"/>
  <c r="G23" i="31"/>
  <c r="H49" i="31"/>
  <c r="H57" i="31"/>
  <c r="H78" i="31"/>
  <c r="H80" i="31"/>
  <c r="O54" i="31"/>
  <c r="M80" i="31"/>
  <c r="AC80" i="31" s="1"/>
  <c r="M74" i="31"/>
  <c r="AC74" i="31" s="1"/>
  <c r="O43" i="31"/>
  <c r="M42" i="31"/>
  <c r="M51" i="31"/>
  <c r="AC51" i="31" s="1"/>
  <c r="H114" i="31"/>
  <c r="H103" i="31"/>
  <c r="M103" i="31"/>
  <c r="AC103" i="31" s="1"/>
  <c r="M112" i="31"/>
  <c r="AC112" i="31" s="1"/>
  <c r="M113" i="31"/>
  <c r="AC113" i="31" s="1"/>
  <c r="M106" i="31"/>
  <c r="AC106" i="31" s="1"/>
  <c r="O105" i="31"/>
  <c r="O106" i="31"/>
  <c r="AA111" i="25"/>
  <c r="H115" i="25"/>
  <c r="H109" i="25"/>
  <c r="AB111" i="25"/>
  <c r="AB102" i="25"/>
  <c r="AB117" i="25" s="1"/>
  <c r="AA72" i="25"/>
  <c r="AA87" i="25" s="1"/>
  <c r="AA83" i="25"/>
  <c r="T84" i="25"/>
  <c r="H73" i="25"/>
  <c r="H76" i="25"/>
  <c r="R54" i="25"/>
  <c r="T74" i="25"/>
  <c r="AA79" i="32"/>
  <c r="AA74" i="32"/>
  <c r="H73" i="32"/>
  <c r="H70" i="32"/>
  <c r="U70" i="32"/>
  <c r="U84" i="32" s="1"/>
  <c r="U71" i="32"/>
  <c r="V71" i="32"/>
  <c r="V83" i="32"/>
  <c r="U74" i="32"/>
  <c r="V74" i="32"/>
  <c r="V75" i="32"/>
  <c r="H43" i="31"/>
  <c r="G25" i="31"/>
  <c r="G22" i="31"/>
  <c r="H48" i="31"/>
  <c r="H52" i="31"/>
  <c r="H85" i="31"/>
  <c r="H81" i="31"/>
  <c r="O46" i="31"/>
  <c r="M79" i="31"/>
  <c r="AC79" i="31" s="1"/>
  <c r="M73" i="31"/>
  <c r="AC73" i="31" s="1"/>
  <c r="O44" i="31"/>
  <c r="H106" i="31"/>
  <c r="H118" i="31"/>
  <c r="AA103" i="25"/>
  <c r="AB113" i="25"/>
  <c r="H105" i="25"/>
  <c r="H106" i="25"/>
  <c r="AA79" i="25"/>
  <c r="AA75" i="25"/>
  <c r="AB82" i="25"/>
  <c r="AB83" i="25"/>
  <c r="AB84" i="25"/>
  <c r="T77" i="25"/>
  <c r="H82" i="25"/>
  <c r="T79" i="25"/>
  <c r="Z49" i="25"/>
  <c r="Z45" i="25"/>
  <c r="R43" i="25"/>
  <c r="H23" i="31"/>
  <c r="I23" i="31" s="1"/>
  <c r="M15" i="21" s="1"/>
  <c r="M75" i="31"/>
  <c r="AC75" i="31" s="1"/>
  <c r="AA107" i="25"/>
  <c r="T76" i="25"/>
  <c r="AA71" i="32"/>
  <c r="AA80" i="32"/>
  <c r="H84" i="32"/>
  <c r="H77" i="32"/>
  <c r="N77" i="32"/>
  <c r="N78" i="32"/>
  <c r="M72" i="32"/>
  <c r="AC72" i="32" s="1"/>
  <c r="M80" i="32"/>
  <c r="AC80" i="32" s="1"/>
  <c r="N80" i="32"/>
  <c r="M75" i="32"/>
  <c r="AC75" i="32" s="1"/>
  <c r="M76" i="32"/>
  <c r="AC76" i="32" s="1"/>
  <c r="M109" i="31"/>
  <c r="AC109" i="31" s="1"/>
  <c r="H51" i="31"/>
  <c r="H25" i="31"/>
  <c r="I25" i="31" s="1"/>
  <c r="M17" i="21" s="1"/>
  <c r="H15" i="31"/>
  <c r="H55" i="31"/>
  <c r="H44" i="31"/>
  <c r="H77" i="31"/>
  <c r="H75" i="31"/>
  <c r="O53" i="31"/>
  <c r="M77" i="31"/>
  <c r="AC77" i="31" s="1"/>
  <c r="H76" i="31"/>
  <c r="H18" i="31"/>
  <c r="O51" i="31"/>
  <c r="M49" i="31"/>
  <c r="AC49" i="31" s="1"/>
  <c r="M50" i="31"/>
  <c r="AC50" i="31" s="1"/>
  <c r="M56" i="31"/>
  <c r="AC56" i="31" s="1"/>
  <c r="H113" i="31"/>
  <c r="H110" i="31"/>
  <c r="M102" i="31"/>
  <c r="O109" i="31"/>
  <c r="O102" i="31"/>
  <c r="O117" i="31" s="1"/>
  <c r="O103" i="31"/>
  <c r="O116" i="31"/>
  <c r="O112" i="31"/>
  <c r="M107" i="31"/>
  <c r="AC107" i="31" s="1"/>
  <c r="M108" i="31"/>
  <c r="AC108" i="31" s="1"/>
  <c r="AA109" i="25"/>
  <c r="AB116" i="25"/>
  <c r="H104" i="25"/>
  <c r="AB109" i="25"/>
  <c r="T80" i="25"/>
  <c r="AA78" i="25"/>
  <c r="T81" i="25"/>
  <c r="AB81" i="25"/>
  <c r="H88" i="25"/>
  <c r="AB77" i="25"/>
  <c r="H87" i="25"/>
  <c r="AB79" i="25"/>
  <c r="Z43" i="25"/>
  <c r="H72" i="31"/>
  <c r="M47" i="31"/>
  <c r="AC47" i="31" s="1"/>
  <c r="AB106" i="25"/>
  <c r="AB86" i="25"/>
  <c r="AA78" i="32"/>
  <c r="AA73" i="32"/>
  <c r="H76" i="32"/>
  <c r="V77" i="32"/>
  <c r="V78" i="32"/>
  <c r="U72" i="32"/>
  <c r="U80" i="32"/>
  <c r="V80" i="32"/>
  <c r="U75" i="32"/>
  <c r="U76" i="32"/>
  <c r="O107" i="31"/>
  <c r="H47" i="31"/>
  <c r="H42" i="31"/>
  <c r="H84" i="31"/>
  <c r="H74" i="31"/>
  <c r="O50" i="31"/>
  <c r="O45" i="31"/>
  <c r="M84" i="31"/>
  <c r="AC84" i="31" s="1"/>
  <c r="H28" i="31"/>
  <c r="G19" i="31"/>
  <c r="O52" i="31"/>
  <c r="M48" i="31"/>
  <c r="AC48" i="31" s="1"/>
  <c r="H105" i="31"/>
  <c r="H102" i="31"/>
  <c r="AA104" i="25"/>
  <c r="AB104" i="25"/>
  <c r="H103" i="25"/>
  <c r="T108" i="25"/>
  <c r="H113" i="25"/>
  <c r="AB80" i="25"/>
  <c r="AA74" i="25"/>
  <c r="H77" i="25"/>
  <c r="H81" i="25"/>
  <c r="T73" i="25"/>
  <c r="H83" i="25"/>
  <c r="AA54" i="25"/>
  <c r="Z48" i="25"/>
  <c r="R50" i="25"/>
  <c r="M45" i="31"/>
  <c r="AC45" i="31" s="1"/>
  <c r="H46" i="31"/>
  <c r="M82" i="31"/>
  <c r="AC82" i="31" s="1"/>
  <c r="H112" i="31"/>
  <c r="AA81" i="25"/>
  <c r="AA70" i="32"/>
  <c r="AA84" i="32" s="1"/>
  <c r="H72" i="32"/>
  <c r="H82" i="32"/>
  <c r="M78" i="32"/>
  <c r="AC78" i="32" s="1"/>
  <c r="M79" i="32"/>
  <c r="AC79" i="32" s="1"/>
  <c r="N79" i="32"/>
  <c r="N72" i="32"/>
  <c r="M81" i="32"/>
  <c r="AC81" i="32" s="1"/>
  <c r="N81" i="32"/>
  <c r="H17" i="31"/>
  <c r="H14" i="31"/>
  <c r="H54" i="31"/>
  <c r="H50" i="31"/>
  <c r="H83" i="31"/>
  <c r="H73" i="31"/>
  <c r="O42" i="31"/>
  <c r="O57" i="31" s="1"/>
  <c r="O56" i="31"/>
  <c r="M83" i="31"/>
  <c r="AC83" i="31" s="1"/>
  <c r="H29" i="31"/>
  <c r="M44" i="31"/>
  <c r="AC44" i="31" s="1"/>
  <c r="H117" i="31"/>
  <c r="H109" i="31"/>
  <c r="O108" i="31"/>
  <c r="M111" i="31"/>
  <c r="AC111" i="31" s="1"/>
  <c r="M104" i="31"/>
  <c r="AC104" i="31" s="1"/>
  <c r="M105" i="31"/>
  <c r="AC105" i="31" s="1"/>
  <c r="M114" i="31"/>
  <c r="AC114" i="31" s="1"/>
  <c r="O113" i="31"/>
  <c r="O114" i="31"/>
  <c r="AA108" i="25"/>
  <c r="AB112" i="25"/>
  <c r="AB107" i="25"/>
  <c r="AB108" i="25"/>
  <c r="AB103" i="25"/>
  <c r="AA86" i="25"/>
  <c r="AA77" i="25"/>
  <c r="H72" i="25"/>
  <c r="H85" i="25"/>
  <c r="AB73" i="25"/>
  <c r="Z52" i="25"/>
  <c r="Z47" i="25"/>
  <c r="G15" i="31"/>
  <c r="O49" i="31"/>
  <c r="H19" i="31"/>
  <c r="I19" i="31" s="1"/>
  <c r="M11" i="21" s="1"/>
  <c r="T75" i="25"/>
  <c r="Z56" i="25"/>
  <c r="AA77" i="32"/>
  <c r="AA72" i="32"/>
  <c r="H79" i="32"/>
  <c r="H75" i="32"/>
  <c r="U78" i="32"/>
  <c r="U79" i="32"/>
  <c r="V79" i="32"/>
  <c r="V72" i="32"/>
  <c r="U81" i="32"/>
  <c r="V81" i="32"/>
  <c r="H13" i="31"/>
  <c r="H87" i="31"/>
  <c r="H26" i="31"/>
  <c r="H108" i="31"/>
  <c r="AA84" i="25"/>
  <c r="N76" i="32"/>
  <c r="AA116" i="25"/>
  <c r="R78" i="32"/>
  <c r="R73" i="32"/>
  <c r="Q78" i="32"/>
  <c r="T70" i="32"/>
  <c r="T84" i="32" s="1"/>
  <c r="S78" i="32"/>
  <c r="S73" i="32"/>
  <c r="X72" i="32"/>
  <c r="X75" i="32"/>
  <c r="G76" i="32"/>
  <c r="P79" i="32"/>
  <c r="W75" i="32"/>
  <c r="W79" i="32"/>
  <c r="O81" i="32"/>
  <c r="O71" i="32"/>
  <c r="Z71" i="32"/>
  <c r="Z80" i="32"/>
  <c r="Y71" i="32"/>
  <c r="AB78" i="32"/>
  <c r="AB73" i="32"/>
  <c r="G17" i="32"/>
  <c r="I17" i="32" s="1"/>
  <c r="C10" i="22" s="1"/>
  <c r="G28" i="32"/>
  <c r="N49" i="31"/>
  <c r="N44" i="31"/>
  <c r="Q44" i="31"/>
  <c r="R15" i="31"/>
  <c r="R19" i="31"/>
  <c r="R53" i="31"/>
  <c r="R42" i="31"/>
  <c r="R57" i="31" s="1"/>
  <c r="N112" i="31"/>
  <c r="G47" i="31"/>
  <c r="I47" i="31" s="1"/>
  <c r="N10" i="21" s="1"/>
  <c r="G43" i="31"/>
  <c r="I43" i="31" s="1"/>
  <c r="N6" i="21" s="1"/>
  <c r="N76" i="31"/>
  <c r="W115" i="31"/>
  <c r="U115" i="31"/>
  <c r="AA115" i="31"/>
  <c r="Y115" i="31"/>
  <c r="Z55" i="31"/>
  <c r="X55" i="31"/>
  <c r="R26" i="31"/>
  <c r="X26" i="31"/>
  <c r="M20" i="31"/>
  <c r="AC20" i="31" s="1"/>
  <c r="AD20" i="31" s="1"/>
  <c r="Q12" i="21" s="1"/>
  <c r="W26" i="31"/>
  <c r="G115" i="31"/>
  <c r="I115" i="31" s="1"/>
  <c r="P18" i="21" s="1"/>
  <c r="G104" i="31"/>
  <c r="I104" i="31" s="1"/>
  <c r="P7" i="21" s="1"/>
  <c r="R112" i="31"/>
  <c r="R108" i="31"/>
  <c r="Q112" i="31"/>
  <c r="Q108" i="31"/>
  <c r="G85" i="31"/>
  <c r="I85" i="31" s="1"/>
  <c r="O18" i="21" s="1"/>
  <c r="G75" i="31"/>
  <c r="I75" i="31" s="1"/>
  <c r="O8" i="21" s="1"/>
  <c r="Q15" i="31"/>
  <c r="Q19" i="31"/>
  <c r="O78" i="31"/>
  <c r="O76" i="31"/>
  <c r="P116" i="31"/>
  <c r="R86" i="31"/>
  <c r="Q78" i="31"/>
  <c r="Q75" i="31"/>
  <c r="P77" i="31"/>
  <c r="P74" i="31"/>
  <c r="P18" i="31"/>
  <c r="P21" i="31"/>
  <c r="O19" i="31"/>
  <c r="O14" i="31"/>
  <c r="N24" i="31"/>
  <c r="N14" i="31"/>
  <c r="T107" i="25"/>
  <c r="R45" i="25"/>
  <c r="Y110" i="25"/>
  <c r="Z104" i="25"/>
  <c r="Z108" i="25"/>
  <c r="G17" i="31"/>
  <c r="P51" i="31"/>
  <c r="R70" i="32"/>
  <c r="R84" i="32" s="1"/>
  <c r="Q80" i="32"/>
  <c r="Q70" i="32"/>
  <c r="Q84" i="32" s="1"/>
  <c r="T77" i="32"/>
  <c r="T72" i="32"/>
  <c r="S70" i="32"/>
  <c r="S84" i="32" s="1"/>
  <c r="X83" i="32"/>
  <c r="G82" i="32"/>
  <c r="G72" i="32"/>
  <c r="P81" i="32"/>
  <c r="P71" i="32"/>
  <c r="W81" i="32"/>
  <c r="W71" i="32"/>
  <c r="O74" i="32"/>
  <c r="O78" i="32"/>
  <c r="Z78" i="32"/>
  <c r="Z73" i="32"/>
  <c r="Y78" i="32"/>
  <c r="AB70" i="32"/>
  <c r="AB84" i="32" s="1"/>
  <c r="G23" i="32"/>
  <c r="I23" i="32" s="1"/>
  <c r="C16" i="22" s="1"/>
  <c r="G21" i="32"/>
  <c r="I21" i="32" s="1"/>
  <c r="C14" i="22" s="1"/>
  <c r="G13" i="31"/>
  <c r="I13" i="31" s="1"/>
  <c r="M5" i="21" s="1"/>
  <c r="P42" i="31"/>
  <c r="P57" i="31" s="1"/>
  <c r="N48" i="31"/>
  <c r="Q48" i="31"/>
  <c r="Q56" i="31"/>
  <c r="R27" i="31"/>
  <c r="R18" i="31"/>
  <c r="R45" i="31"/>
  <c r="R49" i="31"/>
  <c r="N104" i="31"/>
  <c r="G54" i="31"/>
  <c r="I54" i="31" s="1"/>
  <c r="N17" i="21" s="1"/>
  <c r="G57" i="31"/>
  <c r="I57" i="31" s="1"/>
  <c r="AD57" i="31" s="1"/>
  <c r="R20" i="21" s="1"/>
  <c r="N83" i="31"/>
  <c r="O115" i="31"/>
  <c r="M115" i="31"/>
  <c r="AC115" i="31" s="1"/>
  <c r="S115" i="31"/>
  <c r="Q115" i="31"/>
  <c r="R55" i="31"/>
  <c r="P55" i="31"/>
  <c r="V55" i="31"/>
  <c r="P26" i="31"/>
  <c r="M19" i="31"/>
  <c r="AC19" i="31" s="1"/>
  <c r="AD19" i="31" s="1"/>
  <c r="Q11" i="21" s="1"/>
  <c r="M16" i="31"/>
  <c r="AC16" i="31" s="1"/>
  <c r="AD16" i="31" s="1"/>
  <c r="Q8" i="21" s="1"/>
  <c r="G107" i="31"/>
  <c r="I107" i="31" s="1"/>
  <c r="P10" i="21" s="1"/>
  <c r="G111" i="31"/>
  <c r="R104" i="31"/>
  <c r="R107" i="31"/>
  <c r="Q104" i="31"/>
  <c r="Q107" i="31"/>
  <c r="G77" i="31"/>
  <c r="I77" i="31" s="1"/>
  <c r="O10" i="21" s="1"/>
  <c r="G74" i="31"/>
  <c r="I74" i="31" s="1"/>
  <c r="O7" i="21" s="1"/>
  <c r="Q23" i="31"/>
  <c r="O77" i="31"/>
  <c r="O73" i="31"/>
  <c r="P111" i="31"/>
  <c r="R80" i="31"/>
  <c r="Q77" i="31"/>
  <c r="Q74" i="31"/>
  <c r="P84" i="31"/>
  <c r="P73" i="31"/>
  <c r="P25" i="31"/>
  <c r="P13" i="31"/>
  <c r="P28" i="31" s="1"/>
  <c r="O18" i="31"/>
  <c r="O21" i="31"/>
  <c r="N20" i="31"/>
  <c r="R42" i="25"/>
  <c r="R57" i="25" s="1"/>
  <c r="H110" i="25"/>
  <c r="R49" i="25"/>
  <c r="T111" i="25"/>
  <c r="Y113" i="25"/>
  <c r="M72" i="31"/>
  <c r="V76" i="32"/>
  <c r="R77" i="32"/>
  <c r="Q73" i="32"/>
  <c r="Q77" i="32"/>
  <c r="T76" i="32"/>
  <c r="T83" i="32"/>
  <c r="S77" i="32"/>
  <c r="S72" i="32"/>
  <c r="X79" i="32"/>
  <c r="G75" i="32"/>
  <c r="G79" i="32"/>
  <c r="P74" i="32"/>
  <c r="P78" i="32"/>
  <c r="W74" i="32"/>
  <c r="W78" i="32"/>
  <c r="O80" i="32"/>
  <c r="O70" i="32"/>
  <c r="O84" i="32" s="1"/>
  <c r="Z70" i="32"/>
  <c r="Z84" i="32" s="1"/>
  <c r="Y80" i="32"/>
  <c r="Y70" i="32"/>
  <c r="Y84" i="32" s="1"/>
  <c r="AB77" i="32"/>
  <c r="AB72" i="32"/>
  <c r="G16" i="32"/>
  <c r="I16" i="32" s="1"/>
  <c r="C9" i="22" s="1"/>
  <c r="G13" i="32"/>
  <c r="I13" i="32" s="1"/>
  <c r="C6" i="22" s="1"/>
  <c r="P44" i="31"/>
  <c r="P45" i="31"/>
  <c r="G21" i="31"/>
  <c r="I21" i="31" s="1"/>
  <c r="M13" i="21" s="1"/>
  <c r="N47" i="31"/>
  <c r="Q47" i="31"/>
  <c r="Q51" i="31"/>
  <c r="R23" i="31"/>
  <c r="R52" i="31"/>
  <c r="R48" i="31"/>
  <c r="N108" i="31"/>
  <c r="N116" i="31"/>
  <c r="G58" i="31"/>
  <c r="G46" i="31"/>
  <c r="N86" i="31"/>
  <c r="N82" i="31"/>
  <c r="Z85" i="31"/>
  <c r="X85" i="31"/>
  <c r="V85" i="31"/>
  <c r="AB85" i="31"/>
  <c r="U26" i="31"/>
  <c r="AA26" i="31"/>
  <c r="N55" i="31"/>
  <c r="O26" i="31"/>
  <c r="AB55" i="31"/>
  <c r="S55" i="31"/>
  <c r="G114" i="31"/>
  <c r="I114" i="31" s="1"/>
  <c r="P17" i="21" s="1"/>
  <c r="G103" i="31"/>
  <c r="I103" i="31" s="1"/>
  <c r="P6" i="21" s="1"/>
  <c r="R116" i="31"/>
  <c r="R114" i="31"/>
  <c r="Q116" i="31"/>
  <c r="Q114" i="31"/>
  <c r="G84" i="31"/>
  <c r="I84" i="31" s="1"/>
  <c r="O17" i="21" s="1"/>
  <c r="G73" i="31"/>
  <c r="Q22" i="31"/>
  <c r="O84" i="31"/>
  <c r="O72" i="31"/>
  <c r="O87" i="31" s="1"/>
  <c r="P114" i="31"/>
  <c r="P103" i="31"/>
  <c r="R77" i="31"/>
  <c r="R78" i="31"/>
  <c r="Q84" i="31"/>
  <c r="Q73" i="31"/>
  <c r="P76" i="31"/>
  <c r="P72" i="31"/>
  <c r="P87" i="31" s="1"/>
  <c r="P17" i="31"/>
  <c r="P24" i="31"/>
  <c r="O25" i="31"/>
  <c r="O13" i="31"/>
  <c r="O28" i="31" s="1"/>
  <c r="N19" i="31"/>
  <c r="T109" i="25"/>
  <c r="T113" i="25"/>
  <c r="R53" i="25"/>
  <c r="H102" i="25"/>
  <c r="Y105" i="25"/>
  <c r="Y106" i="25"/>
  <c r="M77" i="32"/>
  <c r="AC77" i="32" s="1"/>
  <c r="T110" i="25"/>
  <c r="R76" i="32"/>
  <c r="Q76" i="32"/>
  <c r="T75" i="32"/>
  <c r="T79" i="32"/>
  <c r="S76" i="32"/>
  <c r="X81" i="32"/>
  <c r="X71" i="32"/>
  <c r="G81" i="32"/>
  <c r="G71" i="32"/>
  <c r="I71" i="32" s="1"/>
  <c r="E7" i="22" s="1"/>
  <c r="P80" i="32"/>
  <c r="P70" i="32"/>
  <c r="P84" i="32" s="1"/>
  <c r="W80" i="32"/>
  <c r="W70" i="32"/>
  <c r="W84" i="32" s="1"/>
  <c r="O73" i="32"/>
  <c r="O77" i="32"/>
  <c r="Z77" i="32"/>
  <c r="Y73" i="32"/>
  <c r="Y77" i="32"/>
  <c r="AB76" i="32"/>
  <c r="AB83" i="32"/>
  <c r="G27" i="32"/>
  <c r="G20" i="32"/>
  <c r="I20" i="32" s="1"/>
  <c r="C13" i="22" s="1"/>
  <c r="P49" i="31"/>
  <c r="P46" i="31"/>
  <c r="N56" i="31"/>
  <c r="N54" i="31"/>
  <c r="Q54" i="31"/>
  <c r="Q43" i="31"/>
  <c r="R22" i="31"/>
  <c r="R44" i="31"/>
  <c r="N107" i="31"/>
  <c r="N111" i="31"/>
  <c r="G50" i="31"/>
  <c r="G53" i="31"/>
  <c r="N81" i="31"/>
  <c r="N75" i="31"/>
  <c r="R85" i="31"/>
  <c r="P85" i="31"/>
  <c r="N85" i="31"/>
  <c r="T85" i="31"/>
  <c r="M26" i="31"/>
  <c r="AC26" i="31" s="1"/>
  <c r="AD26" i="31" s="1"/>
  <c r="Q18" i="21" s="1"/>
  <c r="S26" i="31"/>
  <c r="M27" i="31"/>
  <c r="AC27" i="31" s="1"/>
  <c r="AD27" i="31" s="1"/>
  <c r="Q19" i="21" s="1"/>
  <c r="M22" i="31"/>
  <c r="AC22" i="31" s="1"/>
  <c r="AD22" i="31" s="1"/>
  <c r="Q14" i="21" s="1"/>
  <c r="M25" i="31"/>
  <c r="AC25" i="31" s="1"/>
  <c r="AD25" i="31" s="1"/>
  <c r="Q17" i="21" s="1"/>
  <c r="V26" i="31"/>
  <c r="G106" i="31"/>
  <c r="I106" i="31" s="1"/>
  <c r="P9" i="21" s="1"/>
  <c r="G118" i="31"/>
  <c r="AC118" i="31" s="1"/>
  <c r="R111" i="31"/>
  <c r="R106" i="31"/>
  <c r="Q111" i="31"/>
  <c r="Q106" i="31"/>
  <c r="G83" i="31"/>
  <c r="I83" i="31" s="1"/>
  <c r="O16" i="21" s="1"/>
  <c r="G72" i="31"/>
  <c r="I72" i="31" s="1"/>
  <c r="O5" i="21" s="1"/>
  <c r="Q27" i="31"/>
  <c r="Q14" i="31"/>
  <c r="O83" i="31"/>
  <c r="O82" i="31"/>
  <c r="P106" i="31"/>
  <c r="P110" i="31"/>
  <c r="R84" i="31"/>
  <c r="R74" i="31"/>
  <c r="Q76" i="31"/>
  <c r="Q72" i="31"/>
  <c r="Q87" i="31" s="1"/>
  <c r="P83" i="31"/>
  <c r="P81" i="31"/>
  <c r="P16" i="31"/>
  <c r="P20" i="31"/>
  <c r="O17" i="31"/>
  <c r="N25" i="31"/>
  <c r="N18" i="31"/>
  <c r="T114" i="25"/>
  <c r="H108" i="25"/>
  <c r="T105" i="25"/>
  <c r="R52" i="25"/>
  <c r="U77" i="32"/>
  <c r="R72" i="32"/>
  <c r="R75" i="32"/>
  <c r="Q72" i="32"/>
  <c r="Q75" i="32"/>
  <c r="T81" i="32"/>
  <c r="T71" i="32"/>
  <c r="S75" i="32"/>
  <c r="X74" i="32"/>
  <c r="X78" i="32"/>
  <c r="G74" i="32"/>
  <c r="I74" i="32" s="1"/>
  <c r="E10" i="22" s="1"/>
  <c r="G85" i="32"/>
  <c r="P73" i="32"/>
  <c r="P77" i="32"/>
  <c r="W73" i="32"/>
  <c r="W77" i="32"/>
  <c r="O76" i="32"/>
  <c r="Z76" i="32"/>
  <c r="Y76" i="32"/>
  <c r="AB75" i="32"/>
  <c r="AB79" i="32"/>
  <c r="G19" i="32"/>
  <c r="I19" i="32" s="1"/>
  <c r="C12" i="22" s="1"/>
  <c r="P43" i="31"/>
  <c r="P47" i="31"/>
  <c r="G16" i="31"/>
  <c r="I16" i="31" s="1"/>
  <c r="M8" i="21" s="1"/>
  <c r="P54" i="31"/>
  <c r="N51" i="31"/>
  <c r="N46" i="31"/>
  <c r="Q46" i="31"/>
  <c r="Q49" i="31"/>
  <c r="R25" i="31"/>
  <c r="R14" i="31"/>
  <c r="R56" i="31"/>
  <c r="N114" i="31"/>
  <c r="N103" i="31"/>
  <c r="G42" i="31"/>
  <c r="I42" i="31" s="1"/>
  <c r="N5" i="21" s="1"/>
  <c r="G45" i="31"/>
  <c r="N80" i="31"/>
  <c r="N74" i="31"/>
  <c r="V115" i="31"/>
  <c r="AB115" i="31"/>
  <c r="Z115" i="31"/>
  <c r="X115" i="31"/>
  <c r="Y55" i="31"/>
  <c r="M24" i="31"/>
  <c r="AC24" i="31" s="1"/>
  <c r="AD24" i="31" s="1"/>
  <c r="Q16" i="21" s="1"/>
  <c r="Y26" i="31"/>
  <c r="M14" i="31"/>
  <c r="AC14" i="31" s="1"/>
  <c r="AD14" i="31" s="1"/>
  <c r="Q6" i="21" s="1"/>
  <c r="M18" i="31"/>
  <c r="AC18" i="31" s="1"/>
  <c r="AD18" i="31" s="1"/>
  <c r="Q10" i="21" s="1"/>
  <c r="M23" i="31"/>
  <c r="AC23" i="31" s="1"/>
  <c r="AD23" i="31" s="1"/>
  <c r="Q15" i="21" s="1"/>
  <c r="G113" i="31"/>
  <c r="I113" i="31" s="1"/>
  <c r="P16" i="21" s="1"/>
  <c r="G110" i="31"/>
  <c r="I110" i="31" s="1"/>
  <c r="P13" i="21" s="1"/>
  <c r="R103" i="31"/>
  <c r="R113" i="31"/>
  <c r="Q103" i="31"/>
  <c r="G88" i="31"/>
  <c r="AC88" i="31" s="1"/>
  <c r="G87" i="31"/>
  <c r="AC87" i="31" s="1"/>
  <c r="Q25" i="31"/>
  <c r="Q21" i="31"/>
  <c r="O86" i="31"/>
  <c r="P113" i="31"/>
  <c r="P102" i="31"/>
  <c r="P117" i="31" s="1"/>
  <c r="R76" i="31"/>
  <c r="R73" i="31"/>
  <c r="Q83" i="31"/>
  <c r="Q82" i="31"/>
  <c r="P82" i="31"/>
  <c r="P15" i="31"/>
  <c r="O16" i="31"/>
  <c r="H114" i="25"/>
  <c r="R83" i="32"/>
  <c r="R81" i="32"/>
  <c r="Q83" i="32"/>
  <c r="Q81" i="32"/>
  <c r="T74" i="32"/>
  <c r="S83" i="32"/>
  <c r="S81" i="32"/>
  <c r="X80" i="32"/>
  <c r="X70" i="32"/>
  <c r="X84" i="32" s="1"/>
  <c r="G80" i="32"/>
  <c r="G78" i="32"/>
  <c r="P76" i="32"/>
  <c r="W76" i="32"/>
  <c r="O72" i="32"/>
  <c r="Z72" i="32"/>
  <c r="Z75" i="32"/>
  <c r="Y72" i="32"/>
  <c r="Y75" i="32"/>
  <c r="AB81" i="32"/>
  <c r="AB71" i="32"/>
  <c r="G25" i="32"/>
  <c r="I25" i="32" s="1"/>
  <c r="C18" i="22" s="1"/>
  <c r="G15" i="32"/>
  <c r="I15" i="32" s="1"/>
  <c r="C8" i="22" s="1"/>
  <c r="P50" i="31"/>
  <c r="P53" i="31"/>
  <c r="G18" i="31"/>
  <c r="I18" i="31" s="1"/>
  <c r="M10" i="21" s="1"/>
  <c r="N43" i="31"/>
  <c r="N53" i="31"/>
  <c r="Q53" i="31"/>
  <c r="Q50" i="31"/>
  <c r="R24" i="31"/>
  <c r="R21" i="31"/>
  <c r="R47" i="31"/>
  <c r="R51" i="31"/>
  <c r="N106" i="31"/>
  <c r="N110" i="31"/>
  <c r="G49" i="31"/>
  <c r="I49" i="31" s="1"/>
  <c r="N12" i="21" s="1"/>
  <c r="G52" i="31"/>
  <c r="I52" i="31" s="1"/>
  <c r="N15" i="21" s="1"/>
  <c r="N79" i="31"/>
  <c r="N77" i="31"/>
  <c r="N115" i="31"/>
  <c r="T115" i="31"/>
  <c r="R115" i="31"/>
  <c r="P115" i="31"/>
  <c r="Q55" i="31"/>
  <c r="W55" i="31"/>
  <c r="Q26" i="31"/>
  <c r="N26" i="31"/>
  <c r="AA55" i="31"/>
  <c r="M15" i="31"/>
  <c r="AC15" i="31" s="1"/>
  <c r="AD15" i="31" s="1"/>
  <c r="Q7" i="21" s="1"/>
  <c r="G105" i="31"/>
  <c r="I105" i="31" s="1"/>
  <c r="P8" i="21" s="1"/>
  <c r="G102" i="31"/>
  <c r="I102" i="31" s="1"/>
  <c r="P5" i="21" s="1"/>
  <c r="R110" i="31"/>
  <c r="R105" i="31"/>
  <c r="Q110" i="31"/>
  <c r="G80" i="31"/>
  <c r="I80" i="31" s="1"/>
  <c r="O13" i="21" s="1"/>
  <c r="G81" i="31"/>
  <c r="I81" i="31" s="1"/>
  <c r="O14" i="21" s="1"/>
  <c r="Q18" i="31"/>
  <c r="Q13" i="31"/>
  <c r="Q28" i="31" s="1"/>
  <c r="O81" i="31"/>
  <c r="P105" i="31"/>
  <c r="P109" i="31"/>
  <c r="R83" i="31"/>
  <c r="R72" i="31"/>
  <c r="R87" i="31" s="1"/>
  <c r="Q86" i="31"/>
  <c r="Q80" i="31"/>
  <c r="P86" i="31"/>
  <c r="P23" i="31"/>
  <c r="O27" i="31"/>
  <c r="M54" i="31"/>
  <c r="AC54" i="31" s="1"/>
  <c r="AD54" i="31" s="1"/>
  <c r="R17" i="21" s="1"/>
  <c r="R79" i="32"/>
  <c r="R74" i="32"/>
  <c r="Q79" i="32"/>
  <c r="Q74" i="32"/>
  <c r="T80" i="32"/>
  <c r="S79" i="32"/>
  <c r="S74" i="32"/>
  <c r="X73" i="32"/>
  <c r="X77" i="32"/>
  <c r="G73" i="32"/>
  <c r="G70" i="32"/>
  <c r="P72" i="32"/>
  <c r="P75" i="32"/>
  <c r="W72" i="32"/>
  <c r="O83" i="32"/>
  <c r="Z83" i="32"/>
  <c r="Z81" i="32"/>
  <c r="Y83" i="32"/>
  <c r="Y81" i="32"/>
  <c r="AB74" i="32"/>
  <c r="G18" i="32"/>
  <c r="I18" i="32" s="1"/>
  <c r="C11" i="22" s="1"/>
  <c r="G22" i="32"/>
  <c r="I22" i="32" s="1"/>
  <c r="C15" i="22" s="1"/>
  <c r="P56" i="31"/>
  <c r="P52" i="31"/>
  <c r="N50" i="31"/>
  <c r="N45" i="31"/>
  <c r="Q45" i="31"/>
  <c r="Q42" i="31"/>
  <c r="Q57" i="31" s="1"/>
  <c r="R17" i="31"/>
  <c r="R13" i="31"/>
  <c r="R28" i="31" s="1"/>
  <c r="R54" i="31"/>
  <c r="R43" i="31"/>
  <c r="N113" i="31"/>
  <c r="N102" i="31"/>
  <c r="N117" i="31" s="1"/>
  <c r="G48" i="31"/>
  <c r="I48" i="31" s="1"/>
  <c r="N11" i="21" s="1"/>
  <c r="G51" i="31"/>
  <c r="I51" i="31" s="1"/>
  <c r="N14" i="21" s="1"/>
  <c r="N78" i="31"/>
  <c r="N73" i="31"/>
  <c r="Y85" i="31"/>
  <c r="W85" i="31"/>
  <c r="U85" i="31"/>
  <c r="AA85" i="31"/>
  <c r="AB26" i="31"/>
  <c r="O55" i="31"/>
  <c r="U55" i="31"/>
  <c r="M21" i="31"/>
  <c r="AC21" i="31" s="1"/>
  <c r="AD21" i="31" s="1"/>
  <c r="Q13" i="21" s="1"/>
  <c r="M17" i="31"/>
  <c r="AC17" i="31" s="1"/>
  <c r="AD17" i="31" s="1"/>
  <c r="Q9" i="21" s="1"/>
  <c r="G117" i="31"/>
  <c r="G109" i="31"/>
  <c r="R102" i="31"/>
  <c r="R117" i="31" s="1"/>
  <c r="Q113" i="31"/>
  <c r="Q102" i="31"/>
  <c r="Q117" i="31" s="1"/>
  <c r="G79" i="31"/>
  <c r="I79" i="31" s="1"/>
  <c r="O12" i="21" s="1"/>
  <c r="G76" i="31"/>
  <c r="I76" i="31" s="1"/>
  <c r="O9" i="21" s="1"/>
  <c r="Q17" i="31"/>
  <c r="Q24" i="31"/>
  <c r="O80" i="31"/>
  <c r="O75" i="31"/>
  <c r="P112" i="31"/>
  <c r="P108" i="31"/>
  <c r="R75" i="31"/>
  <c r="R81" i="31"/>
  <c r="Q81" i="31"/>
  <c r="P79" i="31"/>
  <c r="AA46" i="25"/>
  <c r="R71" i="32"/>
  <c r="R80" i="32"/>
  <c r="Q71" i="32"/>
  <c r="T78" i="32"/>
  <c r="T73" i="32"/>
  <c r="S71" i="32"/>
  <c r="S80" i="32"/>
  <c r="X76" i="32"/>
  <c r="G84" i="32"/>
  <c r="AC84" i="32" s="1"/>
  <c r="G77" i="32"/>
  <c r="P83" i="32"/>
  <c r="W83" i="32"/>
  <c r="O75" i="32"/>
  <c r="O79" i="32"/>
  <c r="Z79" i="32"/>
  <c r="Z74" i="32"/>
  <c r="Y79" i="32"/>
  <c r="Y74" i="32"/>
  <c r="AB80" i="32"/>
  <c r="G24" i="32"/>
  <c r="I24" i="32" s="1"/>
  <c r="C17" i="22" s="1"/>
  <c r="G14" i="32"/>
  <c r="I14" i="32" s="1"/>
  <c r="C7" i="22" s="1"/>
  <c r="P48" i="31"/>
  <c r="G24" i="31"/>
  <c r="N42" i="31"/>
  <c r="N57" i="31" s="1"/>
  <c r="N52" i="31"/>
  <c r="Q52" i="31"/>
  <c r="R16" i="31"/>
  <c r="R20" i="31"/>
  <c r="R46" i="31"/>
  <c r="R50" i="31"/>
  <c r="N105" i="31"/>
  <c r="N109" i="31"/>
  <c r="G55" i="31"/>
  <c r="I55" i="31" s="1"/>
  <c r="N18" i="21" s="1"/>
  <c r="G44" i="31"/>
  <c r="I44" i="31" s="1"/>
  <c r="N7" i="21" s="1"/>
  <c r="N84" i="31"/>
  <c r="N72" i="31"/>
  <c r="N87" i="31" s="1"/>
  <c r="Q85" i="31"/>
  <c r="O85" i="31"/>
  <c r="M85" i="31"/>
  <c r="AC85" i="31" s="1"/>
  <c r="S85" i="31"/>
  <c r="T26" i="31"/>
  <c r="Z26" i="31"/>
  <c r="M55" i="31"/>
  <c r="AC55" i="31" s="1"/>
  <c r="AD55" i="31" s="1"/>
  <c r="R18" i="21" s="1"/>
  <c r="M13" i="31"/>
  <c r="T55" i="31"/>
  <c r="G112" i="31"/>
  <c r="G108" i="31"/>
  <c r="R109" i="31"/>
  <c r="Q105" i="31"/>
  <c r="Q109" i="31"/>
  <c r="G78" i="31"/>
  <c r="I78" i="31" s="1"/>
  <c r="O11" i="21" s="1"/>
  <c r="G82" i="31"/>
  <c r="I82" i="31" s="1"/>
  <c r="O15" i="21" s="1"/>
  <c r="Q16" i="31"/>
  <c r="Q20" i="31"/>
  <c r="O79" i="31"/>
  <c r="O74" i="31"/>
  <c r="P104" i="31"/>
  <c r="P107" i="31"/>
  <c r="R82" i="31"/>
  <c r="R79" i="31"/>
  <c r="Q79" i="31"/>
  <c r="P78" i="31"/>
  <c r="P80" i="31"/>
  <c r="O23" i="31"/>
  <c r="N15" i="31"/>
  <c r="R47" i="25"/>
  <c r="AA47" i="25"/>
  <c r="Y109" i="25"/>
  <c r="Z110" i="25"/>
  <c r="Q113" i="25"/>
  <c r="Q102" i="25"/>
  <c r="Q117" i="25" s="1"/>
  <c r="S103" i="25"/>
  <c r="S106" i="25"/>
  <c r="R111" i="25"/>
  <c r="R114" i="25"/>
  <c r="X104" i="25"/>
  <c r="G115" i="25"/>
  <c r="I115" i="25" s="1"/>
  <c r="F18" i="21" s="1"/>
  <c r="G104" i="25"/>
  <c r="P114" i="25"/>
  <c r="P103" i="25"/>
  <c r="U108" i="25"/>
  <c r="U104" i="25"/>
  <c r="W105" i="25"/>
  <c r="W102" i="25"/>
  <c r="W117" i="25" s="1"/>
  <c r="V109" i="25"/>
  <c r="M109" i="25"/>
  <c r="AC109" i="25" s="1"/>
  <c r="M104" i="25"/>
  <c r="AC104" i="25" s="1"/>
  <c r="O106" i="25"/>
  <c r="O110" i="25"/>
  <c r="N113" i="25"/>
  <c r="N110" i="25"/>
  <c r="Z75" i="25"/>
  <c r="Z76" i="25"/>
  <c r="X81" i="25"/>
  <c r="R74" i="25"/>
  <c r="R83" i="25"/>
  <c r="P75" i="25"/>
  <c r="P79" i="25"/>
  <c r="S74" i="25"/>
  <c r="S82" i="25"/>
  <c r="Y80" i="25"/>
  <c r="G77" i="25"/>
  <c r="I77" i="25" s="1"/>
  <c r="E10" i="21" s="1"/>
  <c r="G74" i="25"/>
  <c r="I74" i="25" s="1"/>
  <c r="E7" i="21" s="1"/>
  <c r="Q75" i="25"/>
  <c r="Q79" i="25"/>
  <c r="V76" i="25"/>
  <c r="V80" i="25"/>
  <c r="U76" i="25"/>
  <c r="U73" i="25"/>
  <c r="W74" i="25"/>
  <c r="N78" i="25"/>
  <c r="N86" i="25"/>
  <c r="M78" i="25"/>
  <c r="AC78" i="25" s="1"/>
  <c r="M86" i="25"/>
  <c r="AC86" i="25" s="1"/>
  <c r="O75" i="25"/>
  <c r="O78" i="25"/>
  <c r="AA43" i="25"/>
  <c r="X52" i="25"/>
  <c r="X45" i="25"/>
  <c r="S47" i="25"/>
  <c r="S44" i="25"/>
  <c r="P43" i="25"/>
  <c r="AB42" i="25"/>
  <c r="AB57" i="25" s="1"/>
  <c r="AB44" i="25"/>
  <c r="G45" i="25"/>
  <c r="G50" i="25"/>
  <c r="T47" i="25"/>
  <c r="T56" i="25"/>
  <c r="W56" i="25"/>
  <c r="W48" i="25"/>
  <c r="H43" i="25"/>
  <c r="H47" i="25"/>
  <c r="O56" i="25"/>
  <c r="U47" i="25"/>
  <c r="U56" i="25"/>
  <c r="Y51" i="25"/>
  <c r="Y52" i="25"/>
  <c r="M45" i="25"/>
  <c r="AC45" i="25" s="1"/>
  <c r="M42" i="25"/>
  <c r="Q43" i="25"/>
  <c r="N48" i="25"/>
  <c r="N56" i="25"/>
  <c r="V46" i="25"/>
  <c r="V47" i="25"/>
  <c r="P75" i="31"/>
  <c r="P27" i="31"/>
  <c r="O22" i="31"/>
  <c r="N22" i="31"/>
  <c r="R51" i="25"/>
  <c r="Y108" i="25"/>
  <c r="Z102" i="25"/>
  <c r="Z117" i="25" s="1"/>
  <c r="Q105" i="25"/>
  <c r="Q114" i="25"/>
  <c r="S110" i="25"/>
  <c r="S104" i="25"/>
  <c r="R103" i="25"/>
  <c r="R106" i="25"/>
  <c r="X116" i="25"/>
  <c r="G107" i="25"/>
  <c r="I107" i="25" s="1"/>
  <c r="F10" i="21" s="1"/>
  <c r="G108" i="25"/>
  <c r="I108" i="25" s="1"/>
  <c r="F11" i="21" s="1"/>
  <c r="P106" i="25"/>
  <c r="P110" i="25"/>
  <c r="U107" i="25"/>
  <c r="U116" i="25"/>
  <c r="W108" i="25"/>
  <c r="W109" i="25"/>
  <c r="V112" i="25"/>
  <c r="M108" i="25"/>
  <c r="AC108" i="25" s="1"/>
  <c r="M102" i="25"/>
  <c r="O113" i="25"/>
  <c r="O102" i="25"/>
  <c r="O117" i="25" s="1"/>
  <c r="N105" i="25"/>
  <c r="N102" i="25"/>
  <c r="N117" i="25" s="1"/>
  <c r="Z80" i="25"/>
  <c r="X84" i="25"/>
  <c r="X73" i="25"/>
  <c r="R86" i="25"/>
  <c r="R75" i="25"/>
  <c r="P82" i="25"/>
  <c r="P77" i="25"/>
  <c r="S79" i="25"/>
  <c r="Y83" i="25"/>
  <c r="Y72" i="25"/>
  <c r="Y87" i="25" s="1"/>
  <c r="G84" i="25"/>
  <c r="I84" i="25" s="1"/>
  <c r="E17" i="21" s="1"/>
  <c r="G81" i="25"/>
  <c r="Q82" i="25"/>
  <c r="Q78" i="25"/>
  <c r="V83" i="25"/>
  <c r="V72" i="25"/>
  <c r="V87" i="25" s="1"/>
  <c r="U80" i="25"/>
  <c r="W78" i="25"/>
  <c r="N77" i="25"/>
  <c r="N81" i="25"/>
  <c r="M77" i="25"/>
  <c r="AC77" i="25" s="1"/>
  <c r="M81" i="25"/>
  <c r="AC81" i="25" s="1"/>
  <c r="O82" i="25"/>
  <c r="O79" i="25"/>
  <c r="AA45" i="25"/>
  <c r="X44" i="25"/>
  <c r="X48" i="25"/>
  <c r="S42" i="25"/>
  <c r="S57" i="25" s="1"/>
  <c r="P54" i="25"/>
  <c r="P50" i="25"/>
  <c r="AB48" i="25"/>
  <c r="AB49" i="25"/>
  <c r="G57" i="25"/>
  <c r="G42" i="25"/>
  <c r="T49" i="25"/>
  <c r="T51" i="25"/>
  <c r="W51" i="25"/>
  <c r="H54" i="25"/>
  <c r="H45" i="25"/>
  <c r="O47" i="25"/>
  <c r="O51" i="25"/>
  <c r="U54" i="25"/>
  <c r="U51" i="25"/>
  <c r="Y43" i="25"/>
  <c r="Y54" i="25"/>
  <c r="M52" i="25"/>
  <c r="AC52" i="25" s="1"/>
  <c r="Q50" i="25"/>
  <c r="N54" i="25"/>
  <c r="N51" i="25"/>
  <c r="V53" i="25"/>
  <c r="V50" i="25"/>
  <c r="V44" i="25"/>
  <c r="V48" i="25"/>
  <c r="P19" i="31"/>
  <c r="N23" i="31"/>
  <c r="T112" i="25"/>
  <c r="T116" i="25"/>
  <c r="Y112" i="25"/>
  <c r="Y114" i="25"/>
  <c r="Z109" i="25"/>
  <c r="Q112" i="25"/>
  <c r="Q109" i="25"/>
  <c r="S102" i="25"/>
  <c r="S117" i="25" s="1"/>
  <c r="S113" i="25"/>
  <c r="R110" i="25"/>
  <c r="X114" i="25"/>
  <c r="X111" i="25"/>
  <c r="G114" i="25"/>
  <c r="I114" i="25" s="1"/>
  <c r="F17" i="21" s="1"/>
  <c r="G111" i="25"/>
  <c r="P113" i="25"/>
  <c r="P102" i="25"/>
  <c r="P117" i="25" s="1"/>
  <c r="U102" i="25"/>
  <c r="U117" i="25" s="1"/>
  <c r="U111" i="25"/>
  <c r="W112" i="25"/>
  <c r="V108" i="25"/>
  <c r="V104" i="25"/>
  <c r="M107" i="25"/>
  <c r="AC107" i="25" s="1"/>
  <c r="M116" i="25"/>
  <c r="AC116" i="25" s="1"/>
  <c r="O105" i="25"/>
  <c r="O108" i="25"/>
  <c r="N109" i="25"/>
  <c r="Z72" i="25"/>
  <c r="Z87" i="25" s="1"/>
  <c r="X76" i="25"/>
  <c r="X80" i="25"/>
  <c r="R81" i="25"/>
  <c r="R77" i="25"/>
  <c r="P74" i="25"/>
  <c r="P78" i="25"/>
  <c r="S78" i="25"/>
  <c r="Y75" i="25"/>
  <c r="Y79" i="25"/>
  <c r="G76" i="25"/>
  <c r="G73" i="25"/>
  <c r="I73" i="25" s="1"/>
  <c r="E6" i="21" s="1"/>
  <c r="Q74" i="25"/>
  <c r="Q84" i="25"/>
  <c r="V75" i="25"/>
  <c r="V79" i="25"/>
  <c r="U83" i="25"/>
  <c r="W77" i="25"/>
  <c r="W86" i="25"/>
  <c r="N84" i="25"/>
  <c r="N73" i="25"/>
  <c r="M84" i="25"/>
  <c r="AC84" i="25" s="1"/>
  <c r="M73" i="25"/>
  <c r="AC73" i="25" s="1"/>
  <c r="O74" i="25"/>
  <c r="AA51" i="25"/>
  <c r="X56" i="25"/>
  <c r="X47" i="25"/>
  <c r="S54" i="25"/>
  <c r="P46" i="25"/>
  <c r="P42" i="25"/>
  <c r="P57" i="25" s="1"/>
  <c r="AB47" i="25"/>
  <c r="AB56" i="25"/>
  <c r="G52" i="25"/>
  <c r="G49" i="25"/>
  <c r="T54" i="25"/>
  <c r="T43" i="25"/>
  <c r="W43" i="25"/>
  <c r="H46" i="25"/>
  <c r="H58" i="25"/>
  <c r="O54" i="25"/>
  <c r="O43" i="25"/>
  <c r="U46" i="25"/>
  <c r="U43" i="25"/>
  <c r="Y50" i="25"/>
  <c r="Y46" i="25"/>
  <c r="M44" i="25"/>
  <c r="AC44" i="25" s="1"/>
  <c r="Q53" i="25"/>
  <c r="Q42" i="25"/>
  <c r="Q57" i="25" s="1"/>
  <c r="N46" i="25"/>
  <c r="N43" i="25"/>
  <c r="V45" i="25"/>
  <c r="V42" i="25"/>
  <c r="V57" i="25" s="1"/>
  <c r="P22" i="31"/>
  <c r="N27" i="31"/>
  <c r="AA113" i="25"/>
  <c r="T106" i="25"/>
  <c r="Y104" i="25"/>
  <c r="Y107" i="25"/>
  <c r="Z105" i="25"/>
  <c r="Q104" i="25"/>
  <c r="Q108" i="25"/>
  <c r="S109" i="25"/>
  <c r="S105" i="25"/>
  <c r="R102" i="25"/>
  <c r="R117" i="25" s="1"/>
  <c r="X106" i="25"/>
  <c r="X103" i="25"/>
  <c r="G106" i="25"/>
  <c r="I106" i="25" s="1"/>
  <c r="F9" i="21" s="1"/>
  <c r="G103" i="25"/>
  <c r="I103" i="25" s="1"/>
  <c r="F6" i="21" s="1"/>
  <c r="P105" i="25"/>
  <c r="P107" i="25"/>
  <c r="U114" i="25"/>
  <c r="U103" i="25"/>
  <c r="W104" i="25"/>
  <c r="V107" i="25"/>
  <c r="V116" i="25"/>
  <c r="M114" i="25"/>
  <c r="AC114" i="25" s="1"/>
  <c r="M111" i="25"/>
  <c r="AC111" i="25" s="1"/>
  <c r="O112" i="25"/>
  <c r="O109" i="25"/>
  <c r="N112" i="25"/>
  <c r="Z82" i="25"/>
  <c r="Z79" i="25"/>
  <c r="X83" i="25"/>
  <c r="X72" i="25"/>
  <c r="X87" i="25" s="1"/>
  <c r="R73" i="25"/>
  <c r="R84" i="25"/>
  <c r="P86" i="25"/>
  <c r="S86" i="25"/>
  <c r="S77" i="25"/>
  <c r="Y82" i="25"/>
  <c r="Y84" i="25"/>
  <c r="G78" i="25"/>
  <c r="I78" i="25" s="1"/>
  <c r="E11" i="21" s="1"/>
  <c r="G88" i="25"/>
  <c r="AC88" i="25" s="1"/>
  <c r="Q86" i="25"/>
  <c r="Q76" i="25"/>
  <c r="V82" i="25"/>
  <c r="U79" i="25"/>
  <c r="U75" i="25"/>
  <c r="W84" i="25"/>
  <c r="W81" i="25"/>
  <c r="N76" i="25"/>
  <c r="N79" i="25"/>
  <c r="M76" i="25"/>
  <c r="AC76" i="25" s="1"/>
  <c r="M80" i="25"/>
  <c r="AC80" i="25" s="1"/>
  <c r="O86" i="25"/>
  <c r="AA52" i="25"/>
  <c r="AA53" i="25"/>
  <c r="X51" i="25"/>
  <c r="S56" i="25"/>
  <c r="S46" i="25"/>
  <c r="P45" i="25"/>
  <c r="P49" i="25"/>
  <c r="AB54" i="25"/>
  <c r="AB51" i="25"/>
  <c r="G44" i="25"/>
  <c r="G54" i="25"/>
  <c r="T46" i="25"/>
  <c r="W47" i="25"/>
  <c r="W50" i="25"/>
  <c r="H53" i="25"/>
  <c r="H50" i="25"/>
  <c r="I50" i="25" s="1"/>
  <c r="D13" i="21" s="1"/>
  <c r="O46" i="25"/>
  <c r="O50" i="25"/>
  <c r="U53" i="25"/>
  <c r="U50" i="25"/>
  <c r="Y42" i="25"/>
  <c r="Y57" i="25" s="1"/>
  <c r="M49" i="25"/>
  <c r="AC49" i="25" s="1"/>
  <c r="M48" i="25"/>
  <c r="AC48" i="25" s="1"/>
  <c r="Q45" i="25"/>
  <c r="Q49" i="25"/>
  <c r="N53" i="25"/>
  <c r="N50" i="25"/>
  <c r="V52" i="25"/>
  <c r="V49" i="25"/>
  <c r="P14" i="31"/>
  <c r="N21" i="31"/>
  <c r="AA102" i="25"/>
  <c r="AA117" i="25" s="1"/>
  <c r="T104" i="25"/>
  <c r="Y116" i="25"/>
  <c r="Z112" i="25"/>
  <c r="Z107" i="25"/>
  <c r="Q116" i="25"/>
  <c r="Q106" i="25"/>
  <c r="S112" i="25"/>
  <c r="R112" i="25"/>
  <c r="R109" i="25"/>
  <c r="X107" i="25"/>
  <c r="X110" i="25"/>
  <c r="G113" i="25"/>
  <c r="I113" i="25" s="1"/>
  <c r="F16" i="21" s="1"/>
  <c r="G118" i="25"/>
  <c r="AC118" i="25" s="1"/>
  <c r="P112" i="25"/>
  <c r="P109" i="25"/>
  <c r="U106" i="25"/>
  <c r="W107" i="25"/>
  <c r="W116" i="25"/>
  <c r="V114" i="25"/>
  <c r="V111" i="25"/>
  <c r="M106" i="25"/>
  <c r="AC106" i="25" s="1"/>
  <c r="AD106" i="25" s="1"/>
  <c r="J9" i="21" s="1"/>
  <c r="M103" i="25"/>
  <c r="AC103" i="25" s="1"/>
  <c r="O104" i="25"/>
  <c r="N108" i="25"/>
  <c r="N104" i="25"/>
  <c r="Z74" i="25"/>
  <c r="Z83" i="25"/>
  <c r="X75" i="25"/>
  <c r="X79" i="25"/>
  <c r="R80" i="25"/>
  <c r="R76" i="25"/>
  <c r="P81" i="25"/>
  <c r="S81" i="25"/>
  <c r="S84" i="25"/>
  <c r="Y74" i="25"/>
  <c r="Y78" i="25"/>
  <c r="G83" i="25"/>
  <c r="I83" i="25" s="1"/>
  <c r="E16" i="21" s="1"/>
  <c r="G80" i="25"/>
  <c r="I80" i="25" s="1"/>
  <c r="E13" i="21" s="1"/>
  <c r="Q81" i="25"/>
  <c r="Q77" i="25"/>
  <c r="V74" i="25"/>
  <c r="U78" i="25"/>
  <c r="U82" i="25"/>
  <c r="W76" i="25"/>
  <c r="W73" i="25"/>
  <c r="N83" i="25"/>
  <c r="N80" i="25"/>
  <c r="M83" i="25"/>
  <c r="AC83" i="25" s="1"/>
  <c r="AD83" i="25" s="1"/>
  <c r="I16" i="21" s="1"/>
  <c r="O77" i="25"/>
  <c r="O81" i="25"/>
  <c r="AA48" i="25"/>
  <c r="AA56" i="25"/>
  <c r="X43" i="25"/>
  <c r="S51" i="25"/>
  <c r="S50" i="25"/>
  <c r="P52" i="25"/>
  <c r="P48" i="25"/>
  <c r="AB46" i="25"/>
  <c r="AB43" i="25"/>
  <c r="G46" i="25"/>
  <c r="G48" i="25"/>
  <c r="T53" i="25"/>
  <c r="W53" i="25"/>
  <c r="W42" i="25"/>
  <c r="W57" i="25" s="1"/>
  <c r="H57" i="25"/>
  <c r="H42" i="25"/>
  <c r="O53" i="25"/>
  <c r="O42" i="25"/>
  <c r="O57" i="25" s="1"/>
  <c r="U45" i="25"/>
  <c r="U42" i="25"/>
  <c r="U57" i="25" s="1"/>
  <c r="Y49" i="25"/>
  <c r="M47" i="25"/>
  <c r="AC47" i="25" s="1"/>
  <c r="M56" i="25"/>
  <c r="AC56" i="25" s="1"/>
  <c r="Q52" i="25"/>
  <c r="Q48" i="25"/>
  <c r="N45" i="25"/>
  <c r="N42" i="25"/>
  <c r="N57" i="25" s="1"/>
  <c r="O24" i="31"/>
  <c r="N13" i="31"/>
  <c r="N28" i="31" s="1"/>
  <c r="R56" i="25"/>
  <c r="R44" i="25"/>
  <c r="Y111" i="25"/>
  <c r="Z116" i="25"/>
  <c r="Z114" i="25"/>
  <c r="Q111" i="25"/>
  <c r="Q107" i="25"/>
  <c r="S108" i="25"/>
  <c r="R104" i="25"/>
  <c r="R108" i="25"/>
  <c r="X113" i="25"/>
  <c r="X102" i="25"/>
  <c r="X117" i="25" s="1"/>
  <c r="G105" i="25"/>
  <c r="G110" i="25"/>
  <c r="I110" i="25" s="1"/>
  <c r="F13" i="21" s="1"/>
  <c r="P104" i="25"/>
  <c r="P108" i="25"/>
  <c r="U113" i="25"/>
  <c r="W114" i="25"/>
  <c r="W111" i="25"/>
  <c r="V106" i="25"/>
  <c r="V103" i="25"/>
  <c r="M113" i="25"/>
  <c r="AC113" i="25" s="1"/>
  <c r="AD113" i="25" s="1"/>
  <c r="J16" i="21" s="1"/>
  <c r="M110" i="25"/>
  <c r="AC110" i="25" s="1"/>
  <c r="O116" i="25"/>
  <c r="N107" i="25"/>
  <c r="N116" i="25"/>
  <c r="Z86" i="25"/>
  <c r="Z78" i="25"/>
  <c r="X82" i="25"/>
  <c r="X77" i="25"/>
  <c r="R72" i="25"/>
  <c r="R87" i="25" s="1"/>
  <c r="P84" i="25"/>
  <c r="P73" i="25"/>
  <c r="S73" i="25"/>
  <c r="S76" i="25"/>
  <c r="Y86" i="25"/>
  <c r="Y76" i="25"/>
  <c r="G75" i="25"/>
  <c r="I75" i="25" s="1"/>
  <c r="E8" i="21" s="1"/>
  <c r="G72" i="25"/>
  <c r="Q73" i="25"/>
  <c r="V78" i="25"/>
  <c r="V86" i="25"/>
  <c r="U72" i="25"/>
  <c r="U87" i="25" s="1"/>
  <c r="U74" i="25"/>
  <c r="W83" i="25"/>
  <c r="W80" i="25"/>
  <c r="N75" i="25"/>
  <c r="N72" i="25"/>
  <c r="N87" i="25" s="1"/>
  <c r="M75" i="25"/>
  <c r="AC75" i="25" s="1"/>
  <c r="AD75" i="25" s="1"/>
  <c r="I8" i="21" s="1"/>
  <c r="O84" i="25"/>
  <c r="O73" i="25"/>
  <c r="AA42" i="25"/>
  <c r="AA57" i="25" s="1"/>
  <c r="X54" i="25"/>
  <c r="X50" i="25"/>
  <c r="S43" i="25"/>
  <c r="S53" i="25"/>
  <c r="P44" i="25"/>
  <c r="P53" i="25"/>
  <c r="AB53" i="25"/>
  <c r="G55" i="25"/>
  <c r="G51" i="25"/>
  <c r="T50" i="25"/>
  <c r="T45" i="25"/>
  <c r="W45" i="25"/>
  <c r="W46" i="25"/>
  <c r="H52" i="25"/>
  <c r="H49" i="25"/>
  <c r="I49" i="25" s="1"/>
  <c r="D12" i="21" s="1"/>
  <c r="O45" i="25"/>
  <c r="O49" i="25"/>
  <c r="U48" i="25"/>
  <c r="Y53" i="25"/>
  <c r="Y48" i="25"/>
  <c r="M54" i="25"/>
  <c r="AC54" i="25" s="1"/>
  <c r="M51" i="25"/>
  <c r="AC51" i="25" s="1"/>
  <c r="Q44" i="25"/>
  <c r="Q47" i="25"/>
  <c r="N47" i="25"/>
  <c r="N49" i="25"/>
  <c r="V56" i="25"/>
  <c r="V51" i="25"/>
  <c r="O20" i="31"/>
  <c r="N17" i="31"/>
  <c r="AA106" i="25"/>
  <c r="AA112" i="25"/>
  <c r="Y103" i="25"/>
  <c r="Z111" i="25"/>
  <c r="Z106" i="25"/>
  <c r="Q103" i="25"/>
  <c r="S116" i="25"/>
  <c r="S107" i="25"/>
  <c r="R105" i="25"/>
  <c r="R107" i="25"/>
  <c r="X105" i="25"/>
  <c r="X109" i="25"/>
  <c r="G117" i="25"/>
  <c r="AC117" i="25" s="1"/>
  <c r="G102" i="25"/>
  <c r="I102" i="25" s="1"/>
  <c r="F5" i="21" s="1"/>
  <c r="P116" i="25"/>
  <c r="U109" i="25"/>
  <c r="U105" i="25"/>
  <c r="W106" i="25"/>
  <c r="W103" i="25"/>
  <c r="V113" i="25"/>
  <c r="V110" i="25"/>
  <c r="M105" i="25"/>
  <c r="AC105" i="25" s="1"/>
  <c r="AD105" i="25" s="1"/>
  <c r="J8" i="21" s="1"/>
  <c r="O107" i="25"/>
  <c r="O111" i="25"/>
  <c r="N114" i="25"/>
  <c r="N111" i="25"/>
  <c r="Z81" i="25"/>
  <c r="Z77" i="25"/>
  <c r="X74" i="25"/>
  <c r="X78" i="25"/>
  <c r="R79" i="25"/>
  <c r="P76" i="25"/>
  <c r="P80" i="25"/>
  <c r="S80" i="25"/>
  <c r="S83" i="25"/>
  <c r="Y81" i="25"/>
  <c r="Y77" i="25"/>
  <c r="G87" i="25"/>
  <c r="G79" i="25"/>
  <c r="I79" i="25" s="1"/>
  <c r="E12" i="21" s="1"/>
  <c r="Q80" i="25"/>
  <c r="V77" i="25"/>
  <c r="V81" i="25"/>
  <c r="U77" i="25"/>
  <c r="U86" i="25"/>
  <c r="W75" i="25"/>
  <c r="W72" i="25"/>
  <c r="W87" i="25" s="1"/>
  <c r="N82" i="25"/>
  <c r="M79" i="25"/>
  <c r="AC79" i="25" s="1"/>
  <c r="AD79" i="25" s="1"/>
  <c r="I12" i="21" s="1"/>
  <c r="M82" i="25"/>
  <c r="AC82" i="25" s="1"/>
  <c r="AD82" i="25" s="1"/>
  <c r="I15" i="21" s="1"/>
  <c r="O76" i="25"/>
  <c r="O80" i="25"/>
  <c r="AA49" i="25"/>
  <c r="X46" i="25"/>
  <c r="X42" i="25"/>
  <c r="X57" i="25" s="1"/>
  <c r="S49" i="25"/>
  <c r="S45" i="25"/>
  <c r="P56" i="25"/>
  <c r="P47" i="25"/>
  <c r="AB45" i="25"/>
  <c r="G47" i="25"/>
  <c r="G43" i="25"/>
  <c r="T42" i="25"/>
  <c r="T57" i="25" s="1"/>
  <c r="T52" i="25"/>
  <c r="W52" i="25"/>
  <c r="W49" i="25"/>
  <c r="H44" i="25"/>
  <c r="H48" i="25"/>
  <c r="I48" i="25" s="1"/>
  <c r="D11" i="21" s="1"/>
  <c r="O52" i="25"/>
  <c r="O48" i="25"/>
  <c r="U52" i="25"/>
  <c r="Y45" i="25"/>
  <c r="Y44" i="25"/>
  <c r="M46" i="25"/>
  <c r="AC46" i="25" s="1"/>
  <c r="M43" i="25"/>
  <c r="AC43" i="25" s="1"/>
  <c r="Q56" i="25"/>
  <c r="Q54" i="25"/>
  <c r="N52" i="25"/>
  <c r="O15" i="31"/>
  <c r="N16" i="31"/>
  <c r="AA110" i="25"/>
  <c r="AA44" i="25"/>
  <c r="Y102" i="25"/>
  <c r="Y117" i="25" s="1"/>
  <c r="Z103" i="25"/>
  <c r="Z113" i="25"/>
  <c r="Q110" i="25"/>
  <c r="S111" i="25"/>
  <c r="S114" i="25"/>
  <c r="R116" i="25"/>
  <c r="R113" i="25"/>
  <c r="X112" i="25"/>
  <c r="X108" i="25"/>
  <c r="G112" i="25"/>
  <c r="I112" i="25" s="1"/>
  <c r="F15" i="21" s="1"/>
  <c r="G109" i="25"/>
  <c r="I109" i="25" s="1"/>
  <c r="F12" i="21" s="1"/>
  <c r="P111" i="25"/>
  <c r="U110" i="25"/>
  <c r="U112" i="25"/>
  <c r="W113" i="25"/>
  <c r="W110" i="25"/>
  <c r="V105" i="25"/>
  <c r="V102" i="25"/>
  <c r="V117" i="25" s="1"/>
  <c r="M112" i="25"/>
  <c r="AC112" i="25" s="1"/>
  <c r="O114" i="25"/>
  <c r="O103" i="25"/>
  <c r="N106" i="25"/>
  <c r="N103" i="25"/>
  <c r="Z73" i="25"/>
  <c r="Z84" i="25"/>
  <c r="X86" i="25"/>
  <c r="R82" i="25"/>
  <c r="R78" i="25"/>
  <c r="P83" i="25"/>
  <c r="P72" i="25"/>
  <c r="P87" i="25" s="1"/>
  <c r="S72" i="25"/>
  <c r="S87" i="25" s="1"/>
  <c r="S75" i="25"/>
  <c r="Y73" i="25"/>
  <c r="G85" i="25"/>
  <c r="I85" i="25" s="1"/>
  <c r="E18" i="21" s="1"/>
  <c r="G82" i="25"/>
  <c r="Q83" i="25"/>
  <c r="Q72" i="25"/>
  <c r="Q87" i="25" s="1"/>
  <c r="V84" i="25"/>
  <c r="V73" i="25"/>
  <c r="U84" i="25"/>
  <c r="U81" i="25"/>
  <c r="W82" i="25"/>
  <c r="W79" i="25"/>
  <c r="N74" i="25"/>
  <c r="M72" i="25"/>
  <c r="M74" i="25"/>
  <c r="AC74" i="25" s="1"/>
  <c r="AD74" i="25" s="1"/>
  <c r="I7" i="21" s="1"/>
  <c r="O83" i="25"/>
  <c r="O72" i="25"/>
  <c r="O87" i="25" s="1"/>
  <c r="AA50" i="25"/>
  <c r="X53" i="25"/>
  <c r="X49" i="25"/>
  <c r="S48" i="25"/>
  <c r="S52" i="25"/>
  <c r="P51" i="25"/>
  <c r="AB50" i="25"/>
  <c r="AB52" i="25"/>
  <c r="G53" i="25"/>
  <c r="G58" i="25"/>
  <c r="T48" i="25"/>
  <c r="T44" i="25"/>
  <c r="W44" i="25"/>
  <c r="W54" i="25"/>
  <c r="H51" i="25"/>
  <c r="I51" i="25" s="1"/>
  <c r="D14" i="21" s="1"/>
  <c r="H55" i="25"/>
  <c r="I55" i="25" s="1"/>
  <c r="D18" i="21" s="1"/>
  <c r="O44" i="25"/>
  <c r="U49" i="25"/>
  <c r="U44" i="25"/>
  <c r="Y56" i="25"/>
  <c r="Y47" i="25"/>
  <c r="M53" i="25"/>
  <c r="AC53" i="25" s="1"/>
  <c r="M50" i="25"/>
  <c r="AC50" i="25" s="1"/>
  <c r="Q51" i="25"/>
  <c r="Q46" i="25"/>
  <c r="N44" i="25"/>
  <c r="V54" i="25"/>
  <c r="V43" i="25"/>
  <c r="N115" i="25"/>
  <c r="S85" i="25"/>
  <c r="X85" i="25"/>
  <c r="O85" i="25"/>
  <c r="V55" i="25"/>
  <c r="U55" i="25"/>
  <c r="Y115" i="25"/>
  <c r="Z115" i="25"/>
  <c r="M115" i="25"/>
  <c r="AC115" i="25" s="1"/>
  <c r="AD115" i="25" s="1"/>
  <c r="J18" i="21" s="1"/>
  <c r="Q85" i="25"/>
  <c r="T85" i="25"/>
  <c r="X55" i="25"/>
  <c r="R55" i="25"/>
  <c r="P85" i="25"/>
  <c r="W115" i="25"/>
  <c r="P115" i="25"/>
  <c r="Z85" i="25"/>
  <c r="M85" i="25"/>
  <c r="AC85" i="25" s="1"/>
  <c r="AD85" i="25" s="1"/>
  <c r="I18" i="21" s="1"/>
  <c r="T115" i="25"/>
  <c r="X115" i="25"/>
  <c r="P55" i="25"/>
  <c r="N55" i="25"/>
  <c r="Q115" i="25"/>
  <c r="Q55" i="25"/>
  <c r="U115" i="25"/>
  <c r="Y85" i="25"/>
  <c r="W85" i="25"/>
  <c r="S115" i="25"/>
  <c r="W55" i="25"/>
  <c r="AB55" i="25"/>
  <c r="AA115" i="25"/>
  <c r="AA55" i="25"/>
  <c r="R115" i="25"/>
  <c r="N85" i="25"/>
  <c r="AB85" i="25"/>
  <c r="V85" i="25"/>
  <c r="S55" i="25"/>
  <c r="Y55" i="25"/>
  <c r="R85" i="25"/>
  <c r="Z55" i="25"/>
  <c r="U85" i="25"/>
  <c r="AB115" i="25"/>
  <c r="O115" i="25"/>
  <c r="AA85" i="25"/>
  <c r="O55" i="25"/>
  <c r="T55" i="25"/>
  <c r="V115" i="25"/>
  <c r="M55" i="25"/>
  <c r="AC55" i="25" s="1"/>
  <c r="G13" i="25"/>
  <c r="G21" i="25"/>
  <c r="G20" i="25"/>
  <c r="G16" i="25"/>
  <c r="G29" i="25"/>
  <c r="G14" i="25"/>
  <c r="G17" i="25"/>
  <c r="G28" i="25"/>
  <c r="G15" i="25"/>
  <c r="G26" i="25"/>
  <c r="G24" i="25"/>
  <c r="G19" i="25"/>
  <c r="G23" i="25"/>
  <c r="G25" i="25"/>
  <c r="G22" i="25"/>
  <c r="G18" i="25"/>
  <c r="W19" i="25"/>
  <c r="W14" i="25"/>
  <c r="AB20" i="25"/>
  <c r="U17" i="25"/>
  <c r="AA17" i="25"/>
  <c r="Z23" i="25"/>
  <c r="R17" i="25"/>
  <c r="T25" i="25"/>
  <c r="T19" i="25"/>
  <c r="O15" i="25"/>
  <c r="Z17" i="25"/>
  <c r="Q26" i="25"/>
  <c r="AB17" i="25"/>
  <c r="V23" i="25"/>
  <c r="Y24" i="25"/>
  <c r="N15" i="25"/>
  <c r="S24" i="25"/>
  <c r="S20" i="25"/>
  <c r="AB22" i="25"/>
  <c r="P18" i="25"/>
  <c r="AA14" i="25"/>
  <c r="AA13" i="25"/>
  <c r="AA28" i="25" s="1"/>
  <c r="U15" i="25"/>
  <c r="O21" i="25"/>
  <c r="P26" i="25"/>
  <c r="T21" i="25"/>
  <c r="M26" i="25"/>
  <c r="AC26" i="25" s="1"/>
  <c r="X27" i="25"/>
  <c r="H16" i="25"/>
  <c r="I16" i="25" s="1"/>
  <c r="C8" i="21" s="1"/>
  <c r="AA27" i="25"/>
  <c r="M15" i="25"/>
  <c r="AC15" i="25" s="1"/>
  <c r="Q27" i="25"/>
  <c r="H22" i="25"/>
  <c r="M13" i="25"/>
  <c r="M20" i="25"/>
  <c r="AC20" i="25" s="1"/>
  <c r="P27" i="25"/>
  <c r="M18" i="25"/>
  <c r="AC18" i="25" s="1"/>
  <c r="AD18" i="25" s="1"/>
  <c r="G10" i="21" s="1"/>
  <c r="R18" i="25"/>
  <c r="Q16" i="25"/>
  <c r="Z15" i="25"/>
  <c r="O17" i="25"/>
  <c r="Y23" i="25"/>
  <c r="S19" i="25"/>
  <c r="P23" i="25"/>
  <c r="W16" i="25"/>
  <c r="AA23" i="25"/>
  <c r="N17" i="25"/>
  <c r="N20" i="25"/>
  <c r="Z25" i="25"/>
  <c r="W20" i="25"/>
  <c r="Y15" i="25"/>
  <c r="O23" i="25"/>
  <c r="V19" i="25"/>
  <c r="Z20" i="25"/>
  <c r="R13" i="25"/>
  <c r="R28" i="25" s="1"/>
  <c r="X20" i="25"/>
  <c r="P13" i="25"/>
  <c r="P28" i="25" s="1"/>
  <c r="W17" i="25"/>
  <c r="AB15" i="25"/>
  <c r="AA26" i="25"/>
  <c r="P16" i="25"/>
  <c r="O13" i="25"/>
  <c r="O28" i="25" s="1"/>
  <c r="P15" i="25"/>
  <c r="Y26" i="25"/>
  <c r="H14" i="25"/>
  <c r="H24" i="25"/>
  <c r="N27" i="25"/>
  <c r="M19" i="25"/>
  <c r="AC19" i="25" s="1"/>
  <c r="AD19" i="25" s="1"/>
  <c r="G11" i="21" s="1"/>
  <c r="M22" i="25"/>
  <c r="AC22" i="25" s="1"/>
  <c r="AD22" i="25" s="1"/>
  <c r="G14" i="21" s="1"/>
  <c r="M21" i="25"/>
  <c r="AC21" i="25" s="1"/>
  <c r="AD21" i="25" s="1"/>
  <c r="G13" i="21" s="1"/>
  <c r="P24" i="25"/>
  <c r="AB16" i="25"/>
  <c r="O26" i="25"/>
  <c r="Q24" i="25"/>
  <c r="AA22" i="25"/>
  <c r="S17" i="25"/>
  <c r="AB25" i="25"/>
  <c r="U13" i="25"/>
  <c r="U28" i="25" s="1"/>
  <c r="AA25" i="25"/>
  <c r="AA16" i="25"/>
  <c r="AA19" i="25"/>
  <c r="Q14" i="25"/>
  <c r="Y18" i="25"/>
  <c r="R21" i="25"/>
  <c r="V15" i="25"/>
  <c r="U21" i="25"/>
  <c r="Y13" i="25"/>
  <c r="Y28" i="25" s="1"/>
  <c r="N26" i="25"/>
  <c r="T13" i="25"/>
  <c r="T28" i="25" s="1"/>
  <c r="T14" i="25"/>
  <c r="T26" i="25"/>
  <c r="W21" i="25"/>
  <c r="O22" i="25"/>
  <c r="R22" i="25"/>
  <c r="X14" i="25"/>
  <c r="X22" i="25"/>
  <c r="S15" i="25"/>
  <c r="H29" i="25"/>
  <c r="H26" i="25"/>
  <c r="I26" i="25" s="1"/>
  <c r="H20" i="25"/>
  <c r="O27" i="25"/>
  <c r="M17" i="25"/>
  <c r="AC17" i="25" s="1"/>
  <c r="AD17" i="25" s="1"/>
  <c r="G9" i="21" s="1"/>
  <c r="V27" i="25"/>
  <c r="V20" i="25"/>
  <c r="AB13" i="25"/>
  <c r="AB28" i="25" s="1"/>
  <c r="Z24" i="25"/>
  <c r="Y22" i="25"/>
  <c r="Q20" i="25"/>
  <c r="N24" i="25"/>
  <c r="P17" i="25"/>
  <c r="Y17" i="25"/>
  <c r="Y25" i="25"/>
  <c r="V21" i="25"/>
  <c r="Z13" i="25"/>
  <c r="Z28" i="25" s="1"/>
  <c r="Q21" i="25"/>
  <c r="R23" i="25"/>
  <c r="U14" i="25"/>
  <c r="T24" i="25"/>
  <c r="O24" i="25"/>
  <c r="U20" i="25"/>
  <c r="R16" i="25"/>
  <c r="U22" i="25"/>
  <c r="S18" i="25"/>
  <c r="X16" i="25"/>
  <c r="N22" i="25"/>
  <c r="U19" i="25"/>
  <c r="V22" i="25"/>
  <c r="Q13" i="25"/>
  <c r="Q28" i="25" s="1"/>
  <c r="O25" i="25"/>
  <c r="H28" i="25"/>
  <c r="H17" i="25"/>
  <c r="H15" i="25"/>
  <c r="AB27" i="25"/>
  <c r="M16" i="25"/>
  <c r="AC16" i="25" s="1"/>
  <c r="AD16" i="25" s="1"/>
  <c r="G8" i="21" s="1"/>
  <c r="M25" i="25"/>
  <c r="AC25" i="25" s="1"/>
  <c r="S27" i="25"/>
  <c r="W27" i="25"/>
  <c r="Y27" i="25"/>
  <c r="T27" i="25"/>
  <c r="AA24" i="25"/>
  <c r="R26" i="25"/>
  <c r="W25" i="25"/>
  <c r="X23" i="25"/>
  <c r="S13" i="25"/>
  <c r="S28" i="25" s="1"/>
  <c r="U23" i="25"/>
  <c r="S23" i="25"/>
  <c r="O20" i="25"/>
  <c r="Z19" i="25"/>
  <c r="S14" i="25"/>
  <c r="R19" i="25"/>
  <c r="Z21" i="25"/>
  <c r="N25" i="25"/>
  <c r="U16" i="25"/>
  <c r="Q15" i="25"/>
  <c r="P25" i="25"/>
  <c r="P14" i="25"/>
  <c r="AA21" i="25"/>
  <c r="Z14" i="25"/>
  <c r="R25" i="25"/>
  <c r="X17" i="25"/>
  <c r="AA15" i="25"/>
  <c r="V17" i="25"/>
  <c r="W26" i="25"/>
  <c r="P22" i="25"/>
  <c r="V24" i="25"/>
  <c r="AB14" i="25"/>
  <c r="Z27" i="25"/>
  <c r="M14" i="25"/>
  <c r="AC14" i="25" s="1"/>
  <c r="H21" i="25"/>
  <c r="I21" i="25" s="1"/>
  <c r="C13" i="21" s="1"/>
  <c r="M27" i="25"/>
  <c r="AC27" i="25" s="1"/>
  <c r="AD27" i="25" s="1"/>
  <c r="G19" i="21" s="1"/>
  <c r="Z18" i="25"/>
  <c r="T15" i="25"/>
  <c r="N18" i="25"/>
  <c r="O18" i="25"/>
  <c r="AB21" i="25"/>
  <c r="X24" i="25"/>
  <c r="Q18" i="25"/>
  <c r="N13" i="25"/>
  <c r="N28" i="25" s="1"/>
  <c r="Y21" i="25"/>
  <c r="U25" i="25"/>
  <c r="AB19" i="25"/>
  <c r="X21" i="25"/>
  <c r="V18" i="25"/>
  <c r="N16" i="25"/>
  <c r="P20" i="25"/>
  <c r="P21" i="25"/>
  <c r="T23" i="25"/>
  <c r="V25" i="25"/>
  <c r="Z22" i="25"/>
  <c r="Y20" i="25"/>
  <c r="Z16" i="25"/>
  <c r="R14" i="25"/>
  <c r="W18" i="25"/>
  <c r="X15" i="25"/>
  <c r="AA18" i="25"/>
  <c r="H18" i="25"/>
  <c r="I18" i="25" s="1"/>
  <c r="C10" i="21" s="1"/>
  <c r="H25" i="25"/>
  <c r="H19" i="25"/>
  <c r="I19" i="25" s="1"/>
  <c r="C11" i="21" s="1"/>
  <c r="R27" i="25"/>
  <c r="U27" i="25"/>
  <c r="R20" i="25"/>
  <c r="O14" i="25"/>
  <c r="V13" i="25"/>
  <c r="V28" i="25" s="1"/>
  <c r="X18" i="25"/>
  <c r="Q25" i="25"/>
  <c r="Q19" i="25"/>
  <c r="X19" i="25"/>
  <c r="O16" i="25"/>
  <c r="R15" i="25"/>
  <c r="W22" i="25"/>
  <c r="W13" i="25"/>
  <c r="W28" i="25" s="1"/>
  <c r="Q22" i="25"/>
  <c r="S26" i="25"/>
  <c r="S16" i="25"/>
  <c r="Y19" i="25"/>
  <c r="X25" i="25"/>
  <c r="T16" i="25"/>
  <c r="P19" i="25"/>
  <c r="X26" i="25"/>
  <c r="N21" i="25"/>
  <c r="Y14" i="25"/>
  <c r="Q23" i="25"/>
  <c r="T20" i="25"/>
  <c r="H23" i="25"/>
  <c r="U26" i="25"/>
  <c r="X13" i="25"/>
  <c r="X28" i="25" s="1"/>
  <c r="AA20" i="25"/>
  <c r="M24" i="25"/>
  <c r="AC24" i="25" s="1"/>
  <c r="AD24" i="25" s="1"/>
  <c r="G16" i="21" s="1"/>
  <c r="Z26" i="25"/>
  <c r="AB23" i="25"/>
  <c r="N19" i="25"/>
  <c r="V16" i="25"/>
  <c r="U18" i="25"/>
  <c r="M23" i="25"/>
  <c r="AC23" i="25" s="1"/>
  <c r="AD23" i="25" s="1"/>
  <c r="G15" i="21" s="1"/>
  <c r="W23" i="25"/>
  <c r="S25" i="25"/>
  <c r="T18" i="25"/>
  <c r="Q17" i="25"/>
  <c r="U24" i="25"/>
  <c r="S21" i="25"/>
  <c r="N14" i="25"/>
  <c r="O19" i="25"/>
  <c r="Y16" i="25"/>
  <c r="AB26" i="25"/>
  <c r="T22" i="25"/>
  <c r="W15" i="25"/>
  <c r="W24" i="25"/>
  <c r="N23" i="25"/>
  <c r="T17" i="25"/>
  <c r="AB18" i="25"/>
  <c r="V14" i="25"/>
  <c r="V26" i="25"/>
  <c r="S22" i="25"/>
  <c r="R24" i="25"/>
  <c r="AB24" i="25"/>
  <c r="H13" i="25"/>
  <c r="O6" i="22"/>
  <c r="H47" i="32"/>
  <c r="Q54" i="32"/>
  <c r="Q44" i="32"/>
  <c r="X53" i="32"/>
  <c r="Z52" i="32"/>
  <c r="P41" i="32"/>
  <c r="P51" i="32"/>
  <c r="O52" i="32"/>
  <c r="R44" i="32"/>
  <c r="O54" i="32"/>
  <c r="V52" i="32"/>
  <c r="Z51" i="32"/>
  <c r="H50" i="32"/>
  <c r="S53" i="32"/>
  <c r="O42" i="32"/>
  <c r="H41" i="32"/>
  <c r="R42" i="32"/>
  <c r="H43" i="32"/>
  <c r="Q50" i="32"/>
  <c r="Q49" i="32"/>
  <c r="U53" i="32"/>
  <c r="Z53" i="32"/>
  <c r="O51" i="32"/>
  <c r="Z54" i="32"/>
  <c r="R51" i="32"/>
  <c r="P48" i="32"/>
  <c r="R50" i="32"/>
  <c r="O53" i="32"/>
  <c r="P53" i="32"/>
  <c r="H46" i="32"/>
  <c r="Z42" i="32"/>
  <c r="H51" i="32"/>
  <c r="Q48" i="32"/>
  <c r="Q52" i="32"/>
  <c r="M53" i="32"/>
  <c r="R53" i="32"/>
  <c r="O50" i="32"/>
  <c r="Z46" i="32"/>
  <c r="W53" i="32"/>
  <c r="P46" i="32"/>
  <c r="R41" i="32"/>
  <c r="R49" i="32"/>
  <c r="R43" i="32"/>
  <c r="V54" i="32"/>
  <c r="R54" i="32"/>
  <c r="H45" i="32"/>
  <c r="V45" i="32"/>
  <c r="H53" i="32"/>
  <c r="Q51" i="32"/>
  <c r="Q47" i="32"/>
  <c r="Z45" i="32"/>
  <c r="P45" i="32"/>
  <c r="P43" i="32"/>
  <c r="R47" i="32"/>
  <c r="P44" i="32"/>
  <c r="H55" i="32"/>
  <c r="Z50" i="32"/>
  <c r="V42" i="32"/>
  <c r="H44" i="32"/>
  <c r="Q43" i="32"/>
  <c r="AB53" i="32"/>
  <c r="AA53" i="32"/>
  <c r="O48" i="32"/>
  <c r="Z44" i="32"/>
  <c r="O43" i="32"/>
  <c r="O44" i="32"/>
  <c r="R52" i="32"/>
  <c r="O45" i="32"/>
  <c r="V47" i="32"/>
  <c r="V44" i="32"/>
  <c r="V53" i="32"/>
  <c r="H48" i="32"/>
  <c r="Q46" i="32"/>
  <c r="Q42" i="32"/>
  <c r="T53" i="32"/>
  <c r="Y53" i="32"/>
  <c r="O46" i="32"/>
  <c r="P54" i="32"/>
  <c r="O47" i="32"/>
  <c r="P47" i="32"/>
  <c r="R48" i="32"/>
  <c r="R46" i="32"/>
  <c r="V41" i="32"/>
  <c r="H49" i="32"/>
  <c r="V46" i="32"/>
  <c r="H42" i="32"/>
  <c r="Q45" i="32"/>
  <c r="Q41" i="32"/>
  <c r="Q53" i="32"/>
  <c r="Z49" i="32"/>
  <c r="Z48" i="32"/>
  <c r="V48" i="32"/>
  <c r="V51" i="32"/>
  <c r="R45" i="32"/>
  <c r="P50" i="32"/>
  <c r="V49" i="32"/>
  <c r="V43" i="32"/>
  <c r="H56" i="32"/>
  <c r="O41" i="32"/>
  <c r="P42" i="32"/>
  <c r="N53" i="32"/>
  <c r="Z47" i="32"/>
  <c r="Z43" i="32"/>
  <c r="P49" i="32"/>
  <c r="P52" i="32"/>
  <c r="O49" i="32"/>
  <c r="V50" i="32"/>
  <c r="H52" i="32"/>
  <c r="Z41" i="32"/>
  <c r="F6" i="22"/>
  <c r="U46" i="32"/>
  <c r="U49" i="32"/>
  <c r="Y50" i="32"/>
  <c r="Y52" i="32"/>
  <c r="W51" i="32"/>
  <c r="W47" i="32"/>
  <c r="N52" i="32"/>
  <c r="N49" i="32"/>
  <c r="G49" i="32"/>
  <c r="G53" i="32"/>
  <c r="X45" i="32"/>
  <c r="X44" i="32"/>
  <c r="S50" i="32"/>
  <c r="S45" i="32"/>
  <c r="AA49" i="32"/>
  <c r="T43" i="32"/>
  <c r="T45" i="32"/>
  <c r="AB54" i="32"/>
  <c r="U51" i="32"/>
  <c r="U45" i="32"/>
  <c r="Y48" i="32"/>
  <c r="W50" i="32"/>
  <c r="W42" i="32"/>
  <c r="N50" i="32"/>
  <c r="G55" i="32"/>
  <c r="G45" i="32"/>
  <c r="X43" i="32"/>
  <c r="S43" i="32"/>
  <c r="S41" i="32"/>
  <c r="AA44" i="32"/>
  <c r="AA45" i="32"/>
  <c r="T42" i="32"/>
  <c r="T44" i="32"/>
  <c r="AB51" i="32"/>
  <c r="AB52" i="32"/>
  <c r="U54" i="32"/>
  <c r="U44" i="32"/>
  <c r="Y46" i="32"/>
  <c r="Y51" i="32"/>
  <c r="W49" i="32"/>
  <c r="W41" i="32"/>
  <c r="N54" i="32"/>
  <c r="N46" i="32"/>
  <c r="G51" i="32"/>
  <c r="G44" i="32"/>
  <c r="X51" i="32"/>
  <c r="X50" i="32"/>
  <c r="S47" i="32"/>
  <c r="S51" i="32"/>
  <c r="AA50" i="32"/>
  <c r="T54" i="32"/>
  <c r="AB49" i="32"/>
  <c r="U50" i="32"/>
  <c r="Y45" i="32"/>
  <c r="W54" i="32"/>
  <c r="W48" i="32"/>
  <c r="N45" i="32"/>
  <c r="G56" i="32"/>
  <c r="G47" i="32"/>
  <c r="X54" i="32"/>
  <c r="X47" i="32"/>
  <c r="S42" i="32"/>
  <c r="AA43" i="32"/>
  <c r="AA41" i="32"/>
  <c r="T52" i="32"/>
  <c r="AB43" i="32"/>
  <c r="AB45" i="32"/>
  <c r="M49" i="32"/>
  <c r="U43" i="32"/>
  <c r="Y44" i="32"/>
  <c r="Y49" i="32"/>
  <c r="W52" i="32"/>
  <c r="N41" i="32"/>
  <c r="N44" i="32"/>
  <c r="G50" i="32"/>
  <c r="X42" i="32"/>
  <c r="S48" i="32"/>
  <c r="AA51" i="32"/>
  <c r="T47" i="32"/>
  <c r="T41" i="32"/>
  <c r="AB48" i="32"/>
  <c r="AB44" i="32"/>
  <c r="U42" i="32"/>
  <c r="U48" i="32"/>
  <c r="Y47" i="32"/>
  <c r="Y43" i="32"/>
  <c r="W46" i="32"/>
  <c r="W45" i="32"/>
  <c r="N51" i="32"/>
  <c r="N47" i="32"/>
  <c r="G48" i="32"/>
  <c r="G43" i="32"/>
  <c r="X49" i="32"/>
  <c r="X41" i="32"/>
  <c r="S52" i="32"/>
  <c r="S49" i="32"/>
  <c r="AA48" i="32"/>
  <c r="AA42" i="32"/>
  <c r="T49" i="32"/>
  <c r="AB42" i="32"/>
  <c r="AB46" i="32"/>
  <c r="U47" i="32"/>
  <c r="Y42" i="32"/>
  <c r="W44" i="32"/>
  <c r="N48" i="32"/>
  <c r="N43" i="32"/>
  <c r="G52" i="32"/>
  <c r="G42" i="32"/>
  <c r="X52" i="32"/>
  <c r="S54" i="32"/>
  <c r="AA52" i="32"/>
  <c r="AA47" i="32"/>
  <c r="T51" i="32"/>
  <c r="T48" i="32"/>
  <c r="AB50" i="32"/>
  <c r="U52" i="32"/>
  <c r="U41" i="32"/>
  <c r="Y54" i="32"/>
  <c r="Y41" i="32"/>
  <c r="W43" i="32"/>
  <c r="N42" i="32"/>
  <c r="G46" i="32"/>
  <c r="G41" i="32"/>
  <c r="X46" i="32"/>
  <c r="X48" i="32"/>
  <c r="S44" i="32"/>
  <c r="S46" i="32"/>
  <c r="AA46" i="32"/>
  <c r="AA54" i="32"/>
  <c r="T50" i="32"/>
  <c r="T46" i="32"/>
  <c r="AB47" i="32"/>
  <c r="AB41" i="32"/>
  <c r="M51" i="32"/>
  <c r="M54" i="32"/>
  <c r="M50" i="32"/>
  <c r="M46" i="32"/>
  <c r="M42" i="32"/>
  <c r="M45" i="32"/>
  <c r="M41" i="32"/>
  <c r="M44" i="32"/>
  <c r="M47" i="32"/>
  <c r="M43" i="32"/>
  <c r="M52" i="32"/>
  <c r="M48" i="32"/>
  <c r="I80" i="32" l="1"/>
  <c r="E16" i="22" s="1"/>
  <c r="I82" i="32"/>
  <c r="E18" i="22" s="1"/>
  <c r="I78" i="32"/>
  <c r="E14" i="22" s="1"/>
  <c r="I79" i="32"/>
  <c r="E15" i="22" s="1"/>
  <c r="I77" i="32"/>
  <c r="E13" i="22" s="1"/>
  <c r="I72" i="32"/>
  <c r="E8" i="22" s="1"/>
  <c r="I23" i="25"/>
  <c r="C15" i="21" s="1"/>
  <c r="AC87" i="25"/>
  <c r="I104" i="25"/>
  <c r="F7" i="21" s="1"/>
  <c r="AC117" i="31"/>
  <c r="I111" i="31"/>
  <c r="P14" i="21" s="1"/>
  <c r="AD14" i="25"/>
  <c r="G6" i="21" s="1"/>
  <c r="I47" i="32"/>
  <c r="D12" i="22" s="1"/>
  <c r="I49" i="32"/>
  <c r="D14" i="22" s="1"/>
  <c r="AD25" i="25"/>
  <c r="G17" i="21" s="1"/>
  <c r="I82" i="25"/>
  <c r="E15" i="21" s="1"/>
  <c r="AD112" i="25"/>
  <c r="J15" i="21" s="1"/>
  <c r="I72" i="25"/>
  <c r="E5" i="21" s="1"/>
  <c r="AD110" i="25"/>
  <c r="J13" i="21" s="1"/>
  <c r="I50" i="31"/>
  <c r="N13" i="21" s="1"/>
  <c r="I105" i="25"/>
  <c r="F8" i="21" s="1"/>
  <c r="I81" i="32"/>
  <c r="E17" i="22" s="1"/>
  <c r="I43" i="32"/>
  <c r="D8" i="22" s="1"/>
  <c r="I44" i="25"/>
  <c r="D7" i="21" s="1"/>
  <c r="I24" i="25"/>
  <c r="C16" i="21" s="1"/>
  <c r="AD85" i="31"/>
  <c r="S18" i="21" s="1"/>
  <c r="I26" i="31"/>
  <c r="M18" i="21" s="1"/>
  <c r="I14" i="31"/>
  <c r="M6" i="21" s="1"/>
  <c r="I45" i="25"/>
  <c r="D8" i="21" s="1"/>
  <c r="I17" i="25"/>
  <c r="C9" i="21" s="1"/>
  <c r="I51" i="32"/>
  <c r="D16" i="22" s="1"/>
  <c r="I13" i="25"/>
  <c r="C5" i="21" s="1"/>
  <c r="AD55" i="25"/>
  <c r="H18" i="21" s="1"/>
  <c r="I25" i="25"/>
  <c r="C17" i="21" s="1"/>
  <c r="I41" i="32"/>
  <c r="D6" i="22" s="1"/>
  <c r="I15" i="25"/>
  <c r="C7" i="21" s="1"/>
  <c r="I20" i="25"/>
  <c r="C12" i="21" s="1"/>
  <c r="I42" i="25"/>
  <c r="D5" i="21" s="1"/>
  <c r="I52" i="25"/>
  <c r="D15" i="21" s="1"/>
  <c r="I14" i="25"/>
  <c r="C6" i="21" s="1"/>
  <c r="AD80" i="25"/>
  <c r="I13" i="21" s="1"/>
  <c r="AD15" i="25"/>
  <c r="G7" i="21" s="1"/>
  <c r="AD20" i="25"/>
  <c r="G12" i="21" s="1"/>
  <c r="AD26" i="25"/>
  <c r="G18" i="21" s="1"/>
  <c r="AD48" i="25"/>
  <c r="H11" i="21" s="1"/>
  <c r="I53" i="25"/>
  <c r="D16" i="21" s="1"/>
  <c r="AD109" i="25"/>
  <c r="J12" i="21" s="1"/>
  <c r="I87" i="31"/>
  <c r="AD87" i="31" s="1"/>
  <c r="S20" i="21" s="1"/>
  <c r="I75" i="32"/>
  <c r="E11" i="22" s="1"/>
  <c r="AD105" i="31"/>
  <c r="T8" i="21" s="1"/>
  <c r="AD83" i="31"/>
  <c r="S16" i="21" s="1"/>
  <c r="I17" i="31"/>
  <c r="M9" i="21" s="1"/>
  <c r="AD48" i="31"/>
  <c r="R11" i="21" s="1"/>
  <c r="AD108" i="31"/>
  <c r="T11" i="21" s="1"/>
  <c r="AD77" i="31"/>
  <c r="S10" i="21" s="1"/>
  <c r="I118" i="31"/>
  <c r="AD118" i="31" s="1"/>
  <c r="AD113" i="31"/>
  <c r="T16" i="21" s="1"/>
  <c r="AD74" i="31"/>
  <c r="S7" i="21" s="1"/>
  <c r="I111" i="25"/>
  <c r="F14" i="21" s="1"/>
  <c r="I118" i="25"/>
  <c r="AD118" i="25" s="1"/>
  <c r="I117" i="25"/>
  <c r="AD117" i="25" s="1"/>
  <c r="J20" i="21" s="1"/>
  <c r="AD110" i="31"/>
  <c r="T13" i="21" s="1"/>
  <c r="AD73" i="32"/>
  <c r="AD103" i="25"/>
  <c r="J6" i="21" s="1"/>
  <c r="AD49" i="25"/>
  <c r="H12" i="21" s="1"/>
  <c r="AD76" i="25"/>
  <c r="I9" i="21" s="1"/>
  <c r="I58" i="25"/>
  <c r="AD58" i="25" s="1"/>
  <c r="AC58" i="25"/>
  <c r="AD73" i="25"/>
  <c r="I6" i="21" s="1"/>
  <c r="AD104" i="31"/>
  <c r="T7" i="21" s="1"/>
  <c r="AD47" i="31"/>
  <c r="R10" i="21" s="1"/>
  <c r="AD107" i="31"/>
  <c r="T10" i="21" s="1"/>
  <c r="AD109" i="31"/>
  <c r="T12" i="21" s="1"/>
  <c r="AD112" i="31"/>
  <c r="T15" i="21" s="1"/>
  <c r="AD80" i="31"/>
  <c r="S13" i="21" s="1"/>
  <c r="AD71" i="32"/>
  <c r="AD44" i="25"/>
  <c r="H7" i="21" s="1"/>
  <c r="I46" i="25"/>
  <c r="D9" i="21" s="1"/>
  <c r="AD84" i="25"/>
  <c r="I17" i="21" s="1"/>
  <c r="I47" i="25"/>
  <c r="D10" i="21" s="1"/>
  <c r="AC13" i="31"/>
  <c r="AD13" i="31" s="1"/>
  <c r="Q5" i="21" s="1"/>
  <c r="M28" i="31"/>
  <c r="AD115" i="31"/>
  <c r="T18" i="21" s="1"/>
  <c r="AD111" i="31"/>
  <c r="T14" i="21" s="1"/>
  <c r="AD81" i="32"/>
  <c r="AD56" i="31"/>
  <c r="R19" i="21" s="1"/>
  <c r="AD76" i="32"/>
  <c r="I84" i="32"/>
  <c r="AD84" i="32" s="1"/>
  <c r="AD103" i="31"/>
  <c r="T6" i="21" s="1"/>
  <c r="AC58" i="31"/>
  <c r="I58" i="31"/>
  <c r="AD58" i="31" s="1"/>
  <c r="M84" i="32"/>
  <c r="AC70" i="32"/>
  <c r="AD70" i="32" s="1"/>
  <c r="I88" i="31"/>
  <c r="AD88" i="31" s="1"/>
  <c r="AD52" i="31"/>
  <c r="R15" i="21" s="1"/>
  <c r="AD83" i="32"/>
  <c r="AD111" i="25"/>
  <c r="J14" i="21" s="1"/>
  <c r="AD116" i="25"/>
  <c r="J19" i="21" s="1"/>
  <c r="AD52" i="25"/>
  <c r="H15" i="21" s="1"/>
  <c r="I54" i="25"/>
  <c r="D17" i="21" s="1"/>
  <c r="AD81" i="25"/>
  <c r="I14" i="21" s="1"/>
  <c r="M57" i="25"/>
  <c r="AC42" i="25"/>
  <c r="AD42" i="25" s="1"/>
  <c r="H5" i="21" s="1"/>
  <c r="I43" i="25"/>
  <c r="D6" i="21" s="1"/>
  <c r="I73" i="31"/>
  <c r="O6" i="21" s="1"/>
  <c r="AC28" i="31"/>
  <c r="I28" i="31"/>
  <c r="AD28" i="31" s="1"/>
  <c r="Q20" i="21" s="1"/>
  <c r="I76" i="32"/>
  <c r="E12" i="22" s="1"/>
  <c r="AD50" i="31"/>
  <c r="R13" i="21" s="1"/>
  <c r="AD75" i="32"/>
  <c r="AD73" i="31"/>
  <c r="S6" i="21" s="1"/>
  <c r="I76" i="25"/>
  <c r="E9" i="21" s="1"/>
  <c r="AD43" i="31"/>
  <c r="R6" i="21" s="1"/>
  <c r="I53" i="31"/>
  <c r="N16" i="21" s="1"/>
  <c r="AD43" i="25"/>
  <c r="H6" i="21" s="1"/>
  <c r="AD114" i="25"/>
  <c r="J17" i="21" s="1"/>
  <c r="AD107" i="25"/>
  <c r="J10" i="21" s="1"/>
  <c r="AD77" i="25"/>
  <c r="I10" i="21" s="1"/>
  <c r="AD45" i="25"/>
  <c r="H8" i="21" s="1"/>
  <c r="AD86" i="25"/>
  <c r="I19" i="21" s="1"/>
  <c r="AD77" i="32"/>
  <c r="AD82" i="32"/>
  <c r="I28" i="32"/>
  <c r="AD28" i="32" s="1"/>
  <c r="G21" i="22" s="1"/>
  <c r="AD25" i="32"/>
  <c r="G18" i="22" s="1"/>
  <c r="AD24" i="32"/>
  <c r="G17" i="22" s="1"/>
  <c r="AD22" i="32"/>
  <c r="G15" i="22" s="1"/>
  <c r="AD26" i="32"/>
  <c r="G19" i="22" s="1"/>
  <c r="AD21" i="32"/>
  <c r="G14" i="22" s="1"/>
  <c r="AC28" i="32"/>
  <c r="AD23" i="32"/>
  <c r="G16" i="22" s="1"/>
  <c r="AD18" i="32"/>
  <c r="G11" i="22" s="1"/>
  <c r="AD13" i="32"/>
  <c r="G6" i="22" s="1"/>
  <c r="AD14" i="32"/>
  <c r="G7" i="22" s="1"/>
  <c r="AD17" i="32"/>
  <c r="G10" i="22" s="1"/>
  <c r="AD15" i="32"/>
  <c r="G8" i="22" s="1"/>
  <c r="AD20" i="32"/>
  <c r="G13" i="22" s="1"/>
  <c r="AD16" i="32"/>
  <c r="G9" i="22" s="1"/>
  <c r="AD19" i="32"/>
  <c r="G12" i="22" s="1"/>
  <c r="I109" i="31"/>
  <c r="P12" i="21" s="1"/>
  <c r="I112" i="31"/>
  <c r="P15" i="21" s="1"/>
  <c r="AD84" i="31"/>
  <c r="S17" i="21" s="1"/>
  <c r="AD49" i="31"/>
  <c r="R12" i="21" s="1"/>
  <c r="AD79" i="31"/>
  <c r="S12" i="21" s="1"/>
  <c r="I45" i="31"/>
  <c r="N8" i="21" s="1"/>
  <c r="I24" i="31"/>
  <c r="M16" i="21" s="1"/>
  <c r="C19" i="21"/>
  <c r="C18" i="21"/>
  <c r="AD50" i="25"/>
  <c r="H13" i="21" s="1"/>
  <c r="AD46" i="25"/>
  <c r="H9" i="21" s="1"/>
  <c r="M117" i="25"/>
  <c r="AC102" i="25"/>
  <c r="AD102" i="25" s="1"/>
  <c r="J5" i="21" s="1"/>
  <c r="AD78" i="25"/>
  <c r="I11" i="21" s="1"/>
  <c r="I117" i="31"/>
  <c r="AD117" i="31" s="1"/>
  <c r="T20" i="21" s="1"/>
  <c r="AD79" i="32"/>
  <c r="AD82" i="31"/>
  <c r="S15" i="21" s="1"/>
  <c r="I81" i="25"/>
  <c r="E14" i="21" s="1"/>
  <c r="I87" i="25"/>
  <c r="AD87" i="25" s="1"/>
  <c r="I20" i="21" s="1"/>
  <c r="AD80" i="32"/>
  <c r="I70" i="32"/>
  <c r="E6" i="22" s="1"/>
  <c r="AD51" i="31"/>
  <c r="R14" i="21" s="1"/>
  <c r="AC57" i="31"/>
  <c r="AD74" i="32"/>
  <c r="I85" i="32"/>
  <c r="AD85" i="32" s="1"/>
  <c r="AC85" i="32"/>
  <c r="AD78" i="31"/>
  <c r="S11" i="21" s="1"/>
  <c r="I28" i="25"/>
  <c r="AD28" i="25" s="1"/>
  <c r="G20" i="21" s="1"/>
  <c r="AC28" i="25"/>
  <c r="I29" i="25"/>
  <c r="AD29" i="25" s="1"/>
  <c r="AC29" i="25"/>
  <c r="AC13" i="25"/>
  <c r="AD13" i="25" s="1"/>
  <c r="G5" i="21" s="1"/>
  <c r="M28" i="25"/>
  <c r="AD53" i="25"/>
  <c r="H16" i="21" s="1"/>
  <c r="AD51" i="25"/>
  <c r="H14" i="21" s="1"/>
  <c r="AD56" i="25"/>
  <c r="H19" i="21" s="1"/>
  <c r="AC57" i="25"/>
  <c r="I57" i="25"/>
  <c r="AD57" i="25" s="1"/>
  <c r="H20" i="21" s="1"/>
  <c r="AD108" i="25"/>
  <c r="J11" i="21" s="1"/>
  <c r="AC27" i="32"/>
  <c r="I27" i="32"/>
  <c r="AD27" i="32" s="1"/>
  <c r="G20" i="22" s="1"/>
  <c r="M87" i="31"/>
  <c r="AC72" i="31"/>
  <c r="AD72" i="31" s="1"/>
  <c r="S5" i="21" s="1"/>
  <c r="I108" i="31"/>
  <c r="P11" i="21" s="1"/>
  <c r="AD44" i="31"/>
  <c r="R7" i="21" s="1"/>
  <c r="AD78" i="32"/>
  <c r="I46" i="31"/>
  <c r="N9" i="21" s="1"/>
  <c r="I15" i="31"/>
  <c r="M7" i="21" s="1"/>
  <c r="AD72" i="32"/>
  <c r="I73" i="32"/>
  <c r="E9" i="22" s="1"/>
  <c r="M57" i="31"/>
  <c r="AC42" i="31"/>
  <c r="AD42" i="31" s="1"/>
  <c r="R5" i="21" s="1"/>
  <c r="AD76" i="31"/>
  <c r="S9" i="21" s="1"/>
  <c r="I22" i="31"/>
  <c r="M14" i="21" s="1"/>
  <c r="AD86" i="31"/>
  <c r="S19" i="21" s="1"/>
  <c r="AD53" i="31"/>
  <c r="R16" i="21" s="1"/>
  <c r="I22" i="25"/>
  <c r="C14" i="21" s="1"/>
  <c r="M87" i="25"/>
  <c r="AC72" i="25"/>
  <c r="AD72" i="25" s="1"/>
  <c r="I5" i="21" s="1"/>
  <c r="AD54" i="25"/>
  <c r="H17" i="21" s="1"/>
  <c r="AD47" i="25"/>
  <c r="H10" i="21" s="1"/>
  <c r="AD104" i="25"/>
  <c r="J7" i="21" s="1"/>
  <c r="AD114" i="31"/>
  <c r="T17" i="21" s="1"/>
  <c r="AC29" i="31"/>
  <c r="I29" i="31"/>
  <c r="AD29" i="31" s="1"/>
  <c r="AD45" i="31"/>
  <c r="R8" i="21" s="1"/>
  <c r="I88" i="25"/>
  <c r="AD88" i="25" s="1"/>
  <c r="M117" i="31"/>
  <c r="AC102" i="31"/>
  <c r="AD102" i="31" s="1"/>
  <c r="T5" i="21" s="1"/>
  <c r="AD75" i="31"/>
  <c r="S8" i="21" s="1"/>
  <c r="AD106" i="31"/>
  <c r="T9" i="21" s="1"/>
  <c r="AD81" i="31"/>
  <c r="S14" i="21" s="1"/>
  <c r="AD46" i="31"/>
  <c r="R9" i="21" s="1"/>
  <c r="AD116" i="31"/>
  <c r="T19" i="21" s="1"/>
  <c r="AC43" i="32"/>
  <c r="AD43" i="32" s="1"/>
  <c r="H8" i="22" s="1"/>
  <c r="AC56" i="32"/>
  <c r="I42" i="32"/>
  <c r="D7" i="22" s="1"/>
  <c r="I53" i="32"/>
  <c r="D18" i="22" s="1"/>
  <c r="I48" i="32"/>
  <c r="D13" i="22" s="1"/>
  <c r="I44" i="32"/>
  <c r="D9" i="22" s="1"/>
  <c r="AC44" i="32"/>
  <c r="AD44" i="32" s="1"/>
  <c r="H9" i="22" s="1"/>
  <c r="O55" i="32"/>
  <c r="U55" i="32"/>
  <c r="AC48" i="32"/>
  <c r="AD48" i="32" s="1"/>
  <c r="H13" i="22" s="1"/>
  <c r="AC42" i="32"/>
  <c r="AD42" i="32" s="1"/>
  <c r="H7" i="22" s="1"/>
  <c r="Y55" i="32"/>
  <c r="AC47" i="32"/>
  <c r="AD47" i="32" s="1"/>
  <c r="H12" i="22" s="1"/>
  <c r="AC52" i="32"/>
  <c r="AD52" i="32" s="1"/>
  <c r="H17" i="22" s="1"/>
  <c r="Q6" i="22"/>
  <c r="M6" i="22"/>
  <c r="Q55" i="32"/>
  <c r="AC51" i="32"/>
  <c r="AD51" i="32" s="1"/>
  <c r="H16" i="22" s="1"/>
  <c r="AC46" i="32"/>
  <c r="AD46" i="32" s="1"/>
  <c r="H11" i="22" s="1"/>
  <c r="AC45" i="32"/>
  <c r="AD45" i="32" s="1"/>
  <c r="H10" i="22" s="1"/>
  <c r="AB55" i="32"/>
  <c r="AC54" i="32"/>
  <c r="AD54" i="32" s="1"/>
  <c r="H19" i="22" s="1"/>
  <c r="N55" i="32"/>
  <c r="X55" i="32"/>
  <c r="AC49" i="32"/>
  <c r="AD49" i="32" s="1"/>
  <c r="H14" i="22" s="1"/>
  <c r="S55" i="32"/>
  <c r="R55" i="32"/>
  <c r="P55" i="32"/>
  <c r="T55" i="32"/>
  <c r="W55" i="32"/>
  <c r="V55" i="32"/>
  <c r="AC50" i="32"/>
  <c r="AD50" i="32" s="1"/>
  <c r="H15" i="22" s="1"/>
  <c r="AA55" i="32"/>
  <c r="Z55" i="32"/>
  <c r="AC53" i="32"/>
  <c r="AD53" i="32" s="1"/>
  <c r="H18" i="22" s="1"/>
  <c r="I52" i="32"/>
  <c r="D17" i="22" s="1"/>
  <c r="I50" i="32"/>
  <c r="D15" i="22" s="1"/>
  <c r="M55" i="32"/>
  <c r="AC41" i="32"/>
  <c r="AD41" i="32" s="1"/>
  <c r="H6" i="22" s="1"/>
  <c r="J6" i="22"/>
  <c r="I45" i="32"/>
  <c r="D10" i="22" s="1"/>
  <c r="I56" i="32"/>
  <c r="AD56" i="32" s="1"/>
  <c r="H21" i="22" s="1"/>
  <c r="AC55" i="32"/>
  <c r="I55" i="32"/>
  <c r="AD55" i="32" s="1"/>
  <c r="H20" i="22" s="1"/>
  <c r="I46" i="32"/>
  <c r="D11" i="22" s="1"/>
  <c r="AD86" i="32" l="1"/>
  <c r="AD29" i="32"/>
  <c r="G22" i="22" s="1"/>
  <c r="AD59" i="31"/>
  <c r="R22" i="21" s="1"/>
  <c r="R21" i="21"/>
  <c r="J21" i="21"/>
  <c r="AD119" i="25"/>
  <c r="J22" i="21" s="1"/>
  <c r="G21" i="21"/>
  <c r="AD30" i="25"/>
  <c r="G22" i="21" s="1"/>
  <c r="H21" i="21"/>
  <c r="AD59" i="25"/>
  <c r="H22" i="21" s="1"/>
  <c r="I21" i="21"/>
  <c r="AD89" i="25"/>
  <c r="I22" i="21" s="1"/>
  <c r="AD119" i="31"/>
  <c r="T22" i="21" s="1"/>
  <c r="T21" i="21"/>
  <c r="Q21" i="21"/>
  <c r="AD30" i="31"/>
  <c r="Q22" i="21" s="1"/>
  <c r="S21" i="21"/>
  <c r="AD89" i="31"/>
  <c r="S22" i="21" s="1"/>
  <c r="AD57" i="32"/>
  <c r="H22" i="22" s="1"/>
</calcChain>
</file>

<file path=xl/sharedStrings.xml><?xml version="1.0" encoding="utf-8"?>
<sst xmlns="http://schemas.openxmlformats.org/spreadsheetml/2006/main" count="1129" uniqueCount="93">
  <si>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</si>
  <si>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</si>
  <si>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</si>
  <si>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</si>
  <si>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</si>
  <si>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</si>
  <si>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</si>
  <si>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</si>
  <si>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</si>
  <si>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</si>
  <si>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</si>
  <si>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</si>
  <si>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</si>
  <si>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</si>
  <si>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</si>
  <si>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</si>
  <si>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</si>
  <si>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</si>
  <si>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</si>
  <si>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</si>
  <si>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</si>
  <si>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</si>
  <si>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</si>
  <si>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</si>
  <si>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</si>
  <si>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</si>
  <si>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</si>
  <si>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</si>
  <si>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</si>
  <si>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</si>
  <si>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</si>
  <si>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</si>
  <si>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</si>
  <si>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</si>
  <si>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</si>
  <si>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</si>
  <si>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</si>
  <si>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</si>
  <si>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</si>
  <si>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</si>
  <si>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</si>
  <si>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</si>
  <si>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</si>
  <si>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</si>
  <si>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</si>
  <si>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</si>
  <si>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</si>
  <si>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</si>
  <si>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</si>
  <si>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</si>
  <si>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</si>
  <si>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</si>
  <si>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</si>
  <si>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</si>
  <si>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</si>
  <si>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</si>
  <si>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</si>
  <si>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</si>
  <si>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</si>
  <si>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</si>
  <si>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</si>
  <si>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</si>
  <si>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</si>
  <si>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</si>
  <si>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</si>
  <si>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</si>
  <si>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</si>
  <si>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</si>
  <si>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</si>
  <si>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</si>
  <si>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</si>
  <si>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</si>
  <si>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% of Households with 0 Vehicles</t>
  </si>
  <si>
    <t>Bike Share</t>
  </si>
  <si>
    <t>Electic Scooters</t>
  </si>
  <si>
    <t>Total Modeled Ridership</t>
  </si>
  <si>
    <t>Unexplained Change</t>
  </si>
  <si>
    <t>CLUSTER_APTA4</t>
  </si>
  <si>
    <t>Rail</t>
  </si>
  <si>
    <t>TSD_POP_EMP_PCT</t>
  </si>
  <si>
    <t>PER_CAPITA_TNC_TRIPS_LOW_OPEX_BUS</t>
  </si>
  <si>
    <t>TSD_POP_EMP_PCT_FAC</t>
  </si>
  <si>
    <t>Percent of total employees living and working in Transit Supportive Density in an MSA</t>
  </si>
  <si>
    <t>Per capita TNC trips</t>
  </si>
  <si>
    <t>PER_CAPITA_TNC_TRIPS_MID_OPEX_BUS</t>
  </si>
  <si>
    <t>PER_CAPITA_TNC_TRIPS_MIDLOW_RAIL</t>
  </si>
  <si>
    <t>PER_CAPITA_TNC_TRIPS_MIDLOW_RAIL_FAC</t>
  </si>
  <si>
    <t>PER_CAPITA_TNC_TRIPS_HI_OPEX_BUS</t>
  </si>
  <si>
    <t>PER_CAPITA_TNC_TRIPS_NEW_YORK_BUS</t>
  </si>
  <si>
    <t>PER_CAPITA_TNC_TRIPS_HI_OPEX_RAIL</t>
  </si>
  <si>
    <t>PER_CAPITA_TNC_TRIPS_NEW_YORK_RAIL</t>
  </si>
  <si>
    <t>PER_CAPITA_TNC_TRIPS_HI_OPEX_RAIL_FAC</t>
  </si>
  <si>
    <t>PER_CAPITA_TNC_TRIPS_NEW_YORK_RAIL_FAC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</si>
</sst>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7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0" fontId="4" fillId="0" borderId="7" xfId="0" applyFont="1" applyBorder="1" applyAlignment="1">
      <alignment vertical="center" wrapText="1"/>
    </xf>
    <xf numFmtId="167" fontId="4" fillId="0" borderId="7" xfId="0" applyNumberFormat="1" applyFont="1" applyBorder="1"/>
    <xf numFmtId="167" fontId="4" fillId="0" borderId="8" xfId="0" applyNumberFormat="1" applyFont="1" applyBorder="1"/>
    <xf numFmtId="0" fontId="4" fillId="0" borderId="8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7" fontId="4" fillId="0" borderId="3" xfId="0" applyNumberFormat="1" applyFont="1" applyBorder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3"/>
  <sheetViews>
    <sheetView showGridLines="0" topLeftCell="B1" workbookViewId="0">
      <selection activeCell="R24" sqref="R24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3" width="8" customWidth="1"/>
    <col min="4" max="4" width="16" customWidth="1"/>
    <col min="5" max="10" width="8" customWidth="1"/>
    <col min="11" max="11" width="5.1640625" customWidth="1"/>
    <col min="12" max="12" width="32.66406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bestFit="1" customWidth="1"/>
  </cols>
  <sheetData>
    <row r="1" spans="2:20" x14ac:dyDescent="0.2">
      <c r="B1" s="67" t="s">
        <v>67</v>
      </c>
      <c r="L1" s="67" t="s">
        <v>68</v>
      </c>
    </row>
    <row r="2" spans="2:20" ht="17" thickBot="1" x14ac:dyDescent="0.25"/>
    <row r="3" spans="2:20" ht="17" thickTop="1" x14ac:dyDescent="0.2">
      <c r="B3" s="62"/>
      <c r="C3" s="85" t="s">
        <v>69</v>
      </c>
      <c r="D3" s="85"/>
      <c r="E3" s="85"/>
      <c r="F3" s="85"/>
      <c r="G3" s="85" t="s">
        <v>63</v>
      </c>
      <c r="H3" s="85"/>
      <c r="I3" s="85"/>
      <c r="J3" s="85"/>
      <c r="L3" s="62"/>
      <c r="M3" s="85" t="s">
        <v>69</v>
      </c>
      <c r="N3" s="85"/>
      <c r="O3" s="85"/>
      <c r="P3" s="85"/>
      <c r="Q3" s="85" t="s">
        <v>63</v>
      </c>
      <c r="R3" s="85"/>
      <c r="S3" s="85"/>
      <c r="T3" s="85"/>
    </row>
    <row r="4" spans="2:20" x14ac:dyDescent="0.2">
      <c r="B4" s="10" t="s">
        <v>21</v>
      </c>
      <c r="C4" s="28" t="s">
        <v>64</v>
      </c>
      <c r="D4" s="28" t="s">
        <v>65</v>
      </c>
      <c r="E4" s="28" t="s">
        <v>66</v>
      </c>
      <c r="F4" s="28" t="s">
        <v>31</v>
      </c>
      <c r="G4" s="28" t="s">
        <v>64</v>
      </c>
      <c r="H4" s="28" t="s">
        <v>65</v>
      </c>
      <c r="I4" s="28" t="s">
        <v>66</v>
      </c>
      <c r="J4" s="28" t="s">
        <v>31</v>
      </c>
      <c r="L4" s="10" t="s">
        <v>21</v>
      </c>
      <c r="M4" s="28" t="s">
        <v>64</v>
      </c>
      <c r="N4" s="28" t="s">
        <v>65</v>
      </c>
      <c r="O4" s="28" t="s">
        <v>66</v>
      </c>
      <c r="P4" s="28" t="s">
        <v>31</v>
      </c>
      <c r="Q4" s="28" t="s">
        <v>64</v>
      </c>
      <c r="R4" s="28" t="s">
        <v>65</v>
      </c>
      <c r="S4" s="28" t="s">
        <v>66</v>
      </c>
      <c r="T4" s="28" t="s">
        <v>31</v>
      </c>
    </row>
    <row r="5" spans="2:20" x14ac:dyDescent="0.2">
      <c r="B5" s="27" t="s">
        <v>37</v>
      </c>
      <c r="C5" s="64" t="str">
        <f>'FAC 2002-2018 BUS'!I13</f>
        <v>-</v>
      </c>
      <c r="D5" s="64" t="str">
        <f>'FAC 2002-2018 BUS'!I42</f>
        <v>-</v>
      </c>
      <c r="E5" s="64" t="str">
        <f>'FAC 2002-2018 BUS'!I72</f>
        <v>-</v>
      </c>
      <c r="F5" s="64" t="str">
        <f>'FAC 2002-2018 BUS'!I102</f>
        <v>-</v>
      </c>
      <c r="G5" s="64" t="e">
        <f>'FAC 2002-2018 BUS'!AD13</f>
        <v>#N/A</v>
      </c>
      <c r="H5" s="64" t="e">
        <f>'FAC 2002-2018 BUS'!AD42</f>
        <v>#N/A</v>
      </c>
      <c r="I5" s="64" t="e">
        <f>'FAC 2002-2018 BUS'!AD72</f>
        <v>#N/A</v>
      </c>
      <c r="J5" s="64" t="e">
        <f>'FAC 2002-2018 BUS'!AD102</f>
        <v>#N/A</v>
      </c>
      <c r="L5" s="27" t="s">
        <v>37</v>
      </c>
      <c r="M5" s="64" t="str">
        <f>'FAC 2012-2018 BUS'!I13</f>
        <v>-</v>
      </c>
      <c r="N5" s="64" t="str">
        <f>'FAC 2012-2018 BUS'!I42</f>
        <v>-</v>
      </c>
      <c r="O5" s="64" t="str">
        <f>'FAC 2012-2018 BUS'!I72</f>
        <v>-</v>
      </c>
      <c r="P5" s="64" t="str">
        <f>'FAC 2012-2018 BUS'!I102</f>
        <v>-</v>
      </c>
      <c r="Q5" s="64" t="e">
        <f>'FAC 2012-2018 BUS'!AD13</f>
        <v>#N/A</v>
      </c>
      <c r="R5" s="64" t="e">
        <f>'FAC 2012-2018 BUS'!AD42</f>
        <v>#N/A</v>
      </c>
      <c r="S5" s="64" t="e">
        <f>'FAC 2012-2018 BUS'!AD72</f>
        <v>#N/A</v>
      </c>
      <c r="T5" s="64" t="e">
        <f>'FAC 2012-2018 BUS'!AD102</f>
        <v>#N/A</v>
      </c>
    </row>
    <row r="6" spans="2:20" x14ac:dyDescent="0.2">
      <c r="B6" s="27" t="s">
        <v>60</v>
      </c>
      <c r="C6" s="64" t="str">
        <f>'FAC 2002-2018 BUS'!I14</f>
        <v>-</v>
      </c>
      <c r="D6" s="64" t="str">
        <f>'FAC 2002-2018 BUS'!I43</f>
        <v>-</v>
      </c>
      <c r="E6" s="64" t="str">
        <f>'FAC 2002-2018 BUS'!I73</f>
        <v>-</v>
      </c>
      <c r="F6" s="64" t="str">
        <f>'FAC 2002-2018 BUS'!I103</f>
        <v>-</v>
      </c>
      <c r="G6" s="64" t="e">
        <f>'FAC 2002-2018 BUS'!AD14</f>
        <v>#N/A</v>
      </c>
      <c r="H6" s="64" t="e">
        <f>'FAC 2002-2018 BUS'!AD43</f>
        <v>#N/A</v>
      </c>
      <c r="I6" s="64" t="e">
        <f>'FAC 2002-2018 BUS'!AD73</f>
        <v>#N/A</v>
      </c>
      <c r="J6" s="64" t="e">
        <f>'FAC 2002-2018 BUS'!AD103</f>
        <v>#N/A</v>
      </c>
      <c r="L6" s="27" t="s">
        <v>60</v>
      </c>
      <c r="M6" s="64" t="str">
        <f>'FAC 2012-2018 BUS'!I14</f>
        <v>-</v>
      </c>
      <c r="N6" s="64" t="str">
        <f>'FAC 2012-2018 BUS'!I43</f>
        <v>-</v>
      </c>
      <c r="O6" s="64" t="str">
        <f>'FAC 2012-2018 BUS'!I73</f>
        <v>-</v>
      </c>
      <c r="P6" s="64" t="str">
        <f>'FAC 2012-2018 BUS'!I103</f>
        <v>-</v>
      </c>
      <c r="Q6" s="64" t="e">
        <f>'FAC 2012-2018 BUS'!AD14</f>
        <v>#N/A</v>
      </c>
      <c r="R6" s="64" t="e">
        <f>'FAC 2012-2018 BUS'!AD43</f>
        <v>#N/A</v>
      </c>
      <c r="S6" s="64" t="e">
        <f>'FAC 2012-2018 BUS'!AD73</f>
        <v>#N/A</v>
      </c>
      <c r="T6" s="64" t="e">
        <f>'FAC 2012-2018 BUS'!AD103</f>
        <v>#N/A</v>
      </c>
    </row>
    <row r="7" spans="2:20" x14ac:dyDescent="0.2">
      <c r="B7" s="27" t="s">
        <v>56</v>
      </c>
      <c r="C7" s="64" t="str">
        <f>'FAC 2002-2018 BUS'!I15</f>
        <v>-</v>
      </c>
      <c r="D7" s="64" t="str">
        <f>'FAC 2002-2018 BUS'!I44</f>
        <v>-</v>
      </c>
      <c r="E7" s="64" t="str">
        <f>'FAC 2002-2018 BUS'!I74</f>
        <v>-</v>
      </c>
      <c r="F7" s="64" t="str">
        <f>'FAC 2002-2018 BUS'!I104</f>
        <v>-</v>
      </c>
      <c r="G7" s="64" t="e">
        <f>'FAC 2002-2018 BUS'!AD15</f>
        <v>#N/A</v>
      </c>
      <c r="H7" s="64" t="e">
        <f>'FAC 2002-2018 BUS'!AD44</f>
        <v>#N/A</v>
      </c>
      <c r="I7" s="64" t="e">
        <f>'FAC 2002-2018 BUS'!AD74</f>
        <v>#N/A</v>
      </c>
      <c r="J7" s="64" t="e">
        <f>'FAC 2002-2018 BUS'!AD104</f>
        <v>#N/A</v>
      </c>
      <c r="L7" s="27" t="s">
        <v>56</v>
      </c>
      <c r="M7" s="64" t="str">
        <f>'FAC 2012-2018 BUS'!I15</f>
        <v>-</v>
      </c>
      <c r="N7" s="64" t="str">
        <f>'FAC 2012-2018 BUS'!I44</f>
        <v>-</v>
      </c>
      <c r="O7" s="64" t="str">
        <f>'FAC 2012-2018 BUS'!I74</f>
        <v>-</v>
      </c>
      <c r="P7" s="64" t="str">
        <f>'FAC 2012-2018 BUS'!I104</f>
        <v>-</v>
      </c>
      <c r="Q7" s="64" t="e">
        <f>'FAC 2012-2018 BUS'!AD15</f>
        <v>#N/A</v>
      </c>
      <c r="R7" s="64" t="e">
        <f>'FAC 2012-2018 BUS'!AD44</f>
        <v>#N/A</v>
      </c>
      <c r="S7" s="64" t="e">
        <f>'FAC 2012-2018 BUS'!AD74</f>
        <v>#N/A</v>
      </c>
      <c r="T7" s="64" t="e">
        <f>'FAC 2012-2018 BUS'!AD104</f>
        <v>#N/A</v>
      </c>
    </row>
    <row r="8" spans="2:20" ht="30" x14ac:dyDescent="0.2">
      <c r="B8" s="27" t="s">
        <v>82</v>
      </c>
      <c r="C8" s="64" t="str">
        <f>'FAC 2002-2018 BUS'!I16</f>
        <v>-</v>
      </c>
      <c r="D8" s="64" t="str">
        <f>'FAC 2002-2018 BUS'!I45</f>
        <v>-</v>
      </c>
      <c r="E8" s="64" t="str">
        <f>'FAC 2002-2018 BUS'!I75</f>
        <v>-</v>
      </c>
      <c r="F8" s="64" t="str">
        <f>'FAC 2002-2018 BUS'!I105</f>
        <v>-</v>
      </c>
      <c r="G8" s="64" t="e">
        <f>'FAC 2002-2018 BUS'!AD16</f>
        <v>#N/A</v>
      </c>
      <c r="H8" s="64" t="e">
        <f>'FAC 2002-2018 BUS'!AD45</f>
        <v>#N/A</v>
      </c>
      <c r="I8" s="64" t="e">
        <f>'FAC 2002-2018 BUS'!AD75</f>
        <v>#N/A</v>
      </c>
      <c r="J8" s="64" t="e">
        <f>'FAC 2002-2018 BUS'!AD105</f>
        <v>#N/A</v>
      </c>
      <c r="L8" s="27" t="s">
        <v>82</v>
      </c>
      <c r="M8" s="64" t="str">
        <f>'FAC 2012-2018 BUS'!I16</f>
        <v>-</v>
      </c>
      <c r="N8" s="64" t="str">
        <f>'FAC 2012-2018 BUS'!I45</f>
        <v>-</v>
      </c>
      <c r="O8" s="64" t="str">
        <f>'FAC 2012-2018 BUS'!I75</f>
        <v>-</v>
      </c>
      <c r="P8" s="64" t="str">
        <f>'FAC 2012-2018 BUS'!I105</f>
        <v>-</v>
      </c>
      <c r="Q8" s="64" t="e">
        <f>'FAC 2012-2018 BUS'!AD16</f>
        <v>#N/A</v>
      </c>
      <c r="R8" s="64" t="e">
        <f>'FAC 2012-2018 BUS'!AD45</f>
        <v>#N/A</v>
      </c>
      <c r="S8" s="64" t="e">
        <f>'FAC 2012-2018 BUS'!AD75</f>
        <v>#N/A</v>
      </c>
      <c r="T8" s="64" t="e">
        <f>'FAC 2012-2018 BUS'!AD105</f>
        <v>#N/A</v>
      </c>
    </row>
    <row r="9" spans="2:20" x14ac:dyDescent="0.2">
      <c r="B9" s="27" t="s">
        <v>57</v>
      </c>
      <c r="C9" s="64" t="str">
        <f>'FAC 2002-2018 BUS'!I17</f>
        <v>-</v>
      </c>
      <c r="D9" s="64" t="str">
        <f>'FAC 2002-2018 BUS'!I46</f>
        <v>-</v>
      </c>
      <c r="E9" s="64" t="str">
        <f>'FAC 2002-2018 BUS'!I76</f>
        <v>-</v>
      </c>
      <c r="F9" s="64" t="str">
        <f>'FAC 2002-2018 BUS'!I106</f>
        <v>-</v>
      </c>
      <c r="G9" s="64" t="e">
        <f>'FAC 2002-2018 BUS'!AD17</f>
        <v>#N/A</v>
      </c>
      <c r="H9" s="64" t="e">
        <f>'FAC 2002-2018 BUS'!AD46</f>
        <v>#N/A</v>
      </c>
      <c r="I9" s="64" t="e">
        <f>'FAC 2002-2018 BUS'!AD76</f>
        <v>#N/A</v>
      </c>
      <c r="J9" s="64" t="e">
        <f>'FAC 2002-2018 BUS'!AD106</f>
        <v>#N/A</v>
      </c>
      <c r="L9" s="27" t="s">
        <v>57</v>
      </c>
      <c r="M9" s="64" t="str">
        <f>'FAC 2012-2018 BUS'!I17</f>
        <v>-</v>
      </c>
      <c r="N9" s="64" t="str">
        <f>'FAC 2012-2018 BUS'!I46</f>
        <v>-</v>
      </c>
      <c r="O9" s="64" t="str">
        <f>'FAC 2012-2018 BUS'!I76</f>
        <v>-</v>
      </c>
      <c r="P9" s="64" t="str">
        <f>'FAC 2012-2018 BUS'!I106</f>
        <v>-</v>
      </c>
      <c r="Q9" s="64" t="e">
        <f>'FAC 2012-2018 BUS'!AD17</f>
        <v>#N/A</v>
      </c>
      <c r="R9" s="64" t="e">
        <f>'FAC 2012-2018 BUS'!AD46</f>
        <v>#N/A</v>
      </c>
      <c r="S9" s="64" t="e">
        <f>'FAC 2012-2018 BUS'!AD76</f>
        <v>#N/A</v>
      </c>
      <c r="T9" s="64" t="e">
        <f>'FAC 2012-2018 BUS'!AD106</f>
        <v>#N/A</v>
      </c>
    </row>
    <row r="10" spans="2:20" x14ac:dyDescent="0.2">
      <c r="B10" s="27" t="s">
        <v>54</v>
      </c>
      <c r="C10" s="64" t="str">
        <f>'FAC 2002-2018 BUS'!I18</f>
        <v>-</v>
      </c>
      <c r="D10" s="64" t="str">
        <f>'FAC 2002-2018 BUS'!I47</f>
        <v>-</v>
      </c>
      <c r="E10" s="64" t="str">
        <f>'FAC 2002-2018 BUS'!I77</f>
        <v>-</v>
      </c>
      <c r="F10" s="64" t="str">
        <f>'FAC 2002-2018 BUS'!I107</f>
        <v>-</v>
      </c>
      <c r="G10" s="64" t="e">
        <f>'FAC 2002-2018 BUS'!AD18</f>
        <v>#N/A</v>
      </c>
      <c r="H10" s="64" t="e">
        <f>'FAC 2002-2018 BUS'!AD47</f>
        <v>#N/A</v>
      </c>
      <c r="I10" s="64" t="e">
        <f>'FAC 2002-2018 BUS'!AD77</f>
        <v>#N/A</v>
      </c>
      <c r="J10" s="64" t="e">
        <f>'FAC 2002-2018 BUS'!AD107</f>
        <v>#N/A</v>
      </c>
      <c r="L10" s="27" t="s">
        <v>54</v>
      </c>
      <c r="M10" s="64" t="str">
        <f>'FAC 2012-2018 BUS'!I18</f>
        <v>-</v>
      </c>
      <c r="N10" s="64" t="str">
        <f>'FAC 2012-2018 BUS'!I47</f>
        <v>-</v>
      </c>
      <c r="O10" s="64" t="str">
        <f>'FAC 2012-2018 BUS'!I77</f>
        <v>-</v>
      </c>
      <c r="P10" s="64" t="str">
        <f>'FAC 2012-2018 BUS'!I107</f>
        <v>-</v>
      </c>
      <c r="Q10" s="64" t="e">
        <f>'FAC 2012-2018 BUS'!AD18</f>
        <v>#N/A</v>
      </c>
      <c r="R10" s="64" t="e">
        <f>'FAC 2012-2018 BUS'!AD47</f>
        <v>#N/A</v>
      </c>
      <c r="S10" s="64" t="e">
        <f>'FAC 2012-2018 BUS'!AD77</f>
        <v>#N/A</v>
      </c>
      <c r="T10" s="64" t="e">
        <f>'FAC 2012-2018 BUS'!AD107</f>
        <v>#N/A</v>
      </c>
    </row>
    <row r="11" spans="2:20" x14ac:dyDescent="0.2">
      <c r="B11" s="27" t="s">
        <v>72</v>
      </c>
      <c r="C11" s="64" t="str">
        <f>'FAC 2002-2018 BUS'!I19</f>
        <v>-</v>
      </c>
      <c r="D11" s="64" t="str">
        <f>'FAC 2002-2018 BUS'!I48</f>
        <v>-</v>
      </c>
      <c r="E11" s="64" t="str">
        <f>'FAC 2002-2018 BUS'!I78</f>
        <v>-</v>
      </c>
      <c r="F11" s="64" t="str">
        <f>'FAC 2002-2018 BUS'!I108</f>
        <v>-</v>
      </c>
      <c r="G11" s="64" t="e">
        <f>'FAC 2002-2018 BUS'!AD19</f>
        <v>#N/A</v>
      </c>
      <c r="H11" s="64" t="e">
        <f>'FAC 2002-2018 BUS'!AD48</f>
        <v>#N/A</v>
      </c>
      <c r="I11" s="64" t="e">
        <f>'FAC 2002-2018 BUS'!AD78</f>
        <v>#N/A</v>
      </c>
      <c r="J11" s="64" t="e">
        <f>'FAC 2002-2018 BUS'!AD108</f>
        <v>#N/A</v>
      </c>
      <c r="L11" s="27" t="s">
        <v>72</v>
      </c>
      <c r="M11" s="64" t="str">
        <f>'FAC 2012-2018 BUS'!I19</f>
        <v>-</v>
      </c>
      <c r="N11" s="64" t="str">
        <f>'FAC 2012-2018 BUS'!I48</f>
        <v>-</v>
      </c>
      <c r="O11" s="64" t="str">
        <f>'FAC 2012-2018 BUS'!I78</f>
        <v>-</v>
      </c>
      <c r="P11" s="64" t="str">
        <f>'FAC 2012-2018 BUS'!I108</f>
        <v>-</v>
      </c>
      <c r="Q11" s="64" t="e">
        <f>'FAC 2012-2018 BUS'!AD19</f>
        <v>#N/A</v>
      </c>
      <c r="R11" s="64" t="e">
        <f>'FAC 2012-2018 BUS'!AD48</f>
        <v>#N/A</v>
      </c>
      <c r="S11" s="64" t="e">
        <f>'FAC 2012-2018 BUS'!AD78</f>
        <v>#N/A</v>
      </c>
      <c r="T11" s="64" t="e">
        <f>'FAC 2012-2018 BUS'!AD108</f>
        <v>#N/A</v>
      </c>
    </row>
    <row r="12" spans="2:20" x14ac:dyDescent="0.2">
      <c r="B12" s="27" t="s">
        <v>55</v>
      </c>
      <c r="C12" s="64" t="str">
        <f>'FAC 2002-2018 BUS'!I20</f>
        <v>-</v>
      </c>
      <c r="D12" s="64" t="str">
        <f>'FAC 2002-2018 BUS'!I49</f>
        <v>-</v>
      </c>
      <c r="E12" s="64" t="str">
        <f>'FAC 2002-2018 BUS'!I79</f>
        <v>-</v>
      </c>
      <c r="F12" s="64" t="str">
        <f>'FAC 2002-2018 BUS'!I109</f>
        <v>-</v>
      </c>
      <c r="G12" s="64" t="e">
        <f>'FAC 2002-2018 BUS'!AD20</f>
        <v>#N/A</v>
      </c>
      <c r="H12" s="64" t="e">
        <f>'FAC 2002-2018 BUS'!AD49</f>
        <v>#N/A</v>
      </c>
      <c r="I12" s="64" t="e">
        <f>'FAC 2002-2018 BUS'!AD79</f>
        <v>#N/A</v>
      </c>
      <c r="J12" s="64" t="e">
        <f>'FAC 2002-2018 BUS'!AD109</f>
        <v>#N/A</v>
      </c>
      <c r="L12" s="27" t="s">
        <v>55</v>
      </c>
      <c r="M12" s="64" t="str">
        <f>'FAC 2012-2018 BUS'!I20</f>
        <v>-</v>
      </c>
      <c r="N12" s="64" t="str">
        <f>'FAC 2012-2018 BUS'!I49</f>
        <v>-</v>
      </c>
      <c r="O12" s="64" t="str">
        <f>'FAC 2012-2018 BUS'!I79</f>
        <v>-</v>
      </c>
      <c r="P12" s="64" t="str">
        <f>'FAC 2012-2018 BUS'!I109</f>
        <v>-</v>
      </c>
      <c r="Q12" s="64" t="e">
        <f>'FAC 2012-2018 BUS'!AD20</f>
        <v>#N/A</v>
      </c>
      <c r="R12" s="64" t="e">
        <f>'FAC 2012-2018 BUS'!AD49</f>
        <v>#N/A</v>
      </c>
      <c r="S12" s="64" t="e">
        <f>'FAC 2012-2018 BUS'!AD79</f>
        <v>#N/A</v>
      </c>
      <c r="T12" s="64" t="e">
        <f>'FAC 2012-2018 BUS'!AD109</f>
        <v>#N/A</v>
      </c>
    </row>
    <row r="13" spans="2:20" x14ac:dyDescent="0.2">
      <c r="B13" s="13" t="s">
        <v>83</v>
      </c>
      <c r="C13" s="64" t="str">
        <f>'FAC 2002-2018 BUS'!I21</f>
        <v>-</v>
      </c>
      <c r="D13" s="64" t="str">
        <f>'FAC 2002-2018 BUS'!I50</f>
        <v>-</v>
      </c>
      <c r="E13" s="64" t="str">
        <f>'FAC 2002-2018 BUS'!I80</f>
        <v>-</v>
      </c>
      <c r="F13" s="64" t="str">
        <f>'FAC 2002-2018 BUS'!I110</f>
        <v>-</v>
      </c>
      <c r="G13" s="64" t="e">
        <f>'FAC 2002-2018 BUS'!AD21</f>
        <v>#N/A</v>
      </c>
      <c r="H13" s="64" t="e">
        <f>'FAC 2002-2018 BUS'!AD50</f>
        <v>#N/A</v>
      </c>
      <c r="I13" s="64" t="e">
        <f>'FAC 2002-2018 BUS'!AD80</f>
        <v>#N/A</v>
      </c>
      <c r="J13" s="64" t="e">
        <f>'FAC 2002-2018 BUS'!AD110</f>
        <v>#N/A</v>
      </c>
      <c r="L13" s="13" t="s">
        <v>83</v>
      </c>
      <c r="M13" s="64" t="str">
        <f>'FAC 2012-2018 BUS'!I21</f>
        <v>-</v>
      </c>
      <c r="N13" s="64" t="str">
        <f>'FAC 2012-2018 BUS'!I50</f>
        <v>-</v>
      </c>
      <c r="O13" s="64" t="str">
        <f>'FAC 2012-2018 BUS'!I80</f>
        <v>-</v>
      </c>
      <c r="P13" s="64" t="str">
        <f>'FAC 2012-2018 BUS'!I110</f>
        <v>-</v>
      </c>
      <c r="Q13" s="64" t="e">
        <f>'FAC 2012-2018 BUS'!AD21</f>
        <v>#N/A</v>
      </c>
      <c r="R13" s="64" t="e">
        <f>'FAC 2012-2018 BUS'!AD50</f>
        <v>#N/A</v>
      </c>
      <c r="S13" s="64" t="e">
        <f>'FAC 2012-2018 BUS'!AD80</f>
        <v>#N/A</v>
      </c>
      <c r="T13" s="64" t="e">
        <f>'FAC 2012-2018 BUS'!AD110</f>
        <v>#N/A</v>
      </c>
    </row>
    <row r="14" spans="2:20" x14ac:dyDescent="0.2">
      <c r="B14" s="13" t="s">
        <v>83</v>
      </c>
      <c r="C14" s="64" t="str">
        <f>'FAC 2002-2018 BUS'!I22</f>
        <v>-</v>
      </c>
      <c r="D14" s="64" t="str">
        <f>'FAC 2002-2018 BUS'!I51</f>
        <v>-</v>
      </c>
      <c r="E14" s="64" t="str">
        <f>'FAC 2002-2018 BUS'!I81</f>
        <v>-</v>
      </c>
      <c r="F14" s="64" t="str">
        <f>'FAC 2002-2018 BUS'!I111</f>
        <v>-</v>
      </c>
      <c r="G14" s="64" t="e">
        <f>'FAC 2002-2018 BUS'!AD22</f>
        <v>#N/A</v>
      </c>
      <c r="H14" s="64" t="e">
        <f>'FAC 2002-2018 BUS'!AD51</f>
        <v>#N/A</v>
      </c>
      <c r="I14" s="64" t="e">
        <f>'FAC 2002-2018 BUS'!AD81</f>
        <v>#N/A</v>
      </c>
      <c r="J14" s="64" t="e">
        <f>'FAC 2002-2018 BUS'!AD111</f>
        <v>#N/A</v>
      </c>
      <c r="L14" s="13" t="s">
        <v>83</v>
      </c>
      <c r="M14" s="64" t="str">
        <f>'FAC 2012-2018 BUS'!I22</f>
        <v>-</v>
      </c>
      <c r="N14" s="64" t="str">
        <f>'FAC 2012-2018 BUS'!I51</f>
        <v>-</v>
      </c>
      <c r="O14" s="64" t="str">
        <f>'FAC 2012-2018 BUS'!I81</f>
        <v>-</v>
      </c>
      <c r="P14" s="64" t="str">
        <f>'FAC 2012-2018 BUS'!I111</f>
        <v>-</v>
      </c>
      <c r="Q14" s="64" t="e">
        <f>'FAC 2012-2018 BUS'!AD22</f>
        <v>#N/A</v>
      </c>
      <c r="R14" s="64" t="e">
        <f>'FAC 2012-2018 BUS'!AD51</f>
        <v>#N/A</v>
      </c>
      <c r="S14" s="64" t="e">
        <f>'FAC 2012-2018 BUS'!AD81</f>
        <v>#N/A</v>
      </c>
      <c r="T14" s="64" t="e">
        <f>'FAC 2012-2018 BUS'!AD111</f>
        <v>#N/A</v>
      </c>
    </row>
    <row r="15" spans="2:20" x14ac:dyDescent="0.2">
      <c r="B15" s="13" t="s">
        <v>83</v>
      </c>
      <c r="C15" s="64" t="str">
        <f>'FAC 2002-2018 BUS'!I23</f>
        <v>-</v>
      </c>
      <c r="D15" s="64" t="str">
        <f>'FAC 2002-2018 BUS'!I52</f>
        <v>-</v>
      </c>
      <c r="E15" s="64" t="str">
        <f>'FAC 2002-2018 BUS'!I82</f>
        <v>-</v>
      </c>
      <c r="F15" s="64" t="str">
        <f>'FAC 2002-2018 BUS'!I112</f>
        <v>-</v>
      </c>
      <c r="G15" s="64" t="e">
        <f>'FAC 2002-2018 BUS'!AD23</f>
        <v>#N/A</v>
      </c>
      <c r="H15" s="64" t="e">
        <f>'FAC 2002-2018 BUS'!AD52</f>
        <v>#N/A</v>
      </c>
      <c r="I15" s="64" t="e">
        <f>'FAC 2002-2018 BUS'!AD82</f>
        <v>#N/A</v>
      </c>
      <c r="J15" s="64" t="e">
        <f>'FAC 2002-2018 BUS'!AD112</f>
        <v>#N/A</v>
      </c>
      <c r="L15" s="13" t="s">
        <v>83</v>
      </c>
      <c r="M15" s="64" t="str">
        <f>'FAC 2012-2018 BUS'!I23</f>
        <v>-</v>
      </c>
      <c r="N15" s="64" t="str">
        <f>'FAC 2012-2018 BUS'!I52</f>
        <v>-</v>
      </c>
      <c r="O15" s="64" t="str">
        <f>'FAC 2012-2018 BUS'!I82</f>
        <v>-</v>
      </c>
      <c r="P15" s="64" t="str">
        <f>'FAC 2012-2018 BUS'!I112</f>
        <v>-</v>
      </c>
      <c r="Q15" s="64" t="e">
        <f>'FAC 2012-2018 BUS'!AD23</f>
        <v>#N/A</v>
      </c>
      <c r="R15" s="64" t="e">
        <f>'FAC 2012-2018 BUS'!AD52</f>
        <v>#N/A</v>
      </c>
      <c r="S15" s="64" t="e">
        <f>'FAC 2012-2018 BUS'!AD82</f>
        <v>#N/A</v>
      </c>
      <c r="T15" s="64" t="e">
        <f>'FAC 2012-2018 BUS'!AD112</f>
        <v>#N/A</v>
      </c>
    </row>
    <row r="16" spans="2:20" x14ac:dyDescent="0.2">
      <c r="B16" s="13" t="s">
        <v>83</v>
      </c>
      <c r="C16" s="64" t="str">
        <f>'FAC 2002-2018 BUS'!I24</f>
        <v>-</v>
      </c>
      <c r="D16" s="64" t="str">
        <f>'FAC 2002-2018 BUS'!I53</f>
        <v>-</v>
      </c>
      <c r="E16" s="64" t="str">
        <f>'FAC 2002-2018 BUS'!I83</f>
        <v>-</v>
      </c>
      <c r="F16" s="64" t="str">
        <f>'FAC 2002-2018 BUS'!I113</f>
        <v>-</v>
      </c>
      <c r="G16" s="64" t="e">
        <f>'FAC 2002-2018 BUS'!AD24</f>
        <v>#N/A</v>
      </c>
      <c r="H16" s="64" t="e">
        <f>'FAC 2002-2018 BUS'!AD53</f>
        <v>#N/A</v>
      </c>
      <c r="I16" s="64" t="e">
        <f>'FAC 2002-2018 BUS'!AD83</f>
        <v>#N/A</v>
      </c>
      <c r="J16" s="64" t="e">
        <f>'FAC 2002-2018 BUS'!AD113</f>
        <v>#N/A</v>
      </c>
      <c r="L16" s="13" t="s">
        <v>83</v>
      </c>
      <c r="M16" s="64" t="str">
        <f>'FAC 2012-2018 BUS'!I24</f>
        <v>-</v>
      </c>
      <c r="N16" s="64" t="str">
        <f>'FAC 2012-2018 BUS'!I53</f>
        <v>-</v>
      </c>
      <c r="O16" s="64" t="str">
        <f>'FAC 2012-2018 BUS'!I83</f>
        <v>-</v>
      </c>
      <c r="P16" s="64" t="str">
        <f>'FAC 2012-2018 BUS'!I113</f>
        <v>-</v>
      </c>
      <c r="Q16" s="64" t="e">
        <f>'FAC 2012-2018 BUS'!AD24</f>
        <v>#N/A</v>
      </c>
      <c r="R16" s="64" t="e">
        <f>'FAC 2012-2018 BUS'!AD53</f>
        <v>#N/A</v>
      </c>
      <c r="S16" s="64" t="e">
        <f>'FAC 2012-2018 BUS'!AD83</f>
        <v>#N/A</v>
      </c>
      <c r="T16" s="64" t="e">
        <f>'FAC 2012-2018 BUS'!AD113</f>
        <v>#N/A</v>
      </c>
    </row>
    <row r="17" spans="2:20" x14ac:dyDescent="0.2">
      <c r="B17" s="27" t="s">
        <v>73</v>
      </c>
      <c r="C17" s="64" t="str">
        <f>'FAC 2002-2018 BUS'!I25</f>
        <v>-</v>
      </c>
      <c r="D17" s="64" t="str">
        <f>'FAC 2002-2018 BUS'!I54</f>
        <v>-</v>
      </c>
      <c r="E17" s="64" t="str">
        <f>'FAC 2002-2018 BUS'!I84</f>
        <v>-</v>
      </c>
      <c r="F17" s="64" t="str">
        <f>'FAC 2002-2018 BUS'!I114</f>
        <v>-</v>
      </c>
      <c r="G17" s="64" t="e">
        <f>'FAC 2002-2018 BUS'!AD25</f>
        <v>#N/A</v>
      </c>
      <c r="H17" s="64" t="e">
        <f>'FAC 2002-2018 BUS'!AD54</f>
        <v>#N/A</v>
      </c>
      <c r="I17" s="64" t="e">
        <f>'FAC 2002-2018 BUS'!AD84</f>
        <v>#N/A</v>
      </c>
      <c r="J17" s="64" t="e">
        <f>'FAC 2002-2018 BUS'!AD114</f>
        <v>#N/A</v>
      </c>
      <c r="L17" s="13" t="s">
        <v>83</v>
      </c>
      <c r="M17" s="64" t="str">
        <f>'FAC 2012-2018 BUS'!I25</f>
        <v>-</v>
      </c>
      <c r="N17" s="64" t="str">
        <f>'FAC 2012-2018 BUS'!I54</f>
        <v>-</v>
      </c>
      <c r="O17" s="64" t="str">
        <f>'FAC 2012-2018 BUS'!I84</f>
        <v>-</v>
      </c>
      <c r="P17" s="64" t="str">
        <f>'FAC 2012-2018 BUS'!I114</f>
        <v>-</v>
      </c>
      <c r="Q17" s="64" t="e">
        <f>'FAC 2012-2018 BUS'!AD25</f>
        <v>#N/A</v>
      </c>
      <c r="R17" s="64" t="e">
        <f>'FAC 2012-2018 BUS'!AD54</f>
        <v>#N/A</v>
      </c>
      <c r="S17" s="64" t="e">
        <f>'FAC 2012-2018 BUS'!AD84</f>
        <v>#N/A</v>
      </c>
      <c r="T17" s="64" t="e">
        <f>'FAC 2012-2018 BUS'!AD114</f>
        <v>#N/A</v>
      </c>
    </row>
    <row r="18" spans="2:20" x14ac:dyDescent="0.2">
      <c r="B18" s="10" t="s">
        <v>74</v>
      </c>
      <c r="C18" s="64" t="str">
        <f>'FAC 2002-2018 BUS'!I26</f>
        <v>-</v>
      </c>
      <c r="D18" s="64" t="str">
        <f>'FAC 2002-2018 BUS'!I55</f>
        <v>-</v>
      </c>
      <c r="E18" s="64" t="str">
        <f>'FAC 2002-2018 BUS'!I85</f>
        <v>-</v>
      </c>
      <c r="F18" s="64" t="str">
        <f>'FAC 2002-2018 BUS'!I115</f>
        <v>-</v>
      </c>
      <c r="G18" s="64" t="e">
        <f>'FAC 2002-2018 BUS'!AD26</f>
        <v>#N/A</v>
      </c>
      <c r="H18" s="64" t="e">
        <f>'FAC 2002-2018 BUS'!AD55</f>
        <v>#N/A</v>
      </c>
      <c r="I18" s="64" t="e">
        <f>'FAC 2002-2018 BUS'!AD85</f>
        <v>#N/A</v>
      </c>
      <c r="J18" s="64" t="e">
        <f>'FAC 2002-2018 BUS'!AD115</f>
        <v>#N/A</v>
      </c>
      <c r="L18" s="27" t="s">
        <v>73</v>
      </c>
      <c r="M18" s="64" t="str">
        <f>'FAC 2012-2018 BUS'!I26</f>
        <v>-</v>
      </c>
      <c r="N18" s="64" t="str">
        <f>'FAC 2012-2018 BUS'!I55</f>
        <v>-</v>
      </c>
      <c r="O18" s="64" t="str">
        <f>'FAC 2012-2018 BUS'!I85</f>
        <v>-</v>
      </c>
      <c r="P18" s="64" t="str">
        <f>'FAC 2012-2018 BUS'!I115</f>
        <v>-</v>
      </c>
      <c r="Q18" s="64" t="e">
        <f>'FAC 2012-2018 BUS'!AD26</f>
        <v>#N/A</v>
      </c>
      <c r="R18" s="64" t="e">
        <f>'FAC 2012-2018 BUS'!AD55</f>
        <v>#N/A</v>
      </c>
      <c r="S18" s="64" t="e">
        <f>'FAC 2012-2018 BUS'!AD85</f>
        <v>#N/A</v>
      </c>
      <c r="T18" s="64" t="e">
        <f>'FAC 2012-2018 BUS'!AD115</f>
        <v>#N/A</v>
      </c>
    </row>
    <row r="19" spans="2:20" x14ac:dyDescent="0.2">
      <c r="B19" s="43" t="s">
        <v>61</v>
      </c>
      <c r="C19" s="64" t="str">
        <f>'FAC 2002-2018 BUS'!I26</f>
        <v>-</v>
      </c>
      <c r="D19" s="64">
        <f>'FAC 2002-2018 BUS'!I56</f>
        <v>0</v>
      </c>
      <c r="E19" s="64">
        <f>'FAC 2002-2018 BUS'!I86</f>
        <v>0</v>
      </c>
      <c r="F19" s="64">
        <f>'FAC 2002-2018 BUS'!I116</f>
        <v>0</v>
      </c>
      <c r="G19" s="64" t="e">
        <f>'FAC 2002-2018 BUS'!AD27</f>
        <v>#N/A</v>
      </c>
      <c r="H19" s="64" t="e">
        <f>'FAC 2002-2018 BUS'!AD56</f>
        <v>#N/A</v>
      </c>
      <c r="I19" s="64" t="e">
        <f>'FAC 2002-2018 BUS'!AD86</f>
        <v>#N/A</v>
      </c>
      <c r="J19" s="64" t="e">
        <f>'FAC 2002-2018 BUS'!AD116</f>
        <v>#N/A</v>
      </c>
      <c r="L19" s="10" t="s">
        <v>74</v>
      </c>
      <c r="M19" s="64">
        <f>'FAC 2012-2018 BUS'!I27</f>
        <v>0</v>
      </c>
      <c r="N19" s="64">
        <f>'FAC 2012-2018 BUS'!I56</f>
        <v>0</v>
      </c>
      <c r="O19" s="64">
        <f>'FAC 2012-2018 BUS'!I86</f>
        <v>0</v>
      </c>
      <c r="P19" s="64">
        <f>'FAC 2012-2018 BUS'!I116</f>
        <v>0</v>
      </c>
      <c r="Q19" s="64" t="e">
        <f>'FAC 2012-2018 BUS'!AD27</f>
        <v>#N/A</v>
      </c>
      <c r="R19" s="64" t="e">
        <f>'FAC 2012-2018 BUS'!AD56</f>
        <v>#N/A</v>
      </c>
      <c r="S19" s="64" t="e">
        <f>'FAC 2012-2018 BUS'!AD86</f>
        <v>#N/A</v>
      </c>
      <c r="T19" s="64" t="e">
        <f>'FAC 2012-2018 BUS'!AD116</f>
        <v>#N/A</v>
      </c>
    </row>
    <row r="20" spans="2:20" x14ac:dyDescent="0.2">
      <c r="B20" s="27" t="s">
        <v>75</v>
      </c>
      <c r="C20" s="66"/>
      <c r="D20" s="66"/>
      <c r="E20" s="66"/>
      <c r="F20" s="66"/>
      <c r="G20" s="64" t="e">
        <f>'FAC 2002-2018 BUS'!AD28</f>
        <v>#N/A</v>
      </c>
      <c r="H20" s="64" t="e">
        <f>'FAC 2002-2018 BUS'!AD57</f>
        <v>#N/A</v>
      </c>
      <c r="I20" s="64" t="e">
        <f>'FAC 2002-2018 BUS'!AD87</f>
        <v>#N/A</v>
      </c>
      <c r="J20" s="64" t="e">
        <f>'FAC 2002-2018 BUS'!AD117</f>
        <v>#N/A</v>
      </c>
      <c r="L20" s="82" t="s">
        <v>61</v>
      </c>
      <c r="M20" s="81"/>
      <c r="N20" s="81"/>
      <c r="O20" s="81"/>
      <c r="P20" s="81"/>
      <c r="Q20" s="64" t="e">
        <f>'FAC 2012-2018 BUS'!AD28</f>
        <v>#N/A</v>
      </c>
      <c r="R20" s="64" t="e">
        <f>'FAC 2012-2018 BUS'!AD57</f>
        <v>#N/A</v>
      </c>
      <c r="S20" s="64" t="e">
        <f>'FAC 2012-2018 BUS'!AD87</f>
        <v>#N/A</v>
      </c>
      <c r="T20" s="64" t="e">
        <f>'FAC 2012-2018 BUS'!AD117</f>
        <v>#N/A</v>
      </c>
    </row>
    <row r="21" spans="2:20" ht="17" thickBot="1" x14ac:dyDescent="0.25">
      <c r="B21" s="11" t="s">
        <v>58</v>
      </c>
      <c r="C21" s="68"/>
      <c r="D21" s="68"/>
      <c r="E21" s="68"/>
      <c r="F21" s="66"/>
      <c r="G21" s="64" t="e">
        <f>'FAC 2002-2018 BUS'!AD29</f>
        <v>#N/A</v>
      </c>
      <c r="H21" s="64" t="e">
        <f>'FAC 2002-2018 BUS'!AD58</f>
        <v>#N/A</v>
      </c>
      <c r="I21" s="64" t="e">
        <f>'FAC 2002-2018 BUS'!AD88</f>
        <v>#N/A</v>
      </c>
      <c r="J21" s="64" t="e">
        <f>'FAC 2002-2018 BUS'!AD118</f>
        <v>#N/A</v>
      </c>
      <c r="L21" s="82" t="s">
        <v>75</v>
      </c>
      <c r="M21" s="81"/>
      <c r="N21" s="81"/>
      <c r="O21" s="81"/>
      <c r="P21" s="81"/>
      <c r="Q21" s="64" t="e">
        <f>'FAC 2012-2018 BUS'!AD29</f>
        <v>#N/A</v>
      </c>
      <c r="R21" s="64" t="e">
        <f>'FAC 2012-2018 BUS'!AD58</f>
        <v>#N/A</v>
      </c>
      <c r="S21" s="64" t="e">
        <f>'FAC 2012-2018 BUS'!AD88</f>
        <v>#N/A</v>
      </c>
      <c r="T21" s="64" t="e">
        <f>'FAC 2012-2018 BUS'!AD118</f>
        <v>#N/A</v>
      </c>
    </row>
    <row r="22" spans="2:20" ht="18" thickTop="1" thickBot="1" x14ac:dyDescent="0.25">
      <c r="B22" s="58" t="s">
        <v>76</v>
      </c>
      <c r="C22" s="66"/>
      <c r="D22" s="66"/>
      <c r="E22" s="66"/>
      <c r="F22" s="66"/>
      <c r="G22" s="64" t="e">
        <f>'FAC 2002-2018 BUS'!AD30</f>
        <v>#N/A</v>
      </c>
      <c r="H22" s="64" t="e">
        <f>'FAC 2002-2018 BUS'!AD59</f>
        <v>#N/A</v>
      </c>
      <c r="I22" s="64" t="e">
        <f>'FAC 2002-2018 BUS'!AD89</f>
        <v>#N/A</v>
      </c>
      <c r="J22" s="64" t="e">
        <f>'FAC 2002-2018 BUS'!AD119</f>
        <v>#N/A</v>
      </c>
      <c r="L22" s="82" t="s">
        <v>58</v>
      </c>
      <c r="M22" s="81"/>
      <c r="N22" s="81"/>
      <c r="O22" s="81"/>
      <c r="P22" s="81"/>
      <c r="Q22" s="64" t="e">
        <f>'FAC 2012-2018 BUS'!AD30</f>
        <v>#N/A</v>
      </c>
      <c r="R22" s="64" t="e">
        <f>'FAC 2012-2018 BUS'!AD59</f>
        <v>#N/A</v>
      </c>
      <c r="S22" s="64" t="e">
        <f>'FAC 2012-2018 BUS'!AD89</f>
        <v>#N/A</v>
      </c>
      <c r="T22" s="64" t="e">
        <f>'FAC 2012-2018 BUS'!AD119</f>
        <v>#N/A</v>
      </c>
    </row>
    <row r="23" spans="2:20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3"/>
  <sheetViews>
    <sheetView showGridLines="0" workbookViewId="0">
      <selection activeCell="J20" sqref="J20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bestFit="1" customWidth="1"/>
    <col min="19" max="19" width="8" hidden="1" customWidth="1"/>
    <col min="20" max="20" width="7.33203125" bestFit="1" customWidth="1"/>
    <col min="21" max="21" width="21.6640625" bestFit="1" customWidth="1"/>
  </cols>
  <sheetData>
    <row r="2" spans="2:21" x14ac:dyDescent="0.2">
      <c r="B2" s="67" t="s">
        <v>70</v>
      </c>
      <c r="L2" s="67" t="s">
        <v>71</v>
      </c>
    </row>
    <row r="3" spans="2:21" ht="17" thickBot="1" x14ac:dyDescent="0.25"/>
    <row r="4" spans="2:21" ht="17" thickTop="1" x14ac:dyDescent="0.2">
      <c r="B4" s="62"/>
      <c r="C4" s="85" t="s">
        <v>69</v>
      </c>
      <c r="D4" s="85"/>
      <c r="E4" s="85"/>
      <c r="F4" s="85"/>
      <c r="G4" s="85" t="s">
        <v>63</v>
      </c>
      <c r="H4" s="85"/>
      <c r="I4" s="85"/>
      <c r="J4" s="85"/>
      <c r="L4" s="62"/>
      <c r="M4" s="85" t="s">
        <v>69</v>
      </c>
      <c r="N4" s="85"/>
      <c r="O4" s="85"/>
      <c r="P4" s="85"/>
      <c r="Q4" s="85" t="s">
        <v>63</v>
      </c>
      <c r="R4" s="85"/>
      <c r="S4" s="85"/>
      <c r="T4" s="85"/>
    </row>
    <row r="5" spans="2:21" x14ac:dyDescent="0.2">
      <c r="B5" s="10" t="s">
        <v>21</v>
      </c>
      <c r="C5" s="28" t="s">
        <v>64</v>
      </c>
      <c r="D5" s="28" t="s">
        <v>65</v>
      </c>
      <c r="E5" s="28" t="s">
        <v>66</v>
      </c>
      <c r="F5" s="28" t="s">
        <v>31</v>
      </c>
      <c r="G5" s="28" t="s">
        <v>64</v>
      </c>
      <c r="H5" s="28" t="s">
        <v>65</v>
      </c>
      <c r="I5" s="28" t="s">
        <v>66</v>
      </c>
      <c r="J5" s="28" t="s">
        <v>31</v>
      </c>
      <c r="L5" s="10" t="s">
        <v>21</v>
      </c>
      <c r="M5" s="28" t="s">
        <v>64</v>
      </c>
      <c r="N5" s="28" t="s">
        <v>65</v>
      </c>
      <c r="O5" s="28" t="s">
        <v>66</v>
      </c>
      <c r="P5" s="28" t="s">
        <v>31</v>
      </c>
      <c r="Q5" s="28" t="s">
        <v>64</v>
      </c>
      <c r="R5" s="28" t="s">
        <v>65</v>
      </c>
      <c r="S5" s="28" t="s">
        <v>66</v>
      </c>
      <c r="T5" s="28" t="s">
        <v>31</v>
      </c>
    </row>
    <row r="6" spans="2:21" x14ac:dyDescent="0.2">
      <c r="B6" s="27" t="s">
        <v>37</v>
      </c>
      <c r="C6" s="64">
        <f>'FAC 2002-2018 RAIL'!I13</f>
        <v>0.39181906575979353</v>
      </c>
      <c r="D6" s="64">
        <f>'FAC 2002-2018 RAIL'!I41</f>
        <v>0.59029776672361867</v>
      </c>
      <c r="E6" s="64" t="str">
        <f>'FAC 2002-2018 RAIL'!I70</f>
        <v>-</v>
      </c>
      <c r="F6" s="64">
        <f>'FAC 2002-2018 RAIL'!I99</f>
        <v>0.18137465287922283</v>
      </c>
      <c r="G6" s="64">
        <f>'FAC 2002-2018 RAIL'!AD13</f>
        <v>0.32563763967816489</v>
      </c>
      <c r="H6" s="64">
        <f>'FAC 2002-2018 RAIL'!AD41</f>
        <v>0.66681880255975956</v>
      </c>
      <c r="I6" s="64"/>
      <c r="J6" s="64">
        <f>'FAC 2002-2018 RAIL'!AD99</f>
        <v>9.9672323421798992E-2</v>
      </c>
      <c r="L6" s="27" t="s">
        <v>37</v>
      </c>
      <c r="M6" s="64">
        <f>'FAC 2012-2018 RAIL'!I13</f>
        <v>0.12914301828441244</v>
      </c>
      <c r="N6" s="64">
        <f>'FAC 2012-2018 RAIL'!I41</f>
        <v>0.1524878562055203</v>
      </c>
      <c r="O6" s="64" t="str">
        <f>'FAC 2012-2018 RAIL'!I72</f>
        <v>-</v>
      </c>
      <c r="P6" s="64">
        <f>'FAC 2012-2018 RAIL'!I99</f>
        <v>3.3807372825378934E-2</v>
      </c>
      <c r="Q6" s="64">
        <f>'FAC 2012-2018 RAIL'!AD13</f>
        <v>7.8700627831917905E-2</v>
      </c>
      <c r="R6" s="64">
        <f>'FAC 2012-2018 RAIL'!AD41</f>
        <v>0.12786598522938386</v>
      </c>
      <c r="S6" s="64"/>
      <c r="T6" s="64">
        <f>'FAC 2012-2018 RAIL'!AD99</f>
        <v>1.7680275364218099E-2</v>
      </c>
    </row>
    <row r="7" spans="2:21" x14ac:dyDescent="0.2">
      <c r="B7" s="27" t="s">
        <v>60</v>
      </c>
      <c r="C7" s="64">
        <f>'FAC 2002-2018 RAIL'!I14</f>
        <v>0.21236076367785217</v>
      </c>
      <c r="D7" s="64">
        <f>'FAC 2002-2018 RAIL'!I42</f>
        <v>3.5404339593478884E-2</v>
      </c>
      <c r="E7" s="64" t="str">
        <f>'FAC 2002-2018 RAIL'!I71</f>
        <v>-</v>
      </c>
      <c r="F7" s="64">
        <f>'FAC 2002-2018 RAIL'!I100</f>
        <v>0.11047617118090347</v>
      </c>
      <c r="G7" s="64">
        <f>'FAC 2002-2018 RAIL'!AD14</f>
        <v>-0.17485835295887772</v>
      </c>
      <c r="H7" s="64">
        <f>'FAC 2002-2018 RAIL'!AD42</f>
        <v>-4.348167877133808E-2</v>
      </c>
      <c r="I7" s="64"/>
      <c r="J7" s="64">
        <f>'FAC 2002-2018 RAIL'!AD100</f>
        <v>-8.4502319036647344E-2</v>
      </c>
      <c r="L7" s="27" t="s">
        <v>60</v>
      </c>
      <c r="M7" s="64">
        <f>'FAC 2012-2018 RAIL'!I14</f>
        <v>6.8865465029490203E-2</v>
      </c>
      <c r="N7" s="64">
        <f>'FAC 2012-2018 RAIL'!I42</f>
        <v>3.9983776596384635E-2</v>
      </c>
      <c r="O7" s="64" t="str">
        <f>'FAC 2012-2018 RAIL'!I73</f>
        <v>-</v>
      </c>
      <c r="P7" s="64">
        <f>'FAC 2012-2018 RAIL'!I100</f>
        <v>0.15271427994669717</v>
      </c>
      <c r="Q7" s="64">
        <f>'FAC 2012-2018 RAIL'!AD14</f>
        <v>-5.6528397367273775E-2</v>
      </c>
      <c r="R7" s="64">
        <f>'FAC 2012-2018 RAIL'!AD42</f>
        <v>-8.8073698981785062E-3</v>
      </c>
      <c r="S7" s="64"/>
      <c r="T7" s="64">
        <f>'FAC 2012-2018 RAIL'!AD100</f>
        <v>-6.8241349843136512E-2</v>
      </c>
      <c r="U7" s="69"/>
    </row>
    <row r="8" spans="2:21" x14ac:dyDescent="0.2">
      <c r="B8" s="27" t="s">
        <v>56</v>
      </c>
      <c r="C8" s="64">
        <f>'FAC 2002-2018 RAIL'!I15</f>
        <v>0.15280691022331316</v>
      </c>
      <c r="D8" s="64">
        <f>'FAC 2002-2018 RAIL'!I43</f>
        <v>8.9400647044724835E-2</v>
      </c>
      <c r="E8" s="64" t="str">
        <f>'FAC 2002-2018 RAIL'!I72</f>
        <v>-</v>
      </c>
      <c r="F8" s="64">
        <f>'FAC 2002-2018 RAIL'!I101</f>
        <v>0.15994463230777156</v>
      </c>
      <c r="G8" s="64">
        <f>'FAC 2002-2018 RAIL'!AD15</f>
        <v>0.16176402940901768</v>
      </c>
      <c r="H8" s="64">
        <f>'FAC 2002-2018 RAIL'!AD43</f>
        <v>0.15103517627754992</v>
      </c>
      <c r="I8" s="64"/>
      <c r="J8" s="64">
        <f>'FAC 2002-2018 RAIL'!AD101</f>
        <v>0.11315956497568992</v>
      </c>
      <c r="L8" s="27" t="s">
        <v>56</v>
      </c>
      <c r="M8" s="64">
        <f>'FAC 2012-2018 RAIL'!I15</f>
        <v>5.7567771076183272E-2</v>
      </c>
      <c r="N8" s="64">
        <f>'FAC 2012-2018 RAIL'!I43</f>
        <v>5.7754895166584053E-2</v>
      </c>
      <c r="O8" s="64" t="str">
        <f>'FAC 2012-2018 RAIL'!I74</f>
        <v>-</v>
      </c>
      <c r="P8" s="64">
        <f>'FAC 2012-2018 RAIL'!I101</f>
        <v>6.8027813555046501E-2</v>
      </c>
      <c r="Q8" s="64">
        <f>'FAC 2012-2018 RAIL'!AD15</f>
        <v>3.9763084449608299E-2</v>
      </c>
      <c r="R8" s="64">
        <f>'FAC 2012-2018 RAIL'!AD43</f>
        <v>4.154251362077932E-2</v>
      </c>
      <c r="S8" s="64"/>
      <c r="T8" s="64">
        <f>'FAC 2012-2018 RAIL'!AD101</f>
        <v>4.0391113863193905E-2</v>
      </c>
      <c r="U8" s="69"/>
    </row>
    <row r="9" spans="2:21" ht="30" x14ac:dyDescent="0.2">
      <c r="B9" s="27" t="s">
        <v>82</v>
      </c>
      <c r="C9" s="64">
        <f>'FAC 2002-2018 RAIL'!I16</f>
        <v>0.17571855239695311</v>
      </c>
      <c r="D9" s="64">
        <f>'FAC 2002-2018 RAIL'!I44</f>
        <v>-9.7221691063887006E-2</v>
      </c>
      <c r="E9" s="64" t="str">
        <f>'FAC 2002-2018 RAIL'!I73</f>
        <v>-</v>
      </c>
      <c r="F9" s="64">
        <f>'FAC 2002-2018 RAIL'!I102</f>
        <v>-4.75040529289813E-2</v>
      </c>
      <c r="G9" s="64">
        <f>'FAC 2002-2018 RAIL'!AD16</f>
        <v>-4.4810432376080171E-2</v>
      </c>
      <c r="H9" s="64">
        <f>'FAC 2002-2018 RAIL'!AD44</f>
        <v>1.7440016257883502E-2</v>
      </c>
      <c r="I9" s="64"/>
      <c r="J9" s="64">
        <f>'FAC 2002-2018 RAIL'!AD102</f>
        <v>1.3894701656687273E-2</v>
      </c>
      <c r="L9" s="27" t="s">
        <v>82</v>
      </c>
      <c r="M9" s="64">
        <f>'FAC 2012-2018 RAIL'!I16</f>
        <v>-1.1297898199199574E-3</v>
      </c>
      <c r="N9" s="64">
        <f>'FAC 2012-2018 RAIL'!I44</f>
        <v>-2.2191798611852054E-2</v>
      </c>
      <c r="O9" s="64" t="str">
        <f>'FAC 2012-2018 RAIL'!I75</f>
        <v>-</v>
      </c>
      <c r="P9" s="64">
        <f>'FAC 2012-2018 RAIL'!I102</f>
        <v>-4.6506920664753926E-3</v>
      </c>
      <c r="Q9" s="64">
        <f>'FAC 2012-2018 RAIL'!AD16</f>
        <v>1.6571556495068246E-4</v>
      </c>
      <c r="R9" s="64">
        <f>'FAC 2012-2018 RAIL'!AD44</f>
        <v>3.1104545168894452E-3</v>
      </c>
      <c r="S9" s="64"/>
      <c r="T9" s="64">
        <f>'FAC 2012-2018 RAIL'!AD102</f>
        <v>1.0735341600773499E-3</v>
      </c>
      <c r="U9" s="69"/>
    </row>
    <row r="10" spans="2:21" x14ac:dyDescent="0.2">
      <c r="B10" s="27" t="s">
        <v>57</v>
      </c>
      <c r="C10" s="64">
        <f>'FAC 2002-2018 RAIL'!I17</f>
        <v>0.50414162059296874</v>
      </c>
      <c r="D10" s="64">
        <f>'FAC 2002-2018 RAIL'!I45</f>
        <v>0.46724837363578486</v>
      </c>
      <c r="E10" s="64" t="str">
        <f>'FAC 2002-2018 RAIL'!I74</f>
        <v>-</v>
      </c>
      <c r="F10" s="64">
        <f>'FAC 2002-2018 RAIL'!I103</f>
        <v>0.4792299898682828</v>
      </c>
      <c r="G10" s="64">
        <f>'FAC 2002-2018 RAIL'!AD17</f>
        <v>5.2367167991073889E-2</v>
      </c>
      <c r="H10" s="64">
        <f>'FAC 2002-2018 RAIL'!AD45</f>
        <v>2.445711499177123E-2</v>
      </c>
      <c r="I10" s="64"/>
      <c r="J10" s="64">
        <f>'FAC 2002-2018 RAIL'!AD103</f>
        <v>4.2610811209343194E-2</v>
      </c>
      <c r="L10" s="27" t="s">
        <v>57</v>
      </c>
      <c r="M10" s="64">
        <f>'FAC 2012-2018 RAIL'!I17</f>
        <v>-0.28033612080245907</v>
      </c>
      <c r="N10" s="64">
        <f>'FAC 2012-2018 RAIL'!I45</f>
        <v>-0.28303160902367908</v>
      </c>
      <c r="O10" s="64" t="str">
        <f>'FAC 2012-2018 RAIL'!I76</f>
        <v>-</v>
      </c>
      <c r="P10" s="64">
        <f>'FAC 2012-2018 RAIL'!I103</f>
        <v>-0.28941668897379358</v>
      </c>
      <c r="Q10" s="64">
        <f>'FAC 2012-2018 RAIL'!AD17</f>
        <v>-4.6762889310564069E-2</v>
      </c>
      <c r="R10" s="64">
        <f>'FAC 2012-2018 RAIL'!AD45</f>
        <v>-4.6534475427986555E-2</v>
      </c>
      <c r="S10" s="64"/>
      <c r="T10" s="64">
        <f>'FAC 2012-2018 RAIL'!AD103</f>
        <v>-4.8911753113837934E-2</v>
      </c>
      <c r="U10" s="69"/>
    </row>
    <row r="11" spans="2:21" x14ac:dyDescent="0.2">
      <c r="B11" s="27" t="s">
        <v>54</v>
      </c>
      <c r="C11" s="64">
        <f>'FAC 2002-2018 RAIL'!I18</f>
        <v>-9.9481994734672341E-2</v>
      </c>
      <c r="D11" s="64">
        <f>'FAC 2002-2018 RAIL'!I46</f>
        <v>-0.10625748818463698</v>
      </c>
      <c r="E11" s="64" t="str">
        <f>'FAC 2002-2018 RAIL'!I75</f>
        <v>-</v>
      </c>
      <c r="F11" s="64">
        <f>'FAC 2002-2018 RAIL'!I104</f>
        <v>-0.13283925250491235</v>
      </c>
      <c r="G11" s="64">
        <f>'FAC 2002-2018 RAIL'!AD18</f>
        <v>7.9290827925499241E-2</v>
      </c>
      <c r="H11" s="64">
        <f>'FAC 2002-2018 RAIL'!AD46</f>
        <v>8.4038729155499439E-2</v>
      </c>
      <c r="I11" s="64"/>
      <c r="J11" s="64">
        <f>'FAC 2002-2018 RAIL'!AD104</f>
        <v>0.10434719942862644</v>
      </c>
      <c r="L11" s="27" t="s">
        <v>54</v>
      </c>
      <c r="M11" s="64">
        <f>'FAC 2012-2018 RAIL'!I18</f>
        <v>0.10365964282693363</v>
      </c>
      <c r="N11" s="64">
        <f>'FAC 2012-2018 RAIL'!I46</f>
        <v>9.3980963120200212E-2</v>
      </c>
      <c r="O11" s="64" t="str">
        <f>'FAC 2012-2018 RAIL'!I77</f>
        <v>-</v>
      </c>
      <c r="P11" s="64">
        <f>'FAC 2012-2018 RAIL'!I104</f>
        <v>8.3566354398319831E-2</v>
      </c>
      <c r="Q11" s="64">
        <f>'FAC 2012-2018 RAIL'!AD18</f>
        <v>-8.0247645682070504E-2</v>
      </c>
      <c r="R11" s="64">
        <f>'FAC 2012-2018 RAIL'!AD46</f>
        <v>-7.0262972253910191E-2</v>
      </c>
      <c r="S11" s="64"/>
      <c r="T11" s="64">
        <f>'FAC 2012-2018 RAIL'!AD104</f>
        <v>-6.0739596626875399E-2</v>
      </c>
      <c r="U11" s="69"/>
    </row>
    <row r="12" spans="2:21" x14ac:dyDescent="0.2">
      <c r="B12" s="27" t="s">
        <v>72</v>
      </c>
      <c r="C12" s="64">
        <f>'FAC 2002-2018 RAIL'!I19</f>
        <v>-0.10075925366035832</v>
      </c>
      <c r="D12" s="64">
        <f>'FAC 2002-2018 RAIL'!I47</f>
        <v>-7.5363599543775028E-2</v>
      </c>
      <c r="E12" s="64" t="str">
        <f>'FAC 2002-2018 RAIL'!I76</f>
        <v>-</v>
      </c>
      <c r="F12" s="64">
        <f>'FAC 2002-2018 RAIL'!I105</f>
        <v>-5.3610848312835024E-2</v>
      </c>
      <c r="G12" s="64">
        <f>'FAC 2002-2018 RAIL'!AD19</f>
        <v>-1.6637761409358277E-2</v>
      </c>
      <c r="H12" s="64">
        <f>'FAC 2002-2018 RAIL'!AD47</f>
        <v>-1.281548125492625E-2</v>
      </c>
      <c r="I12" s="64"/>
      <c r="J12" s="64">
        <f>'FAC 2002-2018 RAIL'!AD105</f>
        <v>-3.7824563737703674E-2</v>
      </c>
      <c r="L12" s="27" t="s">
        <v>72</v>
      </c>
      <c r="M12" s="64">
        <f>'FAC 2012-2018 RAIL'!I19</f>
        <v>-7.6153712479267721E-2</v>
      </c>
      <c r="N12" s="64">
        <f>'FAC 2012-2018 RAIL'!I47</f>
        <v>-0.14962806232439696</v>
      </c>
      <c r="O12" s="64" t="str">
        <f>'FAC 2012-2018 RAIL'!I78</f>
        <v>-</v>
      </c>
      <c r="P12" s="64">
        <f>'FAC 2012-2018 RAIL'!I105</f>
        <v>-4.7603935258648034E-2</v>
      </c>
      <c r="Q12" s="64">
        <f>'FAC 2012-2018 RAIL'!AD19</f>
        <v>-1.5300506281240942E-2</v>
      </c>
      <c r="R12" s="64">
        <f>'FAC 2012-2018 RAIL'!AD47</f>
        <v>-2.397435251742806E-2</v>
      </c>
      <c r="S12" s="64"/>
      <c r="T12" s="64">
        <f>'FAC 2012-2018 RAIL'!AD105</f>
        <v>-2.8430694405892007E-2</v>
      </c>
      <c r="U12" s="69"/>
    </row>
    <row r="13" spans="2:21" x14ac:dyDescent="0.2">
      <c r="B13" s="27" t="s">
        <v>55</v>
      </c>
      <c r="C13" s="64">
        <f>'FAC 2002-2018 RAIL'!I20</f>
        <v>0.56751301806278409</v>
      </c>
      <c r="D13" s="64">
        <f>'FAC 2002-2018 RAIL'!I48</f>
        <v>0.63579981736301439</v>
      </c>
      <c r="E13" s="64" t="str">
        <f>'FAC 2002-2018 RAIL'!I77</f>
        <v>-</v>
      </c>
      <c r="F13" s="64">
        <f>'FAC 2002-2018 RAIL'!I106</f>
        <v>0.31428571428571428</v>
      </c>
      <c r="G13" s="64">
        <f>'FAC 2002-2018 RAIL'!AD20</f>
        <v>3.3906539226260635E-2</v>
      </c>
      <c r="H13" s="64">
        <f>'FAC 2002-2018 RAIL'!AD48</f>
        <v>4.4600943201996951E-2</v>
      </c>
      <c r="I13" s="64"/>
      <c r="J13" s="64">
        <f>'FAC 2002-2018 RAIL'!AD106</f>
        <v>1.6202015618871426E-2</v>
      </c>
      <c r="L13" s="27" t="s">
        <v>55</v>
      </c>
      <c r="M13" s="64">
        <f>'FAC 2012-2018 RAIL'!I20</f>
        <v>0.24005498456476881</v>
      </c>
      <c r="N13" s="64">
        <f>'FAC 2012-2018 RAIL'!I48</f>
        <v>0.31679789341636888</v>
      </c>
      <c r="O13" s="64" t="str">
        <f>'FAC 2012-2018 RAIL'!I79</f>
        <v>-</v>
      </c>
      <c r="P13" s="64">
        <f>'FAC 2012-2018 RAIL'!I106</f>
        <v>0.12195121951219523</v>
      </c>
      <c r="Q13" s="64">
        <f>'FAC 2012-2018 RAIL'!AD20</f>
        <v>1.2238465352323188E-2</v>
      </c>
      <c r="R13" s="64">
        <f>'FAC 2012-2018 RAIL'!AD48</f>
        <v>1.7805465704855774E-2</v>
      </c>
      <c r="S13" s="64"/>
      <c r="T13" s="64">
        <f>'FAC 2012-2018 RAIL'!AD106</f>
        <v>5.3518592752492189E-3</v>
      </c>
      <c r="U13" s="69"/>
    </row>
    <row r="14" spans="2:21" x14ac:dyDescent="0.2">
      <c r="B14" s="13" t="s">
        <v>83</v>
      </c>
      <c r="C14" s="64" t="str">
        <f>'FAC 2002-2018 RAIL'!I21</f>
        <v>-</v>
      </c>
      <c r="D14" s="64" t="str">
        <f>'FAC 2002-2018 RAIL'!I49</f>
        <v>-</v>
      </c>
      <c r="E14" s="64" t="str">
        <f>'FAC 2002-2018 RAIL'!I78</f>
        <v>-</v>
      </c>
      <c r="F14" s="64" t="str">
        <f>'FAC 2002-2018 RAIL'!I107</f>
        <v>-</v>
      </c>
      <c r="G14" s="64">
        <f>'FAC 2002-2018 RAIL'!AD21</f>
        <v>0.265232382949251</v>
      </c>
      <c r="H14" s="64">
        <f>'FAC 2002-2018 RAIL'!AD49</f>
        <v>0</v>
      </c>
      <c r="I14" s="64"/>
      <c r="J14" s="64">
        <f>'FAC 2002-2018 RAIL'!AD107</f>
        <v>0</v>
      </c>
      <c r="L14" s="13" t="s">
        <v>83</v>
      </c>
      <c r="M14" s="64">
        <f>'FAC 2012-2018 RAIL'!I21</f>
        <v>36.133194995822912</v>
      </c>
      <c r="N14" s="64" t="str">
        <f>'FAC 2012-2018 RAIL'!I49</f>
        <v>-</v>
      </c>
      <c r="O14" s="64" t="e">
        <f>'FAC 2012-2018 RAIL'!#REF!</f>
        <v>#REF!</v>
      </c>
      <c r="P14" s="64" t="str">
        <f>'FAC 2012-2018 RAIL'!I107</f>
        <v>-</v>
      </c>
      <c r="Q14" s="64">
        <f>'FAC 2012-2018 RAIL'!AD21</f>
        <v>0.16409988403057532</v>
      </c>
      <c r="R14" s="64">
        <f>'FAC 2012-2018 RAIL'!AD49</f>
        <v>0</v>
      </c>
      <c r="S14" s="64"/>
      <c r="T14" s="64">
        <f>'FAC 2012-2018 RAIL'!AD107</f>
        <v>0</v>
      </c>
      <c r="U14" s="69"/>
    </row>
    <row r="15" spans="2:21" x14ac:dyDescent="0.2">
      <c r="B15" s="13" t="s">
        <v>83</v>
      </c>
      <c r="C15" s="64" t="str">
        <f>'FAC 2002-2018 RAIL'!I22</f>
        <v>-</v>
      </c>
      <c r="D15" s="64" t="str">
        <f>'FAC 2002-2018 RAIL'!I50</f>
        <v>-</v>
      </c>
      <c r="E15" s="64" t="str">
        <f>'FAC 2002-2018 RAIL'!I79</f>
        <v>-</v>
      </c>
      <c r="F15" s="64" t="str">
        <f>'FAC 2002-2018 RAIL'!I108</f>
        <v>-</v>
      </c>
      <c r="G15" s="64">
        <f>'FAC 2002-2018 RAIL'!AD22</f>
        <v>0</v>
      </c>
      <c r="H15" s="64">
        <f>'FAC 2002-2018 RAIL'!AD50</f>
        <v>0.12093783859583522</v>
      </c>
      <c r="I15" s="64"/>
      <c r="J15" s="64">
        <f>'FAC 2002-2018 RAIL'!AD108</f>
        <v>0</v>
      </c>
      <c r="L15" s="13" t="s">
        <v>83</v>
      </c>
      <c r="M15" s="64" t="str">
        <f>'FAC 2012-2018 RAIL'!I22</f>
        <v>-</v>
      </c>
      <c r="N15" s="64" t="str">
        <f>'FAC 2012-2018 RAIL'!I50</f>
        <v>-</v>
      </c>
      <c r="O15" s="64" t="str">
        <f>'FAC 2012-2018 RAIL'!I80</f>
        <v>-</v>
      </c>
      <c r="P15" s="64" t="str">
        <f>'FAC 2012-2018 RAIL'!I108</f>
        <v>-</v>
      </c>
      <c r="Q15" s="64">
        <f>'FAC 2012-2018 RAIL'!AD22</f>
        <v>0</v>
      </c>
      <c r="R15" s="64">
        <f>'FAC 2012-2018 RAIL'!AD50</f>
        <v>6.6844908663845917E-2</v>
      </c>
      <c r="S15" s="64"/>
      <c r="T15" s="64">
        <f>'FAC 2012-2018 RAIL'!AD108</f>
        <v>0</v>
      </c>
      <c r="U15" s="69"/>
    </row>
    <row r="16" spans="2:21" x14ac:dyDescent="0.2">
      <c r="B16" s="13" t="s">
        <v>83</v>
      </c>
      <c r="C16" s="64" t="str">
        <f>'FAC 2002-2018 RAIL'!I23</f>
        <v>-</v>
      </c>
      <c r="D16" s="64" t="str">
        <f>'FAC 2002-2018 RAIL'!I51</f>
        <v>-</v>
      </c>
      <c r="E16" s="64" t="str">
        <f>'FAC 2002-2018 RAIL'!I80</f>
        <v>-</v>
      </c>
      <c r="F16" s="64" t="str">
        <f>'FAC 2002-2018 RAIL'!I109</f>
        <v>-</v>
      </c>
      <c r="G16" s="64">
        <f>'FAC 2002-2018 RAIL'!AD23</f>
        <v>0</v>
      </c>
      <c r="H16" s="64">
        <f>'FAC 2002-2018 RAIL'!AD51</f>
        <v>0</v>
      </c>
      <c r="I16" s="64"/>
      <c r="J16" s="64">
        <f>'FAC 2002-2018 RAIL'!AD109</f>
        <v>0.39109858458159352</v>
      </c>
      <c r="L16" s="13" t="s">
        <v>83</v>
      </c>
      <c r="M16" s="64" t="str">
        <f>'FAC 2012-2018 RAIL'!I23</f>
        <v>-</v>
      </c>
      <c r="N16" s="64" t="str">
        <f>'FAC 2012-2018 RAIL'!I51</f>
        <v>-</v>
      </c>
      <c r="O16" s="64" t="str">
        <f>'FAC 2012-2018 RAIL'!I82</f>
        <v>-</v>
      </c>
      <c r="P16" s="64">
        <f>'FAC 2012-2018 RAIL'!I109</f>
        <v>34.171428571428677</v>
      </c>
      <c r="Q16" s="64">
        <f>'FAC 2012-2018 RAIL'!AD23</f>
        <v>0</v>
      </c>
      <c r="R16" s="64">
        <f>'FAC 2012-2018 RAIL'!AD51</f>
        <v>0</v>
      </c>
      <c r="S16" s="64"/>
      <c r="T16" s="64">
        <f>'FAC 2012-2018 RAIL'!AD109</f>
        <v>0.26374312247762716</v>
      </c>
      <c r="U16" s="69"/>
    </row>
    <row r="17" spans="2:21" x14ac:dyDescent="0.2">
      <c r="B17" s="27" t="s">
        <v>73</v>
      </c>
      <c r="C17" s="64" t="str">
        <f>'FAC 2002-2018 RAIL'!I24</f>
        <v>-</v>
      </c>
      <c r="D17" s="64">
        <f>'FAC 2002-2018 RAIL'!I52</f>
        <v>1.681088180209533</v>
      </c>
      <c r="E17" s="64" t="str">
        <f>'FAC 2002-2018 RAIL'!I81</f>
        <v>-</v>
      </c>
      <c r="F17" s="64" t="str">
        <f>'FAC 2002-2018 RAIL'!I110</f>
        <v>-</v>
      </c>
      <c r="G17" s="64">
        <f>'FAC 2002-2018 RAIL'!AD24</f>
        <v>-1.4839036061299486E-2</v>
      </c>
      <c r="H17" s="64">
        <f>'FAC 2002-2018 RAIL'!AD52</f>
        <v>-1.084866453359638E-2</v>
      </c>
      <c r="I17" s="64"/>
      <c r="J17" s="64">
        <f>'FAC 2002-2018 RAIL'!AD110</f>
        <v>-1.3662728530633116E-2</v>
      </c>
      <c r="L17" s="27" t="s">
        <v>73</v>
      </c>
      <c r="M17" s="64">
        <f>'FAC 2012-2018 RAIL'!I24</f>
        <v>3.1381700562362616</v>
      </c>
      <c r="N17" s="64">
        <f>'FAC 2012-2018 RAIL'!I52</f>
        <v>1.5151266791371789</v>
      </c>
      <c r="O17" s="64">
        <f>'FAC 2012-2018 RAIL'!I83</f>
        <v>0</v>
      </c>
      <c r="P17" s="64" t="str">
        <f>'FAC 2012-2018 RAIL'!I110</f>
        <v>-</v>
      </c>
      <c r="Q17" s="64">
        <f>'FAC 2012-2018 RAIL'!AD24</f>
        <v>-6.2691511979416784E-3</v>
      </c>
      <c r="R17" s="64">
        <f>'FAC 2012-2018 RAIL'!AD52</f>
        <v>-5.5213358380388038E-3</v>
      </c>
      <c r="S17" s="64"/>
      <c r="T17" s="64">
        <f>'FAC 2012-2018 RAIL'!AD110</f>
        <v>-9.4604090516181485E-3</v>
      </c>
      <c r="U17" s="69"/>
    </row>
    <row r="18" spans="2:21" x14ac:dyDescent="0.2">
      <c r="B18" s="10" t="s">
        <v>74</v>
      </c>
      <c r="C18" s="64" t="str">
        <f>'FAC 2002-2018 RAIL'!I25</f>
        <v>-</v>
      </c>
      <c r="D18" s="64" t="str">
        <f>'FAC 2002-2018 RAIL'!I53</f>
        <v>-</v>
      </c>
      <c r="E18" s="64" t="str">
        <f>'FAC 2002-2018 RAIL'!I82</f>
        <v>-</v>
      </c>
      <c r="F18" s="65" t="str">
        <f>'FAC 2002-2018 RAIL'!I111</f>
        <v>-</v>
      </c>
      <c r="G18" s="65">
        <f>'FAC 2002-2018 RAIL'!AD25</f>
        <v>0</v>
      </c>
      <c r="H18" s="65">
        <f>'FAC 2002-2018 RAIL'!AD53</f>
        <v>0</v>
      </c>
      <c r="I18" s="65"/>
      <c r="J18" s="65">
        <f>'FAC 2002-2018 RAIL'!AD111</f>
        <v>0</v>
      </c>
      <c r="L18" s="10" t="s">
        <v>74</v>
      </c>
      <c r="M18" s="64" t="str">
        <f>'FAC 2012-2018 RAIL'!I25</f>
        <v>-</v>
      </c>
      <c r="N18" s="64" t="str">
        <f>'FAC 2012-2018 RAIL'!I53</f>
        <v>-</v>
      </c>
      <c r="O18" s="64" t="e">
        <f>'FAC 2012-2018 RAIL'!I84</f>
        <v>#N/A</v>
      </c>
      <c r="P18" s="64" t="str">
        <f>'FAC 2012-2018 RAIL'!I111</f>
        <v>-</v>
      </c>
      <c r="Q18" s="65">
        <f>'FAC 2012-2018 RAIL'!AD25</f>
        <v>0</v>
      </c>
      <c r="R18" s="65">
        <f>'FAC 2012-2018 RAIL'!AD53</f>
        <v>0</v>
      </c>
      <c r="S18" s="65"/>
      <c r="T18" s="65">
        <f>'FAC 2012-2018 RAIL'!AD111</f>
        <v>0</v>
      </c>
      <c r="U18" s="69"/>
    </row>
    <row r="19" spans="2:21" x14ac:dyDescent="0.2">
      <c r="B19" s="43" t="s">
        <v>61</v>
      </c>
      <c r="C19" s="66"/>
      <c r="D19" s="66"/>
      <c r="E19" s="66"/>
      <c r="F19" s="66"/>
      <c r="G19" s="66">
        <f>'FAC 2002-2018 RAIL'!AD26</f>
        <v>5.6605924910610519E-2</v>
      </c>
      <c r="H19" s="66">
        <f>'FAC 2002-2018 RAIL'!AD54</f>
        <v>0.30557311244964447</v>
      </c>
      <c r="I19" s="66"/>
      <c r="J19" s="66">
        <f>'FAC 2002-2018 RAIL'!AD112</f>
        <v>0</v>
      </c>
      <c r="L19" s="82" t="s">
        <v>61</v>
      </c>
      <c r="M19" s="81"/>
      <c r="N19" s="81"/>
      <c r="O19" s="81"/>
      <c r="P19" s="66"/>
      <c r="Q19" s="66">
        <f>'FAC 2012-2018 RAIL'!AD26</f>
        <v>0</v>
      </c>
      <c r="R19" s="66">
        <f>'FAC 2012-2018 RAIL'!AD54</f>
        <v>4.743171298065451E-2</v>
      </c>
      <c r="S19" s="66"/>
      <c r="T19" s="66">
        <f>'FAC 2012-2018 RAIL'!AD112</f>
        <v>0</v>
      </c>
    </row>
    <row r="20" spans="2:21" x14ac:dyDescent="0.2">
      <c r="B20" s="27" t="s">
        <v>75</v>
      </c>
      <c r="C20" s="68"/>
      <c r="D20" s="68"/>
      <c r="E20" s="68"/>
      <c r="F20" s="66"/>
      <c r="G20" s="66">
        <f>'FAC 2002-2018 RAIL'!AD27</f>
        <v>0.96146057174745847</v>
      </c>
      <c r="H20" s="66">
        <f>'FAC 2002-2018 RAIL'!AD55</f>
        <v>1.5169798193221364</v>
      </c>
      <c r="I20" s="66"/>
      <c r="J20" s="66">
        <f>'FAC 2002-2018 RAIL'!AD113</f>
        <v>0.59799532326775107</v>
      </c>
      <c r="L20" s="82" t="s">
        <v>75</v>
      </c>
      <c r="M20" s="81"/>
      <c r="N20" s="81"/>
      <c r="O20" s="81"/>
      <c r="P20" s="68"/>
      <c r="Q20" s="66">
        <f>'FAC 2012-2018 RAIL'!AD27</f>
        <v>6.08028394272071E-2</v>
      </c>
      <c r="R20" s="66">
        <f>'FAC 2012-2018 RAIL'!AD55</f>
        <v>0.11790929132752059</v>
      </c>
      <c r="S20" s="66"/>
      <c r="T20" s="66">
        <f>'FAC 2012-2018 RAIL'!AD113</f>
        <v>5.6994449145121751E-2</v>
      </c>
    </row>
    <row r="21" spans="2:21" x14ac:dyDescent="0.2">
      <c r="B21" s="43" t="s">
        <v>58</v>
      </c>
      <c r="C21" s="66"/>
      <c r="D21" s="66"/>
      <c r="E21" s="66"/>
      <c r="F21" s="66"/>
      <c r="G21" s="66">
        <f>'FAC 2002-2018 RAIL'!AD28</f>
        <v>0.52926542435835611</v>
      </c>
      <c r="H21" s="66">
        <f>'FAC 2002-2018 RAIL'!AD56</f>
        <v>0.82538334678664782</v>
      </c>
      <c r="I21" s="66"/>
      <c r="J21" s="66">
        <f>'FAC 2002-2018 RAIL'!AD114</f>
        <v>0.49309529238476402</v>
      </c>
      <c r="L21" s="82" t="s">
        <v>58</v>
      </c>
      <c r="M21" s="81"/>
      <c r="N21" s="81"/>
      <c r="O21" s="81"/>
      <c r="P21" s="81"/>
      <c r="Q21" s="66">
        <f>'FAC 2012-2018 RAIL'!AD28</f>
        <v>-2.8573019054414117E-2</v>
      </c>
      <c r="R21" s="66">
        <f>'FAC 2012-2018 RAIL'!AD56</f>
        <v>8.9280948722099129E-3</v>
      </c>
      <c r="S21" s="66"/>
      <c r="T21" s="66">
        <f>'FAC 2012-2018 RAIL'!AD114</f>
        <v>3.3855879324180549E-2</v>
      </c>
    </row>
    <row r="22" spans="2:21" ht="17" thickBot="1" x14ac:dyDescent="0.25">
      <c r="B22" s="79" t="s">
        <v>76</v>
      </c>
      <c r="C22" s="80"/>
      <c r="D22" s="80"/>
      <c r="E22" s="80"/>
      <c r="F22" s="86"/>
      <c r="G22" s="80">
        <f>'FAC 2002-2018 RAIL'!AD29</f>
        <v>-0.43219514738910236</v>
      </c>
      <c r="H22" s="80">
        <f>'FAC 2002-2018 RAIL'!AD57</f>
        <v>-0.69159647253548862</v>
      </c>
      <c r="I22" s="80"/>
      <c r="J22" s="80">
        <f>'FAC 2002-2018 RAIL'!AD115</f>
        <v>-0.10490003088298705</v>
      </c>
      <c r="L22" s="79" t="s">
        <v>76</v>
      </c>
      <c r="M22" s="80"/>
      <c r="N22" s="80"/>
      <c r="O22" s="80"/>
      <c r="P22" s="80"/>
      <c r="Q22" s="80">
        <f>'FAC 2012-2018 RAIL'!AD29</f>
        <v>-8.9375858481621218E-2</v>
      </c>
      <c r="R22" s="80">
        <f>'FAC 2012-2018 RAIL'!AD57</f>
        <v>-0.10898119645531068</v>
      </c>
      <c r="S22" s="80"/>
      <c r="T22" s="80">
        <f>'FAC 2012-2018 RAIL'!AD115</f>
        <v>-2.3138569820941202E-2</v>
      </c>
    </row>
    <row r="23" spans="2:21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20"/>
  <sheetViews>
    <sheetView showGridLines="0" workbookViewId="0">
      <selection activeCell="A3" sqref="A3:XFD119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25.33203125" style="14" customWidth="1"/>
    <col min="5" max="5" width="5.5" style="15" bestFit="1" customWidth="1"/>
    <col min="6" max="6" width="11" style="14" hidden="1" customWidth="1"/>
    <col min="7" max="8" width="11.6640625" style="14" bestFit="1" customWidth="1"/>
    <col min="9" max="9" width="6.6640625" style="16" bestFit="1" customWidth="1"/>
    <col min="10" max="10" width="11" style="14" customWidth="1"/>
    <col min="11" max="11" width="24.6640625" style="14" hidden="1" customWidth="1"/>
    <col min="12" max="12" width="12.6640625" style="14" hidden="1" customWidth="1"/>
    <col min="13" max="13" width="13.6640625" style="14" hidden="1" customWidth="1"/>
    <col min="14" max="14" width="13.1640625" style="14" hidden="1" customWidth="1"/>
    <col min="15" max="15" width="11.1640625" style="14" hidden="1" customWidth="1"/>
    <col min="16" max="28" width="11.6640625" style="14" hidden="1" customWidth="1"/>
    <col min="29" max="29" width="10" style="14" customWidth="1"/>
    <col min="30" max="30" width="12.1640625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2002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30</v>
      </c>
      <c r="C6" s="21">
        <v>0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62"/>
      <c r="C8" s="63"/>
      <c r="D8" s="63"/>
      <c r="E8" s="63"/>
      <c r="F8" s="63"/>
      <c r="G8" s="85" t="s">
        <v>59</v>
      </c>
      <c r="H8" s="85"/>
      <c r="I8" s="85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85" t="s">
        <v>63</v>
      </c>
      <c r="AD8" s="85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2002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0_1_2002</v>
      </c>
      <c r="H11" s="8" t="str">
        <f>CONCATENATE($C6,"_",$C7,"_",H9)</f>
        <v>0_1_2018</v>
      </c>
      <c r="I11" s="29"/>
      <c r="J11" s="8"/>
      <c r="K11" s="8"/>
      <c r="L11" s="8"/>
      <c r="M11" s="8" t="str">
        <f>IF($G9+M10&gt;$H9,0,CONCATENATE($C6,"_",$C7,"_",$G9+M10))</f>
        <v>0_1_2003</v>
      </c>
      <c r="N11" s="8" t="str">
        <f t="shared" ref="N11:AB11" si="0">IF($G9+N10&gt;$H9,0,CONCATENATE($C6,"_",$C7,"_",$G9+N10))</f>
        <v>0_1_2004</v>
      </c>
      <c r="O11" s="8" t="str">
        <f t="shared" si="0"/>
        <v>0_1_2005</v>
      </c>
      <c r="P11" s="8" t="str">
        <f t="shared" si="0"/>
        <v>0_1_2006</v>
      </c>
      <c r="Q11" s="8" t="str">
        <f t="shared" si="0"/>
        <v>0_1_2007</v>
      </c>
      <c r="R11" s="8" t="str">
        <f t="shared" si="0"/>
        <v>0_1_2008</v>
      </c>
      <c r="S11" s="8" t="str">
        <f t="shared" si="0"/>
        <v>0_1_2009</v>
      </c>
      <c r="T11" s="8" t="str">
        <f t="shared" si="0"/>
        <v>0_1_2010</v>
      </c>
      <c r="U11" s="8" t="str">
        <f t="shared" si="0"/>
        <v>0_1_2011</v>
      </c>
      <c r="V11" s="8" t="str">
        <f t="shared" si="0"/>
        <v>0_1_2012</v>
      </c>
      <c r="W11" s="8" t="str">
        <f t="shared" si="0"/>
        <v>0_1_2013</v>
      </c>
      <c r="X11" s="8" t="str">
        <f t="shared" si="0"/>
        <v>0_1_2014</v>
      </c>
      <c r="Y11" s="8" t="str">
        <f t="shared" si="0"/>
        <v>0_1_2015</v>
      </c>
      <c r="Z11" s="8" t="str">
        <f t="shared" si="0"/>
        <v>0_1_2016</v>
      </c>
      <c r="AA11" s="8" t="str">
        <f t="shared" si="0"/>
        <v>0_1_2017</v>
      </c>
      <c r="AB11" s="8" t="str">
        <f t="shared" si="0"/>
        <v>0_1_2018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56">
        <v>0.81299999999999994</v>
      </c>
      <c r="F13" s="8">
        <f>MATCH($D13,FAC_TOTALS_APTA!$A$2:$BN$2,)</f>
        <v>11</v>
      </c>
      <c r="G13" s="30" t="e">
        <f>VLOOKUP(G11,FAC_TOTALS_APTA!$A$4:$BN$108,$F13,FALSE)</f>
        <v>#N/A</v>
      </c>
      <c r="H13" s="30" t="e">
        <f>VLOOKUP(H11,FAC_TOTALS_APTA!$A$4:$BN$108,$F13,FALSE)</f>
        <v>#N/A</v>
      </c>
      <c r="I13" s="31" t="str">
        <f>IFERROR(H13/G13-1,"-")</f>
        <v>-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MATCH($K13,FAC_TOTALS_APTA!$A$2:$BL$2,)</f>
        <v>24</v>
      </c>
      <c r="M13" s="30" t="e">
        <f>IF(M11=0,0,VLOOKUP(M11,FAC_TOTALS_APTA!$A$4:$BN$108,$L13,FALSE))</f>
        <v>#N/A</v>
      </c>
      <c r="N13" s="30" t="e">
        <f>IF(N11=0,0,VLOOKUP(N11,FAC_TOTALS_APTA!$A$4:$BN$108,$L13,FALSE))</f>
        <v>#N/A</v>
      </c>
      <c r="O13" s="30" t="e">
        <f>IF(O11=0,0,VLOOKUP(O11,FAC_TOTALS_APTA!$A$4:$BN$108,$L13,FALSE))</f>
        <v>#N/A</v>
      </c>
      <c r="P13" s="30" t="e">
        <f>IF(P11=0,0,VLOOKUP(P11,FAC_TOTALS_APTA!$A$4:$BN$108,$L13,FALSE))</f>
        <v>#N/A</v>
      </c>
      <c r="Q13" s="30" t="e">
        <f>IF(Q11=0,0,VLOOKUP(Q11,FAC_TOTALS_APTA!$A$4:$BN$108,$L13,FALSE))</f>
        <v>#N/A</v>
      </c>
      <c r="R13" s="30" t="e">
        <f>IF(R11=0,0,VLOOKUP(R11,FAC_TOTALS_APTA!$A$4:$BN$108,$L13,FALSE))</f>
        <v>#N/A</v>
      </c>
      <c r="S13" s="30" t="e">
        <f>IF(S11=0,0,VLOOKUP(S11,FAC_TOTALS_APTA!$A$4:$BN$108,$L13,FALSE))</f>
        <v>#N/A</v>
      </c>
      <c r="T13" s="30" t="e">
        <f>IF(T11=0,0,VLOOKUP(T11,FAC_TOTALS_APTA!$A$4:$BN$108,$L13,FALSE))</f>
        <v>#N/A</v>
      </c>
      <c r="U13" s="30" t="e">
        <f>IF(U11=0,0,VLOOKUP(U11,FAC_TOTALS_APTA!$A$4:$BN$108,$L13,FALSE))</f>
        <v>#N/A</v>
      </c>
      <c r="V13" s="30" t="e">
        <f>IF(V11=0,0,VLOOKUP(V11,FAC_TOTALS_APTA!$A$4:$BN$108,$L13,FALSE))</f>
        <v>#N/A</v>
      </c>
      <c r="W13" s="30" t="e">
        <f>IF(W11=0,0,VLOOKUP(W11,FAC_TOTALS_APTA!$A$4:$BN$108,$L13,FALSE))</f>
        <v>#N/A</v>
      </c>
      <c r="X13" s="30" t="e">
        <f>IF(X11=0,0,VLOOKUP(X11,FAC_TOTALS_APTA!$A$4:$BN$108,$L13,FALSE))</f>
        <v>#N/A</v>
      </c>
      <c r="Y13" s="30" t="e">
        <f>IF(Y11=0,0,VLOOKUP(Y11,FAC_TOTALS_APTA!$A$4:$BN$108,$L13,FALSE))</f>
        <v>#N/A</v>
      </c>
      <c r="Z13" s="30" t="e">
        <f>IF(Z11=0,0,VLOOKUP(Z11,FAC_TOTALS_APTA!$A$4:$BN$108,$L13,FALSE))</f>
        <v>#N/A</v>
      </c>
      <c r="AA13" s="30" t="e">
        <f>IF(AA11=0,0,VLOOKUP(AA11,FAC_TOTALS_APTA!$A$4:$BN$108,$L13,FALSE))</f>
        <v>#N/A</v>
      </c>
      <c r="AB13" s="30" t="e">
        <f>IF(AB11=0,0,VLOOKUP(AB11,FAC_TOTALS_APTA!$A$4:$BN$108,$L13,FALSE))</f>
        <v>#N/A</v>
      </c>
      <c r="AC13" s="33" t="e">
        <f>SUM(M13:AB13)</f>
        <v>#N/A</v>
      </c>
      <c r="AD13" s="34" t="e">
        <f>AC13/G29</f>
        <v>#N/A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56">
        <v>-0.70179999999999998</v>
      </c>
      <c r="F14" s="8">
        <f>MATCH($D14,FAC_TOTALS_APTA!$A$2:$BN$2,)</f>
        <v>12</v>
      </c>
      <c r="G14" s="55" t="e">
        <f>VLOOKUP(G11,FAC_TOTALS_APTA!$A$4:$BN$108,$F14,FALSE)</f>
        <v>#N/A</v>
      </c>
      <c r="H14" s="55" t="e">
        <f>VLOOKUP(H11,FAC_TOTALS_APTA!$A$4:$BN$108,$F14,FALSE)</f>
        <v>#N/A</v>
      </c>
      <c r="I14" s="31" t="str">
        <f t="shared" ref="I14:I26" si="1">IFERROR(H14/G14-1,"-")</f>
        <v>-</v>
      </c>
      <c r="J14" s="32" t="str">
        <f t="shared" ref="J14:J26" si="2">IF(C14="Log","_log","")</f>
        <v>_log</v>
      </c>
      <c r="K14" s="32" t="str">
        <f t="shared" ref="K14:K27" si="3">CONCATENATE(D14,J14,"_FAC")</f>
        <v>FARE_per_UPT_2018_log_FAC</v>
      </c>
      <c r="L14" s="8">
        <f>MATCH($K14,FAC_TOTALS_APTA!$A$2:$BL$2,)</f>
        <v>25</v>
      </c>
      <c r="M14" s="30" t="e">
        <f>IF(M11=0,0,VLOOKUP(M11,FAC_TOTALS_APTA!$A$4:$BN$108,$L14,FALSE))</f>
        <v>#N/A</v>
      </c>
      <c r="N14" s="30" t="e">
        <f>IF(N11=0,0,VLOOKUP(N11,FAC_TOTALS_APTA!$A$4:$BN$108,$L14,FALSE))</f>
        <v>#N/A</v>
      </c>
      <c r="O14" s="30" t="e">
        <f>IF(O11=0,0,VLOOKUP(O11,FAC_TOTALS_APTA!$A$4:$BN$108,$L14,FALSE))</f>
        <v>#N/A</v>
      </c>
      <c r="P14" s="30" t="e">
        <f>IF(P11=0,0,VLOOKUP(P11,FAC_TOTALS_APTA!$A$4:$BN$108,$L14,FALSE))</f>
        <v>#N/A</v>
      </c>
      <c r="Q14" s="30" t="e">
        <f>IF(Q11=0,0,VLOOKUP(Q11,FAC_TOTALS_APTA!$A$4:$BN$108,$L14,FALSE))</f>
        <v>#N/A</v>
      </c>
      <c r="R14" s="30" t="e">
        <f>IF(R11=0,0,VLOOKUP(R11,FAC_TOTALS_APTA!$A$4:$BN$108,$L14,FALSE))</f>
        <v>#N/A</v>
      </c>
      <c r="S14" s="30" t="e">
        <f>IF(S11=0,0,VLOOKUP(S11,FAC_TOTALS_APTA!$A$4:$BN$108,$L14,FALSE))</f>
        <v>#N/A</v>
      </c>
      <c r="T14" s="30" t="e">
        <f>IF(T11=0,0,VLOOKUP(T11,FAC_TOTALS_APTA!$A$4:$BN$108,$L14,FALSE))</f>
        <v>#N/A</v>
      </c>
      <c r="U14" s="30" t="e">
        <f>IF(U11=0,0,VLOOKUP(U11,FAC_TOTALS_APTA!$A$4:$BN$108,$L14,FALSE))</f>
        <v>#N/A</v>
      </c>
      <c r="V14" s="30" t="e">
        <f>IF(V11=0,0,VLOOKUP(V11,FAC_TOTALS_APTA!$A$4:$BN$108,$L14,FALSE))</f>
        <v>#N/A</v>
      </c>
      <c r="W14" s="30" t="e">
        <f>IF(W11=0,0,VLOOKUP(W11,FAC_TOTALS_APTA!$A$4:$BN$108,$L14,FALSE))</f>
        <v>#N/A</v>
      </c>
      <c r="X14" s="30" t="e">
        <f>IF(X11=0,0,VLOOKUP(X11,FAC_TOTALS_APTA!$A$4:$BN$108,$L14,FALSE))</f>
        <v>#N/A</v>
      </c>
      <c r="Y14" s="30" t="e">
        <f>IF(Y11=0,0,VLOOKUP(Y11,FAC_TOTALS_APTA!$A$4:$BN$108,$L14,FALSE))</f>
        <v>#N/A</v>
      </c>
      <c r="Z14" s="30" t="e">
        <f>IF(Z11=0,0,VLOOKUP(Z11,FAC_TOTALS_APTA!$A$4:$BN$108,$L14,FALSE))</f>
        <v>#N/A</v>
      </c>
      <c r="AA14" s="30" t="e">
        <f>IF(AA11=0,0,VLOOKUP(AA11,FAC_TOTALS_APTA!$A$4:$BN$108,$L14,FALSE))</f>
        <v>#N/A</v>
      </c>
      <c r="AB14" s="30" t="e">
        <f>IF(AB11=0,0,VLOOKUP(AB11,FAC_TOTALS_APTA!$A$4:$BN$108,$L14,FALSE))</f>
        <v>#N/A</v>
      </c>
      <c r="AC14" s="33" t="e">
        <f t="shared" ref="AC14:AC26" si="4">SUM(M14:AB14)</f>
        <v>#N/A</v>
      </c>
      <c r="AD14" s="34" t="e">
        <f>AC14/G29</f>
        <v>#N/A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56">
        <v>0.26119999999999999</v>
      </c>
      <c r="F15" s="8">
        <f>MATCH($D15,FAC_TOTALS_APTA!$A$2:$BN$2,)</f>
        <v>13</v>
      </c>
      <c r="G15" s="30" t="e">
        <f>VLOOKUP(G11,FAC_TOTALS_APTA!$A$4:$BN$108,$F15,FALSE)</f>
        <v>#N/A</v>
      </c>
      <c r="H15" s="30" t="e">
        <f>VLOOKUP(H11,FAC_TOTALS_APTA!$A$4:$BN$108,$F15,FALSE)</f>
        <v>#N/A</v>
      </c>
      <c r="I15" s="31" t="str">
        <f t="shared" si="1"/>
        <v>-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MATCH($K15,FAC_TOTALS_APTA!$A$2:$BL$2,)</f>
        <v>26</v>
      </c>
      <c r="M15" s="30" t="e">
        <f>IF(M11=0,0,VLOOKUP(M11,FAC_TOTALS_APTA!$A$4:$BN$108,$L15,FALSE))</f>
        <v>#N/A</v>
      </c>
      <c r="N15" s="30" t="e">
        <f>IF(N11=0,0,VLOOKUP(N11,FAC_TOTALS_APTA!$A$4:$BN$108,$L15,FALSE))</f>
        <v>#N/A</v>
      </c>
      <c r="O15" s="30" t="e">
        <f>IF(O11=0,0,VLOOKUP(O11,FAC_TOTALS_APTA!$A$4:$BN$108,$L15,FALSE))</f>
        <v>#N/A</v>
      </c>
      <c r="P15" s="30" t="e">
        <f>IF(P11=0,0,VLOOKUP(P11,FAC_TOTALS_APTA!$A$4:$BN$108,$L15,FALSE))</f>
        <v>#N/A</v>
      </c>
      <c r="Q15" s="30" t="e">
        <f>IF(Q11=0,0,VLOOKUP(Q11,FAC_TOTALS_APTA!$A$4:$BN$108,$L15,FALSE))</f>
        <v>#N/A</v>
      </c>
      <c r="R15" s="30" t="e">
        <f>IF(R11=0,0,VLOOKUP(R11,FAC_TOTALS_APTA!$A$4:$BN$108,$L15,FALSE))</f>
        <v>#N/A</v>
      </c>
      <c r="S15" s="30" t="e">
        <f>IF(S11=0,0,VLOOKUP(S11,FAC_TOTALS_APTA!$A$4:$BN$108,$L15,FALSE))</f>
        <v>#N/A</v>
      </c>
      <c r="T15" s="30" t="e">
        <f>IF(T11=0,0,VLOOKUP(T11,FAC_TOTALS_APTA!$A$4:$BN$108,$L15,FALSE))</f>
        <v>#N/A</v>
      </c>
      <c r="U15" s="30" t="e">
        <f>IF(U11=0,0,VLOOKUP(U11,FAC_TOTALS_APTA!$A$4:$BN$108,$L15,FALSE))</f>
        <v>#N/A</v>
      </c>
      <c r="V15" s="30" t="e">
        <f>IF(V11=0,0,VLOOKUP(V11,FAC_TOTALS_APTA!$A$4:$BN$108,$L15,FALSE))</f>
        <v>#N/A</v>
      </c>
      <c r="W15" s="30" t="e">
        <f>IF(W11=0,0,VLOOKUP(W11,FAC_TOTALS_APTA!$A$4:$BN$108,$L15,FALSE))</f>
        <v>#N/A</v>
      </c>
      <c r="X15" s="30" t="e">
        <f>IF(X11=0,0,VLOOKUP(X11,FAC_TOTALS_APTA!$A$4:$BN$108,$L15,FALSE))</f>
        <v>#N/A</v>
      </c>
      <c r="Y15" s="30" t="e">
        <f>IF(Y11=0,0,VLOOKUP(Y11,FAC_TOTALS_APTA!$A$4:$BN$108,$L15,FALSE))</f>
        <v>#N/A</v>
      </c>
      <c r="Z15" s="30" t="e">
        <f>IF(Z11=0,0,VLOOKUP(Z11,FAC_TOTALS_APTA!$A$4:$BN$108,$L15,FALSE))</f>
        <v>#N/A</v>
      </c>
      <c r="AA15" s="30" t="e">
        <f>IF(AA11=0,0,VLOOKUP(AA11,FAC_TOTALS_APTA!$A$4:$BN$108,$L15,FALSE))</f>
        <v>#N/A</v>
      </c>
      <c r="AB15" s="30" t="e">
        <f>IF(AB11=0,0,VLOOKUP(AB11,FAC_TOTALS_APTA!$A$4:$BN$108,$L15,FALSE))</f>
        <v>#N/A</v>
      </c>
      <c r="AC15" s="33" t="e">
        <f t="shared" si="4"/>
        <v>#N/A</v>
      </c>
      <c r="AD15" s="34" t="e">
        <f>AC15/G29</f>
        <v>#N/A</v>
      </c>
      <c r="AE15" s="8"/>
    </row>
    <row r="16" spans="1:31" s="15" customFormat="1" ht="30" x14ac:dyDescent="0.2">
      <c r="A16" s="8"/>
      <c r="B16" s="27" t="s">
        <v>82</v>
      </c>
      <c r="C16" s="29"/>
      <c r="D16" s="5" t="s">
        <v>79</v>
      </c>
      <c r="E16" s="56">
        <v>0.39179999999999998</v>
      </c>
      <c r="F16" s="8">
        <f>MATCH($D16,FAC_TOTALS_APTA!$A$2:$BN$2,)</f>
        <v>17</v>
      </c>
      <c r="G16" s="55" t="e">
        <f>VLOOKUP(G11,FAC_TOTALS_APTA!$A$4:$BN$108,$F16,FALSE)</f>
        <v>#N/A</v>
      </c>
      <c r="H16" s="55" t="e">
        <f>VLOOKUP(H11,FAC_TOTALS_APTA!$A$4:$BN$108,$F16,FALSE)</f>
        <v>#N/A</v>
      </c>
      <c r="I16" s="31" t="str">
        <f t="shared" si="1"/>
        <v>-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MATCH($K16,FAC_TOTALS_APTA!$A$2:$BL$2,)</f>
        <v>30</v>
      </c>
      <c r="M16" s="30" t="e">
        <f>IF(M11=0,0,VLOOKUP(M11,FAC_TOTALS_APTA!$A$4:$BN$108,$L16,FALSE))</f>
        <v>#N/A</v>
      </c>
      <c r="N16" s="30" t="e">
        <f>IF(N11=0,0,VLOOKUP(N11,FAC_TOTALS_APTA!$A$4:$BN$108,$L16,FALSE))</f>
        <v>#N/A</v>
      </c>
      <c r="O16" s="30" t="e">
        <f>IF(O11=0,0,VLOOKUP(O11,FAC_TOTALS_APTA!$A$4:$BN$108,$L16,FALSE))</f>
        <v>#N/A</v>
      </c>
      <c r="P16" s="30" t="e">
        <f>IF(P11=0,0,VLOOKUP(P11,FAC_TOTALS_APTA!$A$4:$BN$108,$L16,FALSE))</f>
        <v>#N/A</v>
      </c>
      <c r="Q16" s="30" t="e">
        <f>IF(Q11=0,0,VLOOKUP(Q11,FAC_TOTALS_APTA!$A$4:$BN$108,$L16,FALSE))</f>
        <v>#N/A</v>
      </c>
      <c r="R16" s="30" t="e">
        <f>IF(R11=0,0,VLOOKUP(R11,FAC_TOTALS_APTA!$A$4:$BN$108,$L16,FALSE))</f>
        <v>#N/A</v>
      </c>
      <c r="S16" s="30" t="e">
        <f>IF(S11=0,0,VLOOKUP(S11,FAC_TOTALS_APTA!$A$4:$BN$108,$L16,FALSE))</f>
        <v>#N/A</v>
      </c>
      <c r="T16" s="30" t="e">
        <f>IF(T11=0,0,VLOOKUP(T11,FAC_TOTALS_APTA!$A$4:$BN$108,$L16,FALSE))</f>
        <v>#N/A</v>
      </c>
      <c r="U16" s="30" t="e">
        <f>IF(U11=0,0,VLOOKUP(U11,FAC_TOTALS_APTA!$A$4:$BN$108,$L16,FALSE))</f>
        <v>#N/A</v>
      </c>
      <c r="V16" s="30" t="e">
        <f>IF(V11=0,0,VLOOKUP(V11,FAC_TOTALS_APTA!$A$4:$BN$108,$L16,FALSE))</f>
        <v>#N/A</v>
      </c>
      <c r="W16" s="30" t="e">
        <f>IF(W11=0,0,VLOOKUP(W11,FAC_TOTALS_APTA!$A$4:$BN$108,$L16,FALSE))</f>
        <v>#N/A</v>
      </c>
      <c r="X16" s="30" t="e">
        <f>IF(X11=0,0,VLOOKUP(X11,FAC_TOTALS_APTA!$A$4:$BN$108,$L16,FALSE))</f>
        <v>#N/A</v>
      </c>
      <c r="Y16" s="30" t="e">
        <f>IF(Y11=0,0,VLOOKUP(Y11,FAC_TOTALS_APTA!$A$4:$BN$108,$L16,FALSE))</f>
        <v>#N/A</v>
      </c>
      <c r="Z16" s="30" t="e">
        <f>IF(Z11=0,0,VLOOKUP(Z11,FAC_TOTALS_APTA!$A$4:$BN$108,$L16,FALSE))</f>
        <v>#N/A</v>
      </c>
      <c r="AA16" s="30" t="e">
        <f>IF(AA11=0,0,VLOOKUP(AA11,FAC_TOTALS_APTA!$A$4:$BN$108,$L16,FALSE))</f>
        <v>#N/A</v>
      </c>
      <c r="AB16" s="30" t="e">
        <f>IF(AB11=0,0,VLOOKUP(AB11,FAC_TOTALS_APTA!$A$4:$BN$108,$L16,FALSE))</f>
        <v>#N/A</v>
      </c>
      <c r="AC16" s="33" t="e">
        <f t="shared" si="4"/>
        <v>#N/A</v>
      </c>
      <c r="AD16" s="34" t="e">
        <f>AC16/G29</f>
        <v>#N/A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56">
        <v>0.21890000000000001</v>
      </c>
      <c r="F17" s="8">
        <f>MATCH($D17,FAC_TOTALS_APTA!$A$2:$BN$2,)</f>
        <v>14</v>
      </c>
      <c r="G17" s="35" t="e">
        <f>VLOOKUP(G11,FAC_TOTALS_APTA!$A$4:$BN$108,$F17,FALSE)</f>
        <v>#N/A</v>
      </c>
      <c r="H17" s="35" t="e">
        <f>VLOOKUP(H11,FAC_TOTALS_APTA!$A$4:$BN$108,$F17,FALSE)</f>
        <v>#N/A</v>
      </c>
      <c r="I17" s="31" t="str">
        <f t="shared" si="1"/>
        <v>-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MATCH($K17,FAC_TOTALS_APTA!$A$2:$BL$2,)</f>
        <v>27</v>
      </c>
      <c r="M17" s="30" t="e">
        <f>IF(M11=0,0,VLOOKUP(M11,FAC_TOTALS_APTA!$A$4:$BN$108,$L17,FALSE))</f>
        <v>#N/A</v>
      </c>
      <c r="N17" s="30" t="e">
        <f>IF(N11=0,0,VLOOKUP(N11,FAC_TOTALS_APTA!$A$4:$BN$108,$L17,FALSE))</f>
        <v>#N/A</v>
      </c>
      <c r="O17" s="30" t="e">
        <f>IF(O11=0,0,VLOOKUP(O11,FAC_TOTALS_APTA!$A$4:$BN$108,$L17,FALSE))</f>
        <v>#N/A</v>
      </c>
      <c r="P17" s="30" t="e">
        <f>IF(P11=0,0,VLOOKUP(P11,FAC_TOTALS_APTA!$A$4:$BN$108,$L17,FALSE))</f>
        <v>#N/A</v>
      </c>
      <c r="Q17" s="30" t="e">
        <f>IF(Q11=0,0,VLOOKUP(Q11,FAC_TOTALS_APTA!$A$4:$BN$108,$L17,FALSE))</f>
        <v>#N/A</v>
      </c>
      <c r="R17" s="30" t="e">
        <f>IF(R11=0,0,VLOOKUP(R11,FAC_TOTALS_APTA!$A$4:$BN$108,$L17,FALSE))</f>
        <v>#N/A</v>
      </c>
      <c r="S17" s="30" t="e">
        <f>IF(S11=0,0,VLOOKUP(S11,FAC_TOTALS_APTA!$A$4:$BN$108,$L17,FALSE))</f>
        <v>#N/A</v>
      </c>
      <c r="T17" s="30" t="e">
        <f>IF(T11=0,0,VLOOKUP(T11,FAC_TOTALS_APTA!$A$4:$BN$108,$L17,FALSE))</f>
        <v>#N/A</v>
      </c>
      <c r="U17" s="30" t="e">
        <f>IF(U11=0,0,VLOOKUP(U11,FAC_TOTALS_APTA!$A$4:$BN$108,$L17,FALSE))</f>
        <v>#N/A</v>
      </c>
      <c r="V17" s="30" t="e">
        <f>IF(V11=0,0,VLOOKUP(V11,FAC_TOTALS_APTA!$A$4:$BN$108,$L17,FALSE))</f>
        <v>#N/A</v>
      </c>
      <c r="W17" s="30" t="e">
        <f>IF(W11=0,0,VLOOKUP(W11,FAC_TOTALS_APTA!$A$4:$BN$108,$L17,FALSE))</f>
        <v>#N/A</v>
      </c>
      <c r="X17" s="30" t="e">
        <f>IF(X11=0,0,VLOOKUP(X11,FAC_TOTALS_APTA!$A$4:$BN$108,$L17,FALSE))</f>
        <v>#N/A</v>
      </c>
      <c r="Y17" s="30" t="e">
        <f>IF(Y11=0,0,VLOOKUP(Y11,FAC_TOTALS_APTA!$A$4:$BN$108,$L17,FALSE))</f>
        <v>#N/A</v>
      </c>
      <c r="Z17" s="30" t="e">
        <f>IF(Z11=0,0,VLOOKUP(Z11,FAC_TOTALS_APTA!$A$4:$BN$108,$L17,FALSE))</f>
        <v>#N/A</v>
      </c>
      <c r="AA17" s="30" t="e">
        <f>IF(AA11=0,0,VLOOKUP(AA11,FAC_TOTALS_APTA!$A$4:$BN$108,$L17,FALSE))</f>
        <v>#N/A</v>
      </c>
      <c r="AB17" s="30" t="e">
        <f>IF(AB11=0,0,VLOOKUP(AB11,FAC_TOTALS_APTA!$A$4:$BN$108,$L17,FALSE))</f>
        <v>#N/A</v>
      </c>
      <c r="AC17" s="33" t="e">
        <f t="shared" si="4"/>
        <v>#N/A</v>
      </c>
      <c r="AD17" s="34" t="e">
        <f>AC17/G29</f>
        <v>#N/A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56">
        <v>-0.3866</v>
      </c>
      <c r="F18" s="8">
        <f>MATCH($D18,FAC_TOTALS_APTA!$A$2:$BN$2,)</f>
        <v>15</v>
      </c>
      <c r="G18" s="55" t="e">
        <f>VLOOKUP(G11,FAC_TOTALS_APTA!$A$4:$BN$108,$F18,FALSE)</f>
        <v>#N/A</v>
      </c>
      <c r="H18" s="55" t="e">
        <f>VLOOKUP(H11,FAC_TOTALS_APTA!$A$4:$BN$108,$F18,FALSE)</f>
        <v>#N/A</v>
      </c>
      <c r="I18" s="31" t="str">
        <f t="shared" si="1"/>
        <v>-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MATCH($K18,FAC_TOTALS_APTA!$A$2:$BL$2,)</f>
        <v>28</v>
      </c>
      <c r="M18" s="30" t="e">
        <f>IF(M11=0,0,VLOOKUP(M11,FAC_TOTALS_APTA!$A$4:$BN$108,$L18,FALSE))</f>
        <v>#N/A</v>
      </c>
      <c r="N18" s="30" t="e">
        <f>IF(N11=0,0,VLOOKUP(N11,FAC_TOTALS_APTA!$A$4:$BN$108,$L18,FALSE))</f>
        <v>#N/A</v>
      </c>
      <c r="O18" s="30" t="e">
        <f>IF(O11=0,0,VLOOKUP(O11,FAC_TOTALS_APTA!$A$4:$BN$108,$L18,FALSE))</f>
        <v>#N/A</v>
      </c>
      <c r="P18" s="30" t="e">
        <f>IF(P11=0,0,VLOOKUP(P11,FAC_TOTALS_APTA!$A$4:$BN$108,$L18,FALSE))</f>
        <v>#N/A</v>
      </c>
      <c r="Q18" s="30" t="e">
        <f>IF(Q11=0,0,VLOOKUP(Q11,FAC_TOTALS_APTA!$A$4:$BN$108,$L18,FALSE))</f>
        <v>#N/A</v>
      </c>
      <c r="R18" s="30" t="e">
        <f>IF(R11=0,0,VLOOKUP(R11,FAC_TOTALS_APTA!$A$4:$BN$108,$L18,FALSE))</f>
        <v>#N/A</v>
      </c>
      <c r="S18" s="30" t="e">
        <f>IF(S11=0,0,VLOOKUP(S11,FAC_TOTALS_APTA!$A$4:$BN$108,$L18,FALSE))</f>
        <v>#N/A</v>
      </c>
      <c r="T18" s="30" t="e">
        <f>IF(T11=0,0,VLOOKUP(T11,FAC_TOTALS_APTA!$A$4:$BN$108,$L18,FALSE))</f>
        <v>#N/A</v>
      </c>
      <c r="U18" s="30" t="e">
        <f>IF(U11=0,0,VLOOKUP(U11,FAC_TOTALS_APTA!$A$4:$BN$108,$L18,FALSE))</f>
        <v>#N/A</v>
      </c>
      <c r="V18" s="30" t="e">
        <f>IF(V11=0,0,VLOOKUP(V11,FAC_TOTALS_APTA!$A$4:$BN$108,$L18,FALSE))</f>
        <v>#N/A</v>
      </c>
      <c r="W18" s="30" t="e">
        <f>IF(W11=0,0,VLOOKUP(W11,FAC_TOTALS_APTA!$A$4:$BN$108,$L18,FALSE))</f>
        <v>#N/A</v>
      </c>
      <c r="X18" s="30" t="e">
        <f>IF(X11=0,0,VLOOKUP(X11,FAC_TOTALS_APTA!$A$4:$BN$108,$L18,FALSE))</f>
        <v>#N/A</v>
      </c>
      <c r="Y18" s="30" t="e">
        <f>IF(Y11=0,0,VLOOKUP(Y11,FAC_TOTALS_APTA!$A$4:$BN$108,$L18,FALSE))</f>
        <v>#N/A</v>
      </c>
      <c r="Z18" s="30" t="e">
        <f>IF(Z11=0,0,VLOOKUP(Z11,FAC_TOTALS_APTA!$A$4:$BN$108,$L18,FALSE))</f>
        <v>#N/A</v>
      </c>
      <c r="AA18" s="30" t="e">
        <f>IF(AA11=0,0,VLOOKUP(AA11,FAC_TOTALS_APTA!$A$4:$BN$108,$L18,FALSE))</f>
        <v>#N/A</v>
      </c>
      <c r="AB18" s="30" t="e">
        <f>IF(AB11=0,0,VLOOKUP(AB11,FAC_TOTALS_APTA!$A$4:$BN$108,$L18,FALSE))</f>
        <v>#N/A</v>
      </c>
      <c r="AC18" s="33" t="e">
        <f t="shared" si="4"/>
        <v>#N/A</v>
      </c>
      <c r="AD18" s="34" t="e">
        <f>AC18/G29</f>
        <v>#N/A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56">
        <v>7.1000000000000004E-3</v>
      </c>
      <c r="F19" s="8">
        <f>MATCH($D19,FAC_TOTALS_APTA!$A$2:$BN$2,)</f>
        <v>16</v>
      </c>
      <c r="G19" s="30" t="e">
        <f>VLOOKUP(G11,FAC_TOTALS_APTA!$A$4:$BN$108,$F19,FALSE)</f>
        <v>#N/A</v>
      </c>
      <c r="H19" s="30" t="e">
        <f>VLOOKUP(H11,FAC_TOTALS_APTA!$A$4:$BN$108,$F19,FALSE)</f>
        <v>#N/A</v>
      </c>
      <c r="I19" s="31" t="str">
        <f t="shared" si="1"/>
        <v>-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MATCH($K19,FAC_TOTALS_APTA!$A$2:$BL$2,)</f>
        <v>29</v>
      </c>
      <c r="M19" s="30" t="e">
        <f>IF(M11=0,0,VLOOKUP(M11,FAC_TOTALS_APTA!$A$4:$BN$108,$L19,FALSE))</f>
        <v>#N/A</v>
      </c>
      <c r="N19" s="30" t="e">
        <f>IF(N11=0,0,VLOOKUP(N11,FAC_TOTALS_APTA!$A$4:$BN$108,$L19,FALSE))</f>
        <v>#N/A</v>
      </c>
      <c r="O19" s="30" t="e">
        <f>IF(O11=0,0,VLOOKUP(O11,FAC_TOTALS_APTA!$A$4:$BN$108,$L19,FALSE))</f>
        <v>#N/A</v>
      </c>
      <c r="P19" s="30" t="e">
        <f>IF(P11=0,0,VLOOKUP(P11,FAC_TOTALS_APTA!$A$4:$BN$108,$L19,FALSE))</f>
        <v>#N/A</v>
      </c>
      <c r="Q19" s="30" t="e">
        <f>IF(Q11=0,0,VLOOKUP(Q11,FAC_TOTALS_APTA!$A$4:$BN$108,$L19,FALSE))</f>
        <v>#N/A</v>
      </c>
      <c r="R19" s="30" t="e">
        <f>IF(R11=0,0,VLOOKUP(R11,FAC_TOTALS_APTA!$A$4:$BN$108,$L19,FALSE))</f>
        <v>#N/A</v>
      </c>
      <c r="S19" s="30" t="e">
        <f>IF(S11=0,0,VLOOKUP(S11,FAC_TOTALS_APTA!$A$4:$BN$108,$L19,FALSE))</f>
        <v>#N/A</v>
      </c>
      <c r="T19" s="30" t="e">
        <f>IF(T11=0,0,VLOOKUP(T11,FAC_TOTALS_APTA!$A$4:$BN$108,$L19,FALSE))</f>
        <v>#N/A</v>
      </c>
      <c r="U19" s="30" t="e">
        <f>IF(U11=0,0,VLOOKUP(U11,FAC_TOTALS_APTA!$A$4:$BN$108,$L19,FALSE))</f>
        <v>#N/A</v>
      </c>
      <c r="V19" s="30" t="e">
        <f>IF(V11=0,0,VLOOKUP(V11,FAC_TOTALS_APTA!$A$4:$BN$108,$L19,FALSE))</f>
        <v>#N/A</v>
      </c>
      <c r="W19" s="30" t="e">
        <f>IF(W11=0,0,VLOOKUP(W11,FAC_TOTALS_APTA!$A$4:$BN$108,$L19,FALSE))</f>
        <v>#N/A</v>
      </c>
      <c r="X19" s="30" t="e">
        <f>IF(X11=0,0,VLOOKUP(X11,FAC_TOTALS_APTA!$A$4:$BN$108,$L19,FALSE))</f>
        <v>#N/A</v>
      </c>
      <c r="Y19" s="30" t="e">
        <f>IF(Y11=0,0,VLOOKUP(Y11,FAC_TOTALS_APTA!$A$4:$BN$108,$L19,FALSE))</f>
        <v>#N/A</v>
      </c>
      <c r="Z19" s="30" t="e">
        <f>IF(Z11=0,0,VLOOKUP(Z11,FAC_TOTALS_APTA!$A$4:$BN$108,$L19,FALSE))</f>
        <v>#N/A</v>
      </c>
      <c r="AA19" s="30" t="e">
        <f>IF(AA11=0,0,VLOOKUP(AA11,FAC_TOTALS_APTA!$A$4:$BN$108,$L19,FALSE))</f>
        <v>#N/A</v>
      </c>
      <c r="AB19" s="30" t="e">
        <f>IF(AB11=0,0,VLOOKUP(AB11,FAC_TOTALS_APTA!$A$4:$BN$108,$L19,FALSE))</f>
        <v>#N/A</v>
      </c>
      <c r="AC19" s="33" t="e">
        <f t="shared" si="4"/>
        <v>#N/A</v>
      </c>
      <c r="AD19" s="34" t="e">
        <f>AC19/G29</f>
        <v>#N/A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56">
        <v>1E-4</v>
      </c>
      <c r="F20" s="8">
        <f>MATCH($D20,FAC_TOTALS_APTA!$A$2:$BN$2,)</f>
        <v>18</v>
      </c>
      <c r="G20" s="35" t="e">
        <f>VLOOKUP(G11,FAC_TOTALS_APTA!$A$4:$BN$108,$F20,FALSE)</f>
        <v>#N/A</v>
      </c>
      <c r="H20" s="35" t="e">
        <f>VLOOKUP(H11,FAC_TOTALS_APTA!$A$4:$BN$108,$F20,FALSE)</f>
        <v>#N/A</v>
      </c>
      <c r="I20" s="31" t="str">
        <f t="shared" si="1"/>
        <v>-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MATCH($K20,FAC_TOTALS_APTA!$A$2:$BL$2,)</f>
        <v>31</v>
      </c>
      <c r="M20" s="30" t="e">
        <f>IF(M11=0,0,VLOOKUP(M11,FAC_TOTALS_APTA!$A$4:$BN$108,$L20,FALSE))</f>
        <v>#N/A</v>
      </c>
      <c r="N20" s="30" t="e">
        <f>IF(N11=0,0,VLOOKUP(N11,FAC_TOTALS_APTA!$A$4:$BN$108,$L20,FALSE))</f>
        <v>#N/A</v>
      </c>
      <c r="O20" s="30" t="e">
        <f>IF(O11=0,0,VLOOKUP(O11,FAC_TOTALS_APTA!$A$4:$BN$108,$L20,FALSE))</f>
        <v>#N/A</v>
      </c>
      <c r="P20" s="30" t="e">
        <f>IF(P11=0,0,VLOOKUP(P11,FAC_TOTALS_APTA!$A$4:$BN$108,$L20,FALSE))</f>
        <v>#N/A</v>
      </c>
      <c r="Q20" s="30" t="e">
        <f>IF(Q11=0,0,VLOOKUP(Q11,FAC_TOTALS_APTA!$A$4:$BN$108,$L20,FALSE))</f>
        <v>#N/A</v>
      </c>
      <c r="R20" s="30" t="e">
        <f>IF(R11=0,0,VLOOKUP(R11,FAC_TOTALS_APTA!$A$4:$BN$108,$L20,FALSE))</f>
        <v>#N/A</v>
      </c>
      <c r="S20" s="30" t="e">
        <f>IF(S11=0,0,VLOOKUP(S11,FAC_TOTALS_APTA!$A$4:$BN$108,$L20,FALSE))</f>
        <v>#N/A</v>
      </c>
      <c r="T20" s="30" t="e">
        <f>IF(T11=0,0,VLOOKUP(T11,FAC_TOTALS_APTA!$A$4:$BN$108,$L20,FALSE))</f>
        <v>#N/A</v>
      </c>
      <c r="U20" s="30" t="e">
        <f>IF(U11=0,0,VLOOKUP(U11,FAC_TOTALS_APTA!$A$4:$BN$108,$L20,FALSE))</f>
        <v>#N/A</v>
      </c>
      <c r="V20" s="30" t="e">
        <f>IF(V11=0,0,VLOOKUP(V11,FAC_TOTALS_APTA!$A$4:$BN$108,$L20,FALSE))</f>
        <v>#N/A</v>
      </c>
      <c r="W20" s="30" t="e">
        <f>IF(W11=0,0,VLOOKUP(W11,FAC_TOTALS_APTA!$A$4:$BN$108,$L20,FALSE))</f>
        <v>#N/A</v>
      </c>
      <c r="X20" s="30" t="e">
        <f>IF(X11=0,0,VLOOKUP(X11,FAC_TOTALS_APTA!$A$4:$BN$108,$L20,FALSE))</f>
        <v>#N/A</v>
      </c>
      <c r="Y20" s="30" t="e">
        <f>IF(Y11=0,0,VLOOKUP(Y11,FAC_TOTALS_APTA!$A$4:$BN$108,$L20,FALSE))</f>
        <v>#N/A</v>
      </c>
      <c r="Z20" s="30" t="e">
        <f>IF(Z11=0,0,VLOOKUP(Z11,FAC_TOTALS_APTA!$A$4:$BN$108,$L20,FALSE))</f>
        <v>#N/A</v>
      </c>
      <c r="AA20" s="30" t="e">
        <f>IF(AA11=0,0,VLOOKUP(AA11,FAC_TOTALS_APTA!$A$4:$BN$108,$L20,FALSE))</f>
        <v>#N/A</v>
      </c>
      <c r="AB20" s="30" t="e">
        <f>IF(AB11=0,0,VLOOKUP(AB11,FAC_TOTALS_APTA!$A$4:$BN$108,$L20,FALSE))</f>
        <v>#N/A</v>
      </c>
      <c r="AC20" s="33" t="e">
        <f t="shared" si="4"/>
        <v>#N/A</v>
      </c>
      <c r="AD20" s="34" t="e">
        <f>AC20/G29</f>
        <v>#N/A</v>
      </c>
      <c r="AE20" s="8"/>
    </row>
    <row r="21" spans="1:31" s="15" customFormat="1" ht="34" x14ac:dyDescent="0.2">
      <c r="A21" s="8"/>
      <c r="B21" s="13" t="s">
        <v>83</v>
      </c>
      <c r="C21" s="29"/>
      <c r="D21" s="5" t="s">
        <v>87</v>
      </c>
      <c r="E21" s="56">
        <v>-5.9999999999999995E-4</v>
      </c>
      <c r="F21" s="8" t="e">
        <f>MATCH($D21,FAC_TOTALS_APTA!$A$2:$BN$2,)</f>
        <v>#N/A</v>
      </c>
      <c r="G21" s="35" t="e">
        <f>VLOOKUP(G11,FAC_TOTALS_APTA!$A$4:$BN$108,$F21,FALSE)</f>
        <v>#N/A</v>
      </c>
      <c r="H21" s="35" t="e">
        <f>VLOOKUP(H11,FAC_TOTALS_APTA!$A$4:$BN$108,$F21,FALSE)</f>
        <v>#N/A</v>
      </c>
      <c r="I21" s="31" t="str">
        <f t="shared" si="1"/>
        <v>-</v>
      </c>
      <c r="J21" s="32" t="str">
        <f t="shared" si="2"/>
        <v/>
      </c>
      <c r="K21" s="32" t="str">
        <f t="shared" si="3"/>
        <v>PER_CAPITA_TNC_TRIPS_HI_OPEX_BUS_FAC</v>
      </c>
      <c r="L21" s="8" t="e">
        <f>MATCH($K21,FAC_TOTALS_APTA!$A$2:$BL$2,)</f>
        <v>#N/A</v>
      </c>
      <c r="M21" s="30" t="e">
        <f>IF(M11=0,0,VLOOKUP(M11,FAC_TOTALS_APTA!$A$4:$BN$108,$L21,FALSE))</f>
        <v>#N/A</v>
      </c>
      <c r="N21" s="30" t="e">
        <f>IF(N11=0,0,VLOOKUP(N11,FAC_TOTALS_APTA!$A$4:$BN$108,$L21,FALSE))</f>
        <v>#N/A</v>
      </c>
      <c r="O21" s="30" t="e">
        <f>IF(O11=0,0,VLOOKUP(O11,FAC_TOTALS_APTA!$A$4:$BN$108,$L21,FALSE))</f>
        <v>#N/A</v>
      </c>
      <c r="P21" s="30" t="e">
        <f>IF(P11=0,0,VLOOKUP(P11,FAC_TOTALS_APTA!$A$4:$BN$108,$L21,FALSE))</f>
        <v>#N/A</v>
      </c>
      <c r="Q21" s="30" t="e">
        <f>IF(Q11=0,0,VLOOKUP(Q11,FAC_TOTALS_APTA!$A$4:$BN$108,$L21,FALSE))</f>
        <v>#N/A</v>
      </c>
      <c r="R21" s="30" t="e">
        <f>IF(R11=0,0,VLOOKUP(R11,FAC_TOTALS_APTA!$A$4:$BN$108,$L21,FALSE))</f>
        <v>#N/A</v>
      </c>
      <c r="S21" s="30" t="e">
        <f>IF(S11=0,0,VLOOKUP(S11,FAC_TOTALS_APTA!$A$4:$BN$108,$L21,FALSE))</f>
        <v>#N/A</v>
      </c>
      <c r="T21" s="30" t="e">
        <f>IF(T11=0,0,VLOOKUP(T11,FAC_TOTALS_APTA!$A$4:$BN$108,$L21,FALSE))</f>
        <v>#N/A</v>
      </c>
      <c r="U21" s="30" t="e">
        <f>IF(U11=0,0,VLOOKUP(U11,FAC_TOTALS_APTA!$A$4:$BN$108,$L21,FALSE))</f>
        <v>#N/A</v>
      </c>
      <c r="V21" s="30" t="e">
        <f>IF(V11=0,0,VLOOKUP(V11,FAC_TOTALS_APTA!$A$4:$BN$108,$L21,FALSE))</f>
        <v>#N/A</v>
      </c>
      <c r="W21" s="30" t="e">
        <f>IF(W11=0,0,VLOOKUP(W11,FAC_TOTALS_APTA!$A$4:$BN$108,$L21,FALSE))</f>
        <v>#N/A</v>
      </c>
      <c r="X21" s="30" t="e">
        <f>IF(X11=0,0,VLOOKUP(X11,FAC_TOTALS_APTA!$A$4:$BN$108,$L21,FALSE))</f>
        <v>#N/A</v>
      </c>
      <c r="Y21" s="30" t="e">
        <f>IF(Y11=0,0,VLOOKUP(Y11,FAC_TOTALS_APTA!$A$4:$BN$108,$L21,FALSE))</f>
        <v>#N/A</v>
      </c>
      <c r="Z21" s="30" t="e">
        <f>IF(Z11=0,0,VLOOKUP(Z11,FAC_TOTALS_APTA!$A$4:$BN$108,$L21,FALSE))</f>
        <v>#N/A</v>
      </c>
      <c r="AA21" s="30" t="e">
        <f>IF(AA11=0,0,VLOOKUP(AA11,FAC_TOTALS_APTA!$A$4:$BN$108,$L21,FALSE))</f>
        <v>#N/A</v>
      </c>
      <c r="AB21" s="30" t="e">
        <f>IF(AB11=0,0,VLOOKUP(AB11,FAC_TOTALS_APTA!$A$4:$BN$108,$L21,FALSE))</f>
        <v>#N/A</v>
      </c>
      <c r="AC21" s="33" t="e">
        <f t="shared" si="4"/>
        <v>#N/A</v>
      </c>
      <c r="AD21" s="34" t="e">
        <f>AC21/G29</f>
        <v>#N/A</v>
      </c>
      <c r="AE21" s="8"/>
    </row>
    <row r="22" spans="1:31" s="15" customFormat="1" ht="34" x14ac:dyDescent="0.2">
      <c r="A22" s="8"/>
      <c r="B22" s="13" t="s">
        <v>83</v>
      </c>
      <c r="C22" s="29"/>
      <c r="D22" s="5" t="s">
        <v>84</v>
      </c>
      <c r="E22" s="56">
        <v>-4.2099999999999999E-2</v>
      </c>
      <c r="F22" s="8" t="e">
        <f>MATCH($D22,FAC_TOTALS_APTA!$A$2:$BN$2,)</f>
        <v>#N/A</v>
      </c>
      <c r="G22" s="35" t="e">
        <f>VLOOKUP(G11,FAC_TOTALS_APTA!$A$4:$BN$108,$F22,FALSE)</f>
        <v>#N/A</v>
      </c>
      <c r="H22" s="35" t="e">
        <f>VLOOKUP(H11,FAC_TOTALS_APTA!$A$4:$BN$108,$F22,FALSE)</f>
        <v>#N/A</v>
      </c>
      <c r="I22" s="31" t="str">
        <f t="shared" si="1"/>
        <v>-</v>
      </c>
      <c r="J22" s="32" t="str">
        <f t="shared" si="2"/>
        <v/>
      </c>
      <c r="K22" s="32" t="str">
        <f t="shared" si="3"/>
        <v>PER_CAPITA_TNC_TRIPS_MID_OPEX_BUS_FAC</v>
      </c>
      <c r="L22" s="8" t="e">
        <f>MATCH($K22,FAC_TOTALS_APTA!$A$2:$BL$2,)</f>
        <v>#N/A</v>
      </c>
      <c r="M22" s="30" t="e">
        <f>IF(M11=0,0,VLOOKUP(M11,FAC_TOTALS_APTA!$A$4:$BN$108,$L22,FALSE))</f>
        <v>#N/A</v>
      </c>
      <c r="N22" s="30" t="e">
        <f>IF(N11=0,0,VLOOKUP(N11,FAC_TOTALS_APTA!$A$4:$BN$108,$L22,FALSE))</f>
        <v>#N/A</v>
      </c>
      <c r="O22" s="30" t="e">
        <f>IF(O11=0,0,VLOOKUP(O11,FAC_TOTALS_APTA!$A$4:$BN$108,$L22,FALSE))</f>
        <v>#N/A</v>
      </c>
      <c r="P22" s="30" t="e">
        <f>IF(P11=0,0,VLOOKUP(P11,FAC_TOTALS_APTA!$A$4:$BN$108,$L22,FALSE))</f>
        <v>#N/A</v>
      </c>
      <c r="Q22" s="30" t="e">
        <f>IF(Q11=0,0,VLOOKUP(Q11,FAC_TOTALS_APTA!$A$4:$BN$108,$L22,FALSE))</f>
        <v>#N/A</v>
      </c>
      <c r="R22" s="30" t="e">
        <f>IF(R11=0,0,VLOOKUP(R11,FAC_TOTALS_APTA!$A$4:$BN$108,$L22,FALSE))</f>
        <v>#N/A</v>
      </c>
      <c r="S22" s="30" t="e">
        <f>IF(S11=0,0,VLOOKUP(S11,FAC_TOTALS_APTA!$A$4:$BN$108,$L22,FALSE))</f>
        <v>#N/A</v>
      </c>
      <c r="T22" s="30" t="e">
        <f>IF(T11=0,0,VLOOKUP(T11,FAC_TOTALS_APTA!$A$4:$BN$108,$L22,FALSE))</f>
        <v>#N/A</v>
      </c>
      <c r="U22" s="30" t="e">
        <f>IF(U11=0,0,VLOOKUP(U11,FAC_TOTALS_APTA!$A$4:$BN$108,$L22,FALSE))</f>
        <v>#N/A</v>
      </c>
      <c r="V22" s="30" t="e">
        <f>IF(V11=0,0,VLOOKUP(V11,FAC_TOTALS_APTA!$A$4:$BN$108,$L22,FALSE))</f>
        <v>#N/A</v>
      </c>
      <c r="W22" s="30" t="e">
        <f>IF(W11=0,0,VLOOKUP(W11,FAC_TOTALS_APTA!$A$4:$BN$108,$L22,FALSE))</f>
        <v>#N/A</v>
      </c>
      <c r="X22" s="30" t="e">
        <f>IF(X11=0,0,VLOOKUP(X11,FAC_TOTALS_APTA!$A$4:$BN$108,$L22,FALSE))</f>
        <v>#N/A</v>
      </c>
      <c r="Y22" s="30" t="e">
        <f>IF(Y11=0,0,VLOOKUP(Y11,FAC_TOTALS_APTA!$A$4:$BN$108,$L22,FALSE))</f>
        <v>#N/A</v>
      </c>
      <c r="Z22" s="30" t="e">
        <f>IF(Z11=0,0,VLOOKUP(Z11,FAC_TOTALS_APTA!$A$4:$BN$108,$L22,FALSE))</f>
        <v>#N/A</v>
      </c>
      <c r="AA22" s="30" t="e">
        <f>IF(AA11=0,0,VLOOKUP(AA11,FAC_TOTALS_APTA!$A$4:$BN$108,$L22,FALSE))</f>
        <v>#N/A</v>
      </c>
      <c r="AB22" s="30" t="e">
        <f>IF(AB11=0,0,VLOOKUP(AB11,FAC_TOTALS_APTA!$A$4:$BN$108,$L22,FALSE))</f>
        <v>#N/A</v>
      </c>
      <c r="AC22" s="33" t="e">
        <f t="shared" si="4"/>
        <v>#N/A</v>
      </c>
      <c r="AD22" s="34" t="e">
        <f>AC22/G29</f>
        <v>#N/A</v>
      </c>
      <c r="AE22" s="8"/>
    </row>
    <row r="23" spans="1:31" s="15" customFormat="1" ht="34" x14ac:dyDescent="0.2">
      <c r="A23" s="8"/>
      <c r="B23" s="13" t="s">
        <v>83</v>
      </c>
      <c r="C23" s="29"/>
      <c r="D23" s="5" t="s">
        <v>80</v>
      </c>
      <c r="E23" s="56">
        <v>-1.2E-2</v>
      </c>
      <c r="F23" s="8" t="e">
        <f>MATCH($D23,FAC_TOTALS_APTA!$A$2:$BN$2,)</f>
        <v>#N/A</v>
      </c>
      <c r="G23" s="35" t="e">
        <f>VLOOKUP(G11,FAC_TOTALS_APTA!$A$4:$BN$108,$F23,FALSE)</f>
        <v>#N/A</v>
      </c>
      <c r="H23" s="35" t="e">
        <f>VLOOKUP(H11,FAC_TOTALS_APTA!$A$4:$BN$108,$F23,FALSE)</f>
        <v>#N/A</v>
      </c>
      <c r="I23" s="31" t="str">
        <f t="shared" ref="I23" si="5">IFERROR(H23/G23-1,"-")</f>
        <v>-</v>
      </c>
      <c r="J23" s="32" t="str">
        <f t="shared" ref="J23" si="6">IF(C23="Log","_log","")</f>
        <v/>
      </c>
      <c r="K23" s="32" t="str">
        <f t="shared" ref="K23" si="7">CONCATENATE(D23,J23,"_FAC")</f>
        <v>PER_CAPITA_TNC_TRIPS_LOW_OPEX_BUS_FAC</v>
      </c>
      <c r="L23" s="8" t="e">
        <f>MATCH($K23,FAC_TOTALS_APTA!$A$2:$BL$2,)</f>
        <v>#N/A</v>
      </c>
      <c r="M23" s="30" t="e">
        <f>IF(M11=0,0,VLOOKUP(M11,FAC_TOTALS_APTA!$A$4:$BN$108,$L23,FALSE))</f>
        <v>#N/A</v>
      </c>
      <c r="N23" s="30" t="e">
        <f>IF(N11=0,0,VLOOKUP(N11,FAC_TOTALS_APTA!$A$4:$BN$108,$L23,FALSE))</f>
        <v>#N/A</v>
      </c>
      <c r="O23" s="30" t="e">
        <f>IF(O11=0,0,VLOOKUP(O11,FAC_TOTALS_APTA!$A$4:$BN$108,$L23,FALSE))</f>
        <v>#N/A</v>
      </c>
      <c r="P23" s="30" t="e">
        <f>IF(P11=0,0,VLOOKUP(P11,FAC_TOTALS_APTA!$A$4:$BN$108,$L23,FALSE))</f>
        <v>#N/A</v>
      </c>
      <c r="Q23" s="30" t="e">
        <f>IF(Q11=0,0,VLOOKUP(Q11,FAC_TOTALS_APTA!$A$4:$BN$108,$L23,FALSE))</f>
        <v>#N/A</v>
      </c>
      <c r="R23" s="30" t="e">
        <f>IF(R11=0,0,VLOOKUP(R11,FAC_TOTALS_APTA!$A$4:$BN$108,$L23,FALSE))</f>
        <v>#N/A</v>
      </c>
      <c r="S23" s="30" t="e">
        <f>IF(S11=0,0,VLOOKUP(S11,FAC_TOTALS_APTA!$A$4:$BN$108,$L23,FALSE))</f>
        <v>#N/A</v>
      </c>
      <c r="T23" s="30" t="e">
        <f>IF(T11=0,0,VLOOKUP(T11,FAC_TOTALS_APTA!$A$4:$BN$108,$L23,FALSE))</f>
        <v>#N/A</v>
      </c>
      <c r="U23" s="30" t="e">
        <f>IF(U11=0,0,VLOOKUP(U11,FAC_TOTALS_APTA!$A$4:$BN$108,$L23,FALSE))</f>
        <v>#N/A</v>
      </c>
      <c r="V23" s="30" t="e">
        <f>IF(V11=0,0,VLOOKUP(V11,FAC_TOTALS_APTA!$A$4:$BN$108,$L23,FALSE))</f>
        <v>#N/A</v>
      </c>
      <c r="W23" s="30" t="e">
        <f>IF(W11=0,0,VLOOKUP(W11,FAC_TOTALS_APTA!$A$4:$BN$108,$L23,FALSE))</f>
        <v>#N/A</v>
      </c>
      <c r="X23" s="30" t="e">
        <f>IF(X11=0,0,VLOOKUP(X11,FAC_TOTALS_APTA!$A$4:$BN$108,$L23,FALSE))</f>
        <v>#N/A</v>
      </c>
      <c r="Y23" s="30" t="e">
        <f>IF(Y11=0,0,VLOOKUP(Y11,FAC_TOTALS_APTA!$A$4:$BN$108,$L23,FALSE))</f>
        <v>#N/A</v>
      </c>
      <c r="Z23" s="30" t="e">
        <f>IF(Z11=0,0,VLOOKUP(Z11,FAC_TOTALS_APTA!$A$4:$BN$108,$L23,FALSE))</f>
        <v>#N/A</v>
      </c>
      <c r="AA23" s="30" t="e">
        <f>IF(AA11=0,0,VLOOKUP(AA11,FAC_TOTALS_APTA!$A$4:$BN$108,$L23,FALSE))</f>
        <v>#N/A</v>
      </c>
      <c r="AB23" s="30" t="e">
        <f>IF(AB11=0,0,VLOOKUP(AB11,FAC_TOTALS_APTA!$A$4:$BN$108,$L23,FALSE))</f>
        <v>#N/A</v>
      </c>
      <c r="AC23" s="33" t="e">
        <f t="shared" ref="AC23" si="8">SUM(M23:AB23)</f>
        <v>#N/A</v>
      </c>
      <c r="AD23" s="34" t="e">
        <f>AC23/G29</f>
        <v>#N/A</v>
      </c>
      <c r="AE23" s="8"/>
    </row>
    <row r="24" spans="1:31" s="15" customFormat="1" ht="34" x14ac:dyDescent="0.2">
      <c r="A24" s="8"/>
      <c r="B24" s="13" t="s">
        <v>83</v>
      </c>
      <c r="C24" s="29"/>
      <c r="D24" s="5" t="s">
        <v>88</v>
      </c>
      <c r="E24" s="56">
        <v>2.8E-3</v>
      </c>
      <c r="F24" s="8" t="e">
        <f>MATCH($D24,FAC_TOTALS_APTA!$A$2:$BN$2,)</f>
        <v>#N/A</v>
      </c>
      <c r="G24" s="35" t="e">
        <f>VLOOKUP(G11,FAC_TOTALS_APTA!$A$4:$BN$108,$F24,FALSE)</f>
        <v>#N/A</v>
      </c>
      <c r="H24" s="35" t="e">
        <f>VLOOKUP(H11,FAC_TOTALS_APTA!$A$4:$BN$108,$F24,FALSE)</f>
        <v>#N/A</v>
      </c>
      <c r="I24" s="31" t="str">
        <f t="shared" si="1"/>
        <v>-</v>
      </c>
      <c r="J24" s="32" t="str">
        <f t="shared" si="2"/>
        <v/>
      </c>
      <c r="K24" s="32" t="str">
        <f t="shared" si="3"/>
        <v>PER_CAPITA_TNC_TRIPS_NEW_YORK_BUS_FAC</v>
      </c>
      <c r="L24" s="8" t="e">
        <f>MATCH($K24,FAC_TOTALS_APTA!$A$2:$BL$2,)</f>
        <v>#N/A</v>
      </c>
      <c r="M24" s="30" t="e">
        <f>IF(M11=0,0,VLOOKUP(M11,FAC_TOTALS_APTA!$A$4:$BN$108,$L24,FALSE))</f>
        <v>#N/A</v>
      </c>
      <c r="N24" s="30" t="e">
        <f>IF(N11=0,0,VLOOKUP(N11,FAC_TOTALS_APTA!$A$4:$BN$108,$L24,FALSE))</f>
        <v>#N/A</v>
      </c>
      <c r="O24" s="30" t="e">
        <f>IF(O11=0,0,VLOOKUP(O11,FAC_TOTALS_APTA!$A$4:$BN$108,$L24,FALSE))</f>
        <v>#N/A</v>
      </c>
      <c r="P24" s="30" t="e">
        <f>IF(P11=0,0,VLOOKUP(P11,FAC_TOTALS_APTA!$A$4:$BN$108,$L24,FALSE))</f>
        <v>#N/A</v>
      </c>
      <c r="Q24" s="30" t="e">
        <f>IF(Q11=0,0,VLOOKUP(Q11,FAC_TOTALS_APTA!$A$4:$BN$108,$L24,FALSE))</f>
        <v>#N/A</v>
      </c>
      <c r="R24" s="30" t="e">
        <f>IF(R11=0,0,VLOOKUP(R11,FAC_TOTALS_APTA!$A$4:$BN$108,$L24,FALSE))</f>
        <v>#N/A</v>
      </c>
      <c r="S24" s="30" t="e">
        <f>IF(S11=0,0,VLOOKUP(S11,FAC_TOTALS_APTA!$A$4:$BN$108,$L24,FALSE))</f>
        <v>#N/A</v>
      </c>
      <c r="T24" s="30" t="e">
        <f>IF(T11=0,0,VLOOKUP(T11,FAC_TOTALS_APTA!$A$4:$BN$108,$L24,FALSE))</f>
        <v>#N/A</v>
      </c>
      <c r="U24" s="30" t="e">
        <f>IF(U11=0,0,VLOOKUP(U11,FAC_TOTALS_APTA!$A$4:$BN$108,$L24,FALSE))</f>
        <v>#N/A</v>
      </c>
      <c r="V24" s="30" t="e">
        <f>IF(V11=0,0,VLOOKUP(V11,FAC_TOTALS_APTA!$A$4:$BN$108,$L24,FALSE))</f>
        <v>#N/A</v>
      </c>
      <c r="W24" s="30" t="e">
        <f>IF(W11=0,0,VLOOKUP(W11,FAC_TOTALS_APTA!$A$4:$BN$108,$L24,FALSE))</f>
        <v>#N/A</v>
      </c>
      <c r="X24" s="30" t="e">
        <f>IF(X11=0,0,VLOOKUP(X11,FAC_TOTALS_APTA!$A$4:$BN$108,$L24,FALSE))</f>
        <v>#N/A</v>
      </c>
      <c r="Y24" s="30" t="e">
        <f>IF(Y11=0,0,VLOOKUP(Y11,FAC_TOTALS_APTA!$A$4:$BN$108,$L24,FALSE))</f>
        <v>#N/A</v>
      </c>
      <c r="Z24" s="30" t="e">
        <f>IF(Z11=0,0,VLOOKUP(Z11,FAC_TOTALS_APTA!$A$4:$BN$108,$L24,FALSE))</f>
        <v>#N/A</v>
      </c>
      <c r="AA24" s="30" t="e">
        <f>IF(AA11=0,0,VLOOKUP(AA11,FAC_TOTALS_APTA!$A$4:$BN$108,$L24,FALSE))</f>
        <v>#N/A</v>
      </c>
      <c r="AB24" s="30" t="e">
        <f>IF(AB11=0,0,VLOOKUP(AB11,FAC_TOTALS_APTA!$A$4:$BN$108,$L24,FALSE))</f>
        <v>#N/A</v>
      </c>
      <c r="AC24" s="33" t="e">
        <f t="shared" si="4"/>
        <v>#N/A</v>
      </c>
      <c r="AD24" s="34" t="e">
        <f>AC24/G29</f>
        <v>#N/A</v>
      </c>
      <c r="AE24" s="8"/>
    </row>
    <row r="25" spans="1:31" s="15" customFormat="1" ht="15" x14ac:dyDescent="0.2">
      <c r="A25" s="8"/>
      <c r="B25" s="27" t="s">
        <v>73</v>
      </c>
      <c r="C25" s="29"/>
      <c r="D25" s="8" t="s">
        <v>49</v>
      </c>
      <c r="E25" s="56">
        <v>-9.7000000000000003E-3</v>
      </c>
      <c r="F25" s="8">
        <f>MATCH($D25,FAC_TOTALS_APTA!$A$2:$BN$2,)</f>
        <v>22</v>
      </c>
      <c r="G25" s="35" t="e">
        <f>VLOOKUP(G11,FAC_TOTALS_APTA!$A$4:$BN$108,$F25,FALSE)</f>
        <v>#N/A</v>
      </c>
      <c r="H25" s="35" t="e">
        <f>VLOOKUP(H11,FAC_TOTALS_APTA!$A$4:$BN$108,$F25,FALSE)</f>
        <v>#N/A</v>
      </c>
      <c r="I25" s="31" t="str">
        <f t="shared" si="1"/>
        <v>-</v>
      </c>
      <c r="J25" s="32" t="str">
        <f t="shared" si="2"/>
        <v/>
      </c>
      <c r="K25" s="32" t="str">
        <f t="shared" si="3"/>
        <v>BIKE_SHARE_FAC</v>
      </c>
      <c r="L25" s="8">
        <f>MATCH($K25,FAC_TOTALS_APTA!$A$2:$BL$2,)</f>
        <v>35</v>
      </c>
      <c r="M25" s="30" t="e">
        <f>IF(M11=0,0,VLOOKUP(M11,FAC_TOTALS_APTA!$A$4:$BN$108,$L25,FALSE))</f>
        <v>#N/A</v>
      </c>
      <c r="N25" s="30" t="e">
        <f>IF(N11=0,0,VLOOKUP(N11,FAC_TOTALS_APTA!$A$4:$BN$108,$L25,FALSE))</f>
        <v>#N/A</v>
      </c>
      <c r="O25" s="30" t="e">
        <f>IF(O11=0,0,VLOOKUP(O11,FAC_TOTALS_APTA!$A$4:$BN$108,$L25,FALSE))</f>
        <v>#N/A</v>
      </c>
      <c r="P25" s="30" t="e">
        <f>IF(P11=0,0,VLOOKUP(P11,FAC_TOTALS_APTA!$A$4:$BN$108,$L25,FALSE))</f>
        <v>#N/A</v>
      </c>
      <c r="Q25" s="30" t="e">
        <f>IF(Q11=0,0,VLOOKUP(Q11,FAC_TOTALS_APTA!$A$4:$BN$108,$L25,FALSE))</f>
        <v>#N/A</v>
      </c>
      <c r="R25" s="30" t="e">
        <f>IF(R11=0,0,VLOOKUP(R11,FAC_TOTALS_APTA!$A$4:$BN$108,$L25,FALSE))</f>
        <v>#N/A</v>
      </c>
      <c r="S25" s="30" t="e">
        <f>IF(S11=0,0,VLOOKUP(S11,FAC_TOTALS_APTA!$A$4:$BN$108,$L25,FALSE))</f>
        <v>#N/A</v>
      </c>
      <c r="T25" s="30" t="e">
        <f>IF(T11=0,0,VLOOKUP(T11,FAC_TOTALS_APTA!$A$4:$BN$108,$L25,FALSE))</f>
        <v>#N/A</v>
      </c>
      <c r="U25" s="30" t="e">
        <f>IF(U11=0,0,VLOOKUP(U11,FAC_TOTALS_APTA!$A$4:$BN$108,$L25,FALSE))</f>
        <v>#N/A</v>
      </c>
      <c r="V25" s="30" t="e">
        <f>IF(V11=0,0,VLOOKUP(V11,FAC_TOTALS_APTA!$A$4:$BN$108,$L25,FALSE))</f>
        <v>#N/A</v>
      </c>
      <c r="W25" s="30" t="e">
        <f>IF(W11=0,0,VLOOKUP(W11,FAC_TOTALS_APTA!$A$4:$BN$108,$L25,FALSE))</f>
        <v>#N/A</v>
      </c>
      <c r="X25" s="30" t="e">
        <f>IF(X11=0,0,VLOOKUP(X11,FAC_TOTALS_APTA!$A$4:$BN$108,$L25,FALSE))</f>
        <v>#N/A</v>
      </c>
      <c r="Y25" s="30" t="e">
        <f>IF(Y11=0,0,VLOOKUP(Y11,FAC_TOTALS_APTA!$A$4:$BN$108,$L25,FALSE))</f>
        <v>#N/A</v>
      </c>
      <c r="Z25" s="30" t="e">
        <f>IF(Z11=0,0,VLOOKUP(Z11,FAC_TOTALS_APTA!$A$4:$BN$108,$L25,FALSE))</f>
        <v>#N/A</v>
      </c>
      <c r="AA25" s="30" t="e">
        <f>IF(AA11=0,0,VLOOKUP(AA11,FAC_TOTALS_APTA!$A$4:$BN$108,$L25,FALSE))</f>
        <v>#N/A</v>
      </c>
      <c r="AB25" s="30" t="e">
        <f>IF(AB11=0,0,VLOOKUP(AB11,FAC_TOTALS_APTA!$A$4:$BN$108,$L25,FALSE))</f>
        <v>#N/A</v>
      </c>
      <c r="AC25" s="33" t="e">
        <f t="shared" si="4"/>
        <v>#N/A</v>
      </c>
      <c r="AD25" s="34" t="e">
        <f>AC25/G29</f>
        <v>#N/A</v>
      </c>
      <c r="AE25" s="8"/>
    </row>
    <row r="26" spans="1:31" s="15" customFormat="1" ht="15" x14ac:dyDescent="0.2">
      <c r="A26" s="8"/>
      <c r="B26" s="10" t="s">
        <v>74</v>
      </c>
      <c r="C26" s="28"/>
      <c r="D26" s="9" t="s">
        <v>50</v>
      </c>
      <c r="E26" s="57">
        <v>-4.1399999999999999E-2</v>
      </c>
      <c r="F26" s="9">
        <f>MATCH($D26,FAC_TOTALS_APTA!$A$2:$BN$2,)</f>
        <v>23</v>
      </c>
      <c r="G26" s="37" t="e">
        <f>VLOOKUP(G11,FAC_TOTALS_APTA!$A$4:$BN$108,$F26,FALSE)</f>
        <v>#N/A</v>
      </c>
      <c r="H26" s="37" t="e">
        <f>VLOOKUP(H11,FAC_TOTALS_APTA!$A$4:$BN$108,$F26,FALSE)</f>
        <v>#N/A</v>
      </c>
      <c r="I26" s="38" t="str">
        <f t="shared" si="1"/>
        <v>-</v>
      </c>
      <c r="J26" s="39" t="str">
        <f t="shared" si="2"/>
        <v/>
      </c>
      <c r="K26" s="39" t="str">
        <f t="shared" si="3"/>
        <v>scooter_flag_FAC</v>
      </c>
      <c r="L26" s="9">
        <f>MATCH($K26,FAC_TOTALS_APTA!$A$2:$BL$2,)</f>
        <v>36</v>
      </c>
      <c r="M26" s="40" t="e">
        <f>IF($M$11=0,0,VLOOKUP($M$11,FAC_TOTALS_APTA!$A$4:$BN$108,$L26,FALSE))</f>
        <v>#N/A</v>
      </c>
      <c r="N26" s="40" t="e">
        <f>IF($M$11=0,0,VLOOKUP($M$11,FAC_TOTALS_APTA!$A$4:$BN$108,$L26,FALSE))</f>
        <v>#N/A</v>
      </c>
      <c r="O26" s="40" t="e">
        <f>IF($M$11=0,0,VLOOKUP($M$11,FAC_TOTALS_APTA!$A$4:$BN$108,$L26,FALSE))</f>
        <v>#N/A</v>
      </c>
      <c r="P26" s="40" t="e">
        <f>IF($M$11=0,0,VLOOKUP($M$11,FAC_TOTALS_APTA!$A$4:$BN$108,$L26,FALSE))</f>
        <v>#N/A</v>
      </c>
      <c r="Q26" s="40" t="e">
        <f>IF($M$11=0,0,VLOOKUP($M$11,FAC_TOTALS_APTA!$A$4:$BN$108,$L26,FALSE))</f>
        <v>#N/A</v>
      </c>
      <c r="R26" s="40" t="e">
        <f>IF($M$11=0,0,VLOOKUP($M$11,FAC_TOTALS_APTA!$A$4:$BN$108,$L26,FALSE))</f>
        <v>#N/A</v>
      </c>
      <c r="S26" s="40" t="e">
        <f>IF($M$11=0,0,VLOOKUP($M$11,FAC_TOTALS_APTA!$A$4:$BN$108,$L26,FALSE))</f>
        <v>#N/A</v>
      </c>
      <c r="T26" s="40" t="e">
        <f>IF($M$11=0,0,VLOOKUP($M$11,FAC_TOTALS_APTA!$A$4:$BN$108,$L26,FALSE))</f>
        <v>#N/A</v>
      </c>
      <c r="U26" s="40" t="e">
        <f>IF($M$11=0,0,VLOOKUP($M$11,FAC_TOTALS_APTA!$A$4:$BN$108,$L26,FALSE))</f>
        <v>#N/A</v>
      </c>
      <c r="V26" s="40" t="e">
        <f>IF($M$11=0,0,VLOOKUP($M$11,FAC_TOTALS_APTA!$A$4:$BN$108,$L26,FALSE))</f>
        <v>#N/A</v>
      </c>
      <c r="W26" s="40" t="e">
        <f>IF($M$11=0,0,VLOOKUP($M$11,FAC_TOTALS_APTA!$A$4:$BN$108,$L26,FALSE))</f>
        <v>#N/A</v>
      </c>
      <c r="X26" s="40" t="e">
        <f>IF($M$11=0,0,VLOOKUP($M$11,FAC_TOTALS_APTA!$A$4:$BN$108,$L26,FALSE))</f>
        <v>#N/A</v>
      </c>
      <c r="Y26" s="40" t="e">
        <f>IF($M$11=0,0,VLOOKUP($M$11,FAC_TOTALS_APTA!$A$4:$BN$108,$L26,FALSE))</f>
        <v>#N/A</v>
      </c>
      <c r="Z26" s="40" t="e">
        <f>IF($M$11=0,0,VLOOKUP($M$11,FAC_TOTALS_APTA!$A$4:$BN$108,$L26,FALSE))</f>
        <v>#N/A</v>
      </c>
      <c r="AA26" s="40" t="e">
        <f>IF($M$11=0,0,VLOOKUP($M$11,FAC_TOTALS_APTA!$A$4:$BN$108,$L26,FALSE))</f>
        <v>#N/A</v>
      </c>
      <c r="AB26" s="40" t="e">
        <f>IF($M$11=0,0,VLOOKUP($M$11,FAC_TOTALS_APTA!$A$4:$BN$108,$L26,FALSE))</f>
        <v>#N/A</v>
      </c>
      <c r="AC26" s="41" t="e">
        <f t="shared" si="4"/>
        <v>#N/A</v>
      </c>
      <c r="AD26" s="42" t="e">
        <f>AC26/G29</f>
        <v>#N/A</v>
      </c>
      <c r="AE26" s="8"/>
    </row>
    <row r="27" spans="1:31" s="15" customFormat="1" ht="15" x14ac:dyDescent="0.2">
      <c r="A27" s="8"/>
      <c r="B27" s="43" t="s">
        <v>61</v>
      </c>
      <c r="C27" s="44"/>
      <c r="D27" s="43" t="s">
        <v>53</v>
      </c>
      <c r="E27" s="45"/>
      <c r="F27" s="46"/>
      <c r="G27" s="47"/>
      <c r="H27" s="47"/>
      <c r="I27" s="48"/>
      <c r="J27" s="49"/>
      <c r="K27" s="49" t="str">
        <f t="shared" si="3"/>
        <v>New_Reporter_FAC</v>
      </c>
      <c r="L27" s="46">
        <f>MATCH($K27,FAC_TOTALS_APTA!$A$2:$BL$2,)</f>
        <v>40</v>
      </c>
      <c r="M27" s="47" t="e">
        <f>IF(M11=0,0,VLOOKUP(M11,FAC_TOTALS_APTA!$A$4:$BN$108,$L27,FALSE))</f>
        <v>#N/A</v>
      </c>
      <c r="N27" s="47" t="e">
        <f>IF(N11=0,0,VLOOKUP(N11,FAC_TOTALS_APTA!$A$4:$BN$108,$L27,FALSE))</f>
        <v>#N/A</v>
      </c>
      <c r="O27" s="47" t="e">
        <f>IF(O11=0,0,VLOOKUP(O11,FAC_TOTALS_APTA!$A$4:$BN$108,$L27,FALSE))</f>
        <v>#N/A</v>
      </c>
      <c r="P27" s="47" t="e">
        <f>IF(P11=0,0,VLOOKUP(P11,FAC_TOTALS_APTA!$A$4:$BN$108,$L27,FALSE))</f>
        <v>#N/A</v>
      </c>
      <c r="Q27" s="47" t="e">
        <f>IF(Q11=0,0,VLOOKUP(Q11,FAC_TOTALS_APTA!$A$4:$BN$108,$L27,FALSE))</f>
        <v>#N/A</v>
      </c>
      <c r="R27" s="47" t="e">
        <f>IF(R11=0,0,VLOOKUP(R11,FAC_TOTALS_APTA!$A$4:$BN$108,$L27,FALSE))</f>
        <v>#N/A</v>
      </c>
      <c r="S27" s="47" t="e">
        <f>IF(S11=0,0,VLOOKUP(S11,FAC_TOTALS_APTA!$A$4:$BN$108,$L27,FALSE))</f>
        <v>#N/A</v>
      </c>
      <c r="T27" s="47" t="e">
        <f>IF(T11=0,0,VLOOKUP(T11,FAC_TOTALS_APTA!$A$4:$BN$108,$L27,FALSE))</f>
        <v>#N/A</v>
      </c>
      <c r="U27" s="47" t="e">
        <f>IF(U11=0,0,VLOOKUP(U11,FAC_TOTALS_APTA!$A$4:$BN$108,$L27,FALSE))</f>
        <v>#N/A</v>
      </c>
      <c r="V27" s="47" t="e">
        <f>IF(V11=0,0,VLOOKUP(V11,FAC_TOTALS_APTA!$A$4:$BN$108,$L27,FALSE))</f>
        <v>#N/A</v>
      </c>
      <c r="W27" s="47" t="e">
        <f>IF(W11=0,0,VLOOKUP(W11,FAC_TOTALS_APTA!$A$4:$BN$108,$L27,FALSE))</f>
        <v>#N/A</v>
      </c>
      <c r="X27" s="47" t="e">
        <f>IF(X11=0,0,VLOOKUP(X11,FAC_TOTALS_APTA!$A$4:$BN$108,$L27,FALSE))</f>
        <v>#N/A</v>
      </c>
      <c r="Y27" s="47" t="e">
        <f>IF(Y11=0,0,VLOOKUP(Y11,FAC_TOTALS_APTA!$A$4:$BN$108,$L27,FALSE))</f>
        <v>#N/A</v>
      </c>
      <c r="Z27" s="47" t="e">
        <f>IF(Z11=0,0,VLOOKUP(Z11,FAC_TOTALS_APTA!$A$4:$BN$108,$L27,FALSE))</f>
        <v>#N/A</v>
      </c>
      <c r="AA27" s="47" t="e">
        <f>IF(AA11=0,0,VLOOKUP(AA11,FAC_TOTALS_APTA!$A$4:$BN$108,$L27,FALSE))</f>
        <v>#N/A</v>
      </c>
      <c r="AB27" s="47" t="e">
        <f>IF(AB11=0,0,VLOOKUP(AB11,FAC_TOTALS_APTA!$A$4:$BN$108,$L27,FALSE))</f>
        <v>#N/A</v>
      </c>
      <c r="AC27" s="50" t="e">
        <f>SUM(M27:AB27)</f>
        <v>#N/A</v>
      </c>
      <c r="AD27" s="51" t="e">
        <f>AC27/G29</f>
        <v>#N/A</v>
      </c>
      <c r="AE27" s="8"/>
    </row>
    <row r="28" spans="1:31" s="74" customFormat="1" ht="15" x14ac:dyDescent="0.2">
      <c r="A28" s="73"/>
      <c r="B28" s="27" t="s">
        <v>75</v>
      </c>
      <c r="C28" s="29"/>
      <c r="D28" s="8" t="s">
        <v>6</v>
      </c>
      <c r="E28" s="56"/>
      <c r="F28" s="8">
        <f>MATCH($D28,FAC_TOTALS_APTA!$A$2:$BL$2,)</f>
        <v>9</v>
      </c>
      <c r="G28" s="75" t="e">
        <f>VLOOKUP(G11,FAC_TOTALS_APTA!$A$4:$BN$108,$F28,FALSE)</f>
        <v>#N/A</v>
      </c>
      <c r="H28" s="75" t="e">
        <f>VLOOKUP(H11,FAC_TOTALS_APTA!$A$4:$BL$108,$F28,FALSE)</f>
        <v>#N/A</v>
      </c>
      <c r="I28" s="77" t="e">
        <f t="shared" ref="I28:I29" si="9">H28/G28-1</f>
        <v>#N/A</v>
      </c>
      <c r="J28" s="32"/>
      <c r="K28" s="32"/>
      <c r="L28" s="8"/>
      <c r="M28" s="30" t="e">
        <f t="shared" ref="M28:AB28" si="10">SUM(M13:M18)</f>
        <v>#N/A</v>
      </c>
      <c r="N28" s="30" t="e">
        <f t="shared" si="10"/>
        <v>#N/A</v>
      </c>
      <c r="O28" s="30" t="e">
        <f t="shared" si="10"/>
        <v>#N/A</v>
      </c>
      <c r="P28" s="30" t="e">
        <f t="shared" si="10"/>
        <v>#N/A</v>
      </c>
      <c r="Q28" s="30" t="e">
        <f t="shared" si="10"/>
        <v>#N/A</v>
      </c>
      <c r="R28" s="30" t="e">
        <f t="shared" si="10"/>
        <v>#N/A</v>
      </c>
      <c r="S28" s="30" t="e">
        <f t="shared" si="10"/>
        <v>#N/A</v>
      </c>
      <c r="T28" s="30" t="e">
        <f t="shared" si="10"/>
        <v>#N/A</v>
      </c>
      <c r="U28" s="30" t="e">
        <f t="shared" si="10"/>
        <v>#N/A</v>
      </c>
      <c r="V28" s="30" t="e">
        <f t="shared" si="10"/>
        <v>#N/A</v>
      </c>
      <c r="W28" s="30" t="e">
        <f t="shared" si="10"/>
        <v>#N/A</v>
      </c>
      <c r="X28" s="30" t="e">
        <f t="shared" si="10"/>
        <v>#N/A</v>
      </c>
      <c r="Y28" s="30" t="e">
        <f t="shared" si="10"/>
        <v>#N/A</v>
      </c>
      <c r="Z28" s="30" t="e">
        <f t="shared" si="10"/>
        <v>#N/A</v>
      </c>
      <c r="AA28" s="30" t="e">
        <f t="shared" si="10"/>
        <v>#N/A</v>
      </c>
      <c r="AB28" s="30" t="e">
        <f t="shared" si="10"/>
        <v>#N/A</v>
      </c>
      <c r="AC28" s="33" t="e">
        <f>H28-G28</f>
        <v>#N/A</v>
      </c>
      <c r="AD28" s="34" t="e">
        <f>I28</f>
        <v>#N/A</v>
      </c>
      <c r="AE28" s="73"/>
    </row>
    <row r="29" spans="1:31" ht="16" thickBot="1" x14ac:dyDescent="0.25">
      <c r="B29" s="11" t="s">
        <v>58</v>
      </c>
      <c r="C29" s="25"/>
      <c r="D29" s="25" t="s">
        <v>4</v>
      </c>
      <c r="E29" s="25"/>
      <c r="F29" s="25">
        <f>MATCH($D29,FAC_TOTALS_APTA!$A$2:$BL$2,)</f>
        <v>7</v>
      </c>
      <c r="G29" s="76" t="e">
        <f>VLOOKUP(G11,FAC_TOTALS_APTA!$A$4:$BL$108,$F29,FALSE)</f>
        <v>#N/A</v>
      </c>
      <c r="H29" s="76" t="e">
        <f>VLOOKUP(H11,FAC_TOTALS_APTA!$A$4:$BL$108,$F29,FALSE)</f>
        <v>#N/A</v>
      </c>
      <c r="I29" s="78" t="e">
        <f t="shared" si="9"/>
        <v>#N/A</v>
      </c>
      <c r="J29" s="52"/>
      <c r="K29" s="52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53" t="e">
        <f>H29-G29</f>
        <v>#N/A</v>
      </c>
      <c r="AD29" s="54" t="e">
        <f>I29</f>
        <v>#N/A</v>
      </c>
    </row>
    <row r="30" spans="1:31" ht="17" thickTop="1" thickBot="1" x14ac:dyDescent="0.25">
      <c r="B30" s="58" t="s">
        <v>76</v>
      </c>
      <c r="C30" s="59"/>
      <c r="D30" s="59"/>
      <c r="E30" s="60"/>
      <c r="F30" s="59"/>
      <c r="G30" s="59"/>
      <c r="H30" s="59"/>
      <c r="I30" s="61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4" t="e">
        <f>AD29-AD28</f>
        <v>#N/A</v>
      </c>
    </row>
    <row r="31" spans="1:31" ht="15" thickTop="1" x14ac:dyDescent="0.2"/>
    <row r="32" spans="1:31" s="12" customFormat="1" ht="15" x14ac:dyDescent="0.2">
      <c r="B32" s="20" t="s">
        <v>28</v>
      </c>
      <c r="E32" s="8"/>
      <c r="I32" s="19"/>
    </row>
    <row r="33" spans="1:31" ht="15" x14ac:dyDescent="0.2">
      <c r="B33" s="17" t="s">
        <v>19</v>
      </c>
      <c r="C33" s="18" t="s">
        <v>20</v>
      </c>
      <c r="D33" s="12"/>
      <c r="E33" s="8"/>
      <c r="F33" s="12"/>
      <c r="G33" s="12"/>
      <c r="H33" s="12"/>
      <c r="I33" s="19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1" x14ac:dyDescent="0.2">
      <c r="B34" s="17"/>
      <c r="C34" s="18"/>
      <c r="D34" s="12"/>
      <c r="E34" s="8"/>
      <c r="F34" s="12"/>
      <c r="G34" s="12"/>
      <c r="H34" s="12"/>
      <c r="I34" s="19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1" ht="15" x14ac:dyDescent="0.2">
      <c r="B35" s="20" t="s">
        <v>30</v>
      </c>
      <c r="C35" s="21">
        <v>0</v>
      </c>
      <c r="D35" s="12"/>
      <c r="E35" s="8"/>
      <c r="F35" s="12"/>
      <c r="G35" s="12"/>
      <c r="H35" s="12"/>
      <c r="I35" s="19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1" ht="16" thickBot="1" x14ac:dyDescent="0.25">
      <c r="B36" s="22" t="s">
        <v>39</v>
      </c>
      <c r="C36" s="23">
        <v>2</v>
      </c>
      <c r="D36" s="24"/>
      <c r="E36" s="25"/>
      <c r="F36" s="24"/>
      <c r="G36" s="24"/>
      <c r="H36" s="24"/>
      <c r="I36" s="26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1:31" ht="15" thickTop="1" x14ac:dyDescent="0.2">
      <c r="B37" s="62"/>
      <c r="C37" s="63"/>
      <c r="D37" s="63"/>
      <c r="E37" s="63"/>
      <c r="F37" s="63"/>
      <c r="G37" s="85" t="s">
        <v>59</v>
      </c>
      <c r="H37" s="85"/>
      <c r="I37" s="85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5" t="s">
        <v>63</v>
      </c>
      <c r="AD37" s="85"/>
    </row>
    <row r="38" spans="1:31" ht="15" x14ac:dyDescent="0.2">
      <c r="B38" s="10" t="s">
        <v>21</v>
      </c>
      <c r="C38" s="28" t="s">
        <v>22</v>
      </c>
      <c r="D38" s="9" t="s">
        <v>23</v>
      </c>
      <c r="E38" s="9" t="s">
        <v>29</v>
      </c>
      <c r="F38" s="9"/>
      <c r="G38" s="28">
        <f>$C$1</f>
        <v>2002</v>
      </c>
      <c r="H38" s="28">
        <f>$C$2</f>
        <v>2018</v>
      </c>
      <c r="I38" s="28" t="s">
        <v>25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 t="s">
        <v>27</v>
      </c>
      <c r="AD38" s="28" t="s">
        <v>25</v>
      </c>
    </row>
    <row r="39" spans="1:31" s="15" customFormat="1" x14ac:dyDescent="0.2">
      <c r="A39" s="8"/>
      <c r="B39" s="27"/>
      <c r="C39" s="29"/>
      <c r="D39" s="8"/>
      <c r="E39" s="8"/>
      <c r="F39" s="8"/>
      <c r="G39" s="8"/>
      <c r="H39" s="8"/>
      <c r="I39" s="29"/>
      <c r="J39" s="8"/>
      <c r="K39" s="8"/>
      <c r="L39" s="8"/>
      <c r="M39" s="8">
        <v>1</v>
      </c>
      <c r="N39" s="8">
        <v>2</v>
      </c>
      <c r="O39" s="8">
        <v>3</v>
      </c>
      <c r="P39" s="8">
        <v>4</v>
      </c>
      <c r="Q39" s="8">
        <v>5</v>
      </c>
      <c r="R39" s="8">
        <v>6</v>
      </c>
      <c r="S39" s="8">
        <v>7</v>
      </c>
      <c r="T39" s="8">
        <v>8</v>
      </c>
      <c r="U39" s="8">
        <v>9</v>
      </c>
      <c r="V39" s="8">
        <v>10</v>
      </c>
      <c r="W39" s="8">
        <v>11</v>
      </c>
      <c r="X39" s="8">
        <v>12</v>
      </c>
      <c r="Y39" s="8">
        <v>13</v>
      </c>
      <c r="Z39" s="8">
        <v>14</v>
      </c>
      <c r="AA39" s="8">
        <v>15</v>
      </c>
      <c r="AB39" s="8">
        <v>16</v>
      </c>
      <c r="AC39" s="8"/>
      <c r="AD39" s="8"/>
      <c r="AE39" s="8"/>
    </row>
    <row r="40" spans="1:31" x14ac:dyDescent="0.2">
      <c r="B40" s="27"/>
      <c r="C40" s="29"/>
      <c r="D40" s="8"/>
      <c r="E40" s="8"/>
      <c r="F40" s="8"/>
      <c r="G40" s="8" t="str">
        <f>CONCATENATE($C35,"_",$C36,"_",G38)</f>
        <v>0_2_2002</v>
      </c>
      <c r="H40" s="8" t="str">
        <f>CONCATENATE($C35,"_",$C36,"_",H38)</f>
        <v>0_2_2018</v>
      </c>
      <c r="I40" s="29"/>
      <c r="J40" s="8"/>
      <c r="K40" s="8"/>
      <c r="L40" s="8"/>
      <c r="M40" s="8" t="str">
        <f>IF($G38+M39&gt;$H38,0,CONCATENATE($C35,"_",$C36,"_",$G38+M39))</f>
        <v>0_2_2003</v>
      </c>
      <c r="N40" s="8" t="str">
        <f t="shared" ref="N40:AB40" si="11">IF($G38+N39&gt;$H38,0,CONCATENATE($C35,"_",$C36,"_",$G38+N39))</f>
        <v>0_2_2004</v>
      </c>
      <c r="O40" s="8" t="str">
        <f t="shared" si="11"/>
        <v>0_2_2005</v>
      </c>
      <c r="P40" s="8" t="str">
        <f t="shared" si="11"/>
        <v>0_2_2006</v>
      </c>
      <c r="Q40" s="8" t="str">
        <f t="shared" si="11"/>
        <v>0_2_2007</v>
      </c>
      <c r="R40" s="8" t="str">
        <f t="shared" si="11"/>
        <v>0_2_2008</v>
      </c>
      <c r="S40" s="8" t="str">
        <f t="shared" si="11"/>
        <v>0_2_2009</v>
      </c>
      <c r="T40" s="8" t="str">
        <f t="shared" si="11"/>
        <v>0_2_2010</v>
      </c>
      <c r="U40" s="8" t="str">
        <f t="shared" si="11"/>
        <v>0_2_2011</v>
      </c>
      <c r="V40" s="8" t="str">
        <f t="shared" si="11"/>
        <v>0_2_2012</v>
      </c>
      <c r="W40" s="8" t="str">
        <f t="shared" si="11"/>
        <v>0_2_2013</v>
      </c>
      <c r="X40" s="8" t="str">
        <f t="shared" si="11"/>
        <v>0_2_2014</v>
      </c>
      <c r="Y40" s="8" t="str">
        <f t="shared" si="11"/>
        <v>0_2_2015</v>
      </c>
      <c r="Z40" s="8" t="str">
        <f t="shared" si="11"/>
        <v>0_2_2016</v>
      </c>
      <c r="AA40" s="8" t="str">
        <f t="shared" si="11"/>
        <v>0_2_2017</v>
      </c>
      <c r="AB40" s="8" t="str">
        <f t="shared" si="11"/>
        <v>0_2_2018</v>
      </c>
      <c r="AC40" s="8"/>
      <c r="AD40" s="8"/>
    </row>
    <row r="41" spans="1:31" x14ac:dyDescent="0.2">
      <c r="B41" s="27"/>
      <c r="C41" s="29"/>
      <c r="D41" s="8"/>
      <c r="E41" s="8"/>
      <c r="F41" s="8" t="s">
        <v>26</v>
      </c>
      <c r="G41" s="30"/>
      <c r="H41" s="30"/>
      <c r="I41" s="29"/>
      <c r="J41" s="8"/>
      <c r="K41" s="8"/>
      <c r="L41" s="8" t="s">
        <v>26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1" s="15" customFormat="1" ht="15" x14ac:dyDescent="0.2">
      <c r="A42" s="8"/>
      <c r="B42" s="27" t="s">
        <v>37</v>
      </c>
      <c r="C42" s="29" t="s">
        <v>24</v>
      </c>
      <c r="D42" s="8" t="s">
        <v>8</v>
      </c>
      <c r="E42" s="56">
        <v>0.81299999999999994</v>
      </c>
      <c r="F42" s="8">
        <f>MATCH($D42,FAC_TOTALS_APTA!$A$2:$BN$2,)</f>
        <v>11</v>
      </c>
      <c r="G42" s="30" t="e">
        <f>VLOOKUP(G40,FAC_TOTALS_APTA!$A$4:$BN$108,$F42,FALSE)</f>
        <v>#N/A</v>
      </c>
      <c r="H42" s="30" t="e">
        <f>VLOOKUP(H40,FAC_TOTALS_APTA!$A$4:$BN$108,$F42,FALSE)</f>
        <v>#N/A</v>
      </c>
      <c r="I42" s="31" t="str">
        <f>IFERROR(H42/G42-1,"-")</f>
        <v>-</v>
      </c>
      <c r="J42" s="32" t="str">
        <f>IF(C42="Log","_log","")</f>
        <v>_log</v>
      </c>
      <c r="K42" s="32" t="str">
        <f>CONCATENATE(D42,J42,"_FAC")</f>
        <v>VRM_ADJ_log_FAC</v>
      </c>
      <c r="L42" s="8">
        <f>MATCH($K42,FAC_TOTALS_APTA!$A$2:$BL$2,)</f>
        <v>24</v>
      </c>
      <c r="M42" s="30" t="e">
        <f>IF(M40=0,0,VLOOKUP(M40,FAC_TOTALS_APTA!$A$4:$BN$108,$L42,FALSE))</f>
        <v>#N/A</v>
      </c>
      <c r="N42" s="30" t="e">
        <f>IF(N40=0,0,VLOOKUP(N40,FAC_TOTALS_APTA!$A$4:$BN$108,$L42,FALSE))</f>
        <v>#N/A</v>
      </c>
      <c r="O42" s="30" t="e">
        <f>IF(O40=0,0,VLOOKUP(O40,FAC_TOTALS_APTA!$A$4:$BN$108,$L42,FALSE))</f>
        <v>#N/A</v>
      </c>
      <c r="P42" s="30" t="e">
        <f>IF(P40=0,0,VLOOKUP(P40,FAC_TOTALS_APTA!$A$4:$BN$108,$L42,FALSE))</f>
        <v>#N/A</v>
      </c>
      <c r="Q42" s="30" t="e">
        <f>IF(Q40=0,0,VLOOKUP(Q40,FAC_TOTALS_APTA!$A$4:$BN$108,$L42,FALSE))</f>
        <v>#N/A</v>
      </c>
      <c r="R42" s="30" t="e">
        <f>IF(R40=0,0,VLOOKUP(R40,FAC_TOTALS_APTA!$A$4:$BN$108,$L42,FALSE))</f>
        <v>#N/A</v>
      </c>
      <c r="S42" s="30" t="e">
        <f>IF(S40=0,0,VLOOKUP(S40,FAC_TOTALS_APTA!$A$4:$BN$108,$L42,FALSE))</f>
        <v>#N/A</v>
      </c>
      <c r="T42" s="30" t="e">
        <f>IF(T40=0,0,VLOOKUP(T40,FAC_TOTALS_APTA!$A$4:$BN$108,$L42,FALSE))</f>
        <v>#N/A</v>
      </c>
      <c r="U42" s="30" t="e">
        <f>IF(U40=0,0,VLOOKUP(U40,FAC_TOTALS_APTA!$A$4:$BN$108,$L42,FALSE))</f>
        <v>#N/A</v>
      </c>
      <c r="V42" s="30" t="e">
        <f>IF(V40=0,0,VLOOKUP(V40,FAC_TOTALS_APTA!$A$4:$BN$108,$L42,FALSE))</f>
        <v>#N/A</v>
      </c>
      <c r="W42" s="30" t="e">
        <f>IF(W40=0,0,VLOOKUP(W40,FAC_TOTALS_APTA!$A$4:$BN$108,$L42,FALSE))</f>
        <v>#N/A</v>
      </c>
      <c r="X42" s="30" t="e">
        <f>IF(X40=0,0,VLOOKUP(X40,FAC_TOTALS_APTA!$A$4:$BN$108,$L42,FALSE))</f>
        <v>#N/A</v>
      </c>
      <c r="Y42" s="30" t="e">
        <f>IF(Y40=0,0,VLOOKUP(Y40,FAC_TOTALS_APTA!$A$4:$BN$108,$L42,FALSE))</f>
        <v>#N/A</v>
      </c>
      <c r="Z42" s="30" t="e">
        <f>IF(Z40=0,0,VLOOKUP(Z40,FAC_TOTALS_APTA!$A$4:$BN$108,$L42,FALSE))</f>
        <v>#N/A</v>
      </c>
      <c r="AA42" s="30" t="e">
        <f>IF(AA40=0,0,VLOOKUP(AA40,FAC_TOTALS_APTA!$A$4:$BN$108,$L42,FALSE))</f>
        <v>#N/A</v>
      </c>
      <c r="AB42" s="30" t="e">
        <f>IF(AB40=0,0,VLOOKUP(AB40,FAC_TOTALS_APTA!$A$4:$BN$108,$L42,FALSE))</f>
        <v>#N/A</v>
      </c>
      <c r="AC42" s="33" t="e">
        <f>SUM(M42:AB42)</f>
        <v>#N/A</v>
      </c>
      <c r="AD42" s="34" t="e">
        <f>AC42/G58</f>
        <v>#N/A</v>
      </c>
      <c r="AE42" s="8"/>
    </row>
    <row r="43" spans="1:31" s="15" customFormat="1" ht="15" x14ac:dyDescent="0.2">
      <c r="A43" s="8"/>
      <c r="B43" s="27" t="s">
        <v>60</v>
      </c>
      <c r="C43" s="29" t="s">
        <v>24</v>
      </c>
      <c r="D43" s="8" t="s">
        <v>18</v>
      </c>
      <c r="E43" s="56">
        <v>-0.70179999999999998</v>
      </c>
      <c r="F43" s="8">
        <f>MATCH($D43,FAC_TOTALS_APTA!$A$2:$BN$2,)</f>
        <v>12</v>
      </c>
      <c r="G43" s="55" t="e">
        <f>VLOOKUP(G40,FAC_TOTALS_APTA!$A$4:$BN$108,$F43,FALSE)</f>
        <v>#N/A</v>
      </c>
      <c r="H43" s="55" t="e">
        <f>VLOOKUP(H40,FAC_TOTALS_APTA!$A$4:$BN$108,$F43,FALSE)</f>
        <v>#N/A</v>
      </c>
      <c r="I43" s="31" t="str">
        <f t="shared" ref="I43:I55" si="12">IFERROR(H43/G43-1,"-")</f>
        <v>-</v>
      </c>
      <c r="J43" s="32" t="str">
        <f t="shared" ref="J43:J55" si="13">IF(C43="Log","_log","")</f>
        <v>_log</v>
      </c>
      <c r="K43" s="32" t="str">
        <f t="shared" ref="K43:K56" si="14">CONCATENATE(D43,J43,"_FAC")</f>
        <v>FARE_per_UPT_2018_log_FAC</v>
      </c>
      <c r="L43" s="8">
        <f>MATCH($K43,FAC_TOTALS_APTA!$A$2:$BL$2,)</f>
        <v>25</v>
      </c>
      <c r="M43" s="30" t="e">
        <f>IF(M40=0,0,VLOOKUP(M40,FAC_TOTALS_APTA!$A$4:$BN$108,$L43,FALSE))</f>
        <v>#N/A</v>
      </c>
      <c r="N43" s="30" t="e">
        <f>IF(N40=0,0,VLOOKUP(N40,FAC_TOTALS_APTA!$A$4:$BN$108,$L43,FALSE))</f>
        <v>#N/A</v>
      </c>
      <c r="O43" s="30" t="e">
        <f>IF(O40=0,0,VLOOKUP(O40,FAC_TOTALS_APTA!$A$4:$BN$108,$L43,FALSE))</f>
        <v>#N/A</v>
      </c>
      <c r="P43" s="30" t="e">
        <f>IF(P40=0,0,VLOOKUP(P40,FAC_TOTALS_APTA!$A$4:$BN$108,$L43,FALSE))</f>
        <v>#N/A</v>
      </c>
      <c r="Q43" s="30" t="e">
        <f>IF(Q40=0,0,VLOOKUP(Q40,FAC_TOTALS_APTA!$A$4:$BN$108,$L43,FALSE))</f>
        <v>#N/A</v>
      </c>
      <c r="R43" s="30" t="e">
        <f>IF(R40=0,0,VLOOKUP(R40,FAC_TOTALS_APTA!$A$4:$BN$108,$L43,FALSE))</f>
        <v>#N/A</v>
      </c>
      <c r="S43" s="30" t="e">
        <f>IF(S40=0,0,VLOOKUP(S40,FAC_TOTALS_APTA!$A$4:$BN$108,$L43,FALSE))</f>
        <v>#N/A</v>
      </c>
      <c r="T43" s="30" t="e">
        <f>IF(T40=0,0,VLOOKUP(T40,FAC_TOTALS_APTA!$A$4:$BN$108,$L43,FALSE))</f>
        <v>#N/A</v>
      </c>
      <c r="U43" s="30" t="e">
        <f>IF(U40=0,0,VLOOKUP(U40,FAC_TOTALS_APTA!$A$4:$BN$108,$L43,FALSE))</f>
        <v>#N/A</v>
      </c>
      <c r="V43" s="30" t="e">
        <f>IF(V40=0,0,VLOOKUP(V40,FAC_TOTALS_APTA!$A$4:$BN$108,$L43,FALSE))</f>
        <v>#N/A</v>
      </c>
      <c r="W43" s="30" t="e">
        <f>IF(W40=0,0,VLOOKUP(W40,FAC_TOTALS_APTA!$A$4:$BN$108,$L43,FALSE))</f>
        <v>#N/A</v>
      </c>
      <c r="X43" s="30" t="e">
        <f>IF(X40=0,0,VLOOKUP(X40,FAC_TOTALS_APTA!$A$4:$BN$108,$L43,FALSE))</f>
        <v>#N/A</v>
      </c>
      <c r="Y43" s="30" t="e">
        <f>IF(Y40=0,0,VLOOKUP(Y40,FAC_TOTALS_APTA!$A$4:$BN$108,$L43,FALSE))</f>
        <v>#N/A</v>
      </c>
      <c r="Z43" s="30" t="e">
        <f>IF(Z40=0,0,VLOOKUP(Z40,FAC_TOTALS_APTA!$A$4:$BN$108,$L43,FALSE))</f>
        <v>#N/A</v>
      </c>
      <c r="AA43" s="30" t="e">
        <f>IF(AA40=0,0,VLOOKUP(AA40,FAC_TOTALS_APTA!$A$4:$BN$108,$L43,FALSE))</f>
        <v>#N/A</v>
      </c>
      <c r="AB43" s="30" t="e">
        <f>IF(AB40=0,0,VLOOKUP(AB40,FAC_TOTALS_APTA!$A$4:$BN$108,$L43,FALSE))</f>
        <v>#N/A</v>
      </c>
      <c r="AC43" s="33" t="e">
        <f t="shared" ref="AC43:AC55" si="15">SUM(M43:AB43)</f>
        <v>#N/A</v>
      </c>
      <c r="AD43" s="34" t="e">
        <f>AC43/G58</f>
        <v>#N/A</v>
      </c>
      <c r="AE43" s="8"/>
    </row>
    <row r="44" spans="1:31" s="15" customFormat="1" ht="15" x14ac:dyDescent="0.2">
      <c r="A44" s="8"/>
      <c r="B44" s="27" t="s">
        <v>56</v>
      </c>
      <c r="C44" s="29" t="s">
        <v>24</v>
      </c>
      <c r="D44" s="8" t="s">
        <v>9</v>
      </c>
      <c r="E44" s="56">
        <v>0.26119999999999999</v>
      </c>
      <c r="F44" s="8">
        <f>MATCH($D44,FAC_TOTALS_APTA!$A$2:$BN$2,)</f>
        <v>13</v>
      </c>
      <c r="G44" s="30" t="e">
        <f>VLOOKUP(G40,FAC_TOTALS_APTA!$A$4:$BN$108,$F44,FALSE)</f>
        <v>#N/A</v>
      </c>
      <c r="H44" s="30" t="e">
        <f>VLOOKUP(H40,FAC_TOTALS_APTA!$A$4:$BN$108,$F44,FALSE)</f>
        <v>#N/A</v>
      </c>
      <c r="I44" s="31" t="str">
        <f t="shared" si="12"/>
        <v>-</v>
      </c>
      <c r="J44" s="32" t="str">
        <f t="shared" si="13"/>
        <v>_log</v>
      </c>
      <c r="K44" s="32" t="str">
        <f t="shared" si="14"/>
        <v>POP_EMP_log_FAC</v>
      </c>
      <c r="L44" s="8">
        <f>MATCH($K44,FAC_TOTALS_APTA!$A$2:$BL$2,)</f>
        <v>26</v>
      </c>
      <c r="M44" s="30" t="e">
        <f>IF(M40=0,0,VLOOKUP(M40,FAC_TOTALS_APTA!$A$4:$BN$108,$L44,FALSE))</f>
        <v>#N/A</v>
      </c>
      <c r="N44" s="30" t="e">
        <f>IF(N40=0,0,VLOOKUP(N40,FAC_TOTALS_APTA!$A$4:$BN$108,$L44,FALSE))</f>
        <v>#N/A</v>
      </c>
      <c r="O44" s="30" t="e">
        <f>IF(O40=0,0,VLOOKUP(O40,FAC_TOTALS_APTA!$A$4:$BN$108,$L44,FALSE))</f>
        <v>#N/A</v>
      </c>
      <c r="P44" s="30" t="e">
        <f>IF(P40=0,0,VLOOKUP(P40,FAC_TOTALS_APTA!$A$4:$BN$108,$L44,FALSE))</f>
        <v>#N/A</v>
      </c>
      <c r="Q44" s="30" t="e">
        <f>IF(Q40=0,0,VLOOKUP(Q40,FAC_TOTALS_APTA!$A$4:$BN$108,$L44,FALSE))</f>
        <v>#N/A</v>
      </c>
      <c r="R44" s="30" t="e">
        <f>IF(R40=0,0,VLOOKUP(R40,FAC_TOTALS_APTA!$A$4:$BN$108,$L44,FALSE))</f>
        <v>#N/A</v>
      </c>
      <c r="S44" s="30" t="e">
        <f>IF(S40=0,0,VLOOKUP(S40,FAC_TOTALS_APTA!$A$4:$BN$108,$L44,FALSE))</f>
        <v>#N/A</v>
      </c>
      <c r="T44" s="30" t="e">
        <f>IF(T40=0,0,VLOOKUP(T40,FAC_TOTALS_APTA!$A$4:$BN$108,$L44,FALSE))</f>
        <v>#N/A</v>
      </c>
      <c r="U44" s="30" t="e">
        <f>IF(U40=0,0,VLOOKUP(U40,FAC_TOTALS_APTA!$A$4:$BN$108,$L44,FALSE))</f>
        <v>#N/A</v>
      </c>
      <c r="V44" s="30" t="e">
        <f>IF(V40=0,0,VLOOKUP(V40,FAC_TOTALS_APTA!$A$4:$BN$108,$L44,FALSE))</f>
        <v>#N/A</v>
      </c>
      <c r="W44" s="30" t="e">
        <f>IF(W40=0,0,VLOOKUP(W40,FAC_TOTALS_APTA!$A$4:$BN$108,$L44,FALSE))</f>
        <v>#N/A</v>
      </c>
      <c r="X44" s="30" t="e">
        <f>IF(X40=0,0,VLOOKUP(X40,FAC_TOTALS_APTA!$A$4:$BN$108,$L44,FALSE))</f>
        <v>#N/A</v>
      </c>
      <c r="Y44" s="30" t="e">
        <f>IF(Y40=0,0,VLOOKUP(Y40,FAC_TOTALS_APTA!$A$4:$BN$108,$L44,FALSE))</f>
        <v>#N/A</v>
      </c>
      <c r="Z44" s="30" t="e">
        <f>IF(Z40=0,0,VLOOKUP(Z40,FAC_TOTALS_APTA!$A$4:$BN$108,$L44,FALSE))</f>
        <v>#N/A</v>
      </c>
      <c r="AA44" s="30" t="e">
        <f>IF(AA40=0,0,VLOOKUP(AA40,FAC_TOTALS_APTA!$A$4:$BN$108,$L44,FALSE))</f>
        <v>#N/A</v>
      </c>
      <c r="AB44" s="30" t="e">
        <f>IF(AB40=0,0,VLOOKUP(AB40,FAC_TOTALS_APTA!$A$4:$BN$108,$L44,FALSE))</f>
        <v>#N/A</v>
      </c>
      <c r="AC44" s="33" t="e">
        <f t="shared" si="15"/>
        <v>#N/A</v>
      </c>
      <c r="AD44" s="34" t="e">
        <f>AC44/G58</f>
        <v>#N/A</v>
      </c>
      <c r="AE44" s="8"/>
    </row>
    <row r="45" spans="1:31" s="15" customFormat="1" ht="30" x14ac:dyDescent="0.2">
      <c r="A45" s="8"/>
      <c r="B45" s="27" t="s">
        <v>82</v>
      </c>
      <c r="C45" s="29"/>
      <c r="D45" s="5" t="s">
        <v>79</v>
      </c>
      <c r="E45" s="56">
        <v>0.39179999999999998</v>
      </c>
      <c r="F45" s="8">
        <f>MATCH($D45,FAC_TOTALS_APTA!$A$2:$BN$2,)</f>
        <v>17</v>
      </c>
      <c r="G45" s="55" t="e">
        <f>VLOOKUP(G40,FAC_TOTALS_APTA!$A$4:$BN$108,$F45,FALSE)</f>
        <v>#N/A</v>
      </c>
      <c r="H45" s="55" t="e">
        <f>VLOOKUP(H40,FAC_TOTALS_APTA!$A$4:$BN$108,$F45,FALSE)</f>
        <v>#N/A</v>
      </c>
      <c r="I45" s="31" t="str">
        <f t="shared" si="12"/>
        <v>-</v>
      </c>
      <c r="J45" s="32" t="str">
        <f t="shared" si="13"/>
        <v/>
      </c>
      <c r="K45" s="32" t="str">
        <f t="shared" si="14"/>
        <v>TSD_POP_EMP_PCT_FAC</v>
      </c>
      <c r="L45" s="8">
        <f>MATCH($K45,FAC_TOTALS_APTA!$A$2:$BL$2,)</f>
        <v>30</v>
      </c>
      <c r="M45" s="30" t="e">
        <f>IF(M40=0,0,VLOOKUP(M40,FAC_TOTALS_APTA!$A$4:$BN$108,$L45,FALSE))</f>
        <v>#N/A</v>
      </c>
      <c r="N45" s="30" t="e">
        <f>IF(N40=0,0,VLOOKUP(N40,FAC_TOTALS_APTA!$A$4:$BN$108,$L45,FALSE))</f>
        <v>#N/A</v>
      </c>
      <c r="O45" s="30" t="e">
        <f>IF(O40=0,0,VLOOKUP(O40,FAC_TOTALS_APTA!$A$4:$BN$108,$L45,FALSE))</f>
        <v>#N/A</v>
      </c>
      <c r="P45" s="30" t="e">
        <f>IF(P40=0,0,VLOOKUP(P40,FAC_TOTALS_APTA!$A$4:$BN$108,$L45,FALSE))</f>
        <v>#N/A</v>
      </c>
      <c r="Q45" s="30" t="e">
        <f>IF(Q40=0,0,VLOOKUP(Q40,FAC_TOTALS_APTA!$A$4:$BN$108,$L45,FALSE))</f>
        <v>#N/A</v>
      </c>
      <c r="R45" s="30" t="e">
        <f>IF(R40=0,0,VLOOKUP(R40,FAC_TOTALS_APTA!$A$4:$BN$108,$L45,FALSE))</f>
        <v>#N/A</v>
      </c>
      <c r="S45" s="30" t="e">
        <f>IF(S40=0,0,VLOOKUP(S40,FAC_TOTALS_APTA!$A$4:$BN$108,$L45,FALSE))</f>
        <v>#N/A</v>
      </c>
      <c r="T45" s="30" t="e">
        <f>IF(T40=0,0,VLOOKUP(T40,FAC_TOTALS_APTA!$A$4:$BN$108,$L45,FALSE))</f>
        <v>#N/A</v>
      </c>
      <c r="U45" s="30" t="e">
        <f>IF(U40=0,0,VLOOKUP(U40,FAC_TOTALS_APTA!$A$4:$BN$108,$L45,FALSE))</f>
        <v>#N/A</v>
      </c>
      <c r="V45" s="30" t="e">
        <f>IF(V40=0,0,VLOOKUP(V40,FAC_TOTALS_APTA!$A$4:$BN$108,$L45,FALSE))</f>
        <v>#N/A</v>
      </c>
      <c r="W45" s="30" t="e">
        <f>IF(W40=0,0,VLOOKUP(W40,FAC_TOTALS_APTA!$A$4:$BN$108,$L45,FALSE))</f>
        <v>#N/A</v>
      </c>
      <c r="X45" s="30" t="e">
        <f>IF(X40=0,0,VLOOKUP(X40,FAC_TOTALS_APTA!$A$4:$BN$108,$L45,FALSE))</f>
        <v>#N/A</v>
      </c>
      <c r="Y45" s="30" t="e">
        <f>IF(Y40=0,0,VLOOKUP(Y40,FAC_TOTALS_APTA!$A$4:$BN$108,$L45,FALSE))</f>
        <v>#N/A</v>
      </c>
      <c r="Z45" s="30" t="e">
        <f>IF(Z40=0,0,VLOOKUP(Z40,FAC_TOTALS_APTA!$A$4:$BN$108,$L45,FALSE))</f>
        <v>#N/A</v>
      </c>
      <c r="AA45" s="30" t="e">
        <f>IF(AA40=0,0,VLOOKUP(AA40,FAC_TOTALS_APTA!$A$4:$BN$108,$L45,FALSE))</f>
        <v>#N/A</v>
      </c>
      <c r="AB45" s="30" t="e">
        <f>IF(AB40=0,0,VLOOKUP(AB40,FAC_TOTALS_APTA!$A$4:$BN$108,$L45,FALSE))</f>
        <v>#N/A</v>
      </c>
      <c r="AC45" s="33" t="e">
        <f t="shared" si="15"/>
        <v>#N/A</v>
      </c>
      <c r="AD45" s="34" t="e">
        <f>AC45/G58</f>
        <v>#N/A</v>
      </c>
      <c r="AE45" s="8"/>
    </row>
    <row r="46" spans="1:31" s="15" customFormat="1" ht="15" x14ac:dyDescent="0.2">
      <c r="A46" s="8"/>
      <c r="B46" s="27" t="s">
        <v>57</v>
      </c>
      <c r="C46" s="29" t="s">
        <v>24</v>
      </c>
      <c r="D46" s="36" t="s">
        <v>17</v>
      </c>
      <c r="E46" s="56">
        <v>0.21890000000000001</v>
      </c>
      <c r="F46" s="8">
        <f>MATCH($D46,FAC_TOTALS_APTA!$A$2:$BN$2,)</f>
        <v>14</v>
      </c>
      <c r="G46" s="35" t="e">
        <f>VLOOKUP(G40,FAC_TOTALS_APTA!$A$4:$BN$108,$F46,FALSE)</f>
        <v>#N/A</v>
      </c>
      <c r="H46" s="35" t="e">
        <f>VLOOKUP(H40,FAC_TOTALS_APTA!$A$4:$BN$108,$F46,FALSE)</f>
        <v>#N/A</v>
      </c>
      <c r="I46" s="31" t="str">
        <f t="shared" si="12"/>
        <v>-</v>
      </c>
      <c r="J46" s="32" t="str">
        <f t="shared" si="13"/>
        <v>_log</v>
      </c>
      <c r="K46" s="32" t="str">
        <f t="shared" si="14"/>
        <v>GAS_PRICE_2018_log_FAC</v>
      </c>
      <c r="L46" s="8">
        <f>MATCH($K46,FAC_TOTALS_APTA!$A$2:$BL$2,)</f>
        <v>27</v>
      </c>
      <c r="M46" s="30" t="e">
        <f>IF(M40=0,0,VLOOKUP(M40,FAC_TOTALS_APTA!$A$4:$BN$108,$L46,FALSE))</f>
        <v>#N/A</v>
      </c>
      <c r="N46" s="30" t="e">
        <f>IF(N40=0,0,VLOOKUP(N40,FAC_TOTALS_APTA!$A$4:$BN$108,$L46,FALSE))</f>
        <v>#N/A</v>
      </c>
      <c r="O46" s="30" t="e">
        <f>IF(O40=0,0,VLOOKUP(O40,FAC_TOTALS_APTA!$A$4:$BN$108,$L46,FALSE))</f>
        <v>#N/A</v>
      </c>
      <c r="P46" s="30" t="e">
        <f>IF(P40=0,0,VLOOKUP(P40,FAC_TOTALS_APTA!$A$4:$BN$108,$L46,FALSE))</f>
        <v>#N/A</v>
      </c>
      <c r="Q46" s="30" t="e">
        <f>IF(Q40=0,0,VLOOKUP(Q40,FAC_TOTALS_APTA!$A$4:$BN$108,$L46,FALSE))</f>
        <v>#N/A</v>
      </c>
      <c r="R46" s="30" t="e">
        <f>IF(R40=0,0,VLOOKUP(R40,FAC_TOTALS_APTA!$A$4:$BN$108,$L46,FALSE))</f>
        <v>#N/A</v>
      </c>
      <c r="S46" s="30" t="e">
        <f>IF(S40=0,0,VLOOKUP(S40,FAC_TOTALS_APTA!$A$4:$BN$108,$L46,FALSE))</f>
        <v>#N/A</v>
      </c>
      <c r="T46" s="30" t="e">
        <f>IF(T40=0,0,VLOOKUP(T40,FAC_TOTALS_APTA!$A$4:$BN$108,$L46,FALSE))</f>
        <v>#N/A</v>
      </c>
      <c r="U46" s="30" t="e">
        <f>IF(U40=0,0,VLOOKUP(U40,FAC_TOTALS_APTA!$A$4:$BN$108,$L46,FALSE))</f>
        <v>#N/A</v>
      </c>
      <c r="V46" s="30" t="e">
        <f>IF(V40=0,0,VLOOKUP(V40,FAC_TOTALS_APTA!$A$4:$BN$108,$L46,FALSE))</f>
        <v>#N/A</v>
      </c>
      <c r="W46" s="30" t="e">
        <f>IF(W40=0,0,VLOOKUP(W40,FAC_TOTALS_APTA!$A$4:$BN$108,$L46,FALSE))</f>
        <v>#N/A</v>
      </c>
      <c r="X46" s="30" t="e">
        <f>IF(X40=0,0,VLOOKUP(X40,FAC_TOTALS_APTA!$A$4:$BN$108,$L46,FALSE))</f>
        <v>#N/A</v>
      </c>
      <c r="Y46" s="30" t="e">
        <f>IF(Y40=0,0,VLOOKUP(Y40,FAC_TOTALS_APTA!$A$4:$BN$108,$L46,FALSE))</f>
        <v>#N/A</v>
      </c>
      <c r="Z46" s="30" t="e">
        <f>IF(Z40=0,0,VLOOKUP(Z40,FAC_TOTALS_APTA!$A$4:$BN$108,$L46,FALSE))</f>
        <v>#N/A</v>
      </c>
      <c r="AA46" s="30" t="e">
        <f>IF(AA40=0,0,VLOOKUP(AA40,FAC_TOTALS_APTA!$A$4:$BN$108,$L46,FALSE))</f>
        <v>#N/A</v>
      </c>
      <c r="AB46" s="30" t="e">
        <f>IF(AB40=0,0,VLOOKUP(AB40,FAC_TOTALS_APTA!$A$4:$BN$108,$L46,FALSE))</f>
        <v>#N/A</v>
      </c>
      <c r="AC46" s="33" t="e">
        <f t="shared" si="15"/>
        <v>#N/A</v>
      </c>
      <c r="AD46" s="34" t="e">
        <f>AC46/G58</f>
        <v>#N/A</v>
      </c>
      <c r="AE46" s="8"/>
    </row>
    <row r="47" spans="1:31" s="15" customFormat="1" ht="15" x14ac:dyDescent="0.2">
      <c r="A47" s="8"/>
      <c r="B47" s="27" t="s">
        <v>54</v>
      </c>
      <c r="C47" s="29" t="s">
        <v>24</v>
      </c>
      <c r="D47" s="8" t="s">
        <v>16</v>
      </c>
      <c r="E47" s="56">
        <v>-0.3866</v>
      </c>
      <c r="F47" s="8">
        <f>MATCH($D47,FAC_TOTALS_APTA!$A$2:$BN$2,)</f>
        <v>15</v>
      </c>
      <c r="G47" s="55" t="e">
        <f>VLOOKUP(G40,FAC_TOTALS_APTA!$A$4:$BN$108,$F47,FALSE)</f>
        <v>#N/A</v>
      </c>
      <c r="H47" s="55" t="e">
        <f>VLOOKUP(H40,FAC_TOTALS_APTA!$A$4:$BN$108,$F47,FALSE)</f>
        <v>#N/A</v>
      </c>
      <c r="I47" s="31" t="str">
        <f t="shared" si="12"/>
        <v>-</v>
      </c>
      <c r="J47" s="32" t="str">
        <f t="shared" si="13"/>
        <v>_log</v>
      </c>
      <c r="K47" s="32" t="str">
        <f t="shared" si="14"/>
        <v>TOTAL_MED_INC_INDIV_2018_log_FAC</v>
      </c>
      <c r="L47" s="8">
        <f>MATCH($K47,FAC_TOTALS_APTA!$A$2:$BL$2,)</f>
        <v>28</v>
      </c>
      <c r="M47" s="30" t="e">
        <f>IF(M40=0,0,VLOOKUP(M40,FAC_TOTALS_APTA!$A$4:$BN$108,$L47,FALSE))</f>
        <v>#N/A</v>
      </c>
      <c r="N47" s="30" t="e">
        <f>IF(N40=0,0,VLOOKUP(N40,FAC_TOTALS_APTA!$A$4:$BN$108,$L47,FALSE))</f>
        <v>#N/A</v>
      </c>
      <c r="O47" s="30" t="e">
        <f>IF(O40=0,0,VLOOKUP(O40,FAC_TOTALS_APTA!$A$4:$BN$108,$L47,FALSE))</f>
        <v>#N/A</v>
      </c>
      <c r="P47" s="30" t="e">
        <f>IF(P40=0,0,VLOOKUP(P40,FAC_TOTALS_APTA!$A$4:$BN$108,$L47,FALSE))</f>
        <v>#N/A</v>
      </c>
      <c r="Q47" s="30" t="e">
        <f>IF(Q40=0,0,VLOOKUP(Q40,FAC_TOTALS_APTA!$A$4:$BN$108,$L47,FALSE))</f>
        <v>#N/A</v>
      </c>
      <c r="R47" s="30" t="e">
        <f>IF(R40=0,0,VLOOKUP(R40,FAC_TOTALS_APTA!$A$4:$BN$108,$L47,FALSE))</f>
        <v>#N/A</v>
      </c>
      <c r="S47" s="30" t="e">
        <f>IF(S40=0,0,VLOOKUP(S40,FAC_TOTALS_APTA!$A$4:$BN$108,$L47,FALSE))</f>
        <v>#N/A</v>
      </c>
      <c r="T47" s="30" t="e">
        <f>IF(T40=0,0,VLOOKUP(T40,FAC_TOTALS_APTA!$A$4:$BN$108,$L47,FALSE))</f>
        <v>#N/A</v>
      </c>
      <c r="U47" s="30" t="e">
        <f>IF(U40=0,0,VLOOKUP(U40,FAC_TOTALS_APTA!$A$4:$BN$108,$L47,FALSE))</f>
        <v>#N/A</v>
      </c>
      <c r="V47" s="30" t="e">
        <f>IF(V40=0,0,VLOOKUP(V40,FAC_TOTALS_APTA!$A$4:$BN$108,$L47,FALSE))</f>
        <v>#N/A</v>
      </c>
      <c r="W47" s="30" t="e">
        <f>IF(W40=0,0,VLOOKUP(W40,FAC_TOTALS_APTA!$A$4:$BN$108,$L47,FALSE))</f>
        <v>#N/A</v>
      </c>
      <c r="X47" s="30" t="e">
        <f>IF(X40=0,0,VLOOKUP(X40,FAC_TOTALS_APTA!$A$4:$BN$108,$L47,FALSE))</f>
        <v>#N/A</v>
      </c>
      <c r="Y47" s="30" t="e">
        <f>IF(Y40=0,0,VLOOKUP(Y40,FAC_TOTALS_APTA!$A$4:$BN$108,$L47,FALSE))</f>
        <v>#N/A</v>
      </c>
      <c r="Z47" s="30" t="e">
        <f>IF(Z40=0,0,VLOOKUP(Z40,FAC_TOTALS_APTA!$A$4:$BN$108,$L47,FALSE))</f>
        <v>#N/A</v>
      </c>
      <c r="AA47" s="30" t="e">
        <f>IF(AA40=0,0,VLOOKUP(AA40,FAC_TOTALS_APTA!$A$4:$BN$108,$L47,FALSE))</f>
        <v>#N/A</v>
      </c>
      <c r="AB47" s="30" t="e">
        <f>IF(AB40=0,0,VLOOKUP(AB40,FAC_TOTALS_APTA!$A$4:$BN$108,$L47,FALSE))</f>
        <v>#N/A</v>
      </c>
      <c r="AC47" s="33" t="e">
        <f t="shared" si="15"/>
        <v>#N/A</v>
      </c>
      <c r="AD47" s="34" t="e">
        <f>AC47/G58</f>
        <v>#N/A</v>
      </c>
      <c r="AE47" s="8"/>
    </row>
    <row r="48" spans="1:31" s="15" customFormat="1" ht="15" x14ac:dyDescent="0.2">
      <c r="A48" s="8"/>
      <c r="B48" s="27" t="s">
        <v>72</v>
      </c>
      <c r="C48" s="29"/>
      <c r="D48" s="8" t="s">
        <v>10</v>
      </c>
      <c r="E48" s="56">
        <v>7.1000000000000004E-3</v>
      </c>
      <c r="F48" s="8">
        <f>MATCH($D48,FAC_TOTALS_APTA!$A$2:$BN$2,)</f>
        <v>16</v>
      </c>
      <c r="G48" s="30" t="e">
        <f>VLOOKUP(G40,FAC_TOTALS_APTA!$A$4:$BN$108,$F48,FALSE)</f>
        <v>#N/A</v>
      </c>
      <c r="H48" s="30" t="e">
        <f>VLOOKUP(H40,FAC_TOTALS_APTA!$A$4:$BN$108,$F48,FALSE)</f>
        <v>#N/A</v>
      </c>
      <c r="I48" s="31" t="str">
        <f t="shared" si="12"/>
        <v>-</v>
      </c>
      <c r="J48" s="32" t="str">
        <f t="shared" si="13"/>
        <v/>
      </c>
      <c r="K48" s="32" t="str">
        <f t="shared" si="14"/>
        <v>PCT_HH_NO_VEH_FAC</v>
      </c>
      <c r="L48" s="8">
        <f>MATCH($K48,FAC_TOTALS_APTA!$A$2:$BL$2,)</f>
        <v>29</v>
      </c>
      <c r="M48" s="30" t="e">
        <f>IF(M40=0,0,VLOOKUP(M40,FAC_TOTALS_APTA!$A$4:$BN$108,$L48,FALSE))</f>
        <v>#N/A</v>
      </c>
      <c r="N48" s="30" t="e">
        <f>IF(N40=0,0,VLOOKUP(N40,FAC_TOTALS_APTA!$A$4:$BN$108,$L48,FALSE))</f>
        <v>#N/A</v>
      </c>
      <c r="O48" s="30" t="e">
        <f>IF(O40=0,0,VLOOKUP(O40,FAC_TOTALS_APTA!$A$4:$BN$108,$L48,FALSE))</f>
        <v>#N/A</v>
      </c>
      <c r="P48" s="30" t="e">
        <f>IF(P40=0,0,VLOOKUP(P40,FAC_TOTALS_APTA!$A$4:$BN$108,$L48,FALSE))</f>
        <v>#N/A</v>
      </c>
      <c r="Q48" s="30" t="e">
        <f>IF(Q40=0,0,VLOOKUP(Q40,FAC_TOTALS_APTA!$A$4:$BN$108,$L48,FALSE))</f>
        <v>#N/A</v>
      </c>
      <c r="R48" s="30" t="e">
        <f>IF(R40=0,0,VLOOKUP(R40,FAC_TOTALS_APTA!$A$4:$BN$108,$L48,FALSE))</f>
        <v>#N/A</v>
      </c>
      <c r="S48" s="30" t="e">
        <f>IF(S40=0,0,VLOOKUP(S40,FAC_TOTALS_APTA!$A$4:$BN$108,$L48,FALSE))</f>
        <v>#N/A</v>
      </c>
      <c r="T48" s="30" t="e">
        <f>IF(T40=0,0,VLOOKUP(T40,FAC_TOTALS_APTA!$A$4:$BN$108,$L48,FALSE))</f>
        <v>#N/A</v>
      </c>
      <c r="U48" s="30" t="e">
        <f>IF(U40=0,0,VLOOKUP(U40,FAC_TOTALS_APTA!$A$4:$BN$108,$L48,FALSE))</f>
        <v>#N/A</v>
      </c>
      <c r="V48" s="30" t="e">
        <f>IF(V40=0,0,VLOOKUP(V40,FAC_TOTALS_APTA!$A$4:$BN$108,$L48,FALSE))</f>
        <v>#N/A</v>
      </c>
      <c r="W48" s="30" t="e">
        <f>IF(W40=0,0,VLOOKUP(W40,FAC_TOTALS_APTA!$A$4:$BN$108,$L48,FALSE))</f>
        <v>#N/A</v>
      </c>
      <c r="X48" s="30" t="e">
        <f>IF(X40=0,0,VLOOKUP(X40,FAC_TOTALS_APTA!$A$4:$BN$108,$L48,FALSE))</f>
        <v>#N/A</v>
      </c>
      <c r="Y48" s="30" t="e">
        <f>IF(Y40=0,0,VLOOKUP(Y40,FAC_TOTALS_APTA!$A$4:$BN$108,$L48,FALSE))</f>
        <v>#N/A</v>
      </c>
      <c r="Z48" s="30" t="e">
        <f>IF(Z40=0,0,VLOOKUP(Z40,FAC_TOTALS_APTA!$A$4:$BN$108,$L48,FALSE))</f>
        <v>#N/A</v>
      </c>
      <c r="AA48" s="30" t="e">
        <f>IF(AA40=0,0,VLOOKUP(AA40,FAC_TOTALS_APTA!$A$4:$BN$108,$L48,FALSE))</f>
        <v>#N/A</v>
      </c>
      <c r="AB48" s="30" t="e">
        <f>IF(AB40=0,0,VLOOKUP(AB40,FAC_TOTALS_APTA!$A$4:$BN$108,$L48,FALSE))</f>
        <v>#N/A</v>
      </c>
      <c r="AC48" s="33" t="e">
        <f t="shared" si="15"/>
        <v>#N/A</v>
      </c>
      <c r="AD48" s="34" t="e">
        <f>AC48/G58</f>
        <v>#N/A</v>
      </c>
      <c r="AE48" s="8"/>
    </row>
    <row r="49" spans="1:31" s="15" customFormat="1" ht="15" x14ac:dyDescent="0.2">
      <c r="A49" s="8"/>
      <c r="B49" s="27" t="s">
        <v>55</v>
      </c>
      <c r="C49" s="29"/>
      <c r="D49" s="8" t="s">
        <v>32</v>
      </c>
      <c r="E49" s="56">
        <v>1E-4</v>
      </c>
      <c r="F49" s="8">
        <f>MATCH($D49,FAC_TOTALS_APTA!$A$2:$BN$2,)</f>
        <v>18</v>
      </c>
      <c r="G49" s="35" t="e">
        <f>VLOOKUP(G40,FAC_TOTALS_APTA!$A$4:$BN$108,$F49,FALSE)</f>
        <v>#N/A</v>
      </c>
      <c r="H49" s="35" t="e">
        <f>VLOOKUP(H40,FAC_TOTALS_APTA!$A$4:$BN$108,$F49,FALSE)</f>
        <v>#N/A</v>
      </c>
      <c r="I49" s="31" t="str">
        <f t="shared" si="12"/>
        <v>-</v>
      </c>
      <c r="J49" s="32" t="str">
        <f t="shared" si="13"/>
        <v/>
      </c>
      <c r="K49" s="32" t="str">
        <f t="shared" si="14"/>
        <v>JTW_HOME_PCT_FAC</v>
      </c>
      <c r="L49" s="8">
        <f>MATCH($K49,FAC_TOTALS_APTA!$A$2:$BL$2,)</f>
        <v>31</v>
      </c>
      <c r="M49" s="30" t="e">
        <f>IF(M40=0,0,VLOOKUP(M40,FAC_TOTALS_APTA!$A$4:$BN$108,$L49,FALSE))</f>
        <v>#N/A</v>
      </c>
      <c r="N49" s="30" t="e">
        <f>IF(N40=0,0,VLOOKUP(N40,FAC_TOTALS_APTA!$A$4:$BN$108,$L49,FALSE))</f>
        <v>#N/A</v>
      </c>
      <c r="O49" s="30" t="e">
        <f>IF(O40=0,0,VLOOKUP(O40,FAC_TOTALS_APTA!$A$4:$BN$108,$L49,FALSE))</f>
        <v>#N/A</v>
      </c>
      <c r="P49" s="30" t="e">
        <f>IF(P40=0,0,VLOOKUP(P40,FAC_TOTALS_APTA!$A$4:$BN$108,$L49,FALSE))</f>
        <v>#N/A</v>
      </c>
      <c r="Q49" s="30" t="e">
        <f>IF(Q40=0,0,VLOOKUP(Q40,FAC_TOTALS_APTA!$A$4:$BN$108,$L49,FALSE))</f>
        <v>#N/A</v>
      </c>
      <c r="R49" s="30" t="e">
        <f>IF(R40=0,0,VLOOKUP(R40,FAC_TOTALS_APTA!$A$4:$BN$108,$L49,FALSE))</f>
        <v>#N/A</v>
      </c>
      <c r="S49" s="30" t="e">
        <f>IF(S40=0,0,VLOOKUP(S40,FAC_TOTALS_APTA!$A$4:$BN$108,$L49,FALSE))</f>
        <v>#N/A</v>
      </c>
      <c r="T49" s="30" t="e">
        <f>IF(T40=0,0,VLOOKUP(T40,FAC_TOTALS_APTA!$A$4:$BN$108,$L49,FALSE))</f>
        <v>#N/A</v>
      </c>
      <c r="U49" s="30" t="e">
        <f>IF(U40=0,0,VLOOKUP(U40,FAC_TOTALS_APTA!$A$4:$BN$108,$L49,FALSE))</f>
        <v>#N/A</v>
      </c>
      <c r="V49" s="30" t="e">
        <f>IF(V40=0,0,VLOOKUP(V40,FAC_TOTALS_APTA!$A$4:$BN$108,$L49,FALSE))</f>
        <v>#N/A</v>
      </c>
      <c r="W49" s="30" t="e">
        <f>IF(W40=0,0,VLOOKUP(W40,FAC_TOTALS_APTA!$A$4:$BN$108,$L49,FALSE))</f>
        <v>#N/A</v>
      </c>
      <c r="X49" s="30" t="e">
        <f>IF(X40=0,0,VLOOKUP(X40,FAC_TOTALS_APTA!$A$4:$BN$108,$L49,FALSE))</f>
        <v>#N/A</v>
      </c>
      <c r="Y49" s="30" t="e">
        <f>IF(Y40=0,0,VLOOKUP(Y40,FAC_TOTALS_APTA!$A$4:$BN$108,$L49,FALSE))</f>
        <v>#N/A</v>
      </c>
      <c r="Z49" s="30" t="e">
        <f>IF(Z40=0,0,VLOOKUP(Z40,FAC_TOTALS_APTA!$A$4:$BN$108,$L49,FALSE))</f>
        <v>#N/A</v>
      </c>
      <c r="AA49" s="30" t="e">
        <f>IF(AA40=0,0,VLOOKUP(AA40,FAC_TOTALS_APTA!$A$4:$BN$108,$L49,FALSE))</f>
        <v>#N/A</v>
      </c>
      <c r="AB49" s="30" t="e">
        <f>IF(AB40=0,0,VLOOKUP(AB40,FAC_TOTALS_APTA!$A$4:$BN$108,$L49,FALSE))</f>
        <v>#N/A</v>
      </c>
      <c r="AC49" s="33" t="e">
        <f t="shared" si="15"/>
        <v>#N/A</v>
      </c>
      <c r="AD49" s="34" t="e">
        <f>AC49/G58</f>
        <v>#N/A</v>
      </c>
      <c r="AE49" s="8"/>
    </row>
    <row r="50" spans="1:31" s="15" customFormat="1" ht="34" x14ac:dyDescent="0.2">
      <c r="A50" s="8"/>
      <c r="B50" s="13" t="s">
        <v>83</v>
      </c>
      <c r="C50" s="29"/>
      <c r="D50" s="5" t="s">
        <v>87</v>
      </c>
      <c r="E50" s="56">
        <v>-5.9999999999999995E-4</v>
      </c>
      <c r="F50" s="8" t="e">
        <f>MATCH($D50,FAC_TOTALS_APTA!$A$2:$BN$2,)</f>
        <v>#N/A</v>
      </c>
      <c r="G50" s="35" t="e">
        <f>VLOOKUP(G40,FAC_TOTALS_APTA!$A$4:$BN$108,$F50,FALSE)</f>
        <v>#N/A</v>
      </c>
      <c r="H50" s="35" t="e">
        <f>VLOOKUP(H40,FAC_TOTALS_APTA!$A$4:$BN$108,$F50,FALSE)</f>
        <v>#N/A</v>
      </c>
      <c r="I50" s="31" t="str">
        <f t="shared" si="12"/>
        <v>-</v>
      </c>
      <c r="J50" s="32" t="str">
        <f t="shared" si="13"/>
        <v/>
      </c>
      <c r="K50" s="32" t="str">
        <f t="shared" si="14"/>
        <v>PER_CAPITA_TNC_TRIPS_HI_OPEX_BUS_FAC</v>
      </c>
      <c r="L50" s="8" t="e">
        <f>MATCH($K50,FAC_TOTALS_APTA!$A$2:$BL$2,)</f>
        <v>#N/A</v>
      </c>
      <c r="M50" s="30" t="e">
        <f>IF(M40=0,0,VLOOKUP(M40,FAC_TOTALS_APTA!$A$4:$BN$108,$L50,FALSE))</f>
        <v>#N/A</v>
      </c>
      <c r="N50" s="30" t="e">
        <f>IF(N40=0,0,VLOOKUP(N40,FAC_TOTALS_APTA!$A$4:$BN$108,$L50,FALSE))</f>
        <v>#N/A</v>
      </c>
      <c r="O50" s="30" t="e">
        <f>IF(O40=0,0,VLOOKUP(O40,FAC_TOTALS_APTA!$A$4:$BN$108,$L50,FALSE))</f>
        <v>#N/A</v>
      </c>
      <c r="P50" s="30" t="e">
        <f>IF(P40=0,0,VLOOKUP(P40,FAC_TOTALS_APTA!$A$4:$BN$108,$L50,FALSE))</f>
        <v>#N/A</v>
      </c>
      <c r="Q50" s="30" t="e">
        <f>IF(Q40=0,0,VLOOKUP(Q40,FAC_TOTALS_APTA!$A$4:$BN$108,$L50,FALSE))</f>
        <v>#N/A</v>
      </c>
      <c r="R50" s="30" t="e">
        <f>IF(R40=0,0,VLOOKUP(R40,FAC_TOTALS_APTA!$A$4:$BN$108,$L50,FALSE))</f>
        <v>#N/A</v>
      </c>
      <c r="S50" s="30" t="e">
        <f>IF(S40=0,0,VLOOKUP(S40,FAC_TOTALS_APTA!$A$4:$BN$108,$L50,FALSE))</f>
        <v>#N/A</v>
      </c>
      <c r="T50" s="30" t="e">
        <f>IF(T40=0,0,VLOOKUP(T40,FAC_TOTALS_APTA!$A$4:$BN$108,$L50,FALSE))</f>
        <v>#N/A</v>
      </c>
      <c r="U50" s="30" t="e">
        <f>IF(U40=0,0,VLOOKUP(U40,FAC_TOTALS_APTA!$A$4:$BN$108,$L50,FALSE))</f>
        <v>#N/A</v>
      </c>
      <c r="V50" s="30" t="e">
        <f>IF(V40=0,0,VLOOKUP(V40,FAC_TOTALS_APTA!$A$4:$BN$108,$L50,FALSE))</f>
        <v>#N/A</v>
      </c>
      <c r="W50" s="30" t="e">
        <f>IF(W40=0,0,VLOOKUP(W40,FAC_TOTALS_APTA!$A$4:$BN$108,$L50,FALSE))</f>
        <v>#N/A</v>
      </c>
      <c r="X50" s="30" t="e">
        <f>IF(X40=0,0,VLOOKUP(X40,FAC_TOTALS_APTA!$A$4:$BN$108,$L50,FALSE))</f>
        <v>#N/A</v>
      </c>
      <c r="Y50" s="30" t="e">
        <f>IF(Y40=0,0,VLOOKUP(Y40,FAC_TOTALS_APTA!$A$4:$BN$108,$L50,FALSE))</f>
        <v>#N/A</v>
      </c>
      <c r="Z50" s="30" t="e">
        <f>IF(Z40=0,0,VLOOKUP(Z40,FAC_TOTALS_APTA!$A$4:$BN$108,$L50,FALSE))</f>
        <v>#N/A</v>
      </c>
      <c r="AA50" s="30" t="e">
        <f>IF(AA40=0,0,VLOOKUP(AA40,FAC_TOTALS_APTA!$A$4:$BN$108,$L50,FALSE))</f>
        <v>#N/A</v>
      </c>
      <c r="AB50" s="30" t="e">
        <f>IF(AB40=0,0,VLOOKUP(AB40,FAC_TOTALS_APTA!$A$4:$BN$108,$L50,FALSE))</f>
        <v>#N/A</v>
      </c>
      <c r="AC50" s="33" t="e">
        <f t="shared" si="15"/>
        <v>#N/A</v>
      </c>
      <c r="AD50" s="34" t="e">
        <f>AC50/G58</f>
        <v>#N/A</v>
      </c>
      <c r="AE50" s="8"/>
    </row>
    <row r="51" spans="1:31" s="15" customFormat="1" ht="34" x14ac:dyDescent="0.2">
      <c r="A51" s="8"/>
      <c r="B51" s="13" t="s">
        <v>83</v>
      </c>
      <c r="C51" s="29"/>
      <c r="D51" s="5" t="s">
        <v>84</v>
      </c>
      <c r="E51" s="56">
        <v>-4.2099999999999999E-2</v>
      </c>
      <c r="F51" s="8" t="e">
        <f>MATCH($D51,FAC_TOTALS_APTA!$A$2:$BN$2,)</f>
        <v>#N/A</v>
      </c>
      <c r="G51" s="35" t="e">
        <f>VLOOKUP(G40,FAC_TOTALS_APTA!$A$4:$BN$108,$F51,FALSE)</f>
        <v>#N/A</v>
      </c>
      <c r="H51" s="35" t="e">
        <f>VLOOKUP(H40,FAC_TOTALS_APTA!$A$4:$BN$108,$F51,FALSE)</f>
        <v>#N/A</v>
      </c>
      <c r="I51" s="31" t="str">
        <f t="shared" si="12"/>
        <v>-</v>
      </c>
      <c r="J51" s="32" t="str">
        <f t="shared" si="13"/>
        <v/>
      </c>
      <c r="K51" s="32" t="str">
        <f t="shared" si="14"/>
        <v>PER_CAPITA_TNC_TRIPS_MID_OPEX_BUS_FAC</v>
      </c>
      <c r="L51" s="8" t="e">
        <f>MATCH($K51,FAC_TOTALS_APTA!$A$2:$BL$2,)</f>
        <v>#N/A</v>
      </c>
      <c r="M51" s="30" t="e">
        <f>IF(M40=0,0,VLOOKUP(M40,FAC_TOTALS_APTA!$A$4:$BN$108,$L51,FALSE))</f>
        <v>#N/A</v>
      </c>
      <c r="N51" s="30" t="e">
        <f>IF(N40=0,0,VLOOKUP(N40,FAC_TOTALS_APTA!$A$4:$BN$108,$L51,FALSE))</f>
        <v>#N/A</v>
      </c>
      <c r="O51" s="30" t="e">
        <f>IF(O40=0,0,VLOOKUP(O40,FAC_TOTALS_APTA!$A$4:$BN$108,$L51,FALSE))</f>
        <v>#N/A</v>
      </c>
      <c r="P51" s="30" t="e">
        <f>IF(P40=0,0,VLOOKUP(P40,FAC_TOTALS_APTA!$A$4:$BN$108,$L51,FALSE))</f>
        <v>#N/A</v>
      </c>
      <c r="Q51" s="30" t="e">
        <f>IF(Q40=0,0,VLOOKUP(Q40,FAC_TOTALS_APTA!$A$4:$BN$108,$L51,FALSE))</f>
        <v>#N/A</v>
      </c>
      <c r="R51" s="30" t="e">
        <f>IF(R40=0,0,VLOOKUP(R40,FAC_TOTALS_APTA!$A$4:$BN$108,$L51,FALSE))</f>
        <v>#N/A</v>
      </c>
      <c r="S51" s="30" t="e">
        <f>IF(S40=0,0,VLOOKUP(S40,FAC_TOTALS_APTA!$A$4:$BN$108,$L51,FALSE))</f>
        <v>#N/A</v>
      </c>
      <c r="T51" s="30" t="e">
        <f>IF(T40=0,0,VLOOKUP(T40,FAC_TOTALS_APTA!$A$4:$BN$108,$L51,FALSE))</f>
        <v>#N/A</v>
      </c>
      <c r="U51" s="30" t="e">
        <f>IF(U40=0,0,VLOOKUP(U40,FAC_TOTALS_APTA!$A$4:$BN$108,$L51,FALSE))</f>
        <v>#N/A</v>
      </c>
      <c r="V51" s="30" t="e">
        <f>IF(V40=0,0,VLOOKUP(V40,FAC_TOTALS_APTA!$A$4:$BN$108,$L51,FALSE))</f>
        <v>#N/A</v>
      </c>
      <c r="W51" s="30" t="e">
        <f>IF(W40=0,0,VLOOKUP(W40,FAC_TOTALS_APTA!$A$4:$BN$108,$L51,FALSE))</f>
        <v>#N/A</v>
      </c>
      <c r="X51" s="30" t="e">
        <f>IF(X40=0,0,VLOOKUP(X40,FAC_TOTALS_APTA!$A$4:$BN$108,$L51,FALSE))</f>
        <v>#N/A</v>
      </c>
      <c r="Y51" s="30" t="e">
        <f>IF(Y40=0,0,VLOOKUP(Y40,FAC_TOTALS_APTA!$A$4:$BN$108,$L51,FALSE))</f>
        <v>#N/A</v>
      </c>
      <c r="Z51" s="30" t="e">
        <f>IF(Z40=0,0,VLOOKUP(Z40,FAC_TOTALS_APTA!$A$4:$BN$108,$L51,FALSE))</f>
        <v>#N/A</v>
      </c>
      <c r="AA51" s="30" t="e">
        <f>IF(AA40=0,0,VLOOKUP(AA40,FAC_TOTALS_APTA!$A$4:$BN$108,$L51,FALSE))</f>
        <v>#N/A</v>
      </c>
      <c r="AB51" s="30" t="e">
        <f>IF(AB40=0,0,VLOOKUP(AB40,FAC_TOTALS_APTA!$A$4:$BN$108,$L51,FALSE))</f>
        <v>#N/A</v>
      </c>
      <c r="AC51" s="33" t="e">
        <f t="shared" si="15"/>
        <v>#N/A</v>
      </c>
      <c r="AD51" s="34" t="e">
        <f>AC51/G58</f>
        <v>#N/A</v>
      </c>
      <c r="AE51" s="8"/>
    </row>
    <row r="52" spans="1:31" s="15" customFormat="1" ht="34" x14ac:dyDescent="0.2">
      <c r="A52" s="8"/>
      <c r="B52" s="13" t="s">
        <v>83</v>
      </c>
      <c r="C52" s="29"/>
      <c r="D52" s="5" t="s">
        <v>80</v>
      </c>
      <c r="E52" s="56">
        <v>-1.2E-2</v>
      </c>
      <c r="F52" s="8" t="e">
        <f>MATCH($D52,FAC_TOTALS_APTA!$A$2:$BN$2,)</f>
        <v>#N/A</v>
      </c>
      <c r="G52" s="35" t="e">
        <f>VLOOKUP(G40,FAC_TOTALS_APTA!$A$4:$BN$108,$F52,FALSE)</f>
        <v>#N/A</v>
      </c>
      <c r="H52" s="35" t="e">
        <f>VLOOKUP(H40,FAC_TOTALS_APTA!$A$4:$BN$108,$F52,FALSE)</f>
        <v>#N/A</v>
      </c>
      <c r="I52" s="31" t="str">
        <f t="shared" si="12"/>
        <v>-</v>
      </c>
      <c r="J52" s="32" t="str">
        <f t="shared" si="13"/>
        <v/>
      </c>
      <c r="K52" s="32" t="str">
        <f t="shared" si="14"/>
        <v>PER_CAPITA_TNC_TRIPS_LOW_OPEX_BUS_FAC</v>
      </c>
      <c r="L52" s="8" t="e">
        <f>MATCH($K52,FAC_TOTALS_APTA!$A$2:$BL$2,)</f>
        <v>#N/A</v>
      </c>
      <c r="M52" s="30" t="e">
        <f>IF(M40=0,0,VLOOKUP(M40,FAC_TOTALS_APTA!$A$4:$BN$108,$L52,FALSE))</f>
        <v>#N/A</v>
      </c>
      <c r="N52" s="30" t="e">
        <f>IF(N40=0,0,VLOOKUP(N40,FAC_TOTALS_APTA!$A$4:$BN$108,$L52,FALSE))</f>
        <v>#N/A</v>
      </c>
      <c r="O52" s="30" t="e">
        <f>IF(O40=0,0,VLOOKUP(O40,FAC_TOTALS_APTA!$A$4:$BN$108,$L52,FALSE))</f>
        <v>#N/A</v>
      </c>
      <c r="P52" s="30" t="e">
        <f>IF(P40=0,0,VLOOKUP(P40,FAC_TOTALS_APTA!$A$4:$BN$108,$L52,FALSE))</f>
        <v>#N/A</v>
      </c>
      <c r="Q52" s="30" t="e">
        <f>IF(Q40=0,0,VLOOKUP(Q40,FAC_TOTALS_APTA!$A$4:$BN$108,$L52,FALSE))</f>
        <v>#N/A</v>
      </c>
      <c r="R52" s="30" t="e">
        <f>IF(R40=0,0,VLOOKUP(R40,FAC_TOTALS_APTA!$A$4:$BN$108,$L52,FALSE))</f>
        <v>#N/A</v>
      </c>
      <c r="S52" s="30" t="e">
        <f>IF(S40=0,0,VLOOKUP(S40,FAC_TOTALS_APTA!$A$4:$BN$108,$L52,FALSE))</f>
        <v>#N/A</v>
      </c>
      <c r="T52" s="30" t="e">
        <f>IF(T40=0,0,VLOOKUP(T40,FAC_TOTALS_APTA!$A$4:$BN$108,$L52,FALSE))</f>
        <v>#N/A</v>
      </c>
      <c r="U52" s="30" t="e">
        <f>IF(U40=0,0,VLOOKUP(U40,FAC_TOTALS_APTA!$A$4:$BN$108,$L52,FALSE))</f>
        <v>#N/A</v>
      </c>
      <c r="V52" s="30" t="e">
        <f>IF(V40=0,0,VLOOKUP(V40,FAC_TOTALS_APTA!$A$4:$BN$108,$L52,FALSE))</f>
        <v>#N/A</v>
      </c>
      <c r="W52" s="30" t="e">
        <f>IF(W40=0,0,VLOOKUP(W40,FAC_TOTALS_APTA!$A$4:$BN$108,$L52,FALSE))</f>
        <v>#N/A</v>
      </c>
      <c r="X52" s="30" t="e">
        <f>IF(X40=0,0,VLOOKUP(X40,FAC_TOTALS_APTA!$A$4:$BN$108,$L52,FALSE))</f>
        <v>#N/A</v>
      </c>
      <c r="Y52" s="30" t="e">
        <f>IF(Y40=0,0,VLOOKUP(Y40,FAC_TOTALS_APTA!$A$4:$BN$108,$L52,FALSE))</f>
        <v>#N/A</v>
      </c>
      <c r="Z52" s="30" t="e">
        <f>IF(Z40=0,0,VLOOKUP(Z40,FAC_TOTALS_APTA!$A$4:$BN$108,$L52,FALSE))</f>
        <v>#N/A</v>
      </c>
      <c r="AA52" s="30" t="e">
        <f>IF(AA40=0,0,VLOOKUP(AA40,FAC_TOTALS_APTA!$A$4:$BN$108,$L52,FALSE))</f>
        <v>#N/A</v>
      </c>
      <c r="AB52" s="30" t="e">
        <f>IF(AB40=0,0,VLOOKUP(AB40,FAC_TOTALS_APTA!$A$4:$BN$108,$L52,FALSE))</f>
        <v>#N/A</v>
      </c>
      <c r="AC52" s="33" t="e">
        <f t="shared" si="15"/>
        <v>#N/A</v>
      </c>
      <c r="AD52" s="34" t="e">
        <f>AC52/G58</f>
        <v>#N/A</v>
      </c>
      <c r="AE52" s="8"/>
    </row>
    <row r="53" spans="1:31" s="15" customFormat="1" ht="34" x14ac:dyDescent="0.2">
      <c r="A53" s="8"/>
      <c r="B53" s="13" t="s">
        <v>83</v>
      </c>
      <c r="C53" s="29"/>
      <c r="D53" s="5" t="s">
        <v>88</v>
      </c>
      <c r="E53" s="56">
        <v>2.8E-3</v>
      </c>
      <c r="F53" s="8" t="e">
        <f>MATCH($D53,FAC_TOTALS_APTA!$A$2:$BN$2,)</f>
        <v>#N/A</v>
      </c>
      <c r="G53" s="35" t="e">
        <f>VLOOKUP(G40,FAC_TOTALS_APTA!$A$4:$BN$108,$F53,FALSE)</f>
        <v>#N/A</v>
      </c>
      <c r="H53" s="35" t="e">
        <f>VLOOKUP(H40,FAC_TOTALS_APTA!$A$4:$BN$108,$F53,FALSE)</f>
        <v>#N/A</v>
      </c>
      <c r="I53" s="31" t="str">
        <f t="shared" si="12"/>
        <v>-</v>
      </c>
      <c r="J53" s="32" t="str">
        <f t="shared" si="13"/>
        <v/>
      </c>
      <c r="K53" s="32" t="str">
        <f t="shared" si="14"/>
        <v>PER_CAPITA_TNC_TRIPS_NEW_YORK_BUS_FAC</v>
      </c>
      <c r="L53" s="8" t="e">
        <f>MATCH($K53,FAC_TOTALS_APTA!$A$2:$BL$2,)</f>
        <v>#N/A</v>
      </c>
      <c r="M53" s="30" t="e">
        <f>IF(M40=0,0,VLOOKUP(M40,FAC_TOTALS_APTA!$A$4:$BN$108,$L53,FALSE))</f>
        <v>#N/A</v>
      </c>
      <c r="N53" s="30" t="e">
        <f>IF(N40=0,0,VLOOKUP(N40,FAC_TOTALS_APTA!$A$4:$BN$108,$L53,FALSE))</f>
        <v>#N/A</v>
      </c>
      <c r="O53" s="30" t="e">
        <f>IF(O40=0,0,VLOOKUP(O40,FAC_TOTALS_APTA!$A$4:$BN$108,$L53,FALSE))</f>
        <v>#N/A</v>
      </c>
      <c r="P53" s="30" t="e">
        <f>IF(P40=0,0,VLOOKUP(P40,FAC_TOTALS_APTA!$A$4:$BN$108,$L53,FALSE))</f>
        <v>#N/A</v>
      </c>
      <c r="Q53" s="30" t="e">
        <f>IF(Q40=0,0,VLOOKUP(Q40,FAC_TOTALS_APTA!$A$4:$BN$108,$L53,FALSE))</f>
        <v>#N/A</v>
      </c>
      <c r="R53" s="30" t="e">
        <f>IF(R40=0,0,VLOOKUP(R40,FAC_TOTALS_APTA!$A$4:$BN$108,$L53,FALSE))</f>
        <v>#N/A</v>
      </c>
      <c r="S53" s="30" t="e">
        <f>IF(S40=0,0,VLOOKUP(S40,FAC_TOTALS_APTA!$A$4:$BN$108,$L53,FALSE))</f>
        <v>#N/A</v>
      </c>
      <c r="T53" s="30" t="e">
        <f>IF(T40=0,0,VLOOKUP(T40,FAC_TOTALS_APTA!$A$4:$BN$108,$L53,FALSE))</f>
        <v>#N/A</v>
      </c>
      <c r="U53" s="30" t="e">
        <f>IF(U40=0,0,VLOOKUP(U40,FAC_TOTALS_APTA!$A$4:$BN$108,$L53,FALSE))</f>
        <v>#N/A</v>
      </c>
      <c r="V53" s="30" t="e">
        <f>IF(V40=0,0,VLOOKUP(V40,FAC_TOTALS_APTA!$A$4:$BN$108,$L53,FALSE))</f>
        <v>#N/A</v>
      </c>
      <c r="W53" s="30" t="e">
        <f>IF(W40=0,0,VLOOKUP(W40,FAC_TOTALS_APTA!$A$4:$BN$108,$L53,FALSE))</f>
        <v>#N/A</v>
      </c>
      <c r="X53" s="30" t="e">
        <f>IF(X40=0,0,VLOOKUP(X40,FAC_TOTALS_APTA!$A$4:$BN$108,$L53,FALSE))</f>
        <v>#N/A</v>
      </c>
      <c r="Y53" s="30" t="e">
        <f>IF(Y40=0,0,VLOOKUP(Y40,FAC_TOTALS_APTA!$A$4:$BN$108,$L53,FALSE))</f>
        <v>#N/A</v>
      </c>
      <c r="Z53" s="30" t="e">
        <f>IF(Z40=0,0,VLOOKUP(Z40,FAC_TOTALS_APTA!$A$4:$BN$108,$L53,FALSE))</f>
        <v>#N/A</v>
      </c>
      <c r="AA53" s="30" t="e">
        <f>IF(AA40=0,0,VLOOKUP(AA40,FAC_TOTALS_APTA!$A$4:$BN$108,$L53,FALSE))</f>
        <v>#N/A</v>
      </c>
      <c r="AB53" s="30" t="e">
        <f>IF(AB40=0,0,VLOOKUP(AB40,FAC_TOTALS_APTA!$A$4:$BN$108,$L53,FALSE))</f>
        <v>#N/A</v>
      </c>
      <c r="AC53" s="33" t="e">
        <f t="shared" si="15"/>
        <v>#N/A</v>
      </c>
      <c r="AD53" s="34" t="e">
        <f>AC53/G58</f>
        <v>#N/A</v>
      </c>
      <c r="AE53" s="8"/>
    </row>
    <row r="54" spans="1:31" s="15" customFormat="1" ht="15" x14ac:dyDescent="0.2">
      <c r="A54" s="8"/>
      <c r="B54" s="27" t="s">
        <v>73</v>
      </c>
      <c r="C54" s="29"/>
      <c r="D54" s="8" t="s">
        <v>49</v>
      </c>
      <c r="E54" s="56">
        <v>-9.7000000000000003E-3</v>
      </c>
      <c r="F54" s="8">
        <f>MATCH($D54,FAC_TOTALS_APTA!$A$2:$BN$2,)</f>
        <v>22</v>
      </c>
      <c r="G54" s="35" t="e">
        <f>VLOOKUP(G40,FAC_TOTALS_APTA!$A$4:$BN$108,$F54,FALSE)</f>
        <v>#N/A</v>
      </c>
      <c r="H54" s="35" t="e">
        <f>VLOOKUP(H40,FAC_TOTALS_APTA!$A$4:$BN$108,$F54,FALSE)</f>
        <v>#N/A</v>
      </c>
      <c r="I54" s="31" t="str">
        <f t="shared" si="12"/>
        <v>-</v>
      </c>
      <c r="J54" s="32" t="str">
        <f t="shared" si="13"/>
        <v/>
      </c>
      <c r="K54" s="32" t="str">
        <f t="shared" si="14"/>
        <v>BIKE_SHARE_FAC</v>
      </c>
      <c r="L54" s="8">
        <f>MATCH($K54,FAC_TOTALS_APTA!$A$2:$BL$2,)</f>
        <v>35</v>
      </c>
      <c r="M54" s="30" t="e">
        <f>IF(M40=0,0,VLOOKUP(M40,FAC_TOTALS_APTA!$A$4:$BN$108,$L54,FALSE))</f>
        <v>#N/A</v>
      </c>
      <c r="N54" s="30" t="e">
        <f>IF(N40=0,0,VLOOKUP(N40,FAC_TOTALS_APTA!$A$4:$BN$108,$L54,FALSE))</f>
        <v>#N/A</v>
      </c>
      <c r="O54" s="30" t="e">
        <f>IF(O40=0,0,VLOOKUP(O40,FAC_TOTALS_APTA!$A$4:$BN$108,$L54,FALSE))</f>
        <v>#N/A</v>
      </c>
      <c r="P54" s="30" t="e">
        <f>IF(P40=0,0,VLOOKUP(P40,FAC_TOTALS_APTA!$A$4:$BN$108,$L54,FALSE))</f>
        <v>#N/A</v>
      </c>
      <c r="Q54" s="30" t="e">
        <f>IF(Q40=0,0,VLOOKUP(Q40,FAC_TOTALS_APTA!$A$4:$BN$108,$L54,FALSE))</f>
        <v>#N/A</v>
      </c>
      <c r="R54" s="30" t="e">
        <f>IF(R40=0,0,VLOOKUP(R40,FAC_TOTALS_APTA!$A$4:$BN$108,$L54,FALSE))</f>
        <v>#N/A</v>
      </c>
      <c r="S54" s="30" t="e">
        <f>IF(S40=0,0,VLOOKUP(S40,FAC_TOTALS_APTA!$A$4:$BN$108,$L54,FALSE))</f>
        <v>#N/A</v>
      </c>
      <c r="T54" s="30" t="e">
        <f>IF(T40=0,0,VLOOKUP(T40,FAC_TOTALS_APTA!$A$4:$BN$108,$L54,FALSE))</f>
        <v>#N/A</v>
      </c>
      <c r="U54" s="30" t="e">
        <f>IF(U40=0,0,VLOOKUP(U40,FAC_TOTALS_APTA!$A$4:$BN$108,$L54,FALSE))</f>
        <v>#N/A</v>
      </c>
      <c r="V54" s="30" t="e">
        <f>IF(V40=0,0,VLOOKUP(V40,FAC_TOTALS_APTA!$A$4:$BN$108,$L54,FALSE))</f>
        <v>#N/A</v>
      </c>
      <c r="W54" s="30" t="e">
        <f>IF(W40=0,0,VLOOKUP(W40,FAC_TOTALS_APTA!$A$4:$BN$108,$L54,FALSE))</f>
        <v>#N/A</v>
      </c>
      <c r="X54" s="30" t="e">
        <f>IF(X40=0,0,VLOOKUP(X40,FAC_TOTALS_APTA!$A$4:$BN$108,$L54,FALSE))</f>
        <v>#N/A</v>
      </c>
      <c r="Y54" s="30" t="e">
        <f>IF(Y40=0,0,VLOOKUP(Y40,FAC_TOTALS_APTA!$A$4:$BN$108,$L54,FALSE))</f>
        <v>#N/A</v>
      </c>
      <c r="Z54" s="30" t="e">
        <f>IF(Z40=0,0,VLOOKUP(Z40,FAC_TOTALS_APTA!$A$4:$BN$108,$L54,FALSE))</f>
        <v>#N/A</v>
      </c>
      <c r="AA54" s="30" t="e">
        <f>IF(AA40=0,0,VLOOKUP(AA40,FAC_TOTALS_APTA!$A$4:$BN$108,$L54,FALSE))</f>
        <v>#N/A</v>
      </c>
      <c r="AB54" s="30" t="e">
        <f>IF(AB40=0,0,VLOOKUP(AB40,FAC_TOTALS_APTA!$A$4:$BN$108,$L54,FALSE))</f>
        <v>#N/A</v>
      </c>
      <c r="AC54" s="33" t="e">
        <f t="shared" si="15"/>
        <v>#N/A</v>
      </c>
      <c r="AD54" s="34" t="e">
        <f>AC54/G58</f>
        <v>#N/A</v>
      </c>
      <c r="AE54" s="8"/>
    </row>
    <row r="55" spans="1:31" s="15" customFormat="1" ht="15" x14ac:dyDescent="0.2">
      <c r="A55" s="8"/>
      <c r="B55" s="10" t="s">
        <v>74</v>
      </c>
      <c r="C55" s="28"/>
      <c r="D55" s="9" t="s">
        <v>50</v>
      </c>
      <c r="E55" s="57">
        <v>-4.1399999999999999E-2</v>
      </c>
      <c r="F55" s="9">
        <f>MATCH($D55,FAC_TOTALS_APTA!$A$2:$BN$2,)</f>
        <v>23</v>
      </c>
      <c r="G55" s="37" t="e">
        <f>VLOOKUP(G40,FAC_TOTALS_APTA!$A$4:$BN$108,$F55,FALSE)</f>
        <v>#N/A</v>
      </c>
      <c r="H55" s="37" t="e">
        <f>VLOOKUP(H40,FAC_TOTALS_APTA!$A$4:$BN$108,$F55,FALSE)</f>
        <v>#N/A</v>
      </c>
      <c r="I55" s="38" t="str">
        <f t="shared" si="12"/>
        <v>-</v>
      </c>
      <c r="J55" s="39" t="str">
        <f t="shared" si="13"/>
        <v/>
      </c>
      <c r="K55" s="39" t="str">
        <f t="shared" si="14"/>
        <v>scooter_flag_FAC</v>
      </c>
      <c r="L55" s="9">
        <f>MATCH($K55,FAC_TOTALS_APTA!$A$2:$BL$2,)</f>
        <v>36</v>
      </c>
      <c r="M55" s="40" t="e">
        <f>IF($M$11=0,0,VLOOKUP($M$11,FAC_TOTALS_APTA!$A$4:$BN$108,$L55,FALSE))</f>
        <v>#N/A</v>
      </c>
      <c r="N55" s="40" t="e">
        <f>IF($M$11=0,0,VLOOKUP($M$11,FAC_TOTALS_APTA!$A$4:$BN$108,$L55,FALSE))</f>
        <v>#N/A</v>
      </c>
      <c r="O55" s="40" t="e">
        <f>IF($M$11=0,0,VLOOKUP($M$11,FAC_TOTALS_APTA!$A$4:$BN$108,$L55,FALSE))</f>
        <v>#N/A</v>
      </c>
      <c r="P55" s="40" t="e">
        <f>IF($M$11=0,0,VLOOKUP($M$11,FAC_TOTALS_APTA!$A$4:$BN$108,$L55,FALSE))</f>
        <v>#N/A</v>
      </c>
      <c r="Q55" s="40" t="e">
        <f>IF($M$11=0,0,VLOOKUP($M$11,FAC_TOTALS_APTA!$A$4:$BN$108,$L55,FALSE))</f>
        <v>#N/A</v>
      </c>
      <c r="R55" s="40" t="e">
        <f>IF($M$11=0,0,VLOOKUP($M$11,FAC_TOTALS_APTA!$A$4:$BN$108,$L55,FALSE))</f>
        <v>#N/A</v>
      </c>
      <c r="S55" s="40" t="e">
        <f>IF($M$11=0,0,VLOOKUP($M$11,FAC_TOTALS_APTA!$A$4:$BN$108,$L55,FALSE))</f>
        <v>#N/A</v>
      </c>
      <c r="T55" s="40" t="e">
        <f>IF($M$11=0,0,VLOOKUP($M$11,FAC_TOTALS_APTA!$A$4:$BN$108,$L55,FALSE))</f>
        <v>#N/A</v>
      </c>
      <c r="U55" s="40" t="e">
        <f>IF($M$11=0,0,VLOOKUP($M$11,FAC_TOTALS_APTA!$A$4:$BN$108,$L55,FALSE))</f>
        <v>#N/A</v>
      </c>
      <c r="V55" s="40" t="e">
        <f>IF($M$11=0,0,VLOOKUP($M$11,FAC_TOTALS_APTA!$A$4:$BN$108,$L55,FALSE))</f>
        <v>#N/A</v>
      </c>
      <c r="W55" s="40" t="e">
        <f>IF($M$11=0,0,VLOOKUP($M$11,FAC_TOTALS_APTA!$A$4:$BN$108,$L55,FALSE))</f>
        <v>#N/A</v>
      </c>
      <c r="X55" s="40" t="e">
        <f>IF($M$11=0,0,VLOOKUP($M$11,FAC_TOTALS_APTA!$A$4:$BN$108,$L55,FALSE))</f>
        <v>#N/A</v>
      </c>
      <c r="Y55" s="40" t="e">
        <f>IF($M$11=0,0,VLOOKUP($M$11,FAC_TOTALS_APTA!$A$4:$BN$108,$L55,FALSE))</f>
        <v>#N/A</v>
      </c>
      <c r="Z55" s="40" t="e">
        <f>IF($M$11=0,0,VLOOKUP($M$11,FAC_TOTALS_APTA!$A$4:$BN$108,$L55,FALSE))</f>
        <v>#N/A</v>
      </c>
      <c r="AA55" s="40" t="e">
        <f>IF($M$11=0,0,VLOOKUP($M$11,FAC_TOTALS_APTA!$A$4:$BN$108,$L55,FALSE))</f>
        <v>#N/A</v>
      </c>
      <c r="AB55" s="40" t="e">
        <f>IF($M$11=0,0,VLOOKUP($M$11,FAC_TOTALS_APTA!$A$4:$BN$108,$L55,FALSE))</f>
        <v>#N/A</v>
      </c>
      <c r="AC55" s="41" t="e">
        <f t="shared" si="15"/>
        <v>#N/A</v>
      </c>
      <c r="AD55" s="42" t="e">
        <f>AC55/G58</f>
        <v>#N/A</v>
      </c>
      <c r="AE55" s="8"/>
    </row>
    <row r="56" spans="1:31" s="15" customFormat="1" ht="15" x14ac:dyDescent="0.2">
      <c r="A56" s="8"/>
      <c r="B56" s="43" t="s">
        <v>61</v>
      </c>
      <c r="C56" s="44"/>
      <c r="D56" s="43" t="s">
        <v>53</v>
      </c>
      <c r="E56" s="45"/>
      <c r="F56" s="46"/>
      <c r="G56" s="47"/>
      <c r="H56" s="47"/>
      <c r="I56" s="48"/>
      <c r="J56" s="49"/>
      <c r="K56" s="49" t="str">
        <f t="shared" si="14"/>
        <v>New_Reporter_FAC</v>
      </c>
      <c r="L56" s="46">
        <f>MATCH($K56,FAC_TOTALS_APTA!$A$2:$BL$2,)</f>
        <v>40</v>
      </c>
      <c r="M56" s="47" t="e">
        <f>IF(M40=0,0,VLOOKUP(M40,FAC_TOTALS_APTA!$A$4:$BN$108,$L56,FALSE))</f>
        <v>#N/A</v>
      </c>
      <c r="N56" s="47" t="e">
        <f>IF(N40=0,0,VLOOKUP(N40,FAC_TOTALS_APTA!$A$4:$BN$108,$L56,FALSE))</f>
        <v>#N/A</v>
      </c>
      <c r="O56" s="47" t="e">
        <f>IF(O40=0,0,VLOOKUP(O40,FAC_TOTALS_APTA!$A$4:$BN$108,$L56,FALSE))</f>
        <v>#N/A</v>
      </c>
      <c r="P56" s="47" t="e">
        <f>IF(P40=0,0,VLOOKUP(P40,FAC_TOTALS_APTA!$A$4:$BN$108,$L56,FALSE))</f>
        <v>#N/A</v>
      </c>
      <c r="Q56" s="47" t="e">
        <f>IF(Q40=0,0,VLOOKUP(Q40,FAC_TOTALS_APTA!$A$4:$BN$108,$L56,FALSE))</f>
        <v>#N/A</v>
      </c>
      <c r="R56" s="47" t="e">
        <f>IF(R40=0,0,VLOOKUP(R40,FAC_TOTALS_APTA!$A$4:$BN$108,$L56,FALSE))</f>
        <v>#N/A</v>
      </c>
      <c r="S56" s="47" t="e">
        <f>IF(S40=0,0,VLOOKUP(S40,FAC_TOTALS_APTA!$A$4:$BN$108,$L56,FALSE))</f>
        <v>#N/A</v>
      </c>
      <c r="T56" s="47" t="e">
        <f>IF(T40=0,0,VLOOKUP(T40,FAC_TOTALS_APTA!$A$4:$BN$108,$L56,FALSE))</f>
        <v>#N/A</v>
      </c>
      <c r="U56" s="47" t="e">
        <f>IF(U40=0,0,VLOOKUP(U40,FAC_TOTALS_APTA!$A$4:$BN$108,$L56,FALSE))</f>
        <v>#N/A</v>
      </c>
      <c r="V56" s="47" t="e">
        <f>IF(V40=0,0,VLOOKUP(V40,FAC_TOTALS_APTA!$A$4:$BN$108,$L56,FALSE))</f>
        <v>#N/A</v>
      </c>
      <c r="W56" s="47" t="e">
        <f>IF(W40=0,0,VLOOKUP(W40,FAC_TOTALS_APTA!$A$4:$BN$108,$L56,FALSE))</f>
        <v>#N/A</v>
      </c>
      <c r="X56" s="47" t="e">
        <f>IF(X40=0,0,VLOOKUP(X40,FAC_TOTALS_APTA!$A$4:$BN$108,$L56,FALSE))</f>
        <v>#N/A</v>
      </c>
      <c r="Y56" s="47" t="e">
        <f>IF(Y40=0,0,VLOOKUP(Y40,FAC_TOTALS_APTA!$A$4:$BN$108,$L56,FALSE))</f>
        <v>#N/A</v>
      </c>
      <c r="Z56" s="47" t="e">
        <f>IF(Z40=0,0,VLOOKUP(Z40,FAC_TOTALS_APTA!$A$4:$BN$108,$L56,FALSE))</f>
        <v>#N/A</v>
      </c>
      <c r="AA56" s="47" t="e">
        <f>IF(AA40=0,0,VLOOKUP(AA40,FAC_TOTALS_APTA!$A$4:$BN$108,$L56,FALSE))</f>
        <v>#N/A</v>
      </c>
      <c r="AB56" s="47" t="e">
        <f>IF(AB40=0,0,VLOOKUP(AB40,FAC_TOTALS_APTA!$A$4:$BN$108,$L56,FALSE))</f>
        <v>#N/A</v>
      </c>
      <c r="AC56" s="50" t="e">
        <f>SUM(M56:AB56)</f>
        <v>#N/A</v>
      </c>
      <c r="AD56" s="51" t="e">
        <f>AC56/G58</f>
        <v>#N/A</v>
      </c>
      <c r="AE56" s="8"/>
    </row>
    <row r="57" spans="1:31" s="74" customFormat="1" ht="15" x14ac:dyDescent="0.2">
      <c r="A57" s="73"/>
      <c r="B57" s="27" t="s">
        <v>75</v>
      </c>
      <c r="C57" s="29"/>
      <c r="D57" s="8" t="s">
        <v>6</v>
      </c>
      <c r="E57" s="56"/>
      <c r="F57" s="8">
        <f>MATCH($D57,FAC_TOTALS_APTA!$A$2:$BL$2,)</f>
        <v>9</v>
      </c>
      <c r="G57" s="75" t="e">
        <f>VLOOKUP(G40,FAC_TOTALS_APTA!$A$4:$BN$108,$F57,FALSE)</f>
        <v>#N/A</v>
      </c>
      <c r="H57" s="75" t="e">
        <f>VLOOKUP(H40,FAC_TOTALS_APTA!$A$4:$BL$108,$F57,FALSE)</f>
        <v>#N/A</v>
      </c>
      <c r="I57" s="77" t="e">
        <f t="shared" ref="I57:I58" si="16">H57/G57-1</f>
        <v>#N/A</v>
      </c>
      <c r="J57" s="32"/>
      <c r="K57" s="32"/>
      <c r="L57" s="8"/>
      <c r="M57" s="30" t="e">
        <f t="shared" ref="M57:AB57" si="17">SUM(M42:M47)</f>
        <v>#N/A</v>
      </c>
      <c r="N57" s="30" t="e">
        <f t="shared" si="17"/>
        <v>#N/A</v>
      </c>
      <c r="O57" s="30" t="e">
        <f t="shared" si="17"/>
        <v>#N/A</v>
      </c>
      <c r="P57" s="30" t="e">
        <f t="shared" si="17"/>
        <v>#N/A</v>
      </c>
      <c r="Q57" s="30" t="e">
        <f t="shared" si="17"/>
        <v>#N/A</v>
      </c>
      <c r="R57" s="30" t="e">
        <f t="shared" si="17"/>
        <v>#N/A</v>
      </c>
      <c r="S57" s="30" t="e">
        <f t="shared" si="17"/>
        <v>#N/A</v>
      </c>
      <c r="T57" s="30" t="e">
        <f t="shared" si="17"/>
        <v>#N/A</v>
      </c>
      <c r="U57" s="30" t="e">
        <f t="shared" si="17"/>
        <v>#N/A</v>
      </c>
      <c r="V57" s="30" t="e">
        <f t="shared" si="17"/>
        <v>#N/A</v>
      </c>
      <c r="W57" s="30" t="e">
        <f t="shared" si="17"/>
        <v>#N/A</v>
      </c>
      <c r="X57" s="30" t="e">
        <f t="shared" si="17"/>
        <v>#N/A</v>
      </c>
      <c r="Y57" s="30" t="e">
        <f t="shared" si="17"/>
        <v>#N/A</v>
      </c>
      <c r="Z57" s="30" t="e">
        <f t="shared" si="17"/>
        <v>#N/A</v>
      </c>
      <c r="AA57" s="30" t="e">
        <f t="shared" si="17"/>
        <v>#N/A</v>
      </c>
      <c r="AB57" s="30" t="e">
        <f t="shared" si="17"/>
        <v>#N/A</v>
      </c>
      <c r="AC57" s="33" t="e">
        <f>H57-G57</f>
        <v>#N/A</v>
      </c>
      <c r="AD57" s="34" t="e">
        <f>I57</f>
        <v>#N/A</v>
      </c>
      <c r="AE57" s="73"/>
    </row>
    <row r="58" spans="1:31" ht="16" thickBot="1" x14ac:dyDescent="0.25">
      <c r="B58" s="11" t="s">
        <v>58</v>
      </c>
      <c r="C58" s="25"/>
      <c r="D58" s="25" t="s">
        <v>4</v>
      </c>
      <c r="E58" s="25"/>
      <c r="F58" s="25">
        <f>MATCH($D58,FAC_TOTALS_APTA!$A$2:$BL$2,)</f>
        <v>7</v>
      </c>
      <c r="G58" s="76" t="e">
        <f>VLOOKUP(G40,FAC_TOTALS_APTA!$A$4:$BL$108,$F58,FALSE)</f>
        <v>#N/A</v>
      </c>
      <c r="H58" s="76" t="e">
        <f>VLOOKUP(H40,FAC_TOTALS_APTA!$A$4:$BL$108,$F58,FALSE)</f>
        <v>#N/A</v>
      </c>
      <c r="I58" s="78" t="e">
        <f t="shared" si="16"/>
        <v>#N/A</v>
      </c>
      <c r="J58" s="52"/>
      <c r="K58" s="52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53" t="e">
        <f>H58-G58</f>
        <v>#N/A</v>
      </c>
      <c r="AD58" s="54" t="e">
        <f>I58</f>
        <v>#N/A</v>
      </c>
    </row>
    <row r="59" spans="1:31" ht="17" thickTop="1" thickBot="1" x14ac:dyDescent="0.25">
      <c r="B59" s="58" t="s">
        <v>76</v>
      </c>
      <c r="C59" s="59"/>
      <c r="D59" s="59"/>
      <c r="E59" s="60"/>
      <c r="F59" s="59"/>
      <c r="G59" s="59"/>
      <c r="H59" s="59"/>
      <c r="I59" s="61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4" t="e">
        <f>AD58-AD57</f>
        <v>#N/A</v>
      </c>
    </row>
    <row r="60" spans="1:31" ht="15" thickTop="1" x14ac:dyDescent="0.2">
      <c r="B60" s="17"/>
      <c r="C60" s="12"/>
      <c r="D60" s="12"/>
      <c r="E60" s="8"/>
      <c r="F60" s="12"/>
      <c r="G60" s="12"/>
      <c r="H60" s="12"/>
      <c r="I60" s="19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34"/>
    </row>
    <row r="61" spans="1:31" x14ac:dyDescent="0.2">
      <c r="B61" s="17"/>
      <c r="C61" s="12"/>
      <c r="D61" s="12"/>
      <c r="E61" s="8"/>
      <c r="F61" s="12"/>
      <c r="G61" s="12"/>
      <c r="H61" s="12"/>
      <c r="I61" s="19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34"/>
    </row>
    <row r="62" spans="1:31" s="12" customFormat="1" ht="15" x14ac:dyDescent="0.2">
      <c r="B62" s="20" t="s">
        <v>28</v>
      </c>
      <c r="E62" s="8"/>
      <c r="I62" s="19"/>
    </row>
    <row r="63" spans="1:31" ht="15" x14ac:dyDescent="0.2">
      <c r="B63" s="17" t="s">
        <v>19</v>
      </c>
      <c r="C63" s="18" t="s">
        <v>20</v>
      </c>
      <c r="D63" s="12"/>
      <c r="E63" s="8"/>
      <c r="F63" s="12"/>
      <c r="G63" s="12"/>
      <c r="H63" s="12"/>
      <c r="I63" s="19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1" x14ac:dyDescent="0.2">
      <c r="B64" s="17"/>
      <c r="C64" s="18"/>
      <c r="D64" s="12"/>
      <c r="E64" s="8"/>
      <c r="F64" s="12"/>
      <c r="G64" s="12"/>
      <c r="H64" s="12"/>
      <c r="I64" s="19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1" ht="15" x14ac:dyDescent="0.2">
      <c r="B65" s="20" t="s">
        <v>30</v>
      </c>
      <c r="C65" s="21">
        <v>0</v>
      </c>
      <c r="D65" s="12"/>
      <c r="E65" s="8"/>
      <c r="F65" s="12"/>
      <c r="G65" s="12"/>
      <c r="H65" s="12"/>
      <c r="I65" s="19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1" ht="16" thickBot="1" x14ac:dyDescent="0.25">
      <c r="B66" s="22" t="s">
        <v>40</v>
      </c>
      <c r="C66" s="23">
        <v>3</v>
      </c>
      <c r="D66" s="24"/>
      <c r="E66" s="25"/>
      <c r="F66" s="24"/>
      <c r="G66" s="24"/>
      <c r="H66" s="24"/>
      <c r="I66" s="26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:31" ht="15" thickTop="1" x14ac:dyDescent="0.2">
      <c r="B67" s="62"/>
      <c r="C67" s="63"/>
      <c r="D67" s="63"/>
      <c r="E67" s="63"/>
      <c r="F67" s="63"/>
      <c r="G67" s="85" t="s">
        <v>59</v>
      </c>
      <c r="H67" s="85"/>
      <c r="I67" s="85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5" t="s">
        <v>63</v>
      </c>
      <c r="AD67" s="85"/>
    </row>
    <row r="68" spans="1:31" ht="15" x14ac:dyDescent="0.2">
      <c r="B68" s="10" t="s">
        <v>21</v>
      </c>
      <c r="C68" s="28" t="s">
        <v>22</v>
      </c>
      <c r="D68" s="9" t="s">
        <v>23</v>
      </c>
      <c r="E68" s="9" t="s">
        <v>29</v>
      </c>
      <c r="F68" s="9"/>
      <c r="G68" s="28">
        <f>$C$1</f>
        <v>2002</v>
      </c>
      <c r="H68" s="28">
        <f>$C$2</f>
        <v>2018</v>
      </c>
      <c r="I68" s="28" t="s">
        <v>25</v>
      </c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 t="s">
        <v>27</v>
      </c>
      <c r="AD68" s="28" t="s">
        <v>25</v>
      </c>
    </row>
    <row r="69" spans="1:31" s="15" customFormat="1" x14ac:dyDescent="0.2">
      <c r="A69" s="8"/>
      <c r="B69" s="27"/>
      <c r="C69" s="29"/>
      <c r="D69" s="8"/>
      <c r="E69" s="8"/>
      <c r="F69" s="8"/>
      <c r="G69" s="8"/>
      <c r="H69" s="8"/>
      <c r="I69" s="29"/>
      <c r="J69" s="8"/>
      <c r="K69" s="8"/>
      <c r="L69" s="8"/>
      <c r="M69" s="8">
        <v>1</v>
      </c>
      <c r="N69" s="8">
        <v>2</v>
      </c>
      <c r="O69" s="8">
        <v>3</v>
      </c>
      <c r="P69" s="8">
        <v>4</v>
      </c>
      <c r="Q69" s="8">
        <v>5</v>
      </c>
      <c r="R69" s="8">
        <v>6</v>
      </c>
      <c r="S69" s="8">
        <v>7</v>
      </c>
      <c r="T69" s="8">
        <v>8</v>
      </c>
      <c r="U69" s="8">
        <v>9</v>
      </c>
      <c r="V69" s="8">
        <v>10</v>
      </c>
      <c r="W69" s="8">
        <v>11</v>
      </c>
      <c r="X69" s="8">
        <v>12</v>
      </c>
      <c r="Y69" s="8">
        <v>13</v>
      </c>
      <c r="Z69" s="8">
        <v>14</v>
      </c>
      <c r="AA69" s="8">
        <v>15</v>
      </c>
      <c r="AB69" s="8">
        <v>16</v>
      </c>
      <c r="AC69" s="8"/>
      <c r="AD69" s="8"/>
      <c r="AE69" s="8"/>
    </row>
    <row r="70" spans="1:31" x14ac:dyDescent="0.2">
      <c r="B70" s="27"/>
      <c r="C70" s="29"/>
      <c r="D70" s="8"/>
      <c r="E70" s="8"/>
      <c r="F70" s="8"/>
      <c r="G70" s="8" t="str">
        <f>CONCATENATE($C65,"_",$C66,"_",G68)</f>
        <v>0_3_2002</v>
      </c>
      <c r="H70" s="8" t="str">
        <f>CONCATENATE($C65,"_",$C66,"_",H68)</f>
        <v>0_3_2018</v>
      </c>
      <c r="I70" s="29"/>
      <c r="J70" s="8"/>
      <c r="K70" s="8"/>
      <c r="L70" s="8"/>
      <c r="M70" s="8" t="str">
        <f>IF($G68+M69&gt;$H68,0,CONCATENATE($C65,"_",$C66,"_",$G68+M69))</f>
        <v>0_3_2003</v>
      </c>
      <c r="N70" s="8" t="str">
        <f t="shared" ref="N70:AB70" si="18">IF($G68+N69&gt;$H68,0,CONCATENATE($C65,"_",$C66,"_",$G68+N69))</f>
        <v>0_3_2004</v>
      </c>
      <c r="O70" s="8" t="str">
        <f t="shared" si="18"/>
        <v>0_3_2005</v>
      </c>
      <c r="P70" s="8" t="str">
        <f t="shared" si="18"/>
        <v>0_3_2006</v>
      </c>
      <c r="Q70" s="8" t="str">
        <f t="shared" si="18"/>
        <v>0_3_2007</v>
      </c>
      <c r="R70" s="8" t="str">
        <f t="shared" si="18"/>
        <v>0_3_2008</v>
      </c>
      <c r="S70" s="8" t="str">
        <f t="shared" si="18"/>
        <v>0_3_2009</v>
      </c>
      <c r="T70" s="8" t="str">
        <f t="shared" si="18"/>
        <v>0_3_2010</v>
      </c>
      <c r="U70" s="8" t="str">
        <f t="shared" si="18"/>
        <v>0_3_2011</v>
      </c>
      <c r="V70" s="8" t="str">
        <f t="shared" si="18"/>
        <v>0_3_2012</v>
      </c>
      <c r="W70" s="8" t="str">
        <f t="shared" si="18"/>
        <v>0_3_2013</v>
      </c>
      <c r="X70" s="8" t="str">
        <f t="shared" si="18"/>
        <v>0_3_2014</v>
      </c>
      <c r="Y70" s="8" t="str">
        <f t="shared" si="18"/>
        <v>0_3_2015</v>
      </c>
      <c r="Z70" s="8" t="str">
        <f t="shared" si="18"/>
        <v>0_3_2016</v>
      </c>
      <c r="AA70" s="8" t="str">
        <f t="shared" si="18"/>
        <v>0_3_2017</v>
      </c>
      <c r="AB70" s="8" t="str">
        <f t="shared" si="18"/>
        <v>0_3_2018</v>
      </c>
      <c r="AC70" s="8"/>
      <c r="AD70" s="8"/>
    </row>
    <row r="71" spans="1:31" x14ac:dyDescent="0.2">
      <c r="B71" s="27"/>
      <c r="C71" s="29"/>
      <c r="D71" s="8"/>
      <c r="E71" s="8"/>
      <c r="F71" s="8" t="s">
        <v>26</v>
      </c>
      <c r="G71" s="30"/>
      <c r="H71" s="30"/>
      <c r="I71" s="29"/>
      <c r="J71" s="8"/>
      <c r="K71" s="8"/>
      <c r="L71" s="8" t="s">
        <v>26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1" s="15" customFormat="1" ht="15" x14ac:dyDescent="0.2">
      <c r="A72" s="8"/>
      <c r="B72" s="27" t="s">
        <v>37</v>
      </c>
      <c r="C72" s="29" t="s">
        <v>24</v>
      </c>
      <c r="D72" s="8" t="s">
        <v>8</v>
      </c>
      <c r="E72" s="56">
        <v>0.81299999999999994</v>
      </c>
      <c r="F72" s="8">
        <f>MATCH($D72,FAC_TOTALS_APTA!$A$2:$BN$2,)</f>
        <v>11</v>
      </c>
      <c r="G72" s="30" t="e">
        <f>VLOOKUP(G70,FAC_TOTALS_APTA!$A$4:$BN$108,$F72,FALSE)</f>
        <v>#N/A</v>
      </c>
      <c r="H72" s="30" t="e">
        <f>VLOOKUP(H70,FAC_TOTALS_APTA!$A$4:$BN$108,$F72,FALSE)</f>
        <v>#N/A</v>
      </c>
      <c r="I72" s="31" t="str">
        <f>IFERROR(H72/G72-1,"-")</f>
        <v>-</v>
      </c>
      <c r="J72" s="32" t="str">
        <f>IF(C72="Log","_log","")</f>
        <v>_log</v>
      </c>
      <c r="K72" s="32" t="str">
        <f>CONCATENATE(D72,J72,"_FAC")</f>
        <v>VRM_ADJ_log_FAC</v>
      </c>
      <c r="L72" s="8">
        <f>MATCH($K72,FAC_TOTALS_APTA!$A$2:$BL$2,)</f>
        <v>24</v>
      </c>
      <c r="M72" s="30" t="e">
        <f>IF(M70=0,0,VLOOKUP(M70,FAC_TOTALS_APTA!$A$4:$BN$108,$L72,FALSE))</f>
        <v>#N/A</v>
      </c>
      <c r="N72" s="30" t="e">
        <f>IF(N70=0,0,VLOOKUP(N70,FAC_TOTALS_APTA!$A$4:$BN$108,$L72,FALSE))</f>
        <v>#N/A</v>
      </c>
      <c r="O72" s="30" t="e">
        <f>IF(O70=0,0,VLOOKUP(O70,FAC_TOTALS_APTA!$A$4:$BN$108,$L72,FALSE))</f>
        <v>#N/A</v>
      </c>
      <c r="P72" s="30" t="e">
        <f>IF(P70=0,0,VLOOKUP(P70,FAC_TOTALS_APTA!$A$4:$BN$108,$L72,FALSE))</f>
        <v>#N/A</v>
      </c>
      <c r="Q72" s="30" t="e">
        <f>IF(Q70=0,0,VLOOKUP(Q70,FAC_TOTALS_APTA!$A$4:$BN$108,$L72,FALSE))</f>
        <v>#N/A</v>
      </c>
      <c r="R72" s="30" t="e">
        <f>IF(R70=0,0,VLOOKUP(R70,FAC_TOTALS_APTA!$A$4:$BN$108,$L72,FALSE))</f>
        <v>#N/A</v>
      </c>
      <c r="S72" s="30" t="e">
        <f>IF(S70=0,0,VLOOKUP(S70,FAC_TOTALS_APTA!$A$4:$BN$108,$L72,FALSE))</f>
        <v>#N/A</v>
      </c>
      <c r="T72" s="30" t="e">
        <f>IF(T70=0,0,VLOOKUP(T70,FAC_TOTALS_APTA!$A$4:$BN$108,$L72,FALSE))</f>
        <v>#N/A</v>
      </c>
      <c r="U72" s="30" t="e">
        <f>IF(U70=0,0,VLOOKUP(U70,FAC_TOTALS_APTA!$A$4:$BN$108,$L72,FALSE))</f>
        <v>#N/A</v>
      </c>
      <c r="V72" s="30" t="e">
        <f>IF(V70=0,0,VLOOKUP(V70,FAC_TOTALS_APTA!$A$4:$BN$108,$L72,FALSE))</f>
        <v>#N/A</v>
      </c>
      <c r="W72" s="30" t="e">
        <f>IF(W70=0,0,VLOOKUP(W70,FAC_TOTALS_APTA!$A$4:$BN$108,$L72,FALSE))</f>
        <v>#N/A</v>
      </c>
      <c r="X72" s="30" t="e">
        <f>IF(X70=0,0,VLOOKUP(X70,FAC_TOTALS_APTA!$A$4:$BN$108,$L72,FALSE))</f>
        <v>#N/A</v>
      </c>
      <c r="Y72" s="30" t="e">
        <f>IF(Y70=0,0,VLOOKUP(Y70,FAC_TOTALS_APTA!$A$4:$BN$108,$L72,FALSE))</f>
        <v>#N/A</v>
      </c>
      <c r="Z72" s="30" t="e">
        <f>IF(Z70=0,0,VLOOKUP(Z70,FAC_TOTALS_APTA!$A$4:$BN$108,$L72,FALSE))</f>
        <v>#N/A</v>
      </c>
      <c r="AA72" s="30" t="e">
        <f>IF(AA70=0,0,VLOOKUP(AA70,FAC_TOTALS_APTA!$A$4:$BN$108,$L72,FALSE))</f>
        <v>#N/A</v>
      </c>
      <c r="AB72" s="30" t="e">
        <f>IF(AB70=0,0,VLOOKUP(AB70,FAC_TOTALS_APTA!$A$4:$BN$108,$L72,FALSE))</f>
        <v>#N/A</v>
      </c>
      <c r="AC72" s="33" t="e">
        <f>SUM(M72:AB72)</f>
        <v>#N/A</v>
      </c>
      <c r="AD72" s="34" t="e">
        <f>AC72/G88</f>
        <v>#N/A</v>
      </c>
      <c r="AE72" s="8"/>
    </row>
    <row r="73" spans="1:31" s="15" customFormat="1" ht="15" x14ac:dyDescent="0.2">
      <c r="A73" s="8"/>
      <c r="B73" s="27" t="s">
        <v>60</v>
      </c>
      <c r="C73" s="29" t="s">
        <v>24</v>
      </c>
      <c r="D73" s="8" t="s">
        <v>18</v>
      </c>
      <c r="E73" s="56">
        <v>-0.70179999999999998</v>
      </c>
      <c r="F73" s="8">
        <f>MATCH($D73,FAC_TOTALS_APTA!$A$2:$BN$2,)</f>
        <v>12</v>
      </c>
      <c r="G73" s="55" t="e">
        <f>VLOOKUP(G70,FAC_TOTALS_APTA!$A$4:$BN$108,$F73,FALSE)</f>
        <v>#N/A</v>
      </c>
      <c r="H73" s="55" t="e">
        <f>VLOOKUP(H70,FAC_TOTALS_APTA!$A$4:$BN$108,$F73,FALSE)</f>
        <v>#N/A</v>
      </c>
      <c r="I73" s="31" t="str">
        <f t="shared" ref="I73:I85" si="19">IFERROR(H73/G73-1,"-")</f>
        <v>-</v>
      </c>
      <c r="J73" s="32" t="str">
        <f t="shared" ref="J73:J85" si="20">IF(C73="Log","_log","")</f>
        <v>_log</v>
      </c>
      <c r="K73" s="32" t="str">
        <f t="shared" ref="K73:K86" si="21">CONCATENATE(D73,J73,"_FAC")</f>
        <v>FARE_per_UPT_2018_log_FAC</v>
      </c>
      <c r="L73" s="8">
        <f>MATCH($K73,FAC_TOTALS_APTA!$A$2:$BL$2,)</f>
        <v>25</v>
      </c>
      <c r="M73" s="30" t="e">
        <f>IF(M70=0,0,VLOOKUP(M70,FAC_TOTALS_APTA!$A$4:$BN$108,$L73,FALSE))</f>
        <v>#N/A</v>
      </c>
      <c r="N73" s="30" t="e">
        <f>IF(N70=0,0,VLOOKUP(N70,FAC_TOTALS_APTA!$A$4:$BN$108,$L73,FALSE))</f>
        <v>#N/A</v>
      </c>
      <c r="O73" s="30" t="e">
        <f>IF(O70=0,0,VLOOKUP(O70,FAC_TOTALS_APTA!$A$4:$BN$108,$L73,FALSE))</f>
        <v>#N/A</v>
      </c>
      <c r="P73" s="30" t="e">
        <f>IF(P70=0,0,VLOOKUP(P70,FAC_TOTALS_APTA!$A$4:$BN$108,$L73,FALSE))</f>
        <v>#N/A</v>
      </c>
      <c r="Q73" s="30" t="e">
        <f>IF(Q70=0,0,VLOOKUP(Q70,FAC_TOTALS_APTA!$A$4:$BN$108,$L73,FALSE))</f>
        <v>#N/A</v>
      </c>
      <c r="R73" s="30" t="e">
        <f>IF(R70=0,0,VLOOKUP(R70,FAC_TOTALS_APTA!$A$4:$BN$108,$L73,FALSE))</f>
        <v>#N/A</v>
      </c>
      <c r="S73" s="30" t="e">
        <f>IF(S70=0,0,VLOOKUP(S70,FAC_TOTALS_APTA!$A$4:$BN$108,$L73,FALSE))</f>
        <v>#N/A</v>
      </c>
      <c r="T73" s="30" t="e">
        <f>IF(T70=0,0,VLOOKUP(T70,FAC_TOTALS_APTA!$A$4:$BN$108,$L73,FALSE))</f>
        <v>#N/A</v>
      </c>
      <c r="U73" s="30" t="e">
        <f>IF(U70=0,0,VLOOKUP(U70,FAC_TOTALS_APTA!$A$4:$BN$108,$L73,FALSE))</f>
        <v>#N/A</v>
      </c>
      <c r="V73" s="30" t="e">
        <f>IF(V70=0,0,VLOOKUP(V70,FAC_TOTALS_APTA!$A$4:$BN$108,$L73,FALSE))</f>
        <v>#N/A</v>
      </c>
      <c r="W73" s="30" t="e">
        <f>IF(W70=0,0,VLOOKUP(W70,FAC_TOTALS_APTA!$A$4:$BN$108,$L73,FALSE))</f>
        <v>#N/A</v>
      </c>
      <c r="X73" s="30" t="e">
        <f>IF(X70=0,0,VLOOKUP(X70,FAC_TOTALS_APTA!$A$4:$BN$108,$L73,FALSE))</f>
        <v>#N/A</v>
      </c>
      <c r="Y73" s="30" t="e">
        <f>IF(Y70=0,0,VLOOKUP(Y70,FAC_TOTALS_APTA!$A$4:$BN$108,$L73,FALSE))</f>
        <v>#N/A</v>
      </c>
      <c r="Z73" s="30" t="e">
        <f>IF(Z70=0,0,VLOOKUP(Z70,FAC_TOTALS_APTA!$A$4:$BN$108,$L73,FALSE))</f>
        <v>#N/A</v>
      </c>
      <c r="AA73" s="30" t="e">
        <f>IF(AA70=0,0,VLOOKUP(AA70,FAC_TOTALS_APTA!$A$4:$BN$108,$L73,FALSE))</f>
        <v>#N/A</v>
      </c>
      <c r="AB73" s="30" t="e">
        <f>IF(AB70=0,0,VLOOKUP(AB70,FAC_TOTALS_APTA!$A$4:$BN$108,$L73,FALSE))</f>
        <v>#N/A</v>
      </c>
      <c r="AC73" s="33" t="e">
        <f t="shared" ref="AC73:AC85" si="22">SUM(M73:AB73)</f>
        <v>#N/A</v>
      </c>
      <c r="AD73" s="34" t="e">
        <f>AC73/G88</f>
        <v>#N/A</v>
      </c>
      <c r="AE73" s="8"/>
    </row>
    <row r="74" spans="1:31" s="15" customFormat="1" ht="15" x14ac:dyDescent="0.2">
      <c r="A74" s="8"/>
      <c r="B74" s="27" t="s">
        <v>56</v>
      </c>
      <c r="C74" s="29" t="s">
        <v>24</v>
      </c>
      <c r="D74" s="8" t="s">
        <v>9</v>
      </c>
      <c r="E74" s="56">
        <v>0.26119999999999999</v>
      </c>
      <c r="F74" s="8">
        <f>MATCH($D74,FAC_TOTALS_APTA!$A$2:$BN$2,)</f>
        <v>13</v>
      </c>
      <c r="G74" s="30" t="e">
        <f>VLOOKUP(G70,FAC_TOTALS_APTA!$A$4:$BN$108,$F74,FALSE)</f>
        <v>#N/A</v>
      </c>
      <c r="H74" s="30" t="e">
        <f>VLOOKUP(H70,FAC_TOTALS_APTA!$A$4:$BN$108,$F74,FALSE)</f>
        <v>#N/A</v>
      </c>
      <c r="I74" s="31" t="str">
        <f t="shared" si="19"/>
        <v>-</v>
      </c>
      <c r="J74" s="32" t="str">
        <f t="shared" si="20"/>
        <v>_log</v>
      </c>
      <c r="K74" s="32" t="str">
        <f t="shared" si="21"/>
        <v>POP_EMP_log_FAC</v>
      </c>
      <c r="L74" s="8">
        <f>MATCH($K74,FAC_TOTALS_APTA!$A$2:$BL$2,)</f>
        <v>26</v>
      </c>
      <c r="M74" s="30" t="e">
        <f>IF(M70=0,0,VLOOKUP(M70,FAC_TOTALS_APTA!$A$4:$BN$108,$L74,FALSE))</f>
        <v>#N/A</v>
      </c>
      <c r="N74" s="30" t="e">
        <f>IF(N70=0,0,VLOOKUP(N70,FAC_TOTALS_APTA!$A$4:$BN$108,$L74,FALSE))</f>
        <v>#N/A</v>
      </c>
      <c r="O74" s="30" t="e">
        <f>IF(O70=0,0,VLOOKUP(O70,FAC_TOTALS_APTA!$A$4:$BN$108,$L74,FALSE))</f>
        <v>#N/A</v>
      </c>
      <c r="P74" s="30" t="e">
        <f>IF(P70=0,0,VLOOKUP(P70,FAC_TOTALS_APTA!$A$4:$BN$108,$L74,FALSE))</f>
        <v>#N/A</v>
      </c>
      <c r="Q74" s="30" t="e">
        <f>IF(Q70=0,0,VLOOKUP(Q70,FAC_TOTALS_APTA!$A$4:$BN$108,$L74,FALSE))</f>
        <v>#N/A</v>
      </c>
      <c r="R74" s="30" t="e">
        <f>IF(R70=0,0,VLOOKUP(R70,FAC_TOTALS_APTA!$A$4:$BN$108,$L74,FALSE))</f>
        <v>#N/A</v>
      </c>
      <c r="S74" s="30" t="e">
        <f>IF(S70=0,0,VLOOKUP(S70,FAC_TOTALS_APTA!$A$4:$BN$108,$L74,FALSE))</f>
        <v>#N/A</v>
      </c>
      <c r="T74" s="30" t="e">
        <f>IF(T70=0,0,VLOOKUP(T70,FAC_TOTALS_APTA!$A$4:$BN$108,$L74,FALSE))</f>
        <v>#N/A</v>
      </c>
      <c r="U74" s="30" t="e">
        <f>IF(U70=0,0,VLOOKUP(U70,FAC_TOTALS_APTA!$A$4:$BN$108,$L74,FALSE))</f>
        <v>#N/A</v>
      </c>
      <c r="V74" s="30" t="e">
        <f>IF(V70=0,0,VLOOKUP(V70,FAC_TOTALS_APTA!$A$4:$BN$108,$L74,FALSE))</f>
        <v>#N/A</v>
      </c>
      <c r="W74" s="30" t="e">
        <f>IF(W70=0,0,VLOOKUP(W70,FAC_TOTALS_APTA!$A$4:$BN$108,$L74,FALSE))</f>
        <v>#N/A</v>
      </c>
      <c r="X74" s="30" t="e">
        <f>IF(X70=0,0,VLOOKUP(X70,FAC_TOTALS_APTA!$A$4:$BN$108,$L74,FALSE))</f>
        <v>#N/A</v>
      </c>
      <c r="Y74" s="30" t="e">
        <f>IF(Y70=0,0,VLOOKUP(Y70,FAC_TOTALS_APTA!$A$4:$BN$108,$L74,FALSE))</f>
        <v>#N/A</v>
      </c>
      <c r="Z74" s="30" t="e">
        <f>IF(Z70=0,0,VLOOKUP(Z70,FAC_TOTALS_APTA!$A$4:$BN$108,$L74,FALSE))</f>
        <v>#N/A</v>
      </c>
      <c r="AA74" s="30" t="e">
        <f>IF(AA70=0,0,VLOOKUP(AA70,FAC_TOTALS_APTA!$A$4:$BN$108,$L74,FALSE))</f>
        <v>#N/A</v>
      </c>
      <c r="AB74" s="30" t="e">
        <f>IF(AB70=0,0,VLOOKUP(AB70,FAC_TOTALS_APTA!$A$4:$BN$108,$L74,FALSE))</f>
        <v>#N/A</v>
      </c>
      <c r="AC74" s="33" t="e">
        <f t="shared" si="22"/>
        <v>#N/A</v>
      </c>
      <c r="AD74" s="34" t="e">
        <f>AC74/G88</f>
        <v>#N/A</v>
      </c>
      <c r="AE74" s="8"/>
    </row>
    <row r="75" spans="1:31" s="15" customFormat="1" ht="30" x14ac:dyDescent="0.2">
      <c r="A75" s="8"/>
      <c r="B75" s="27" t="s">
        <v>82</v>
      </c>
      <c r="C75" s="29"/>
      <c r="D75" s="5" t="s">
        <v>79</v>
      </c>
      <c r="E75" s="56">
        <v>0.39179999999999998</v>
      </c>
      <c r="F75" s="8">
        <f>MATCH($D75,FAC_TOTALS_APTA!$A$2:$BN$2,)</f>
        <v>17</v>
      </c>
      <c r="G75" s="55" t="e">
        <f>VLOOKUP(G70,FAC_TOTALS_APTA!$A$4:$BN$108,$F75,FALSE)</f>
        <v>#N/A</v>
      </c>
      <c r="H75" s="55" t="e">
        <f>VLOOKUP(H70,FAC_TOTALS_APTA!$A$4:$BN$108,$F75,FALSE)</f>
        <v>#N/A</v>
      </c>
      <c r="I75" s="31" t="str">
        <f t="shared" si="19"/>
        <v>-</v>
      </c>
      <c r="J75" s="32" t="str">
        <f t="shared" si="20"/>
        <v/>
      </c>
      <c r="K75" s="32" t="str">
        <f t="shared" si="21"/>
        <v>TSD_POP_EMP_PCT_FAC</v>
      </c>
      <c r="L75" s="8">
        <f>MATCH($K75,FAC_TOTALS_APTA!$A$2:$BL$2,)</f>
        <v>30</v>
      </c>
      <c r="M75" s="30" t="e">
        <f>IF(M70=0,0,VLOOKUP(M70,FAC_TOTALS_APTA!$A$4:$BN$108,$L75,FALSE))</f>
        <v>#N/A</v>
      </c>
      <c r="N75" s="30" t="e">
        <f>IF(N70=0,0,VLOOKUP(N70,FAC_TOTALS_APTA!$A$4:$BN$108,$L75,FALSE))</f>
        <v>#N/A</v>
      </c>
      <c r="O75" s="30" t="e">
        <f>IF(O70=0,0,VLOOKUP(O70,FAC_TOTALS_APTA!$A$4:$BN$108,$L75,FALSE))</f>
        <v>#N/A</v>
      </c>
      <c r="P75" s="30" t="e">
        <f>IF(P70=0,0,VLOOKUP(P70,FAC_TOTALS_APTA!$A$4:$BN$108,$L75,FALSE))</f>
        <v>#N/A</v>
      </c>
      <c r="Q75" s="30" t="e">
        <f>IF(Q70=0,0,VLOOKUP(Q70,FAC_TOTALS_APTA!$A$4:$BN$108,$L75,FALSE))</f>
        <v>#N/A</v>
      </c>
      <c r="R75" s="30" t="e">
        <f>IF(R70=0,0,VLOOKUP(R70,FAC_TOTALS_APTA!$A$4:$BN$108,$L75,FALSE))</f>
        <v>#N/A</v>
      </c>
      <c r="S75" s="30" t="e">
        <f>IF(S70=0,0,VLOOKUP(S70,FAC_TOTALS_APTA!$A$4:$BN$108,$L75,FALSE))</f>
        <v>#N/A</v>
      </c>
      <c r="T75" s="30" t="e">
        <f>IF(T70=0,0,VLOOKUP(T70,FAC_TOTALS_APTA!$A$4:$BN$108,$L75,FALSE))</f>
        <v>#N/A</v>
      </c>
      <c r="U75" s="30" t="e">
        <f>IF(U70=0,0,VLOOKUP(U70,FAC_TOTALS_APTA!$A$4:$BN$108,$L75,FALSE))</f>
        <v>#N/A</v>
      </c>
      <c r="V75" s="30" t="e">
        <f>IF(V70=0,0,VLOOKUP(V70,FAC_TOTALS_APTA!$A$4:$BN$108,$L75,FALSE))</f>
        <v>#N/A</v>
      </c>
      <c r="W75" s="30" t="e">
        <f>IF(W70=0,0,VLOOKUP(W70,FAC_TOTALS_APTA!$A$4:$BN$108,$L75,FALSE))</f>
        <v>#N/A</v>
      </c>
      <c r="X75" s="30" t="e">
        <f>IF(X70=0,0,VLOOKUP(X70,FAC_TOTALS_APTA!$A$4:$BN$108,$L75,FALSE))</f>
        <v>#N/A</v>
      </c>
      <c r="Y75" s="30" t="e">
        <f>IF(Y70=0,0,VLOOKUP(Y70,FAC_TOTALS_APTA!$A$4:$BN$108,$L75,FALSE))</f>
        <v>#N/A</v>
      </c>
      <c r="Z75" s="30" t="e">
        <f>IF(Z70=0,0,VLOOKUP(Z70,FAC_TOTALS_APTA!$A$4:$BN$108,$L75,FALSE))</f>
        <v>#N/A</v>
      </c>
      <c r="AA75" s="30" t="e">
        <f>IF(AA70=0,0,VLOOKUP(AA70,FAC_TOTALS_APTA!$A$4:$BN$108,$L75,FALSE))</f>
        <v>#N/A</v>
      </c>
      <c r="AB75" s="30" t="e">
        <f>IF(AB70=0,0,VLOOKUP(AB70,FAC_TOTALS_APTA!$A$4:$BN$108,$L75,FALSE))</f>
        <v>#N/A</v>
      </c>
      <c r="AC75" s="33" t="e">
        <f t="shared" si="22"/>
        <v>#N/A</v>
      </c>
      <c r="AD75" s="34" t="e">
        <f>AC75/G88</f>
        <v>#N/A</v>
      </c>
      <c r="AE75" s="8"/>
    </row>
    <row r="76" spans="1:31" s="15" customFormat="1" ht="15" x14ac:dyDescent="0.2">
      <c r="A76" s="8"/>
      <c r="B76" s="27" t="s">
        <v>57</v>
      </c>
      <c r="C76" s="29" t="s">
        <v>24</v>
      </c>
      <c r="D76" s="36" t="s">
        <v>17</v>
      </c>
      <c r="E76" s="56">
        <v>0.21890000000000001</v>
      </c>
      <c r="F76" s="8">
        <f>MATCH($D76,FAC_TOTALS_APTA!$A$2:$BN$2,)</f>
        <v>14</v>
      </c>
      <c r="G76" s="35" t="e">
        <f>VLOOKUP(G70,FAC_TOTALS_APTA!$A$4:$BN$108,$F76,FALSE)</f>
        <v>#N/A</v>
      </c>
      <c r="H76" s="35" t="e">
        <f>VLOOKUP(H70,FAC_TOTALS_APTA!$A$4:$BN$108,$F76,FALSE)</f>
        <v>#N/A</v>
      </c>
      <c r="I76" s="31" t="str">
        <f t="shared" si="19"/>
        <v>-</v>
      </c>
      <c r="J76" s="32" t="str">
        <f t="shared" si="20"/>
        <v>_log</v>
      </c>
      <c r="K76" s="32" t="str">
        <f t="shared" si="21"/>
        <v>GAS_PRICE_2018_log_FAC</v>
      </c>
      <c r="L76" s="8">
        <f>MATCH($K76,FAC_TOTALS_APTA!$A$2:$BL$2,)</f>
        <v>27</v>
      </c>
      <c r="M76" s="30" t="e">
        <f>IF(M70=0,0,VLOOKUP(M70,FAC_TOTALS_APTA!$A$4:$BN$108,$L76,FALSE))</f>
        <v>#N/A</v>
      </c>
      <c r="N76" s="30" t="e">
        <f>IF(N70=0,0,VLOOKUP(N70,FAC_TOTALS_APTA!$A$4:$BN$108,$L76,FALSE))</f>
        <v>#N/A</v>
      </c>
      <c r="O76" s="30" t="e">
        <f>IF(O70=0,0,VLOOKUP(O70,FAC_TOTALS_APTA!$A$4:$BN$108,$L76,FALSE))</f>
        <v>#N/A</v>
      </c>
      <c r="P76" s="30" t="e">
        <f>IF(P70=0,0,VLOOKUP(P70,FAC_TOTALS_APTA!$A$4:$BN$108,$L76,FALSE))</f>
        <v>#N/A</v>
      </c>
      <c r="Q76" s="30" t="e">
        <f>IF(Q70=0,0,VLOOKUP(Q70,FAC_TOTALS_APTA!$A$4:$BN$108,$L76,FALSE))</f>
        <v>#N/A</v>
      </c>
      <c r="R76" s="30" t="e">
        <f>IF(R70=0,0,VLOOKUP(R70,FAC_TOTALS_APTA!$A$4:$BN$108,$L76,FALSE))</f>
        <v>#N/A</v>
      </c>
      <c r="S76" s="30" t="e">
        <f>IF(S70=0,0,VLOOKUP(S70,FAC_TOTALS_APTA!$A$4:$BN$108,$L76,FALSE))</f>
        <v>#N/A</v>
      </c>
      <c r="T76" s="30" t="e">
        <f>IF(T70=0,0,VLOOKUP(T70,FAC_TOTALS_APTA!$A$4:$BN$108,$L76,FALSE))</f>
        <v>#N/A</v>
      </c>
      <c r="U76" s="30" t="e">
        <f>IF(U70=0,0,VLOOKUP(U70,FAC_TOTALS_APTA!$A$4:$BN$108,$L76,FALSE))</f>
        <v>#N/A</v>
      </c>
      <c r="V76" s="30" t="e">
        <f>IF(V70=0,0,VLOOKUP(V70,FAC_TOTALS_APTA!$A$4:$BN$108,$L76,FALSE))</f>
        <v>#N/A</v>
      </c>
      <c r="W76" s="30" t="e">
        <f>IF(W70=0,0,VLOOKUP(W70,FAC_TOTALS_APTA!$A$4:$BN$108,$L76,FALSE))</f>
        <v>#N/A</v>
      </c>
      <c r="X76" s="30" t="e">
        <f>IF(X70=0,0,VLOOKUP(X70,FAC_TOTALS_APTA!$A$4:$BN$108,$L76,FALSE))</f>
        <v>#N/A</v>
      </c>
      <c r="Y76" s="30" t="e">
        <f>IF(Y70=0,0,VLOOKUP(Y70,FAC_TOTALS_APTA!$A$4:$BN$108,$L76,FALSE))</f>
        <v>#N/A</v>
      </c>
      <c r="Z76" s="30" t="e">
        <f>IF(Z70=0,0,VLOOKUP(Z70,FAC_TOTALS_APTA!$A$4:$BN$108,$L76,FALSE))</f>
        <v>#N/A</v>
      </c>
      <c r="AA76" s="30" t="e">
        <f>IF(AA70=0,0,VLOOKUP(AA70,FAC_TOTALS_APTA!$A$4:$BN$108,$L76,FALSE))</f>
        <v>#N/A</v>
      </c>
      <c r="AB76" s="30" t="e">
        <f>IF(AB70=0,0,VLOOKUP(AB70,FAC_TOTALS_APTA!$A$4:$BN$108,$L76,FALSE))</f>
        <v>#N/A</v>
      </c>
      <c r="AC76" s="33" t="e">
        <f t="shared" si="22"/>
        <v>#N/A</v>
      </c>
      <c r="AD76" s="34" t="e">
        <f>AC76/G88</f>
        <v>#N/A</v>
      </c>
      <c r="AE76" s="8"/>
    </row>
    <row r="77" spans="1:31" s="15" customFormat="1" ht="15" x14ac:dyDescent="0.2">
      <c r="A77" s="8"/>
      <c r="B77" s="27" t="s">
        <v>54</v>
      </c>
      <c r="C77" s="29" t="s">
        <v>24</v>
      </c>
      <c r="D77" s="8" t="s">
        <v>16</v>
      </c>
      <c r="E77" s="56">
        <v>-0.3866</v>
      </c>
      <c r="F77" s="8">
        <f>MATCH($D77,FAC_TOTALS_APTA!$A$2:$BN$2,)</f>
        <v>15</v>
      </c>
      <c r="G77" s="55" t="e">
        <f>VLOOKUP(G70,FAC_TOTALS_APTA!$A$4:$BN$108,$F77,FALSE)</f>
        <v>#N/A</v>
      </c>
      <c r="H77" s="55" t="e">
        <f>VLOOKUP(H70,FAC_TOTALS_APTA!$A$4:$BN$108,$F77,FALSE)</f>
        <v>#N/A</v>
      </c>
      <c r="I77" s="31" t="str">
        <f t="shared" si="19"/>
        <v>-</v>
      </c>
      <c r="J77" s="32" t="str">
        <f t="shared" si="20"/>
        <v>_log</v>
      </c>
      <c r="K77" s="32" t="str">
        <f t="shared" si="21"/>
        <v>TOTAL_MED_INC_INDIV_2018_log_FAC</v>
      </c>
      <c r="L77" s="8">
        <f>MATCH($K77,FAC_TOTALS_APTA!$A$2:$BL$2,)</f>
        <v>28</v>
      </c>
      <c r="M77" s="30" t="e">
        <f>IF(M70=0,0,VLOOKUP(M70,FAC_TOTALS_APTA!$A$4:$BN$108,$L77,FALSE))</f>
        <v>#N/A</v>
      </c>
      <c r="N77" s="30" t="e">
        <f>IF(N70=0,0,VLOOKUP(N70,FAC_TOTALS_APTA!$A$4:$BN$108,$L77,FALSE))</f>
        <v>#N/A</v>
      </c>
      <c r="O77" s="30" t="e">
        <f>IF(O70=0,0,VLOOKUP(O70,FAC_TOTALS_APTA!$A$4:$BN$108,$L77,FALSE))</f>
        <v>#N/A</v>
      </c>
      <c r="P77" s="30" t="e">
        <f>IF(P70=0,0,VLOOKUP(P70,FAC_TOTALS_APTA!$A$4:$BN$108,$L77,FALSE))</f>
        <v>#N/A</v>
      </c>
      <c r="Q77" s="30" t="e">
        <f>IF(Q70=0,0,VLOOKUP(Q70,FAC_TOTALS_APTA!$A$4:$BN$108,$L77,FALSE))</f>
        <v>#N/A</v>
      </c>
      <c r="R77" s="30" t="e">
        <f>IF(R70=0,0,VLOOKUP(R70,FAC_TOTALS_APTA!$A$4:$BN$108,$L77,FALSE))</f>
        <v>#N/A</v>
      </c>
      <c r="S77" s="30" t="e">
        <f>IF(S70=0,0,VLOOKUP(S70,FAC_TOTALS_APTA!$A$4:$BN$108,$L77,FALSE))</f>
        <v>#N/A</v>
      </c>
      <c r="T77" s="30" t="e">
        <f>IF(T70=0,0,VLOOKUP(T70,FAC_TOTALS_APTA!$A$4:$BN$108,$L77,FALSE))</f>
        <v>#N/A</v>
      </c>
      <c r="U77" s="30" t="e">
        <f>IF(U70=0,0,VLOOKUP(U70,FAC_TOTALS_APTA!$A$4:$BN$108,$L77,FALSE))</f>
        <v>#N/A</v>
      </c>
      <c r="V77" s="30" t="e">
        <f>IF(V70=0,0,VLOOKUP(V70,FAC_TOTALS_APTA!$A$4:$BN$108,$L77,FALSE))</f>
        <v>#N/A</v>
      </c>
      <c r="W77" s="30" t="e">
        <f>IF(W70=0,0,VLOOKUP(W70,FAC_TOTALS_APTA!$A$4:$BN$108,$L77,FALSE))</f>
        <v>#N/A</v>
      </c>
      <c r="X77" s="30" t="e">
        <f>IF(X70=0,0,VLOOKUP(X70,FAC_TOTALS_APTA!$A$4:$BN$108,$L77,FALSE))</f>
        <v>#N/A</v>
      </c>
      <c r="Y77" s="30" t="e">
        <f>IF(Y70=0,0,VLOOKUP(Y70,FAC_TOTALS_APTA!$A$4:$BN$108,$L77,FALSE))</f>
        <v>#N/A</v>
      </c>
      <c r="Z77" s="30" t="e">
        <f>IF(Z70=0,0,VLOOKUP(Z70,FAC_TOTALS_APTA!$A$4:$BN$108,$L77,FALSE))</f>
        <v>#N/A</v>
      </c>
      <c r="AA77" s="30" t="e">
        <f>IF(AA70=0,0,VLOOKUP(AA70,FAC_TOTALS_APTA!$A$4:$BN$108,$L77,FALSE))</f>
        <v>#N/A</v>
      </c>
      <c r="AB77" s="30" t="e">
        <f>IF(AB70=0,0,VLOOKUP(AB70,FAC_TOTALS_APTA!$A$4:$BN$108,$L77,FALSE))</f>
        <v>#N/A</v>
      </c>
      <c r="AC77" s="33" t="e">
        <f t="shared" si="22"/>
        <v>#N/A</v>
      </c>
      <c r="AD77" s="34" t="e">
        <f>AC77/G88</f>
        <v>#N/A</v>
      </c>
      <c r="AE77" s="8"/>
    </row>
    <row r="78" spans="1:31" s="15" customFormat="1" ht="15" x14ac:dyDescent="0.2">
      <c r="A78" s="8"/>
      <c r="B78" s="27" t="s">
        <v>72</v>
      </c>
      <c r="C78" s="29"/>
      <c r="D78" s="8" t="s">
        <v>10</v>
      </c>
      <c r="E78" s="56">
        <v>7.1000000000000004E-3</v>
      </c>
      <c r="F78" s="8">
        <f>MATCH($D78,FAC_TOTALS_APTA!$A$2:$BN$2,)</f>
        <v>16</v>
      </c>
      <c r="G78" s="30" t="e">
        <f>VLOOKUP(G70,FAC_TOTALS_APTA!$A$4:$BN$108,$F78,FALSE)</f>
        <v>#N/A</v>
      </c>
      <c r="H78" s="30" t="e">
        <f>VLOOKUP(H70,FAC_TOTALS_APTA!$A$4:$BN$108,$F78,FALSE)</f>
        <v>#N/A</v>
      </c>
      <c r="I78" s="31" t="str">
        <f t="shared" si="19"/>
        <v>-</v>
      </c>
      <c r="J78" s="32" t="str">
        <f t="shared" si="20"/>
        <v/>
      </c>
      <c r="K78" s="32" t="str">
        <f t="shared" si="21"/>
        <v>PCT_HH_NO_VEH_FAC</v>
      </c>
      <c r="L78" s="8">
        <f>MATCH($K78,FAC_TOTALS_APTA!$A$2:$BL$2,)</f>
        <v>29</v>
      </c>
      <c r="M78" s="30" t="e">
        <f>IF(M70=0,0,VLOOKUP(M70,FAC_TOTALS_APTA!$A$4:$BN$108,$L78,FALSE))</f>
        <v>#N/A</v>
      </c>
      <c r="N78" s="30" t="e">
        <f>IF(N70=0,0,VLOOKUP(N70,FAC_TOTALS_APTA!$A$4:$BN$108,$L78,FALSE))</f>
        <v>#N/A</v>
      </c>
      <c r="O78" s="30" t="e">
        <f>IF(O70=0,0,VLOOKUP(O70,FAC_TOTALS_APTA!$A$4:$BN$108,$L78,FALSE))</f>
        <v>#N/A</v>
      </c>
      <c r="P78" s="30" t="e">
        <f>IF(P70=0,0,VLOOKUP(P70,FAC_TOTALS_APTA!$A$4:$BN$108,$L78,FALSE))</f>
        <v>#N/A</v>
      </c>
      <c r="Q78" s="30" t="e">
        <f>IF(Q70=0,0,VLOOKUP(Q70,FAC_TOTALS_APTA!$A$4:$BN$108,$L78,FALSE))</f>
        <v>#N/A</v>
      </c>
      <c r="R78" s="30" t="e">
        <f>IF(R70=0,0,VLOOKUP(R70,FAC_TOTALS_APTA!$A$4:$BN$108,$L78,FALSE))</f>
        <v>#N/A</v>
      </c>
      <c r="S78" s="30" t="e">
        <f>IF(S70=0,0,VLOOKUP(S70,FAC_TOTALS_APTA!$A$4:$BN$108,$L78,FALSE))</f>
        <v>#N/A</v>
      </c>
      <c r="T78" s="30" t="e">
        <f>IF(T70=0,0,VLOOKUP(T70,FAC_TOTALS_APTA!$A$4:$BN$108,$L78,FALSE))</f>
        <v>#N/A</v>
      </c>
      <c r="U78" s="30" t="e">
        <f>IF(U70=0,0,VLOOKUP(U70,FAC_TOTALS_APTA!$A$4:$BN$108,$L78,FALSE))</f>
        <v>#N/A</v>
      </c>
      <c r="V78" s="30" t="e">
        <f>IF(V70=0,0,VLOOKUP(V70,FAC_TOTALS_APTA!$A$4:$BN$108,$L78,FALSE))</f>
        <v>#N/A</v>
      </c>
      <c r="W78" s="30" t="e">
        <f>IF(W70=0,0,VLOOKUP(W70,FAC_TOTALS_APTA!$A$4:$BN$108,$L78,FALSE))</f>
        <v>#N/A</v>
      </c>
      <c r="X78" s="30" t="e">
        <f>IF(X70=0,0,VLOOKUP(X70,FAC_TOTALS_APTA!$A$4:$BN$108,$L78,FALSE))</f>
        <v>#N/A</v>
      </c>
      <c r="Y78" s="30" t="e">
        <f>IF(Y70=0,0,VLOOKUP(Y70,FAC_TOTALS_APTA!$A$4:$BN$108,$L78,FALSE))</f>
        <v>#N/A</v>
      </c>
      <c r="Z78" s="30" t="e">
        <f>IF(Z70=0,0,VLOOKUP(Z70,FAC_TOTALS_APTA!$A$4:$BN$108,$L78,FALSE))</f>
        <v>#N/A</v>
      </c>
      <c r="AA78" s="30" t="e">
        <f>IF(AA70=0,0,VLOOKUP(AA70,FAC_TOTALS_APTA!$A$4:$BN$108,$L78,FALSE))</f>
        <v>#N/A</v>
      </c>
      <c r="AB78" s="30" t="e">
        <f>IF(AB70=0,0,VLOOKUP(AB70,FAC_TOTALS_APTA!$A$4:$BN$108,$L78,FALSE))</f>
        <v>#N/A</v>
      </c>
      <c r="AC78" s="33" t="e">
        <f t="shared" si="22"/>
        <v>#N/A</v>
      </c>
      <c r="AD78" s="34" t="e">
        <f>AC78/G88</f>
        <v>#N/A</v>
      </c>
      <c r="AE78" s="8"/>
    </row>
    <row r="79" spans="1:31" s="15" customFormat="1" ht="15" x14ac:dyDescent="0.2">
      <c r="A79" s="8"/>
      <c r="B79" s="27" t="s">
        <v>55</v>
      </c>
      <c r="C79" s="29"/>
      <c r="D79" s="8" t="s">
        <v>32</v>
      </c>
      <c r="E79" s="56">
        <v>1E-4</v>
      </c>
      <c r="F79" s="8">
        <f>MATCH($D79,FAC_TOTALS_APTA!$A$2:$BN$2,)</f>
        <v>18</v>
      </c>
      <c r="G79" s="35" t="e">
        <f>VLOOKUP(G70,FAC_TOTALS_APTA!$A$4:$BN$108,$F79,FALSE)</f>
        <v>#N/A</v>
      </c>
      <c r="H79" s="35" t="e">
        <f>VLOOKUP(H70,FAC_TOTALS_APTA!$A$4:$BN$108,$F79,FALSE)</f>
        <v>#N/A</v>
      </c>
      <c r="I79" s="31" t="str">
        <f t="shared" si="19"/>
        <v>-</v>
      </c>
      <c r="J79" s="32" t="str">
        <f t="shared" si="20"/>
        <v/>
      </c>
      <c r="K79" s="32" t="str">
        <f t="shared" si="21"/>
        <v>JTW_HOME_PCT_FAC</v>
      </c>
      <c r="L79" s="8">
        <f>MATCH($K79,FAC_TOTALS_APTA!$A$2:$BL$2,)</f>
        <v>31</v>
      </c>
      <c r="M79" s="30" t="e">
        <f>IF(M70=0,0,VLOOKUP(M70,FAC_TOTALS_APTA!$A$4:$BN$108,$L79,FALSE))</f>
        <v>#N/A</v>
      </c>
      <c r="N79" s="30" t="e">
        <f>IF(N70=0,0,VLOOKUP(N70,FAC_TOTALS_APTA!$A$4:$BN$108,$L79,FALSE))</f>
        <v>#N/A</v>
      </c>
      <c r="O79" s="30" t="e">
        <f>IF(O70=0,0,VLOOKUP(O70,FAC_TOTALS_APTA!$A$4:$BN$108,$L79,FALSE))</f>
        <v>#N/A</v>
      </c>
      <c r="P79" s="30" t="e">
        <f>IF(P70=0,0,VLOOKUP(P70,FAC_TOTALS_APTA!$A$4:$BN$108,$L79,FALSE))</f>
        <v>#N/A</v>
      </c>
      <c r="Q79" s="30" t="e">
        <f>IF(Q70=0,0,VLOOKUP(Q70,FAC_TOTALS_APTA!$A$4:$BN$108,$L79,FALSE))</f>
        <v>#N/A</v>
      </c>
      <c r="R79" s="30" t="e">
        <f>IF(R70=0,0,VLOOKUP(R70,FAC_TOTALS_APTA!$A$4:$BN$108,$L79,FALSE))</f>
        <v>#N/A</v>
      </c>
      <c r="S79" s="30" t="e">
        <f>IF(S70=0,0,VLOOKUP(S70,FAC_TOTALS_APTA!$A$4:$BN$108,$L79,FALSE))</f>
        <v>#N/A</v>
      </c>
      <c r="T79" s="30" t="e">
        <f>IF(T70=0,0,VLOOKUP(T70,FAC_TOTALS_APTA!$A$4:$BN$108,$L79,FALSE))</f>
        <v>#N/A</v>
      </c>
      <c r="U79" s="30" t="e">
        <f>IF(U70=0,0,VLOOKUP(U70,FAC_TOTALS_APTA!$A$4:$BN$108,$L79,FALSE))</f>
        <v>#N/A</v>
      </c>
      <c r="V79" s="30" t="e">
        <f>IF(V70=0,0,VLOOKUP(V70,FAC_TOTALS_APTA!$A$4:$BN$108,$L79,FALSE))</f>
        <v>#N/A</v>
      </c>
      <c r="W79" s="30" t="e">
        <f>IF(W70=0,0,VLOOKUP(W70,FAC_TOTALS_APTA!$A$4:$BN$108,$L79,FALSE))</f>
        <v>#N/A</v>
      </c>
      <c r="X79" s="30" t="e">
        <f>IF(X70=0,0,VLOOKUP(X70,FAC_TOTALS_APTA!$A$4:$BN$108,$L79,FALSE))</f>
        <v>#N/A</v>
      </c>
      <c r="Y79" s="30" t="e">
        <f>IF(Y70=0,0,VLOOKUP(Y70,FAC_TOTALS_APTA!$A$4:$BN$108,$L79,FALSE))</f>
        <v>#N/A</v>
      </c>
      <c r="Z79" s="30" t="e">
        <f>IF(Z70=0,0,VLOOKUP(Z70,FAC_TOTALS_APTA!$A$4:$BN$108,$L79,FALSE))</f>
        <v>#N/A</v>
      </c>
      <c r="AA79" s="30" t="e">
        <f>IF(AA70=0,0,VLOOKUP(AA70,FAC_TOTALS_APTA!$A$4:$BN$108,$L79,FALSE))</f>
        <v>#N/A</v>
      </c>
      <c r="AB79" s="30" t="e">
        <f>IF(AB70=0,0,VLOOKUP(AB70,FAC_TOTALS_APTA!$A$4:$BN$108,$L79,FALSE))</f>
        <v>#N/A</v>
      </c>
      <c r="AC79" s="33" t="e">
        <f t="shared" si="22"/>
        <v>#N/A</v>
      </c>
      <c r="AD79" s="34" t="e">
        <f>AC79/G88</f>
        <v>#N/A</v>
      </c>
      <c r="AE79" s="8"/>
    </row>
    <row r="80" spans="1:31" s="15" customFormat="1" ht="34" x14ac:dyDescent="0.2">
      <c r="A80" s="8"/>
      <c r="B80" s="13" t="s">
        <v>83</v>
      </c>
      <c r="C80" s="29"/>
      <c r="D80" s="5" t="s">
        <v>87</v>
      </c>
      <c r="E80" s="56">
        <v>-5.9999999999999995E-4</v>
      </c>
      <c r="F80" s="8" t="e">
        <f>MATCH($D80,FAC_TOTALS_APTA!$A$2:$BN$2,)</f>
        <v>#N/A</v>
      </c>
      <c r="G80" s="35" t="e">
        <f>VLOOKUP(G70,FAC_TOTALS_APTA!$A$4:$BN$108,$F80,FALSE)</f>
        <v>#N/A</v>
      </c>
      <c r="H80" s="35" t="e">
        <f>VLOOKUP(H70,FAC_TOTALS_APTA!$A$4:$BN$108,$F80,FALSE)</f>
        <v>#N/A</v>
      </c>
      <c r="I80" s="31" t="str">
        <f t="shared" si="19"/>
        <v>-</v>
      </c>
      <c r="J80" s="32" t="str">
        <f t="shared" si="20"/>
        <v/>
      </c>
      <c r="K80" s="32" t="str">
        <f t="shared" si="21"/>
        <v>PER_CAPITA_TNC_TRIPS_HI_OPEX_BUS_FAC</v>
      </c>
      <c r="L80" s="8" t="e">
        <f>MATCH($K80,FAC_TOTALS_APTA!$A$2:$BL$2,)</f>
        <v>#N/A</v>
      </c>
      <c r="M80" s="30" t="e">
        <f>IF(M70=0,0,VLOOKUP(M70,FAC_TOTALS_APTA!$A$4:$BN$108,$L80,FALSE))</f>
        <v>#N/A</v>
      </c>
      <c r="N80" s="30" t="e">
        <f>IF(N70=0,0,VLOOKUP(N70,FAC_TOTALS_APTA!$A$4:$BN$108,$L80,FALSE))</f>
        <v>#N/A</v>
      </c>
      <c r="O80" s="30" t="e">
        <f>IF(O70=0,0,VLOOKUP(O70,FAC_TOTALS_APTA!$A$4:$BN$108,$L80,FALSE))</f>
        <v>#N/A</v>
      </c>
      <c r="P80" s="30" t="e">
        <f>IF(P70=0,0,VLOOKUP(P70,FAC_TOTALS_APTA!$A$4:$BN$108,$L80,FALSE))</f>
        <v>#N/A</v>
      </c>
      <c r="Q80" s="30" t="e">
        <f>IF(Q70=0,0,VLOOKUP(Q70,FAC_TOTALS_APTA!$A$4:$BN$108,$L80,FALSE))</f>
        <v>#N/A</v>
      </c>
      <c r="R80" s="30" t="e">
        <f>IF(R70=0,0,VLOOKUP(R70,FAC_TOTALS_APTA!$A$4:$BN$108,$L80,FALSE))</f>
        <v>#N/A</v>
      </c>
      <c r="S80" s="30" t="e">
        <f>IF(S70=0,0,VLOOKUP(S70,FAC_TOTALS_APTA!$A$4:$BN$108,$L80,FALSE))</f>
        <v>#N/A</v>
      </c>
      <c r="T80" s="30" t="e">
        <f>IF(T70=0,0,VLOOKUP(T70,FAC_TOTALS_APTA!$A$4:$BN$108,$L80,FALSE))</f>
        <v>#N/A</v>
      </c>
      <c r="U80" s="30" t="e">
        <f>IF(U70=0,0,VLOOKUP(U70,FAC_TOTALS_APTA!$A$4:$BN$108,$L80,FALSE))</f>
        <v>#N/A</v>
      </c>
      <c r="V80" s="30" t="e">
        <f>IF(V70=0,0,VLOOKUP(V70,FAC_TOTALS_APTA!$A$4:$BN$108,$L80,FALSE))</f>
        <v>#N/A</v>
      </c>
      <c r="W80" s="30" t="e">
        <f>IF(W70=0,0,VLOOKUP(W70,FAC_TOTALS_APTA!$A$4:$BN$108,$L80,FALSE))</f>
        <v>#N/A</v>
      </c>
      <c r="X80" s="30" t="e">
        <f>IF(X70=0,0,VLOOKUP(X70,FAC_TOTALS_APTA!$A$4:$BN$108,$L80,FALSE))</f>
        <v>#N/A</v>
      </c>
      <c r="Y80" s="30" t="e">
        <f>IF(Y70=0,0,VLOOKUP(Y70,FAC_TOTALS_APTA!$A$4:$BN$108,$L80,FALSE))</f>
        <v>#N/A</v>
      </c>
      <c r="Z80" s="30" t="e">
        <f>IF(Z70=0,0,VLOOKUP(Z70,FAC_TOTALS_APTA!$A$4:$BN$108,$L80,FALSE))</f>
        <v>#N/A</v>
      </c>
      <c r="AA80" s="30" t="e">
        <f>IF(AA70=0,0,VLOOKUP(AA70,FAC_TOTALS_APTA!$A$4:$BN$108,$L80,FALSE))</f>
        <v>#N/A</v>
      </c>
      <c r="AB80" s="30" t="e">
        <f>IF(AB70=0,0,VLOOKUP(AB70,FAC_TOTALS_APTA!$A$4:$BN$108,$L80,FALSE))</f>
        <v>#N/A</v>
      </c>
      <c r="AC80" s="33" t="e">
        <f t="shared" si="22"/>
        <v>#N/A</v>
      </c>
      <c r="AD80" s="34" t="e">
        <f>AC80/G88</f>
        <v>#N/A</v>
      </c>
      <c r="AE80" s="8"/>
    </row>
    <row r="81" spans="1:31" s="15" customFormat="1" ht="34" x14ac:dyDescent="0.2">
      <c r="A81" s="8"/>
      <c r="B81" s="13" t="s">
        <v>83</v>
      </c>
      <c r="C81" s="29"/>
      <c r="D81" s="5" t="s">
        <v>84</v>
      </c>
      <c r="E81" s="56">
        <v>-4.2099999999999999E-2</v>
      </c>
      <c r="F81" s="8" t="e">
        <f>MATCH($D81,FAC_TOTALS_APTA!$A$2:$BN$2,)</f>
        <v>#N/A</v>
      </c>
      <c r="G81" s="35" t="e">
        <f>VLOOKUP(G70,FAC_TOTALS_APTA!$A$4:$BN$108,$F81,FALSE)</f>
        <v>#N/A</v>
      </c>
      <c r="H81" s="35" t="e">
        <f>VLOOKUP(H70,FAC_TOTALS_APTA!$A$4:$BN$108,$F81,FALSE)</f>
        <v>#N/A</v>
      </c>
      <c r="I81" s="31" t="str">
        <f t="shared" si="19"/>
        <v>-</v>
      </c>
      <c r="J81" s="32" t="str">
        <f t="shared" si="20"/>
        <v/>
      </c>
      <c r="K81" s="32" t="str">
        <f t="shared" si="21"/>
        <v>PER_CAPITA_TNC_TRIPS_MID_OPEX_BUS_FAC</v>
      </c>
      <c r="L81" s="8" t="e">
        <f>MATCH($K81,FAC_TOTALS_APTA!$A$2:$BL$2,)</f>
        <v>#N/A</v>
      </c>
      <c r="M81" s="30" t="e">
        <f>IF(M70=0,0,VLOOKUP(M70,FAC_TOTALS_APTA!$A$4:$BN$108,$L81,FALSE))</f>
        <v>#N/A</v>
      </c>
      <c r="N81" s="30" t="e">
        <f>IF(N70=0,0,VLOOKUP(N70,FAC_TOTALS_APTA!$A$4:$BN$108,$L81,FALSE))</f>
        <v>#N/A</v>
      </c>
      <c r="O81" s="30" t="e">
        <f>IF(O70=0,0,VLOOKUP(O70,FAC_TOTALS_APTA!$A$4:$BN$108,$L81,FALSE))</f>
        <v>#N/A</v>
      </c>
      <c r="P81" s="30" t="e">
        <f>IF(P70=0,0,VLOOKUP(P70,FAC_TOTALS_APTA!$A$4:$BN$108,$L81,FALSE))</f>
        <v>#N/A</v>
      </c>
      <c r="Q81" s="30" t="e">
        <f>IF(Q70=0,0,VLOOKUP(Q70,FAC_TOTALS_APTA!$A$4:$BN$108,$L81,FALSE))</f>
        <v>#N/A</v>
      </c>
      <c r="R81" s="30" t="e">
        <f>IF(R70=0,0,VLOOKUP(R70,FAC_TOTALS_APTA!$A$4:$BN$108,$L81,FALSE))</f>
        <v>#N/A</v>
      </c>
      <c r="S81" s="30" t="e">
        <f>IF(S70=0,0,VLOOKUP(S70,FAC_TOTALS_APTA!$A$4:$BN$108,$L81,FALSE))</f>
        <v>#N/A</v>
      </c>
      <c r="T81" s="30" t="e">
        <f>IF(T70=0,0,VLOOKUP(T70,FAC_TOTALS_APTA!$A$4:$BN$108,$L81,FALSE))</f>
        <v>#N/A</v>
      </c>
      <c r="U81" s="30" t="e">
        <f>IF(U70=0,0,VLOOKUP(U70,FAC_TOTALS_APTA!$A$4:$BN$108,$L81,FALSE))</f>
        <v>#N/A</v>
      </c>
      <c r="V81" s="30" t="e">
        <f>IF(V70=0,0,VLOOKUP(V70,FAC_TOTALS_APTA!$A$4:$BN$108,$L81,FALSE))</f>
        <v>#N/A</v>
      </c>
      <c r="W81" s="30" t="e">
        <f>IF(W70=0,0,VLOOKUP(W70,FAC_TOTALS_APTA!$A$4:$BN$108,$L81,FALSE))</f>
        <v>#N/A</v>
      </c>
      <c r="X81" s="30" t="e">
        <f>IF(X70=0,0,VLOOKUP(X70,FAC_TOTALS_APTA!$A$4:$BN$108,$L81,FALSE))</f>
        <v>#N/A</v>
      </c>
      <c r="Y81" s="30" t="e">
        <f>IF(Y70=0,0,VLOOKUP(Y70,FAC_TOTALS_APTA!$A$4:$BN$108,$L81,FALSE))</f>
        <v>#N/A</v>
      </c>
      <c r="Z81" s="30" t="e">
        <f>IF(Z70=0,0,VLOOKUP(Z70,FAC_TOTALS_APTA!$A$4:$BN$108,$L81,FALSE))</f>
        <v>#N/A</v>
      </c>
      <c r="AA81" s="30" t="e">
        <f>IF(AA70=0,0,VLOOKUP(AA70,FAC_TOTALS_APTA!$A$4:$BN$108,$L81,FALSE))</f>
        <v>#N/A</v>
      </c>
      <c r="AB81" s="30" t="e">
        <f>IF(AB70=0,0,VLOOKUP(AB70,FAC_TOTALS_APTA!$A$4:$BN$108,$L81,FALSE))</f>
        <v>#N/A</v>
      </c>
      <c r="AC81" s="33" t="e">
        <f t="shared" si="22"/>
        <v>#N/A</v>
      </c>
      <c r="AD81" s="34" t="e">
        <f>AC81/G88</f>
        <v>#N/A</v>
      </c>
      <c r="AE81" s="8"/>
    </row>
    <row r="82" spans="1:31" s="15" customFormat="1" ht="34" x14ac:dyDescent="0.2">
      <c r="A82" s="8"/>
      <c r="B82" s="13" t="s">
        <v>83</v>
      </c>
      <c r="C82" s="29"/>
      <c r="D82" s="5" t="s">
        <v>80</v>
      </c>
      <c r="E82" s="56">
        <v>-1.2E-2</v>
      </c>
      <c r="F82" s="8" t="e">
        <f>MATCH($D82,FAC_TOTALS_APTA!$A$2:$BN$2,)</f>
        <v>#N/A</v>
      </c>
      <c r="G82" s="35" t="e">
        <f>VLOOKUP(G70,FAC_TOTALS_APTA!$A$4:$BN$108,$F82,FALSE)</f>
        <v>#N/A</v>
      </c>
      <c r="H82" s="35" t="e">
        <f>VLOOKUP(H70,FAC_TOTALS_APTA!$A$4:$BN$108,$F82,FALSE)</f>
        <v>#N/A</v>
      </c>
      <c r="I82" s="31" t="str">
        <f t="shared" si="19"/>
        <v>-</v>
      </c>
      <c r="J82" s="32" t="str">
        <f t="shared" si="20"/>
        <v/>
      </c>
      <c r="K82" s="32" t="str">
        <f t="shared" si="21"/>
        <v>PER_CAPITA_TNC_TRIPS_LOW_OPEX_BUS_FAC</v>
      </c>
      <c r="L82" s="8" t="e">
        <f>MATCH($K82,FAC_TOTALS_APTA!$A$2:$BL$2,)</f>
        <v>#N/A</v>
      </c>
      <c r="M82" s="30" t="e">
        <f>IF(M70=0,0,VLOOKUP(M70,FAC_TOTALS_APTA!$A$4:$BN$108,$L82,FALSE))</f>
        <v>#N/A</v>
      </c>
      <c r="N82" s="30" t="e">
        <f>IF(N70=0,0,VLOOKUP(N70,FAC_TOTALS_APTA!$A$4:$BN$108,$L82,FALSE))</f>
        <v>#N/A</v>
      </c>
      <c r="O82" s="30" t="e">
        <f>IF(O70=0,0,VLOOKUP(O70,FAC_TOTALS_APTA!$A$4:$BN$108,$L82,FALSE))</f>
        <v>#N/A</v>
      </c>
      <c r="P82" s="30" t="e">
        <f>IF(P70=0,0,VLOOKUP(P70,FAC_TOTALS_APTA!$A$4:$BN$108,$L82,FALSE))</f>
        <v>#N/A</v>
      </c>
      <c r="Q82" s="30" t="e">
        <f>IF(Q70=0,0,VLOOKUP(Q70,FAC_TOTALS_APTA!$A$4:$BN$108,$L82,FALSE))</f>
        <v>#N/A</v>
      </c>
      <c r="R82" s="30" t="e">
        <f>IF(R70=0,0,VLOOKUP(R70,FAC_TOTALS_APTA!$A$4:$BN$108,$L82,FALSE))</f>
        <v>#N/A</v>
      </c>
      <c r="S82" s="30" t="e">
        <f>IF(S70=0,0,VLOOKUP(S70,FAC_TOTALS_APTA!$A$4:$BN$108,$L82,FALSE))</f>
        <v>#N/A</v>
      </c>
      <c r="T82" s="30" t="e">
        <f>IF(T70=0,0,VLOOKUP(T70,FAC_TOTALS_APTA!$A$4:$BN$108,$L82,FALSE))</f>
        <v>#N/A</v>
      </c>
      <c r="U82" s="30" t="e">
        <f>IF(U70=0,0,VLOOKUP(U70,FAC_TOTALS_APTA!$A$4:$BN$108,$L82,FALSE))</f>
        <v>#N/A</v>
      </c>
      <c r="V82" s="30" t="e">
        <f>IF(V70=0,0,VLOOKUP(V70,FAC_TOTALS_APTA!$A$4:$BN$108,$L82,FALSE))</f>
        <v>#N/A</v>
      </c>
      <c r="W82" s="30" t="e">
        <f>IF(W70=0,0,VLOOKUP(W70,FAC_TOTALS_APTA!$A$4:$BN$108,$L82,FALSE))</f>
        <v>#N/A</v>
      </c>
      <c r="X82" s="30" t="e">
        <f>IF(X70=0,0,VLOOKUP(X70,FAC_TOTALS_APTA!$A$4:$BN$108,$L82,FALSE))</f>
        <v>#N/A</v>
      </c>
      <c r="Y82" s="30" t="e">
        <f>IF(Y70=0,0,VLOOKUP(Y70,FAC_TOTALS_APTA!$A$4:$BN$108,$L82,FALSE))</f>
        <v>#N/A</v>
      </c>
      <c r="Z82" s="30" t="e">
        <f>IF(Z70=0,0,VLOOKUP(Z70,FAC_TOTALS_APTA!$A$4:$BN$108,$L82,FALSE))</f>
        <v>#N/A</v>
      </c>
      <c r="AA82" s="30" t="e">
        <f>IF(AA70=0,0,VLOOKUP(AA70,FAC_TOTALS_APTA!$A$4:$BN$108,$L82,FALSE))</f>
        <v>#N/A</v>
      </c>
      <c r="AB82" s="30" t="e">
        <f>IF(AB70=0,0,VLOOKUP(AB70,FAC_TOTALS_APTA!$A$4:$BN$108,$L82,FALSE))</f>
        <v>#N/A</v>
      </c>
      <c r="AC82" s="33" t="e">
        <f t="shared" si="22"/>
        <v>#N/A</v>
      </c>
      <c r="AD82" s="34" t="e">
        <f>AC82/G88</f>
        <v>#N/A</v>
      </c>
      <c r="AE82" s="8"/>
    </row>
    <row r="83" spans="1:31" s="15" customFormat="1" ht="34" x14ac:dyDescent="0.2">
      <c r="A83" s="8"/>
      <c r="B83" s="13" t="s">
        <v>83</v>
      </c>
      <c r="C83" s="29"/>
      <c r="D83" s="5" t="s">
        <v>88</v>
      </c>
      <c r="E83" s="56">
        <v>2.8E-3</v>
      </c>
      <c r="F83" s="8" t="e">
        <f>MATCH($D83,FAC_TOTALS_APTA!$A$2:$BN$2,)</f>
        <v>#N/A</v>
      </c>
      <c r="G83" s="35" t="e">
        <f>VLOOKUP(G70,FAC_TOTALS_APTA!$A$4:$BN$108,$F83,FALSE)</f>
        <v>#N/A</v>
      </c>
      <c r="H83" s="35" t="e">
        <f>VLOOKUP(H70,FAC_TOTALS_APTA!$A$4:$BN$108,$F83,FALSE)</f>
        <v>#N/A</v>
      </c>
      <c r="I83" s="31" t="str">
        <f t="shared" si="19"/>
        <v>-</v>
      </c>
      <c r="J83" s="32" t="str">
        <f t="shared" si="20"/>
        <v/>
      </c>
      <c r="K83" s="32" t="str">
        <f t="shared" si="21"/>
        <v>PER_CAPITA_TNC_TRIPS_NEW_YORK_BUS_FAC</v>
      </c>
      <c r="L83" s="8" t="e">
        <f>MATCH($K83,FAC_TOTALS_APTA!$A$2:$BL$2,)</f>
        <v>#N/A</v>
      </c>
      <c r="M83" s="30" t="e">
        <f>IF(M70=0,0,VLOOKUP(M70,FAC_TOTALS_APTA!$A$4:$BN$108,$L83,FALSE))</f>
        <v>#N/A</v>
      </c>
      <c r="N83" s="30" t="e">
        <f>IF(N70=0,0,VLOOKUP(N70,FAC_TOTALS_APTA!$A$4:$BN$108,$L83,FALSE))</f>
        <v>#N/A</v>
      </c>
      <c r="O83" s="30" t="e">
        <f>IF(O70=0,0,VLOOKUP(O70,FAC_TOTALS_APTA!$A$4:$BN$108,$L83,FALSE))</f>
        <v>#N/A</v>
      </c>
      <c r="P83" s="30" t="e">
        <f>IF(P70=0,0,VLOOKUP(P70,FAC_TOTALS_APTA!$A$4:$BN$108,$L83,FALSE))</f>
        <v>#N/A</v>
      </c>
      <c r="Q83" s="30" t="e">
        <f>IF(Q70=0,0,VLOOKUP(Q70,FAC_TOTALS_APTA!$A$4:$BN$108,$L83,FALSE))</f>
        <v>#N/A</v>
      </c>
      <c r="R83" s="30" t="e">
        <f>IF(R70=0,0,VLOOKUP(R70,FAC_TOTALS_APTA!$A$4:$BN$108,$L83,FALSE))</f>
        <v>#N/A</v>
      </c>
      <c r="S83" s="30" t="e">
        <f>IF(S70=0,0,VLOOKUP(S70,FAC_TOTALS_APTA!$A$4:$BN$108,$L83,FALSE))</f>
        <v>#N/A</v>
      </c>
      <c r="T83" s="30" t="e">
        <f>IF(T70=0,0,VLOOKUP(T70,FAC_TOTALS_APTA!$A$4:$BN$108,$L83,FALSE))</f>
        <v>#N/A</v>
      </c>
      <c r="U83" s="30" t="e">
        <f>IF(U70=0,0,VLOOKUP(U70,FAC_TOTALS_APTA!$A$4:$BN$108,$L83,FALSE))</f>
        <v>#N/A</v>
      </c>
      <c r="V83" s="30" t="e">
        <f>IF(V70=0,0,VLOOKUP(V70,FAC_TOTALS_APTA!$A$4:$BN$108,$L83,FALSE))</f>
        <v>#N/A</v>
      </c>
      <c r="W83" s="30" t="e">
        <f>IF(W70=0,0,VLOOKUP(W70,FAC_TOTALS_APTA!$A$4:$BN$108,$L83,FALSE))</f>
        <v>#N/A</v>
      </c>
      <c r="X83" s="30" t="e">
        <f>IF(X70=0,0,VLOOKUP(X70,FAC_TOTALS_APTA!$A$4:$BN$108,$L83,FALSE))</f>
        <v>#N/A</v>
      </c>
      <c r="Y83" s="30" t="e">
        <f>IF(Y70=0,0,VLOOKUP(Y70,FAC_TOTALS_APTA!$A$4:$BN$108,$L83,FALSE))</f>
        <v>#N/A</v>
      </c>
      <c r="Z83" s="30" t="e">
        <f>IF(Z70=0,0,VLOOKUP(Z70,FAC_TOTALS_APTA!$A$4:$BN$108,$L83,FALSE))</f>
        <v>#N/A</v>
      </c>
      <c r="AA83" s="30" t="e">
        <f>IF(AA70=0,0,VLOOKUP(AA70,FAC_TOTALS_APTA!$A$4:$BN$108,$L83,FALSE))</f>
        <v>#N/A</v>
      </c>
      <c r="AB83" s="30" t="e">
        <f>IF(AB70=0,0,VLOOKUP(AB70,FAC_TOTALS_APTA!$A$4:$BN$108,$L83,FALSE))</f>
        <v>#N/A</v>
      </c>
      <c r="AC83" s="33" t="e">
        <f t="shared" si="22"/>
        <v>#N/A</v>
      </c>
      <c r="AD83" s="34" t="e">
        <f>AC83/G88</f>
        <v>#N/A</v>
      </c>
      <c r="AE83" s="8"/>
    </row>
    <row r="84" spans="1:31" s="15" customFormat="1" ht="15" x14ac:dyDescent="0.2">
      <c r="A84" s="8"/>
      <c r="B84" s="27" t="s">
        <v>73</v>
      </c>
      <c r="C84" s="29"/>
      <c r="D84" s="8" t="s">
        <v>49</v>
      </c>
      <c r="E84" s="56">
        <v>-9.7000000000000003E-3</v>
      </c>
      <c r="F84" s="8">
        <f>MATCH($D84,FAC_TOTALS_APTA!$A$2:$BN$2,)</f>
        <v>22</v>
      </c>
      <c r="G84" s="35" t="e">
        <f>VLOOKUP(G70,FAC_TOTALS_APTA!$A$4:$BN$108,$F84,FALSE)</f>
        <v>#N/A</v>
      </c>
      <c r="H84" s="35" t="e">
        <f>VLOOKUP(H70,FAC_TOTALS_APTA!$A$4:$BN$108,$F84,FALSE)</f>
        <v>#N/A</v>
      </c>
      <c r="I84" s="31" t="str">
        <f t="shared" si="19"/>
        <v>-</v>
      </c>
      <c r="J84" s="32" t="str">
        <f t="shared" si="20"/>
        <v/>
      </c>
      <c r="K84" s="32" t="str">
        <f t="shared" si="21"/>
        <v>BIKE_SHARE_FAC</v>
      </c>
      <c r="L84" s="8">
        <f>MATCH($K84,FAC_TOTALS_APTA!$A$2:$BL$2,)</f>
        <v>35</v>
      </c>
      <c r="M84" s="30" t="e">
        <f>IF(M70=0,0,VLOOKUP(M70,FAC_TOTALS_APTA!$A$4:$BN$108,$L84,FALSE))</f>
        <v>#N/A</v>
      </c>
      <c r="N84" s="30" t="e">
        <f>IF(N70=0,0,VLOOKUP(N70,FAC_TOTALS_APTA!$A$4:$BN$108,$L84,FALSE))</f>
        <v>#N/A</v>
      </c>
      <c r="O84" s="30" t="e">
        <f>IF(O70=0,0,VLOOKUP(O70,FAC_TOTALS_APTA!$A$4:$BN$108,$L84,FALSE))</f>
        <v>#N/A</v>
      </c>
      <c r="P84" s="30" t="e">
        <f>IF(P70=0,0,VLOOKUP(P70,FAC_TOTALS_APTA!$A$4:$BN$108,$L84,FALSE))</f>
        <v>#N/A</v>
      </c>
      <c r="Q84" s="30" t="e">
        <f>IF(Q70=0,0,VLOOKUP(Q70,FAC_TOTALS_APTA!$A$4:$BN$108,$L84,FALSE))</f>
        <v>#N/A</v>
      </c>
      <c r="R84" s="30" t="e">
        <f>IF(R70=0,0,VLOOKUP(R70,FAC_TOTALS_APTA!$A$4:$BN$108,$L84,FALSE))</f>
        <v>#N/A</v>
      </c>
      <c r="S84" s="30" t="e">
        <f>IF(S70=0,0,VLOOKUP(S70,FAC_TOTALS_APTA!$A$4:$BN$108,$L84,FALSE))</f>
        <v>#N/A</v>
      </c>
      <c r="T84" s="30" t="e">
        <f>IF(T70=0,0,VLOOKUP(T70,FAC_TOTALS_APTA!$A$4:$BN$108,$L84,FALSE))</f>
        <v>#N/A</v>
      </c>
      <c r="U84" s="30" t="e">
        <f>IF(U70=0,0,VLOOKUP(U70,FAC_TOTALS_APTA!$A$4:$BN$108,$L84,FALSE))</f>
        <v>#N/A</v>
      </c>
      <c r="V84" s="30" t="e">
        <f>IF(V70=0,0,VLOOKUP(V70,FAC_TOTALS_APTA!$A$4:$BN$108,$L84,FALSE))</f>
        <v>#N/A</v>
      </c>
      <c r="W84" s="30" t="e">
        <f>IF(W70=0,0,VLOOKUP(W70,FAC_TOTALS_APTA!$A$4:$BN$108,$L84,FALSE))</f>
        <v>#N/A</v>
      </c>
      <c r="X84" s="30" t="e">
        <f>IF(X70=0,0,VLOOKUP(X70,FAC_TOTALS_APTA!$A$4:$BN$108,$L84,FALSE))</f>
        <v>#N/A</v>
      </c>
      <c r="Y84" s="30" t="e">
        <f>IF(Y70=0,0,VLOOKUP(Y70,FAC_TOTALS_APTA!$A$4:$BN$108,$L84,FALSE))</f>
        <v>#N/A</v>
      </c>
      <c r="Z84" s="30" t="e">
        <f>IF(Z70=0,0,VLOOKUP(Z70,FAC_TOTALS_APTA!$A$4:$BN$108,$L84,FALSE))</f>
        <v>#N/A</v>
      </c>
      <c r="AA84" s="30" t="e">
        <f>IF(AA70=0,0,VLOOKUP(AA70,FAC_TOTALS_APTA!$A$4:$BN$108,$L84,FALSE))</f>
        <v>#N/A</v>
      </c>
      <c r="AB84" s="30" t="e">
        <f>IF(AB70=0,0,VLOOKUP(AB70,FAC_TOTALS_APTA!$A$4:$BN$108,$L84,FALSE))</f>
        <v>#N/A</v>
      </c>
      <c r="AC84" s="33" t="e">
        <f t="shared" si="22"/>
        <v>#N/A</v>
      </c>
      <c r="AD84" s="34" t="e">
        <f>AC84/G88</f>
        <v>#N/A</v>
      </c>
      <c r="AE84" s="8"/>
    </row>
    <row r="85" spans="1:31" s="15" customFormat="1" ht="15" x14ac:dyDescent="0.2">
      <c r="A85" s="8"/>
      <c r="B85" s="10" t="s">
        <v>74</v>
      </c>
      <c r="C85" s="28"/>
      <c r="D85" s="9" t="s">
        <v>50</v>
      </c>
      <c r="E85" s="57">
        <v>-4.1399999999999999E-2</v>
      </c>
      <c r="F85" s="9">
        <f>MATCH($D85,FAC_TOTALS_APTA!$A$2:$BN$2,)</f>
        <v>23</v>
      </c>
      <c r="G85" s="37" t="e">
        <f>VLOOKUP(G70,FAC_TOTALS_APTA!$A$4:$BN$108,$F85,FALSE)</f>
        <v>#N/A</v>
      </c>
      <c r="H85" s="37" t="e">
        <f>VLOOKUP(H70,FAC_TOTALS_APTA!$A$4:$BN$108,$F85,FALSE)</f>
        <v>#N/A</v>
      </c>
      <c r="I85" s="38" t="str">
        <f t="shared" si="19"/>
        <v>-</v>
      </c>
      <c r="J85" s="39" t="str">
        <f t="shared" si="20"/>
        <v/>
      </c>
      <c r="K85" s="39" t="str">
        <f t="shared" si="21"/>
        <v>scooter_flag_FAC</v>
      </c>
      <c r="L85" s="9">
        <f>MATCH($K85,FAC_TOTALS_APTA!$A$2:$BL$2,)</f>
        <v>36</v>
      </c>
      <c r="M85" s="40" t="e">
        <f>IF($M$11=0,0,VLOOKUP($M$11,FAC_TOTALS_APTA!$A$4:$BN$108,$L85,FALSE))</f>
        <v>#N/A</v>
      </c>
      <c r="N85" s="40" t="e">
        <f>IF($M$11=0,0,VLOOKUP($M$11,FAC_TOTALS_APTA!$A$4:$BN$108,$L85,FALSE))</f>
        <v>#N/A</v>
      </c>
      <c r="O85" s="40" t="e">
        <f>IF($M$11=0,0,VLOOKUP($M$11,FAC_TOTALS_APTA!$A$4:$BN$108,$L85,FALSE))</f>
        <v>#N/A</v>
      </c>
      <c r="P85" s="40" t="e">
        <f>IF($M$11=0,0,VLOOKUP($M$11,FAC_TOTALS_APTA!$A$4:$BN$108,$L85,FALSE))</f>
        <v>#N/A</v>
      </c>
      <c r="Q85" s="40" t="e">
        <f>IF($M$11=0,0,VLOOKUP($M$11,FAC_TOTALS_APTA!$A$4:$BN$108,$L85,FALSE))</f>
        <v>#N/A</v>
      </c>
      <c r="R85" s="40" t="e">
        <f>IF($M$11=0,0,VLOOKUP($M$11,FAC_TOTALS_APTA!$A$4:$BN$108,$L85,FALSE))</f>
        <v>#N/A</v>
      </c>
      <c r="S85" s="40" t="e">
        <f>IF($M$11=0,0,VLOOKUP($M$11,FAC_TOTALS_APTA!$A$4:$BN$108,$L85,FALSE))</f>
        <v>#N/A</v>
      </c>
      <c r="T85" s="40" t="e">
        <f>IF($M$11=0,0,VLOOKUP($M$11,FAC_TOTALS_APTA!$A$4:$BN$108,$L85,FALSE))</f>
        <v>#N/A</v>
      </c>
      <c r="U85" s="40" t="e">
        <f>IF($M$11=0,0,VLOOKUP($M$11,FAC_TOTALS_APTA!$A$4:$BN$108,$L85,FALSE))</f>
        <v>#N/A</v>
      </c>
      <c r="V85" s="40" t="e">
        <f>IF($M$11=0,0,VLOOKUP($M$11,FAC_TOTALS_APTA!$A$4:$BN$108,$L85,FALSE))</f>
        <v>#N/A</v>
      </c>
      <c r="W85" s="40" t="e">
        <f>IF($M$11=0,0,VLOOKUP($M$11,FAC_TOTALS_APTA!$A$4:$BN$108,$L85,FALSE))</f>
        <v>#N/A</v>
      </c>
      <c r="X85" s="40" t="e">
        <f>IF($M$11=0,0,VLOOKUP($M$11,FAC_TOTALS_APTA!$A$4:$BN$108,$L85,FALSE))</f>
        <v>#N/A</v>
      </c>
      <c r="Y85" s="40" t="e">
        <f>IF($M$11=0,0,VLOOKUP($M$11,FAC_TOTALS_APTA!$A$4:$BN$108,$L85,FALSE))</f>
        <v>#N/A</v>
      </c>
      <c r="Z85" s="40" t="e">
        <f>IF($M$11=0,0,VLOOKUP($M$11,FAC_TOTALS_APTA!$A$4:$BN$108,$L85,FALSE))</f>
        <v>#N/A</v>
      </c>
      <c r="AA85" s="40" t="e">
        <f>IF($M$11=0,0,VLOOKUP($M$11,FAC_TOTALS_APTA!$A$4:$BN$108,$L85,FALSE))</f>
        <v>#N/A</v>
      </c>
      <c r="AB85" s="40" t="e">
        <f>IF($M$11=0,0,VLOOKUP($M$11,FAC_TOTALS_APTA!$A$4:$BN$108,$L85,FALSE))</f>
        <v>#N/A</v>
      </c>
      <c r="AC85" s="41" t="e">
        <f t="shared" si="22"/>
        <v>#N/A</v>
      </c>
      <c r="AD85" s="42" t="e">
        <f>AC85/G88</f>
        <v>#N/A</v>
      </c>
      <c r="AE85" s="8"/>
    </row>
    <row r="86" spans="1:31" s="15" customFormat="1" ht="15" x14ac:dyDescent="0.2">
      <c r="A86" s="8"/>
      <c r="B86" s="43" t="s">
        <v>61</v>
      </c>
      <c r="C86" s="44"/>
      <c r="D86" s="43" t="s">
        <v>53</v>
      </c>
      <c r="E86" s="45"/>
      <c r="F86" s="46"/>
      <c r="G86" s="47"/>
      <c r="H86" s="47"/>
      <c r="I86" s="48"/>
      <c r="J86" s="49"/>
      <c r="K86" s="49" t="str">
        <f t="shared" si="21"/>
        <v>New_Reporter_FAC</v>
      </c>
      <c r="L86" s="46">
        <f>MATCH($K86,FAC_TOTALS_APTA!$A$2:$BL$2,)</f>
        <v>40</v>
      </c>
      <c r="M86" s="47" t="e">
        <f>IF(M70=0,0,VLOOKUP(M70,FAC_TOTALS_APTA!$A$4:$BN$108,$L86,FALSE))</f>
        <v>#N/A</v>
      </c>
      <c r="N86" s="47" t="e">
        <f>IF(N70=0,0,VLOOKUP(N70,FAC_TOTALS_APTA!$A$4:$BN$108,$L86,FALSE))</f>
        <v>#N/A</v>
      </c>
      <c r="O86" s="47" t="e">
        <f>IF(O70=0,0,VLOOKUP(O70,FAC_TOTALS_APTA!$A$4:$BN$108,$L86,FALSE))</f>
        <v>#N/A</v>
      </c>
      <c r="P86" s="47" t="e">
        <f>IF(P70=0,0,VLOOKUP(P70,FAC_TOTALS_APTA!$A$4:$BN$108,$L86,FALSE))</f>
        <v>#N/A</v>
      </c>
      <c r="Q86" s="47" t="e">
        <f>IF(Q70=0,0,VLOOKUP(Q70,FAC_TOTALS_APTA!$A$4:$BN$108,$L86,FALSE))</f>
        <v>#N/A</v>
      </c>
      <c r="R86" s="47" t="e">
        <f>IF(R70=0,0,VLOOKUP(R70,FAC_TOTALS_APTA!$A$4:$BN$108,$L86,FALSE))</f>
        <v>#N/A</v>
      </c>
      <c r="S86" s="47" t="e">
        <f>IF(S70=0,0,VLOOKUP(S70,FAC_TOTALS_APTA!$A$4:$BN$108,$L86,FALSE))</f>
        <v>#N/A</v>
      </c>
      <c r="T86" s="47" t="e">
        <f>IF(T70=0,0,VLOOKUP(T70,FAC_TOTALS_APTA!$A$4:$BN$108,$L86,FALSE))</f>
        <v>#N/A</v>
      </c>
      <c r="U86" s="47" t="e">
        <f>IF(U70=0,0,VLOOKUP(U70,FAC_TOTALS_APTA!$A$4:$BN$108,$L86,FALSE))</f>
        <v>#N/A</v>
      </c>
      <c r="V86" s="47" t="e">
        <f>IF(V70=0,0,VLOOKUP(V70,FAC_TOTALS_APTA!$A$4:$BN$108,$L86,FALSE))</f>
        <v>#N/A</v>
      </c>
      <c r="W86" s="47" t="e">
        <f>IF(W70=0,0,VLOOKUP(W70,FAC_TOTALS_APTA!$A$4:$BN$108,$L86,FALSE))</f>
        <v>#N/A</v>
      </c>
      <c r="X86" s="47" t="e">
        <f>IF(X70=0,0,VLOOKUP(X70,FAC_TOTALS_APTA!$A$4:$BN$108,$L86,FALSE))</f>
        <v>#N/A</v>
      </c>
      <c r="Y86" s="47" t="e">
        <f>IF(Y70=0,0,VLOOKUP(Y70,FAC_TOTALS_APTA!$A$4:$BN$108,$L86,FALSE))</f>
        <v>#N/A</v>
      </c>
      <c r="Z86" s="47" t="e">
        <f>IF(Z70=0,0,VLOOKUP(Z70,FAC_TOTALS_APTA!$A$4:$BN$108,$L86,FALSE))</f>
        <v>#N/A</v>
      </c>
      <c r="AA86" s="47" t="e">
        <f>IF(AA70=0,0,VLOOKUP(AA70,FAC_TOTALS_APTA!$A$4:$BN$108,$L86,FALSE))</f>
        <v>#N/A</v>
      </c>
      <c r="AB86" s="47" t="e">
        <f>IF(AB70=0,0,VLOOKUP(AB70,FAC_TOTALS_APTA!$A$4:$BN$108,$L86,FALSE))</f>
        <v>#N/A</v>
      </c>
      <c r="AC86" s="50" t="e">
        <f>SUM(M86:AB86)</f>
        <v>#N/A</v>
      </c>
      <c r="AD86" s="51" t="e">
        <f>AC86/G88</f>
        <v>#N/A</v>
      </c>
      <c r="AE86" s="8"/>
    </row>
    <row r="87" spans="1:31" s="74" customFormat="1" ht="15" x14ac:dyDescent="0.2">
      <c r="A87" s="73"/>
      <c r="B87" s="27" t="s">
        <v>75</v>
      </c>
      <c r="C87" s="29"/>
      <c r="D87" s="8" t="s">
        <v>6</v>
      </c>
      <c r="E87" s="56"/>
      <c r="F87" s="8">
        <f>MATCH($D87,FAC_TOTALS_APTA!$A$2:$BL$2,)</f>
        <v>9</v>
      </c>
      <c r="G87" s="75" t="e">
        <f>VLOOKUP(G70,FAC_TOTALS_APTA!$A$4:$BN$108,$F87,FALSE)</f>
        <v>#N/A</v>
      </c>
      <c r="H87" s="75" t="e">
        <f>VLOOKUP(H70,FAC_TOTALS_APTA!$A$4:$BL$108,$F87,FALSE)</f>
        <v>#N/A</v>
      </c>
      <c r="I87" s="77" t="e">
        <f t="shared" ref="I87:I88" si="23">H87/G87-1</f>
        <v>#N/A</v>
      </c>
      <c r="J87" s="32"/>
      <c r="K87" s="32"/>
      <c r="L87" s="8"/>
      <c r="M87" s="30" t="e">
        <f t="shared" ref="M87:AB87" si="24">SUM(M72:M77)</f>
        <v>#N/A</v>
      </c>
      <c r="N87" s="30" t="e">
        <f t="shared" si="24"/>
        <v>#N/A</v>
      </c>
      <c r="O87" s="30" t="e">
        <f t="shared" si="24"/>
        <v>#N/A</v>
      </c>
      <c r="P87" s="30" t="e">
        <f t="shared" si="24"/>
        <v>#N/A</v>
      </c>
      <c r="Q87" s="30" t="e">
        <f t="shared" si="24"/>
        <v>#N/A</v>
      </c>
      <c r="R87" s="30" t="e">
        <f t="shared" si="24"/>
        <v>#N/A</v>
      </c>
      <c r="S87" s="30" t="e">
        <f t="shared" si="24"/>
        <v>#N/A</v>
      </c>
      <c r="T87" s="30" t="e">
        <f t="shared" si="24"/>
        <v>#N/A</v>
      </c>
      <c r="U87" s="30" t="e">
        <f t="shared" si="24"/>
        <v>#N/A</v>
      </c>
      <c r="V87" s="30" t="e">
        <f t="shared" si="24"/>
        <v>#N/A</v>
      </c>
      <c r="W87" s="30" t="e">
        <f t="shared" si="24"/>
        <v>#N/A</v>
      </c>
      <c r="X87" s="30" t="e">
        <f t="shared" si="24"/>
        <v>#N/A</v>
      </c>
      <c r="Y87" s="30" t="e">
        <f t="shared" si="24"/>
        <v>#N/A</v>
      </c>
      <c r="Z87" s="30" t="e">
        <f t="shared" si="24"/>
        <v>#N/A</v>
      </c>
      <c r="AA87" s="30" t="e">
        <f t="shared" si="24"/>
        <v>#N/A</v>
      </c>
      <c r="AB87" s="30" t="e">
        <f t="shared" si="24"/>
        <v>#N/A</v>
      </c>
      <c r="AC87" s="33" t="e">
        <f>H87-G87</f>
        <v>#N/A</v>
      </c>
      <c r="AD87" s="34" t="e">
        <f>I87</f>
        <v>#N/A</v>
      </c>
      <c r="AE87" s="73"/>
    </row>
    <row r="88" spans="1:31" ht="16" thickBot="1" x14ac:dyDescent="0.25">
      <c r="B88" s="11" t="s">
        <v>58</v>
      </c>
      <c r="C88" s="25"/>
      <c r="D88" s="25" t="s">
        <v>4</v>
      </c>
      <c r="E88" s="25"/>
      <c r="F88" s="25">
        <f>MATCH($D88,FAC_TOTALS_APTA!$A$2:$BL$2,)</f>
        <v>7</v>
      </c>
      <c r="G88" s="76" t="e">
        <f>VLOOKUP(G70,FAC_TOTALS_APTA!$A$4:$BL$108,$F88,FALSE)</f>
        <v>#N/A</v>
      </c>
      <c r="H88" s="76" t="e">
        <f>VLOOKUP(H70,FAC_TOTALS_APTA!$A$4:$BL$108,$F88,FALSE)</f>
        <v>#N/A</v>
      </c>
      <c r="I88" s="78" t="e">
        <f t="shared" si="23"/>
        <v>#N/A</v>
      </c>
      <c r="J88" s="52"/>
      <c r="K88" s="52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53" t="e">
        <f>H88-G88</f>
        <v>#N/A</v>
      </c>
      <c r="AD88" s="54" t="e">
        <f>I88</f>
        <v>#N/A</v>
      </c>
    </row>
    <row r="89" spans="1:31" ht="17" thickTop="1" thickBot="1" x14ac:dyDescent="0.25">
      <c r="B89" s="58" t="s">
        <v>76</v>
      </c>
      <c r="C89" s="59"/>
      <c r="D89" s="59"/>
      <c r="E89" s="60"/>
      <c r="F89" s="59"/>
      <c r="G89" s="59"/>
      <c r="H89" s="59"/>
      <c r="I89" s="61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4" t="e">
        <f>AD88-AD87</f>
        <v>#N/A</v>
      </c>
    </row>
    <row r="90" spans="1:31" ht="15" thickTop="1" x14ac:dyDescent="0.2">
      <c r="B90" s="17"/>
      <c r="C90" s="12"/>
      <c r="D90" s="12"/>
      <c r="E90" s="8"/>
      <c r="F90" s="12"/>
      <c r="G90" s="12"/>
      <c r="H90" s="12"/>
      <c r="I90" s="19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34"/>
    </row>
    <row r="91" spans="1:31" x14ac:dyDescent="0.2">
      <c r="B91" s="17"/>
      <c r="C91" s="12"/>
      <c r="D91" s="12"/>
      <c r="E91" s="8"/>
      <c r="F91" s="12"/>
      <c r="G91" s="12"/>
      <c r="H91" s="12"/>
      <c r="I91" s="19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34"/>
    </row>
    <row r="92" spans="1:31" s="12" customFormat="1" ht="15" x14ac:dyDescent="0.2">
      <c r="B92" s="20" t="s">
        <v>28</v>
      </c>
      <c r="E92" s="8"/>
      <c r="I92" s="19"/>
    </row>
    <row r="93" spans="1:31" ht="15" x14ac:dyDescent="0.2">
      <c r="B93" s="17" t="s">
        <v>19</v>
      </c>
      <c r="C93" s="18" t="s">
        <v>20</v>
      </c>
      <c r="D93" s="12"/>
      <c r="E93" s="8"/>
      <c r="F93" s="12"/>
      <c r="G93" s="12"/>
      <c r="H93" s="12"/>
      <c r="I93" s="19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1" x14ac:dyDescent="0.2">
      <c r="B94" s="17"/>
      <c r="C94" s="18"/>
      <c r="D94" s="12"/>
      <c r="E94" s="8"/>
      <c r="F94" s="12"/>
      <c r="G94" s="12"/>
      <c r="H94" s="12"/>
      <c r="I94" s="19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1" ht="15" x14ac:dyDescent="0.2">
      <c r="B95" s="20" t="s">
        <v>30</v>
      </c>
      <c r="C95" s="21">
        <v>0</v>
      </c>
      <c r="D95" s="12"/>
      <c r="E95" s="8"/>
      <c r="F95" s="12"/>
      <c r="G95" s="12"/>
      <c r="H95" s="12"/>
      <c r="I95" s="19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1:31" ht="16" thickBot="1" x14ac:dyDescent="0.25">
      <c r="B96" s="22" t="s">
        <v>41</v>
      </c>
      <c r="C96" s="23">
        <v>10</v>
      </c>
      <c r="D96" s="24"/>
      <c r="E96" s="25"/>
      <c r="F96" s="24"/>
      <c r="G96" s="24"/>
      <c r="H96" s="24"/>
      <c r="I96" s="26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</row>
    <row r="97" spans="1:31" ht="15" thickTop="1" x14ac:dyDescent="0.2">
      <c r="B97" s="62"/>
      <c r="C97" s="63"/>
      <c r="D97" s="63"/>
      <c r="E97" s="63"/>
      <c r="F97" s="63"/>
      <c r="G97" s="85" t="s">
        <v>59</v>
      </c>
      <c r="H97" s="85"/>
      <c r="I97" s="85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5" t="s">
        <v>63</v>
      </c>
      <c r="AD97" s="85"/>
    </row>
    <row r="98" spans="1:31" ht="15" x14ac:dyDescent="0.2">
      <c r="B98" s="10" t="s">
        <v>21</v>
      </c>
      <c r="C98" s="28" t="s">
        <v>22</v>
      </c>
      <c r="D98" s="9" t="s">
        <v>23</v>
      </c>
      <c r="E98" s="9" t="s">
        <v>29</v>
      </c>
      <c r="F98" s="9"/>
      <c r="G98" s="28">
        <f>$C$1</f>
        <v>2002</v>
      </c>
      <c r="H98" s="28">
        <f>$C$2</f>
        <v>2018</v>
      </c>
      <c r="I98" s="28" t="s">
        <v>25</v>
      </c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 t="s">
        <v>27</v>
      </c>
      <c r="AD98" s="28" t="s">
        <v>25</v>
      </c>
    </row>
    <row r="99" spans="1:31" s="15" customFormat="1" x14ac:dyDescent="0.2">
      <c r="A99" s="8"/>
      <c r="B99" s="27"/>
      <c r="C99" s="29"/>
      <c r="D99" s="8"/>
      <c r="E99" s="8"/>
      <c r="F99" s="8"/>
      <c r="G99" s="8"/>
      <c r="H99" s="8"/>
      <c r="I99" s="29"/>
      <c r="J99" s="8"/>
      <c r="K99" s="8"/>
      <c r="L99" s="8"/>
      <c r="M99" s="8">
        <v>1</v>
      </c>
      <c r="N99" s="8">
        <v>2</v>
      </c>
      <c r="O99" s="8">
        <v>3</v>
      </c>
      <c r="P99" s="8">
        <v>4</v>
      </c>
      <c r="Q99" s="8">
        <v>5</v>
      </c>
      <c r="R99" s="8">
        <v>6</v>
      </c>
      <c r="S99" s="8">
        <v>7</v>
      </c>
      <c r="T99" s="8">
        <v>8</v>
      </c>
      <c r="U99" s="8">
        <v>9</v>
      </c>
      <c r="V99" s="8">
        <v>10</v>
      </c>
      <c r="W99" s="8">
        <v>11</v>
      </c>
      <c r="X99" s="8">
        <v>12</v>
      </c>
      <c r="Y99" s="8">
        <v>13</v>
      </c>
      <c r="Z99" s="8">
        <v>14</v>
      </c>
      <c r="AA99" s="8">
        <v>15</v>
      </c>
      <c r="AB99" s="8">
        <v>16</v>
      </c>
      <c r="AC99" s="8"/>
      <c r="AD99" s="8"/>
      <c r="AE99" s="8"/>
    </row>
    <row r="100" spans="1:31" x14ac:dyDescent="0.2">
      <c r="B100" s="27"/>
      <c r="C100" s="29"/>
      <c r="D100" s="8"/>
      <c r="E100" s="8"/>
      <c r="F100" s="8"/>
      <c r="G100" s="8" t="str">
        <f>CONCATENATE($C95,"_",$C96,"_",G98)</f>
        <v>0_10_2002</v>
      </c>
      <c r="H100" s="8" t="str">
        <f>CONCATENATE($C95,"_",$C96,"_",H98)</f>
        <v>0_10_2018</v>
      </c>
      <c r="I100" s="29"/>
      <c r="J100" s="8"/>
      <c r="K100" s="8"/>
      <c r="L100" s="8"/>
      <c r="M100" s="8" t="str">
        <f>IF($G98+M99&gt;$H98,0,CONCATENATE($C95,"_",$C96,"_",$G98+M99))</f>
        <v>0_10_2003</v>
      </c>
      <c r="N100" s="8" t="str">
        <f t="shared" ref="N100:AB100" si="25">IF($G98+N99&gt;$H98,0,CONCATENATE($C95,"_",$C96,"_",$G98+N99))</f>
        <v>0_10_2004</v>
      </c>
      <c r="O100" s="8" t="str">
        <f t="shared" si="25"/>
        <v>0_10_2005</v>
      </c>
      <c r="P100" s="8" t="str">
        <f t="shared" si="25"/>
        <v>0_10_2006</v>
      </c>
      <c r="Q100" s="8" t="str">
        <f t="shared" si="25"/>
        <v>0_10_2007</v>
      </c>
      <c r="R100" s="8" t="str">
        <f t="shared" si="25"/>
        <v>0_10_2008</v>
      </c>
      <c r="S100" s="8" t="str">
        <f t="shared" si="25"/>
        <v>0_10_2009</v>
      </c>
      <c r="T100" s="8" t="str">
        <f t="shared" si="25"/>
        <v>0_10_2010</v>
      </c>
      <c r="U100" s="8" t="str">
        <f t="shared" si="25"/>
        <v>0_10_2011</v>
      </c>
      <c r="V100" s="8" t="str">
        <f t="shared" si="25"/>
        <v>0_10_2012</v>
      </c>
      <c r="W100" s="8" t="str">
        <f t="shared" si="25"/>
        <v>0_10_2013</v>
      </c>
      <c r="X100" s="8" t="str">
        <f t="shared" si="25"/>
        <v>0_10_2014</v>
      </c>
      <c r="Y100" s="8" t="str">
        <f t="shared" si="25"/>
        <v>0_10_2015</v>
      </c>
      <c r="Z100" s="8" t="str">
        <f t="shared" si="25"/>
        <v>0_10_2016</v>
      </c>
      <c r="AA100" s="8" t="str">
        <f t="shared" si="25"/>
        <v>0_10_2017</v>
      </c>
      <c r="AB100" s="8" t="str">
        <f t="shared" si="25"/>
        <v>0_10_2018</v>
      </c>
      <c r="AC100" s="8"/>
      <c r="AD100" s="8"/>
    </row>
    <row r="101" spans="1:31" x14ac:dyDescent="0.2">
      <c r="B101" s="27"/>
      <c r="C101" s="29"/>
      <c r="D101" s="8"/>
      <c r="E101" s="8"/>
      <c r="F101" s="8" t="s">
        <v>26</v>
      </c>
      <c r="G101" s="30"/>
      <c r="H101" s="30"/>
      <c r="I101" s="29"/>
      <c r="J101" s="8"/>
      <c r="K101" s="8"/>
      <c r="L101" s="8" t="s">
        <v>26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1" s="15" customFormat="1" ht="15" x14ac:dyDescent="0.2">
      <c r="A102" s="8"/>
      <c r="B102" s="27" t="s">
        <v>37</v>
      </c>
      <c r="C102" s="29" t="s">
        <v>24</v>
      </c>
      <c r="D102" s="8" t="s">
        <v>8</v>
      </c>
      <c r="E102" s="56">
        <v>0.81299999999999994</v>
      </c>
      <c r="F102" s="8">
        <f>MATCH($D102,FAC_TOTALS_APTA!$A$2:$BN$2,)</f>
        <v>11</v>
      </c>
      <c r="G102" s="30" t="e">
        <f>VLOOKUP(G100,FAC_TOTALS_APTA!$A$4:$BN$108,$F102,FALSE)</f>
        <v>#N/A</v>
      </c>
      <c r="H102" s="30" t="e">
        <f>VLOOKUP(H100,FAC_TOTALS_APTA!$A$4:$BN$108,$F102,FALSE)</f>
        <v>#N/A</v>
      </c>
      <c r="I102" s="31" t="str">
        <f>IFERROR(H102/G102-1,"-")</f>
        <v>-</v>
      </c>
      <c r="J102" s="32" t="str">
        <f>IF(C102="Log","_log","")</f>
        <v>_log</v>
      </c>
      <c r="K102" s="32" t="str">
        <f>CONCATENATE(D102,J102,"_FAC")</f>
        <v>VRM_ADJ_log_FAC</v>
      </c>
      <c r="L102" s="8">
        <f>MATCH($K102,FAC_TOTALS_APTA!$A$2:$BL$2,)</f>
        <v>24</v>
      </c>
      <c r="M102" s="30" t="e">
        <f>IF(M100=0,0,VLOOKUP(M100,FAC_TOTALS_APTA!$A$4:$BN$108,$L102,FALSE))</f>
        <v>#N/A</v>
      </c>
      <c r="N102" s="30" t="e">
        <f>IF(N100=0,0,VLOOKUP(N100,FAC_TOTALS_APTA!$A$4:$BN$108,$L102,FALSE))</f>
        <v>#N/A</v>
      </c>
      <c r="O102" s="30" t="e">
        <f>IF(O100=0,0,VLOOKUP(O100,FAC_TOTALS_APTA!$A$4:$BN$108,$L102,FALSE))</f>
        <v>#N/A</v>
      </c>
      <c r="P102" s="30" t="e">
        <f>IF(P100=0,0,VLOOKUP(P100,FAC_TOTALS_APTA!$A$4:$BN$108,$L102,FALSE))</f>
        <v>#N/A</v>
      </c>
      <c r="Q102" s="30" t="e">
        <f>IF(Q100=0,0,VLOOKUP(Q100,FAC_TOTALS_APTA!$A$4:$BN$108,$L102,FALSE))</f>
        <v>#N/A</v>
      </c>
      <c r="R102" s="30" t="e">
        <f>IF(R100=0,0,VLOOKUP(R100,FAC_TOTALS_APTA!$A$4:$BN$108,$L102,FALSE))</f>
        <v>#N/A</v>
      </c>
      <c r="S102" s="30" t="e">
        <f>IF(S100=0,0,VLOOKUP(S100,FAC_TOTALS_APTA!$A$4:$BN$108,$L102,FALSE))</f>
        <v>#N/A</v>
      </c>
      <c r="T102" s="30" t="e">
        <f>IF(T100=0,0,VLOOKUP(T100,FAC_TOTALS_APTA!$A$4:$BN$108,$L102,FALSE))</f>
        <v>#N/A</v>
      </c>
      <c r="U102" s="30" t="e">
        <f>IF(U100=0,0,VLOOKUP(U100,FAC_TOTALS_APTA!$A$4:$BN$108,$L102,FALSE))</f>
        <v>#N/A</v>
      </c>
      <c r="V102" s="30" t="e">
        <f>IF(V100=0,0,VLOOKUP(V100,FAC_TOTALS_APTA!$A$4:$BN$108,$L102,FALSE))</f>
        <v>#N/A</v>
      </c>
      <c r="W102" s="30" t="e">
        <f>IF(W100=0,0,VLOOKUP(W100,FAC_TOTALS_APTA!$A$4:$BN$108,$L102,FALSE))</f>
        <v>#N/A</v>
      </c>
      <c r="X102" s="30" t="e">
        <f>IF(X100=0,0,VLOOKUP(X100,FAC_TOTALS_APTA!$A$4:$BN$108,$L102,FALSE))</f>
        <v>#N/A</v>
      </c>
      <c r="Y102" s="30" t="e">
        <f>IF(Y100=0,0,VLOOKUP(Y100,FAC_TOTALS_APTA!$A$4:$BN$108,$L102,FALSE))</f>
        <v>#N/A</v>
      </c>
      <c r="Z102" s="30" t="e">
        <f>IF(Z100=0,0,VLOOKUP(Z100,FAC_TOTALS_APTA!$A$4:$BN$108,$L102,FALSE))</f>
        <v>#N/A</v>
      </c>
      <c r="AA102" s="30" t="e">
        <f>IF(AA100=0,0,VLOOKUP(AA100,FAC_TOTALS_APTA!$A$4:$BN$108,$L102,FALSE))</f>
        <v>#N/A</v>
      </c>
      <c r="AB102" s="30" t="e">
        <f>IF(AB100=0,0,VLOOKUP(AB100,FAC_TOTALS_APTA!$A$4:$BN$108,$L102,FALSE))</f>
        <v>#N/A</v>
      </c>
      <c r="AC102" s="33" t="e">
        <f>SUM(M102:AB102)</f>
        <v>#N/A</v>
      </c>
      <c r="AD102" s="34" t="e">
        <f>AC102/G118</f>
        <v>#N/A</v>
      </c>
      <c r="AE102" s="8"/>
    </row>
    <row r="103" spans="1:31" s="15" customFormat="1" ht="15" x14ac:dyDescent="0.2">
      <c r="A103" s="8"/>
      <c r="B103" s="27" t="s">
        <v>60</v>
      </c>
      <c r="C103" s="29" t="s">
        <v>24</v>
      </c>
      <c r="D103" s="8" t="s">
        <v>18</v>
      </c>
      <c r="E103" s="56">
        <v>-0.70179999999999998</v>
      </c>
      <c r="F103" s="8">
        <f>MATCH($D103,FAC_TOTALS_APTA!$A$2:$BN$2,)</f>
        <v>12</v>
      </c>
      <c r="G103" s="55" t="e">
        <f>VLOOKUP(G100,FAC_TOTALS_APTA!$A$4:$BN$108,$F103,FALSE)</f>
        <v>#N/A</v>
      </c>
      <c r="H103" s="55" t="e">
        <f>VLOOKUP(H100,FAC_TOTALS_APTA!$A$4:$BN$108,$F103,FALSE)</f>
        <v>#N/A</v>
      </c>
      <c r="I103" s="31" t="str">
        <f t="shared" ref="I103:I115" si="26">IFERROR(H103/G103-1,"-")</f>
        <v>-</v>
      </c>
      <c r="J103" s="32" t="str">
        <f t="shared" ref="J103:J115" si="27">IF(C103="Log","_log","")</f>
        <v>_log</v>
      </c>
      <c r="K103" s="32" t="str">
        <f t="shared" ref="K103:K116" si="28">CONCATENATE(D103,J103,"_FAC")</f>
        <v>FARE_per_UPT_2018_log_FAC</v>
      </c>
      <c r="L103" s="8">
        <f>MATCH($K103,FAC_TOTALS_APTA!$A$2:$BL$2,)</f>
        <v>25</v>
      </c>
      <c r="M103" s="30" t="e">
        <f>IF(M100=0,0,VLOOKUP(M100,FAC_TOTALS_APTA!$A$4:$BN$108,$L103,FALSE))</f>
        <v>#N/A</v>
      </c>
      <c r="N103" s="30" t="e">
        <f>IF(N100=0,0,VLOOKUP(N100,FAC_TOTALS_APTA!$A$4:$BN$108,$L103,FALSE))</f>
        <v>#N/A</v>
      </c>
      <c r="O103" s="30" t="e">
        <f>IF(O100=0,0,VLOOKUP(O100,FAC_TOTALS_APTA!$A$4:$BN$108,$L103,FALSE))</f>
        <v>#N/A</v>
      </c>
      <c r="P103" s="30" t="e">
        <f>IF(P100=0,0,VLOOKUP(P100,FAC_TOTALS_APTA!$A$4:$BN$108,$L103,FALSE))</f>
        <v>#N/A</v>
      </c>
      <c r="Q103" s="30" t="e">
        <f>IF(Q100=0,0,VLOOKUP(Q100,FAC_TOTALS_APTA!$A$4:$BN$108,$L103,FALSE))</f>
        <v>#N/A</v>
      </c>
      <c r="R103" s="30" t="e">
        <f>IF(R100=0,0,VLOOKUP(R100,FAC_TOTALS_APTA!$A$4:$BN$108,$L103,FALSE))</f>
        <v>#N/A</v>
      </c>
      <c r="S103" s="30" t="e">
        <f>IF(S100=0,0,VLOOKUP(S100,FAC_TOTALS_APTA!$A$4:$BN$108,$L103,FALSE))</f>
        <v>#N/A</v>
      </c>
      <c r="T103" s="30" t="e">
        <f>IF(T100=0,0,VLOOKUP(T100,FAC_TOTALS_APTA!$A$4:$BN$108,$L103,FALSE))</f>
        <v>#N/A</v>
      </c>
      <c r="U103" s="30" t="e">
        <f>IF(U100=0,0,VLOOKUP(U100,FAC_TOTALS_APTA!$A$4:$BN$108,$L103,FALSE))</f>
        <v>#N/A</v>
      </c>
      <c r="V103" s="30" t="e">
        <f>IF(V100=0,0,VLOOKUP(V100,FAC_TOTALS_APTA!$A$4:$BN$108,$L103,FALSE))</f>
        <v>#N/A</v>
      </c>
      <c r="W103" s="30" t="e">
        <f>IF(W100=0,0,VLOOKUP(W100,FAC_TOTALS_APTA!$A$4:$BN$108,$L103,FALSE))</f>
        <v>#N/A</v>
      </c>
      <c r="X103" s="30" t="e">
        <f>IF(X100=0,0,VLOOKUP(X100,FAC_TOTALS_APTA!$A$4:$BN$108,$L103,FALSE))</f>
        <v>#N/A</v>
      </c>
      <c r="Y103" s="30" t="e">
        <f>IF(Y100=0,0,VLOOKUP(Y100,FAC_TOTALS_APTA!$A$4:$BN$108,$L103,FALSE))</f>
        <v>#N/A</v>
      </c>
      <c r="Z103" s="30" t="e">
        <f>IF(Z100=0,0,VLOOKUP(Z100,FAC_TOTALS_APTA!$A$4:$BN$108,$L103,FALSE))</f>
        <v>#N/A</v>
      </c>
      <c r="AA103" s="30" t="e">
        <f>IF(AA100=0,0,VLOOKUP(AA100,FAC_TOTALS_APTA!$A$4:$BN$108,$L103,FALSE))</f>
        <v>#N/A</v>
      </c>
      <c r="AB103" s="30" t="e">
        <f>IF(AB100=0,0,VLOOKUP(AB100,FAC_TOTALS_APTA!$A$4:$BN$108,$L103,FALSE))</f>
        <v>#N/A</v>
      </c>
      <c r="AC103" s="33" t="e">
        <f t="shared" ref="AC103:AC115" si="29">SUM(M103:AB103)</f>
        <v>#N/A</v>
      </c>
      <c r="AD103" s="34" t="e">
        <f>AC103/G118</f>
        <v>#N/A</v>
      </c>
      <c r="AE103" s="8"/>
    </row>
    <row r="104" spans="1:31" s="15" customFormat="1" ht="15" x14ac:dyDescent="0.2">
      <c r="A104" s="8"/>
      <c r="B104" s="27" t="s">
        <v>56</v>
      </c>
      <c r="C104" s="29" t="s">
        <v>24</v>
      </c>
      <c r="D104" s="8" t="s">
        <v>9</v>
      </c>
      <c r="E104" s="56">
        <v>0.26119999999999999</v>
      </c>
      <c r="F104" s="8">
        <f>MATCH($D104,FAC_TOTALS_APTA!$A$2:$BN$2,)</f>
        <v>13</v>
      </c>
      <c r="G104" s="30" t="e">
        <f>VLOOKUP(G100,FAC_TOTALS_APTA!$A$4:$BN$108,$F104,FALSE)</f>
        <v>#N/A</v>
      </c>
      <c r="H104" s="30" t="e">
        <f>VLOOKUP(H100,FAC_TOTALS_APTA!$A$4:$BN$108,$F104,FALSE)</f>
        <v>#N/A</v>
      </c>
      <c r="I104" s="31" t="str">
        <f t="shared" si="26"/>
        <v>-</v>
      </c>
      <c r="J104" s="32" t="str">
        <f t="shared" si="27"/>
        <v>_log</v>
      </c>
      <c r="K104" s="32" t="str">
        <f t="shared" si="28"/>
        <v>POP_EMP_log_FAC</v>
      </c>
      <c r="L104" s="8">
        <f>MATCH($K104,FAC_TOTALS_APTA!$A$2:$BL$2,)</f>
        <v>26</v>
      </c>
      <c r="M104" s="30" t="e">
        <f>IF(M100=0,0,VLOOKUP(M100,FAC_TOTALS_APTA!$A$4:$BN$108,$L104,FALSE))</f>
        <v>#N/A</v>
      </c>
      <c r="N104" s="30" t="e">
        <f>IF(N100=0,0,VLOOKUP(N100,FAC_TOTALS_APTA!$A$4:$BN$108,$L104,FALSE))</f>
        <v>#N/A</v>
      </c>
      <c r="O104" s="30" t="e">
        <f>IF(O100=0,0,VLOOKUP(O100,FAC_TOTALS_APTA!$A$4:$BN$108,$L104,FALSE))</f>
        <v>#N/A</v>
      </c>
      <c r="P104" s="30" t="e">
        <f>IF(P100=0,0,VLOOKUP(P100,FAC_TOTALS_APTA!$A$4:$BN$108,$L104,FALSE))</f>
        <v>#N/A</v>
      </c>
      <c r="Q104" s="30" t="e">
        <f>IF(Q100=0,0,VLOOKUP(Q100,FAC_TOTALS_APTA!$A$4:$BN$108,$L104,FALSE))</f>
        <v>#N/A</v>
      </c>
      <c r="R104" s="30" t="e">
        <f>IF(R100=0,0,VLOOKUP(R100,FAC_TOTALS_APTA!$A$4:$BN$108,$L104,FALSE))</f>
        <v>#N/A</v>
      </c>
      <c r="S104" s="30" t="e">
        <f>IF(S100=0,0,VLOOKUP(S100,FAC_TOTALS_APTA!$A$4:$BN$108,$L104,FALSE))</f>
        <v>#N/A</v>
      </c>
      <c r="T104" s="30" t="e">
        <f>IF(T100=0,0,VLOOKUP(T100,FAC_TOTALS_APTA!$A$4:$BN$108,$L104,FALSE))</f>
        <v>#N/A</v>
      </c>
      <c r="U104" s="30" t="e">
        <f>IF(U100=0,0,VLOOKUP(U100,FAC_TOTALS_APTA!$A$4:$BN$108,$L104,FALSE))</f>
        <v>#N/A</v>
      </c>
      <c r="V104" s="30" t="e">
        <f>IF(V100=0,0,VLOOKUP(V100,FAC_TOTALS_APTA!$A$4:$BN$108,$L104,FALSE))</f>
        <v>#N/A</v>
      </c>
      <c r="W104" s="30" t="e">
        <f>IF(W100=0,0,VLOOKUP(W100,FAC_TOTALS_APTA!$A$4:$BN$108,$L104,FALSE))</f>
        <v>#N/A</v>
      </c>
      <c r="X104" s="30" t="e">
        <f>IF(X100=0,0,VLOOKUP(X100,FAC_TOTALS_APTA!$A$4:$BN$108,$L104,FALSE))</f>
        <v>#N/A</v>
      </c>
      <c r="Y104" s="30" t="e">
        <f>IF(Y100=0,0,VLOOKUP(Y100,FAC_TOTALS_APTA!$A$4:$BN$108,$L104,FALSE))</f>
        <v>#N/A</v>
      </c>
      <c r="Z104" s="30" t="e">
        <f>IF(Z100=0,0,VLOOKUP(Z100,FAC_TOTALS_APTA!$A$4:$BN$108,$L104,FALSE))</f>
        <v>#N/A</v>
      </c>
      <c r="AA104" s="30" t="e">
        <f>IF(AA100=0,0,VLOOKUP(AA100,FAC_TOTALS_APTA!$A$4:$BN$108,$L104,FALSE))</f>
        <v>#N/A</v>
      </c>
      <c r="AB104" s="30" t="e">
        <f>IF(AB100=0,0,VLOOKUP(AB100,FAC_TOTALS_APTA!$A$4:$BN$108,$L104,FALSE))</f>
        <v>#N/A</v>
      </c>
      <c r="AC104" s="33" t="e">
        <f t="shared" si="29"/>
        <v>#N/A</v>
      </c>
      <c r="AD104" s="34" t="e">
        <f>AC104/G118</f>
        <v>#N/A</v>
      </c>
      <c r="AE104" s="8"/>
    </row>
    <row r="105" spans="1:31" s="15" customFormat="1" ht="30" x14ac:dyDescent="0.2">
      <c r="A105" s="8"/>
      <c r="B105" s="27" t="s">
        <v>82</v>
      </c>
      <c r="C105" s="29"/>
      <c r="D105" s="5" t="s">
        <v>79</v>
      </c>
      <c r="E105" s="56">
        <v>0.39179999999999998</v>
      </c>
      <c r="F105" s="8">
        <f>MATCH($D105,FAC_TOTALS_APTA!$A$2:$BN$2,)</f>
        <v>17</v>
      </c>
      <c r="G105" s="55" t="e">
        <f>VLOOKUP(G100,FAC_TOTALS_APTA!$A$4:$BN$108,$F105,FALSE)</f>
        <v>#N/A</v>
      </c>
      <c r="H105" s="55" t="e">
        <f>VLOOKUP(H100,FAC_TOTALS_APTA!$A$4:$BN$108,$F105,FALSE)</f>
        <v>#N/A</v>
      </c>
      <c r="I105" s="31" t="str">
        <f t="shared" si="26"/>
        <v>-</v>
      </c>
      <c r="J105" s="32" t="str">
        <f t="shared" si="27"/>
        <v/>
      </c>
      <c r="K105" s="32" t="str">
        <f t="shared" si="28"/>
        <v>TSD_POP_EMP_PCT_FAC</v>
      </c>
      <c r="L105" s="8">
        <f>MATCH($K105,FAC_TOTALS_APTA!$A$2:$BL$2,)</f>
        <v>30</v>
      </c>
      <c r="M105" s="30" t="e">
        <f>IF(M100=0,0,VLOOKUP(M100,FAC_TOTALS_APTA!$A$4:$BN$108,$L105,FALSE))</f>
        <v>#N/A</v>
      </c>
      <c r="N105" s="30" t="e">
        <f>IF(N100=0,0,VLOOKUP(N100,FAC_TOTALS_APTA!$A$4:$BN$108,$L105,FALSE))</f>
        <v>#N/A</v>
      </c>
      <c r="O105" s="30" t="e">
        <f>IF(O100=0,0,VLOOKUP(O100,FAC_TOTALS_APTA!$A$4:$BN$108,$L105,FALSE))</f>
        <v>#N/A</v>
      </c>
      <c r="P105" s="30" t="e">
        <f>IF(P100=0,0,VLOOKUP(P100,FAC_TOTALS_APTA!$A$4:$BN$108,$L105,FALSE))</f>
        <v>#N/A</v>
      </c>
      <c r="Q105" s="30" t="e">
        <f>IF(Q100=0,0,VLOOKUP(Q100,FAC_TOTALS_APTA!$A$4:$BN$108,$L105,FALSE))</f>
        <v>#N/A</v>
      </c>
      <c r="R105" s="30" t="e">
        <f>IF(R100=0,0,VLOOKUP(R100,FAC_TOTALS_APTA!$A$4:$BN$108,$L105,FALSE))</f>
        <v>#N/A</v>
      </c>
      <c r="S105" s="30" t="e">
        <f>IF(S100=0,0,VLOOKUP(S100,FAC_TOTALS_APTA!$A$4:$BN$108,$L105,FALSE))</f>
        <v>#N/A</v>
      </c>
      <c r="T105" s="30" t="e">
        <f>IF(T100=0,0,VLOOKUP(T100,FAC_TOTALS_APTA!$A$4:$BN$108,$L105,FALSE))</f>
        <v>#N/A</v>
      </c>
      <c r="U105" s="30" t="e">
        <f>IF(U100=0,0,VLOOKUP(U100,FAC_TOTALS_APTA!$A$4:$BN$108,$L105,FALSE))</f>
        <v>#N/A</v>
      </c>
      <c r="V105" s="30" t="e">
        <f>IF(V100=0,0,VLOOKUP(V100,FAC_TOTALS_APTA!$A$4:$BN$108,$L105,FALSE))</f>
        <v>#N/A</v>
      </c>
      <c r="W105" s="30" t="e">
        <f>IF(W100=0,0,VLOOKUP(W100,FAC_TOTALS_APTA!$A$4:$BN$108,$L105,FALSE))</f>
        <v>#N/A</v>
      </c>
      <c r="X105" s="30" t="e">
        <f>IF(X100=0,0,VLOOKUP(X100,FAC_TOTALS_APTA!$A$4:$BN$108,$L105,FALSE))</f>
        <v>#N/A</v>
      </c>
      <c r="Y105" s="30" t="e">
        <f>IF(Y100=0,0,VLOOKUP(Y100,FAC_TOTALS_APTA!$A$4:$BN$108,$L105,FALSE))</f>
        <v>#N/A</v>
      </c>
      <c r="Z105" s="30" t="e">
        <f>IF(Z100=0,0,VLOOKUP(Z100,FAC_TOTALS_APTA!$A$4:$BN$108,$L105,FALSE))</f>
        <v>#N/A</v>
      </c>
      <c r="AA105" s="30" t="e">
        <f>IF(AA100=0,0,VLOOKUP(AA100,FAC_TOTALS_APTA!$A$4:$BN$108,$L105,FALSE))</f>
        <v>#N/A</v>
      </c>
      <c r="AB105" s="30" t="e">
        <f>IF(AB100=0,0,VLOOKUP(AB100,FAC_TOTALS_APTA!$A$4:$BN$108,$L105,FALSE))</f>
        <v>#N/A</v>
      </c>
      <c r="AC105" s="33" t="e">
        <f t="shared" si="29"/>
        <v>#N/A</v>
      </c>
      <c r="AD105" s="34" t="e">
        <f>AC105/G118</f>
        <v>#N/A</v>
      </c>
      <c r="AE105" s="8"/>
    </row>
    <row r="106" spans="1:31" s="15" customFormat="1" ht="15" x14ac:dyDescent="0.2">
      <c r="A106" s="8"/>
      <c r="B106" s="27" t="s">
        <v>57</v>
      </c>
      <c r="C106" s="29" t="s">
        <v>24</v>
      </c>
      <c r="D106" s="36" t="s">
        <v>17</v>
      </c>
      <c r="E106" s="56">
        <v>0.21890000000000001</v>
      </c>
      <c r="F106" s="8">
        <f>MATCH($D106,FAC_TOTALS_APTA!$A$2:$BN$2,)</f>
        <v>14</v>
      </c>
      <c r="G106" s="35" t="e">
        <f>VLOOKUP(G100,FAC_TOTALS_APTA!$A$4:$BN$108,$F106,FALSE)</f>
        <v>#N/A</v>
      </c>
      <c r="H106" s="35" t="e">
        <f>VLOOKUP(H100,FAC_TOTALS_APTA!$A$4:$BN$108,$F106,FALSE)</f>
        <v>#N/A</v>
      </c>
      <c r="I106" s="31" t="str">
        <f t="shared" si="26"/>
        <v>-</v>
      </c>
      <c r="J106" s="32" t="str">
        <f t="shared" si="27"/>
        <v>_log</v>
      </c>
      <c r="K106" s="32" t="str">
        <f t="shared" si="28"/>
        <v>GAS_PRICE_2018_log_FAC</v>
      </c>
      <c r="L106" s="8">
        <f>MATCH($K106,FAC_TOTALS_APTA!$A$2:$BL$2,)</f>
        <v>27</v>
      </c>
      <c r="M106" s="30" t="e">
        <f>IF(M100=0,0,VLOOKUP(M100,FAC_TOTALS_APTA!$A$4:$BN$108,$L106,FALSE))</f>
        <v>#N/A</v>
      </c>
      <c r="N106" s="30" t="e">
        <f>IF(N100=0,0,VLOOKUP(N100,FAC_TOTALS_APTA!$A$4:$BN$108,$L106,FALSE))</f>
        <v>#N/A</v>
      </c>
      <c r="O106" s="30" t="e">
        <f>IF(O100=0,0,VLOOKUP(O100,FAC_TOTALS_APTA!$A$4:$BN$108,$L106,FALSE))</f>
        <v>#N/A</v>
      </c>
      <c r="P106" s="30" t="e">
        <f>IF(P100=0,0,VLOOKUP(P100,FAC_TOTALS_APTA!$A$4:$BN$108,$L106,FALSE))</f>
        <v>#N/A</v>
      </c>
      <c r="Q106" s="30" t="e">
        <f>IF(Q100=0,0,VLOOKUP(Q100,FAC_TOTALS_APTA!$A$4:$BN$108,$L106,FALSE))</f>
        <v>#N/A</v>
      </c>
      <c r="R106" s="30" t="e">
        <f>IF(R100=0,0,VLOOKUP(R100,FAC_TOTALS_APTA!$A$4:$BN$108,$L106,FALSE))</f>
        <v>#N/A</v>
      </c>
      <c r="S106" s="30" t="e">
        <f>IF(S100=0,0,VLOOKUP(S100,FAC_TOTALS_APTA!$A$4:$BN$108,$L106,FALSE))</f>
        <v>#N/A</v>
      </c>
      <c r="T106" s="30" t="e">
        <f>IF(T100=0,0,VLOOKUP(T100,FAC_TOTALS_APTA!$A$4:$BN$108,$L106,FALSE))</f>
        <v>#N/A</v>
      </c>
      <c r="U106" s="30" t="e">
        <f>IF(U100=0,0,VLOOKUP(U100,FAC_TOTALS_APTA!$A$4:$BN$108,$L106,FALSE))</f>
        <v>#N/A</v>
      </c>
      <c r="V106" s="30" t="e">
        <f>IF(V100=0,0,VLOOKUP(V100,FAC_TOTALS_APTA!$A$4:$BN$108,$L106,FALSE))</f>
        <v>#N/A</v>
      </c>
      <c r="W106" s="30" t="e">
        <f>IF(W100=0,0,VLOOKUP(W100,FAC_TOTALS_APTA!$A$4:$BN$108,$L106,FALSE))</f>
        <v>#N/A</v>
      </c>
      <c r="X106" s="30" t="e">
        <f>IF(X100=0,0,VLOOKUP(X100,FAC_TOTALS_APTA!$A$4:$BN$108,$L106,FALSE))</f>
        <v>#N/A</v>
      </c>
      <c r="Y106" s="30" t="e">
        <f>IF(Y100=0,0,VLOOKUP(Y100,FAC_TOTALS_APTA!$A$4:$BN$108,$L106,FALSE))</f>
        <v>#N/A</v>
      </c>
      <c r="Z106" s="30" t="e">
        <f>IF(Z100=0,0,VLOOKUP(Z100,FAC_TOTALS_APTA!$A$4:$BN$108,$L106,FALSE))</f>
        <v>#N/A</v>
      </c>
      <c r="AA106" s="30" t="e">
        <f>IF(AA100=0,0,VLOOKUP(AA100,FAC_TOTALS_APTA!$A$4:$BN$108,$L106,FALSE))</f>
        <v>#N/A</v>
      </c>
      <c r="AB106" s="30" t="e">
        <f>IF(AB100=0,0,VLOOKUP(AB100,FAC_TOTALS_APTA!$A$4:$BN$108,$L106,FALSE))</f>
        <v>#N/A</v>
      </c>
      <c r="AC106" s="33" t="e">
        <f t="shared" si="29"/>
        <v>#N/A</v>
      </c>
      <c r="AD106" s="34" t="e">
        <f>AC106/G118</f>
        <v>#N/A</v>
      </c>
      <c r="AE106" s="8"/>
    </row>
    <row r="107" spans="1:31" s="15" customFormat="1" ht="15" x14ac:dyDescent="0.2">
      <c r="A107" s="8"/>
      <c r="B107" s="27" t="s">
        <v>54</v>
      </c>
      <c r="C107" s="29" t="s">
        <v>24</v>
      </c>
      <c r="D107" s="8" t="s">
        <v>16</v>
      </c>
      <c r="E107" s="56">
        <v>-0.3866</v>
      </c>
      <c r="F107" s="8">
        <f>MATCH($D107,FAC_TOTALS_APTA!$A$2:$BN$2,)</f>
        <v>15</v>
      </c>
      <c r="G107" s="55" t="e">
        <f>VLOOKUP(G100,FAC_TOTALS_APTA!$A$4:$BN$108,$F107,FALSE)</f>
        <v>#N/A</v>
      </c>
      <c r="H107" s="55" t="e">
        <f>VLOOKUP(H100,FAC_TOTALS_APTA!$A$4:$BN$108,$F107,FALSE)</f>
        <v>#N/A</v>
      </c>
      <c r="I107" s="31" t="str">
        <f t="shared" si="26"/>
        <v>-</v>
      </c>
      <c r="J107" s="32" t="str">
        <f t="shared" si="27"/>
        <v>_log</v>
      </c>
      <c r="K107" s="32" t="str">
        <f t="shared" si="28"/>
        <v>TOTAL_MED_INC_INDIV_2018_log_FAC</v>
      </c>
      <c r="L107" s="8">
        <f>MATCH($K107,FAC_TOTALS_APTA!$A$2:$BL$2,)</f>
        <v>28</v>
      </c>
      <c r="M107" s="30" t="e">
        <f>IF(M100=0,0,VLOOKUP(M100,FAC_TOTALS_APTA!$A$4:$BN$108,$L107,FALSE))</f>
        <v>#N/A</v>
      </c>
      <c r="N107" s="30" t="e">
        <f>IF(N100=0,0,VLOOKUP(N100,FAC_TOTALS_APTA!$A$4:$BN$108,$L107,FALSE))</f>
        <v>#N/A</v>
      </c>
      <c r="O107" s="30" t="e">
        <f>IF(O100=0,0,VLOOKUP(O100,FAC_TOTALS_APTA!$A$4:$BN$108,$L107,FALSE))</f>
        <v>#N/A</v>
      </c>
      <c r="P107" s="30" t="e">
        <f>IF(P100=0,0,VLOOKUP(P100,FAC_TOTALS_APTA!$A$4:$BN$108,$L107,FALSE))</f>
        <v>#N/A</v>
      </c>
      <c r="Q107" s="30" t="e">
        <f>IF(Q100=0,0,VLOOKUP(Q100,FAC_TOTALS_APTA!$A$4:$BN$108,$L107,FALSE))</f>
        <v>#N/A</v>
      </c>
      <c r="R107" s="30" t="e">
        <f>IF(R100=0,0,VLOOKUP(R100,FAC_TOTALS_APTA!$A$4:$BN$108,$L107,FALSE))</f>
        <v>#N/A</v>
      </c>
      <c r="S107" s="30" t="e">
        <f>IF(S100=0,0,VLOOKUP(S100,FAC_TOTALS_APTA!$A$4:$BN$108,$L107,FALSE))</f>
        <v>#N/A</v>
      </c>
      <c r="T107" s="30" t="e">
        <f>IF(T100=0,0,VLOOKUP(T100,FAC_TOTALS_APTA!$A$4:$BN$108,$L107,FALSE))</f>
        <v>#N/A</v>
      </c>
      <c r="U107" s="30" t="e">
        <f>IF(U100=0,0,VLOOKUP(U100,FAC_TOTALS_APTA!$A$4:$BN$108,$L107,FALSE))</f>
        <v>#N/A</v>
      </c>
      <c r="V107" s="30" t="e">
        <f>IF(V100=0,0,VLOOKUP(V100,FAC_TOTALS_APTA!$A$4:$BN$108,$L107,FALSE))</f>
        <v>#N/A</v>
      </c>
      <c r="W107" s="30" t="e">
        <f>IF(W100=0,0,VLOOKUP(W100,FAC_TOTALS_APTA!$A$4:$BN$108,$L107,FALSE))</f>
        <v>#N/A</v>
      </c>
      <c r="X107" s="30" t="e">
        <f>IF(X100=0,0,VLOOKUP(X100,FAC_TOTALS_APTA!$A$4:$BN$108,$L107,FALSE))</f>
        <v>#N/A</v>
      </c>
      <c r="Y107" s="30" t="e">
        <f>IF(Y100=0,0,VLOOKUP(Y100,FAC_TOTALS_APTA!$A$4:$BN$108,$L107,FALSE))</f>
        <v>#N/A</v>
      </c>
      <c r="Z107" s="30" t="e">
        <f>IF(Z100=0,0,VLOOKUP(Z100,FAC_TOTALS_APTA!$A$4:$BN$108,$L107,FALSE))</f>
        <v>#N/A</v>
      </c>
      <c r="AA107" s="30" t="e">
        <f>IF(AA100=0,0,VLOOKUP(AA100,FAC_TOTALS_APTA!$A$4:$BN$108,$L107,FALSE))</f>
        <v>#N/A</v>
      </c>
      <c r="AB107" s="30" t="e">
        <f>IF(AB100=0,0,VLOOKUP(AB100,FAC_TOTALS_APTA!$A$4:$BN$108,$L107,FALSE))</f>
        <v>#N/A</v>
      </c>
      <c r="AC107" s="33" t="e">
        <f t="shared" si="29"/>
        <v>#N/A</v>
      </c>
      <c r="AD107" s="34" t="e">
        <f>AC107/G118</f>
        <v>#N/A</v>
      </c>
      <c r="AE107" s="8"/>
    </row>
    <row r="108" spans="1:31" s="15" customFormat="1" ht="15" x14ac:dyDescent="0.2">
      <c r="A108" s="8"/>
      <c r="B108" s="27" t="s">
        <v>72</v>
      </c>
      <c r="C108" s="29"/>
      <c r="D108" s="8" t="s">
        <v>10</v>
      </c>
      <c r="E108" s="56">
        <v>7.1000000000000004E-3</v>
      </c>
      <c r="F108" s="8">
        <f>MATCH($D108,FAC_TOTALS_APTA!$A$2:$BN$2,)</f>
        <v>16</v>
      </c>
      <c r="G108" s="30" t="e">
        <f>VLOOKUP(G100,FAC_TOTALS_APTA!$A$4:$BN$108,$F108,FALSE)</f>
        <v>#N/A</v>
      </c>
      <c r="H108" s="30" t="e">
        <f>VLOOKUP(H100,FAC_TOTALS_APTA!$A$4:$BN$108,$F108,FALSE)</f>
        <v>#N/A</v>
      </c>
      <c r="I108" s="31" t="str">
        <f t="shared" si="26"/>
        <v>-</v>
      </c>
      <c r="J108" s="32" t="str">
        <f t="shared" si="27"/>
        <v/>
      </c>
      <c r="K108" s="32" t="str">
        <f t="shared" si="28"/>
        <v>PCT_HH_NO_VEH_FAC</v>
      </c>
      <c r="L108" s="8">
        <f>MATCH($K108,FAC_TOTALS_APTA!$A$2:$BL$2,)</f>
        <v>29</v>
      </c>
      <c r="M108" s="30" t="e">
        <f>IF(M100=0,0,VLOOKUP(M100,FAC_TOTALS_APTA!$A$4:$BN$108,$L108,FALSE))</f>
        <v>#N/A</v>
      </c>
      <c r="N108" s="30" t="e">
        <f>IF(N100=0,0,VLOOKUP(N100,FAC_TOTALS_APTA!$A$4:$BN$108,$L108,FALSE))</f>
        <v>#N/A</v>
      </c>
      <c r="O108" s="30" t="e">
        <f>IF(O100=0,0,VLOOKUP(O100,FAC_TOTALS_APTA!$A$4:$BN$108,$L108,FALSE))</f>
        <v>#N/A</v>
      </c>
      <c r="P108" s="30" t="e">
        <f>IF(P100=0,0,VLOOKUP(P100,FAC_TOTALS_APTA!$A$4:$BN$108,$L108,FALSE))</f>
        <v>#N/A</v>
      </c>
      <c r="Q108" s="30" t="e">
        <f>IF(Q100=0,0,VLOOKUP(Q100,FAC_TOTALS_APTA!$A$4:$BN$108,$L108,FALSE))</f>
        <v>#N/A</v>
      </c>
      <c r="R108" s="30" t="e">
        <f>IF(R100=0,0,VLOOKUP(R100,FAC_TOTALS_APTA!$A$4:$BN$108,$L108,FALSE))</f>
        <v>#N/A</v>
      </c>
      <c r="S108" s="30" t="e">
        <f>IF(S100=0,0,VLOOKUP(S100,FAC_TOTALS_APTA!$A$4:$BN$108,$L108,FALSE))</f>
        <v>#N/A</v>
      </c>
      <c r="T108" s="30" t="e">
        <f>IF(T100=0,0,VLOOKUP(T100,FAC_TOTALS_APTA!$A$4:$BN$108,$L108,FALSE))</f>
        <v>#N/A</v>
      </c>
      <c r="U108" s="30" t="e">
        <f>IF(U100=0,0,VLOOKUP(U100,FAC_TOTALS_APTA!$A$4:$BN$108,$L108,FALSE))</f>
        <v>#N/A</v>
      </c>
      <c r="V108" s="30" t="e">
        <f>IF(V100=0,0,VLOOKUP(V100,FAC_TOTALS_APTA!$A$4:$BN$108,$L108,FALSE))</f>
        <v>#N/A</v>
      </c>
      <c r="W108" s="30" t="e">
        <f>IF(W100=0,0,VLOOKUP(W100,FAC_TOTALS_APTA!$A$4:$BN$108,$L108,FALSE))</f>
        <v>#N/A</v>
      </c>
      <c r="X108" s="30" t="e">
        <f>IF(X100=0,0,VLOOKUP(X100,FAC_TOTALS_APTA!$A$4:$BN$108,$L108,FALSE))</f>
        <v>#N/A</v>
      </c>
      <c r="Y108" s="30" t="e">
        <f>IF(Y100=0,0,VLOOKUP(Y100,FAC_TOTALS_APTA!$A$4:$BN$108,$L108,FALSE))</f>
        <v>#N/A</v>
      </c>
      <c r="Z108" s="30" t="e">
        <f>IF(Z100=0,0,VLOOKUP(Z100,FAC_TOTALS_APTA!$A$4:$BN$108,$L108,FALSE))</f>
        <v>#N/A</v>
      </c>
      <c r="AA108" s="30" t="e">
        <f>IF(AA100=0,0,VLOOKUP(AA100,FAC_TOTALS_APTA!$A$4:$BN$108,$L108,FALSE))</f>
        <v>#N/A</v>
      </c>
      <c r="AB108" s="30" t="e">
        <f>IF(AB100=0,0,VLOOKUP(AB100,FAC_TOTALS_APTA!$A$4:$BN$108,$L108,FALSE))</f>
        <v>#N/A</v>
      </c>
      <c r="AC108" s="33" t="e">
        <f t="shared" si="29"/>
        <v>#N/A</v>
      </c>
      <c r="AD108" s="34" t="e">
        <f>AC108/G118</f>
        <v>#N/A</v>
      </c>
      <c r="AE108" s="8"/>
    </row>
    <row r="109" spans="1:31" s="15" customFormat="1" ht="15" x14ac:dyDescent="0.2">
      <c r="A109" s="8"/>
      <c r="B109" s="27" t="s">
        <v>55</v>
      </c>
      <c r="C109" s="29"/>
      <c r="D109" s="8" t="s">
        <v>32</v>
      </c>
      <c r="E109" s="56">
        <v>1E-4</v>
      </c>
      <c r="F109" s="8">
        <f>MATCH($D109,FAC_TOTALS_APTA!$A$2:$BN$2,)</f>
        <v>18</v>
      </c>
      <c r="G109" s="35" t="e">
        <f>VLOOKUP(G100,FAC_TOTALS_APTA!$A$4:$BN$108,$F109,FALSE)</f>
        <v>#N/A</v>
      </c>
      <c r="H109" s="35" t="e">
        <f>VLOOKUP(H100,FAC_TOTALS_APTA!$A$4:$BN$108,$F109,FALSE)</f>
        <v>#N/A</v>
      </c>
      <c r="I109" s="31" t="str">
        <f t="shared" si="26"/>
        <v>-</v>
      </c>
      <c r="J109" s="32" t="str">
        <f t="shared" si="27"/>
        <v/>
      </c>
      <c r="K109" s="32" t="str">
        <f t="shared" si="28"/>
        <v>JTW_HOME_PCT_FAC</v>
      </c>
      <c r="L109" s="8">
        <f>MATCH($K109,FAC_TOTALS_APTA!$A$2:$BL$2,)</f>
        <v>31</v>
      </c>
      <c r="M109" s="30" t="e">
        <f>IF(M100=0,0,VLOOKUP(M100,FAC_TOTALS_APTA!$A$4:$BN$108,$L109,FALSE))</f>
        <v>#N/A</v>
      </c>
      <c r="N109" s="30" t="e">
        <f>IF(N100=0,0,VLOOKUP(N100,FAC_TOTALS_APTA!$A$4:$BN$108,$L109,FALSE))</f>
        <v>#N/A</v>
      </c>
      <c r="O109" s="30" t="e">
        <f>IF(O100=0,0,VLOOKUP(O100,FAC_TOTALS_APTA!$A$4:$BN$108,$L109,FALSE))</f>
        <v>#N/A</v>
      </c>
      <c r="P109" s="30" t="e">
        <f>IF(P100=0,0,VLOOKUP(P100,FAC_TOTALS_APTA!$A$4:$BN$108,$L109,FALSE))</f>
        <v>#N/A</v>
      </c>
      <c r="Q109" s="30" t="e">
        <f>IF(Q100=0,0,VLOOKUP(Q100,FAC_TOTALS_APTA!$A$4:$BN$108,$L109,FALSE))</f>
        <v>#N/A</v>
      </c>
      <c r="R109" s="30" t="e">
        <f>IF(R100=0,0,VLOOKUP(R100,FAC_TOTALS_APTA!$A$4:$BN$108,$L109,FALSE))</f>
        <v>#N/A</v>
      </c>
      <c r="S109" s="30" t="e">
        <f>IF(S100=0,0,VLOOKUP(S100,FAC_TOTALS_APTA!$A$4:$BN$108,$L109,FALSE))</f>
        <v>#N/A</v>
      </c>
      <c r="T109" s="30" t="e">
        <f>IF(T100=0,0,VLOOKUP(T100,FAC_TOTALS_APTA!$A$4:$BN$108,$L109,FALSE))</f>
        <v>#N/A</v>
      </c>
      <c r="U109" s="30" t="e">
        <f>IF(U100=0,0,VLOOKUP(U100,FAC_TOTALS_APTA!$A$4:$BN$108,$L109,FALSE))</f>
        <v>#N/A</v>
      </c>
      <c r="V109" s="30" t="e">
        <f>IF(V100=0,0,VLOOKUP(V100,FAC_TOTALS_APTA!$A$4:$BN$108,$L109,FALSE))</f>
        <v>#N/A</v>
      </c>
      <c r="W109" s="30" t="e">
        <f>IF(W100=0,0,VLOOKUP(W100,FAC_TOTALS_APTA!$A$4:$BN$108,$L109,FALSE))</f>
        <v>#N/A</v>
      </c>
      <c r="X109" s="30" t="e">
        <f>IF(X100=0,0,VLOOKUP(X100,FAC_TOTALS_APTA!$A$4:$BN$108,$L109,FALSE))</f>
        <v>#N/A</v>
      </c>
      <c r="Y109" s="30" t="e">
        <f>IF(Y100=0,0,VLOOKUP(Y100,FAC_TOTALS_APTA!$A$4:$BN$108,$L109,FALSE))</f>
        <v>#N/A</v>
      </c>
      <c r="Z109" s="30" t="e">
        <f>IF(Z100=0,0,VLOOKUP(Z100,FAC_TOTALS_APTA!$A$4:$BN$108,$L109,FALSE))</f>
        <v>#N/A</v>
      </c>
      <c r="AA109" s="30" t="e">
        <f>IF(AA100=0,0,VLOOKUP(AA100,FAC_TOTALS_APTA!$A$4:$BN$108,$L109,FALSE))</f>
        <v>#N/A</v>
      </c>
      <c r="AB109" s="30" t="e">
        <f>IF(AB100=0,0,VLOOKUP(AB100,FAC_TOTALS_APTA!$A$4:$BN$108,$L109,FALSE))</f>
        <v>#N/A</v>
      </c>
      <c r="AC109" s="33" t="e">
        <f t="shared" si="29"/>
        <v>#N/A</v>
      </c>
      <c r="AD109" s="34" t="e">
        <f>AC109/G118</f>
        <v>#N/A</v>
      </c>
      <c r="AE109" s="8"/>
    </row>
    <row r="110" spans="1:31" s="15" customFormat="1" ht="34" x14ac:dyDescent="0.2">
      <c r="A110" s="8"/>
      <c r="B110" s="13" t="s">
        <v>83</v>
      </c>
      <c r="C110" s="29"/>
      <c r="D110" s="5" t="s">
        <v>87</v>
      </c>
      <c r="E110" s="56">
        <v>-5.9999999999999995E-4</v>
      </c>
      <c r="F110" s="8" t="e">
        <f>MATCH($D110,FAC_TOTALS_APTA!$A$2:$BN$2,)</f>
        <v>#N/A</v>
      </c>
      <c r="G110" s="35" t="e">
        <f>VLOOKUP(G100,FAC_TOTALS_APTA!$A$4:$BN$108,$F110,FALSE)</f>
        <v>#N/A</v>
      </c>
      <c r="H110" s="35" t="e">
        <f>VLOOKUP(H100,FAC_TOTALS_APTA!$A$4:$BN$108,$F110,FALSE)</f>
        <v>#N/A</v>
      </c>
      <c r="I110" s="31" t="str">
        <f t="shared" si="26"/>
        <v>-</v>
      </c>
      <c r="J110" s="32" t="str">
        <f t="shared" si="27"/>
        <v/>
      </c>
      <c r="K110" s="32" t="str">
        <f t="shared" si="28"/>
        <v>PER_CAPITA_TNC_TRIPS_HI_OPEX_BUS_FAC</v>
      </c>
      <c r="L110" s="8" t="e">
        <f>MATCH($K110,FAC_TOTALS_APTA!$A$2:$BL$2,)</f>
        <v>#N/A</v>
      </c>
      <c r="M110" s="30" t="e">
        <f>IF(M100=0,0,VLOOKUP(M100,FAC_TOTALS_APTA!$A$4:$BN$108,$L110,FALSE))</f>
        <v>#N/A</v>
      </c>
      <c r="N110" s="30" t="e">
        <f>IF(N100=0,0,VLOOKUP(N100,FAC_TOTALS_APTA!$A$4:$BN$108,$L110,FALSE))</f>
        <v>#N/A</v>
      </c>
      <c r="O110" s="30" t="e">
        <f>IF(O100=0,0,VLOOKUP(O100,FAC_TOTALS_APTA!$A$4:$BN$108,$L110,FALSE))</f>
        <v>#N/A</v>
      </c>
      <c r="P110" s="30" t="e">
        <f>IF(P100=0,0,VLOOKUP(P100,FAC_TOTALS_APTA!$A$4:$BN$108,$L110,FALSE))</f>
        <v>#N/A</v>
      </c>
      <c r="Q110" s="30" t="e">
        <f>IF(Q100=0,0,VLOOKUP(Q100,FAC_TOTALS_APTA!$A$4:$BN$108,$L110,FALSE))</f>
        <v>#N/A</v>
      </c>
      <c r="R110" s="30" t="e">
        <f>IF(R100=0,0,VLOOKUP(R100,FAC_TOTALS_APTA!$A$4:$BN$108,$L110,FALSE))</f>
        <v>#N/A</v>
      </c>
      <c r="S110" s="30" t="e">
        <f>IF(S100=0,0,VLOOKUP(S100,FAC_TOTALS_APTA!$A$4:$BN$108,$L110,FALSE))</f>
        <v>#N/A</v>
      </c>
      <c r="T110" s="30" t="e">
        <f>IF(T100=0,0,VLOOKUP(T100,FAC_TOTALS_APTA!$A$4:$BN$108,$L110,FALSE))</f>
        <v>#N/A</v>
      </c>
      <c r="U110" s="30" t="e">
        <f>IF(U100=0,0,VLOOKUP(U100,FAC_TOTALS_APTA!$A$4:$BN$108,$L110,FALSE))</f>
        <v>#N/A</v>
      </c>
      <c r="V110" s="30" t="e">
        <f>IF(V100=0,0,VLOOKUP(V100,FAC_TOTALS_APTA!$A$4:$BN$108,$L110,FALSE))</f>
        <v>#N/A</v>
      </c>
      <c r="W110" s="30" t="e">
        <f>IF(W100=0,0,VLOOKUP(W100,FAC_TOTALS_APTA!$A$4:$BN$108,$L110,FALSE))</f>
        <v>#N/A</v>
      </c>
      <c r="X110" s="30" t="e">
        <f>IF(X100=0,0,VLOOKUP(X100,FAC_TOTALS_APTA!$A$4:$BN$108,$L110,FALSE))</f>
        <v>#N/A</v>
      </c>
      <c r="Y110" s="30" t="e">
        <f>IF(Y100=0,0,VLOOKUP(Y100,FAC_TOTALS_APTA!$A$4:$BN$108,$L110,FALSE))</f>
        <v>#N/A</v>
      </c>
      <c r="Z110" s="30" t="e">
        <f>IF(Z100=0,0,VLOOKUP(Z100,FAC_TOTALS_APTA!$A$4:$BN$108,$L110,FALSE))</f>
        <v>#N/A</v>
      </c>
      <c r="AA110" s="30" t="e">
        <f>IF(AA100=0,0,VLOOKUP(AA100,FAC_TOTALS_APTA!$A$4:$BN$108,$L110,FALSE))</f>
        <v>#N/A</v>
      </c>
      <c r="AB110" s="30" t="e">
        <f>IF(AB100=0,0,VLOOKUP(AB100,FAC_TOTALS_APTA!$A$4:$BN$108,$L110,FALSE))</f>
        <v>#N/A</v>
      </c>
      <c r="AC110" s="33" t="e">
        <f t="shared" si="29"/>
        <v>#N/A</v>
      </c>
      <c r="AD110" s="34" t="e">
        <f>AC110/G118</f>
        <v>#N/A</v>
      </c>
      <c r="AE110" s="8"/>
    </row>
    <row r="111" spans="1:31" s="15" customFormat="1" ht="34" x14ac:dyDescent="0.2">
      <c r="A111" s="8"/>
      <c r="B111" s="13" t="s">
        <v>83</v>
      </c>
      <c r="C111" s="29"/>
      <c r="D111" s="5" t="s">
        <v>84</v>
      </c>
      <c r="E111" s="56">
        <v>-4.2099999999999999E-2</v>
      </c>
      <c r="F111" s="8" t="e">
        <f>MATCH($D111,FAC_TOTALS_APTA!$A$2:$BN$2,)</f>
        <v>#N/A</v>
      </c>
      <c r="G111" s="35" t="e">
        <f>VLOOKUP(G100,FAC_TOTALS_APTA!$A$4:$BN$108,$F111,FALSE)</f>
        <v>#N/A</v>
      </c>
      <c r="H111" s="35" t="e">
        <f>VLOOKUP(H100,FAC_TOTALS_APTA!$A$4:$BN$108,$F111,FALSE)</f>
        <v>#N/A</v>
      </c>
      <c r="I111" s="31" t="str">
        <f t="shared" si="26"/>
        <v>-</v>
      </c>
      <c r="J111" s="32" t="str">
        <f t="shared" si="27"/>
        <v/>
      </c>
      <c r="K111" s="32" t="str">
        <f t="shared" si="28"/>
        <v>PER_CAPITA_TNC_TRIPS_MID_OPEX_BUS_FAC</v>
      </c>
      <c r="L111" s="8" t="e">
        <f>MATCH($K111,FAC_TOTALS_APTA!$A$2:$BL$2,)</f>
        <v>#N/A</v>
      </c>
      <c r="M111" s="30" t="e">
        <f>IF(M100=0,0,VLOOKUP(M100,FAC_TOTALS_APTA!$A$4:$BN$108,$L111,FALSE))</f>
        <v>#N/A</v>
      </c>
      <c r="N111" s="30" t="e">
        <f>IF(N100=0,0,VLOOKUP(N100,FAC_TOTALS_APTA!$A$4:$BN$108,$L111,FALSE))</f>
        <v>#N/A</v>
      </c>
      <c r="O111" s="30" t="e">
        <f>IF(O100=0,0,VLOOKUP(O100,FAC_TOTALS_APTA!$A$4:$BN$108,$L111,FALSE))</f>
        <v>#N/A</v>
      </c>
      <c r="P111" s="30" t="e">
        <f>IF(P100=0,0,VLOOKUP(P100,FAC_TOTALS_APTA!$A$4:$BN$108,$L111,FALSE))</f>
        <v>#N/A</v>
      </c>
      <c r="Q111" s="30" t="e">
        <f>IF(Q100=0,0,VLOOKUP(Q100,FAC_TOTALS_APTA!$A$4:$BN$108,$L111,FALSE))</f>
        <v>#N/A</v>
      </c>
      <c r="R111" s="30" t="e">
        <f>IF(R100=0,0,VLOOKUP(R100,FAC_TOTALS_APTA!$A$4:$BN$108,$L111,FALSE))</f>
        <v>#N/A</v>
      </c>
      <c r="S111" s="30" t="e">
        <f>IF(S100=0,0,VLOOKUP(S100,FAC_TOTALS_APTA!$A$4:$BN$108,$L111,FALSE))</f>
        <v>#N/A</v>
      </c>
      <c r="T111" s="30" t="e">
        <f>IF(T100=0,0,VLOOKUP(T100,FAC_TOTALS_APTA!$A$4:$BN$108,$L111,FALSE))</f>
        <v>#N/A</v>
      </c>
      <c r="U111" s="30" t="e">
        <f>IF(U100=0,0,VLOOKUP(U100,FAC_TOTALS_APTA!$A$4:$BN$108,$L111,FALSE))</f>
        <v>#N/A</v>
      </c>
      <c r="V111" s="30" t="e">
        <f>IF(V100=0,0,VLOOKUP(V100,FAC_TOTALS_APTA!$A$4:$BN$108,$L111,FALSE))</f>
        <v>#N/A</v>
      </c>
      <c r="W111" s="30" t="e">
        <f>IF(W100=0,0,VLOOKUP(W100,FAC_TOTALS_APTA!$A$4:$BN$108,$L111,FALSE))</f>
        <v>#N/A</v>
      </c>
      <c r="X111" s="30" t="e">
        <f>IF(X100=0,0,VLOOKUP(X100,FAC_TOTALS_APTA!$A$4:$BN$108,$L111,FALSE))</f>
        <v>#N/A</v>
      </c>
      <c r="Y111" s="30" t="e">
        <f>IF(Y100=0,0,VLOOKUP(Y100,FAC_TOTALS_APTA!$A$4:$BN$108,$L111,FALSE))</f>
        <v>#N/A</v>
      </c>
      <c r="Z111" s="30" t="e">
        <f>IF(Z100=0,0,VLOOKUP(Z100,FAC_TOTALS_APTA!$A$4:$BN$108,$L111,FALSE))</f>
        <v>#N/A</v>
      </c>
      <c r="AA111" s="30" t="e">
        <f>IF(AA100=0,0,VLOOKUP(AA100,FAC_TOTALS_APTA!$A$4:$BN$108,$L111,FALSE))</f>
        <v>#N/A</v>
      </c>
      <c r="AB111" s="30" t="e">
        <f>IF(AB100=0,0,VLOOKUP(AB100,FAC_TOTALS_APTA!$A$4:$BN$108,$L111,FALSE))</f>
        <v>#N/A</v>
      </c>
      <c r="AC111" s="33" t="e">
        <f t="shared" si="29"/>
        <v>#N/A</v>
      </c>
      <c r="AD111" s="34" t="e">
        <f>AC111/G118</f>
        <v>#N/A</v>
      </c>
      <c r="AE111" s="8"/>
    </row>
    <row r="112" spans="1:31" s="15" customFormat="1" ht="34" x14ac:dyDescent="0.2">
      <c r="A112" s="8"/>
      <c r="B112" s="13" t="s">
        <v>83</v>
      </c>
      <c r="C112" s="29"/>
      <c r="D112" s="5" t="s">
        <v>80</v>
      </c>
      <c r="E112" s="56">
        <v>-1.2E-2</v>
      </c>
      <c r="F112" s="8" t="e">
        <f>MATCH($D112,FAC_TOTALS_APTA!$A$2:$BN$2,)</f>
        <v>#N/A</v>
      </c>
      <c r="G112" s="35" t="e">
        <f>VLOOKUP(G100,FAC_TOTALS_APTA!$A$4:$BN$108,$F112,FALSE)</f>
        <v>#N/A</v>
      </c>
      <c r="H112" s="35" t="e">
        <f>VLOOKUP(H100,FAC_TOTALS_APTA!$A$4:$BN$108,$F112,FALSE)</f>
        <v>#N/A</v>
      </c>
      <c r="I112" s="31" t="str">
        <f t="shared" si="26"/>
        <v>-</v>
      </c>
      <c r="J112" s="32" t="str">
        <f t="shared" si="27"/>
        <v/>
      </c>
      <c r="K112" s="32" t="str">
        <f t="shared" si="28"/>
        <v>PER_CAPITA_TNC_TRIPS_LOW_OPEX_BUS_FAC</v>
      </c>
      <c r="L112" s="8" t="e">
        <f>MATCH($K112,FAC_TOTALS_APTA!$A$2:$BL$2,)</f>
        <v>#N/A</v>
      </c>
      <c r="M112" s="30" t="e">
        <f>IF(M100=0,0,VLOOKUP(M100,FAC_TOTALS_APTA!$A$4:$BN$108,$L112,FALSE))</f>
        <v>#N/A</v>
      </c>
      <c r="N112" s="30" t="e">
        <f>IF(N100=0,0,VLOOKUP(N100,FAC_TOTALS_APTA!$A$4:$BN$108,$L112,FALSE))</f>
        <v>#N/A</v>
      </c>
      <c r="O112" s="30" t="e">
        <f>IF(O100=0,0,VLOOKUP(O100,FAC_TOTALS_APTA!$A$4:$BN$108,$L112,FALSE))</f>
        <v>#N/A</v>
      </c>
      <c r="P112" s="30" t="e">
        <f>IF(P100=0,0,VLOOKUP(P100,FAC_TOTALS_APTA!$A$4:$BN$108,$L112,FALSE))</f>
        <v>#N/A</v>
      </c>
      <c r="Q112" s="30" t="e">
        <f>IF(Q100=0,0,VLOOKUP(Q100,FAC_TOTALS_APTA!$A$4:$BN$108,$L112,FALSE))</f>
        <v>#N/A</v>
      </c>
      <c r="R112" s="30" t="e">
        <f>IF(R100=0,0,VLOOKUP(R100,FAC_TOTALS_APTA!$A$4:$BN$108,$L112,FALSE))</f>
        <v>#N/A</v>
      </c>
      <c r="S112" s="30" t="e">
        <f>IF(S100=0,0,VLOOKUP(S100,FAC_TOTALS_APTA!$A$4:$BN$108,$L112,FALSE))</f>
        <v>#N/A</v>
      </c>
      <c r="T112" s="30" t="e">
        <f>IF(T100=0,0,VLOOKUP(T100,FAC_TOTALS_APTA!$A$4:$BN$108,$L112,FALSE))</f>
        <v>#N/A</v>
      </c>
      <c r="U112" s="30" t="e">
        <f>IF(U100=0,0,VLOOKUP(U100,FAC_TOTALS_APTA!$A$4:$BN$108,$L112,FALSE))</f>
        <v>#N/A</v>
      </c>
      <c r="V112" s="30" t="e">
        <f>IF(V100=0,0,VLOOKUP(V100,FAC_TOTALS_APTA!$A$4:$BN$108,$L112,FALSE))</f>
        <v>#N/A</v>
      </c>
      <c r="W112" s="30" t="e">
        <f>IF(W100=0,0,VLOOKUP(W100,FAC_TOTALS_APTA!$A$4:$BN$108,$L112,FALSE))</f>
        <v>#N/A</v>
      </c>
      <c r="X112" s="30" t="e">
        <f>IF(X100=0,0,VLOOKUP(X100,FAC_TOTALS_APTA!$A$4:$BN$108,$L112,FALSE))</f>
        <v>#N/A</v>
      </c>
      <c r="Y112" s="30" t="e">
        <f>IF(Y100=0,0,VLOOKUP(Y100,FAC_TOTALS_APTA!$A$4:$BN$108,$L112,FALSE))</f>
        <v>#N/A</v>
      </c>
      <c r="Z112" s="30" t="e">
        <f>IF(Z100=0,0,VLOOKUP(Z100,FAC_TOTALS_APTA!$A$4:$BN$108,$L112,FALSE))</f>
        <v>#N/A</v>
      </c>
      <c r="AA112" s="30" t="e">
        <f>IF(AA100=0,0,VLOOKUP(AA100,FAC_TOTALS_APTA!$A$4:$BN$108,$L112,FALSE))</f>
        <v>#N/A</v>
      </c>
      <c r="AB112" s="30" t="e">
        <f>IF(AB100=0,0,VLOOKUP(AB100,FAC_TOTALS_APTA!$A$4:$BN$108,$L112,FALSE))</f>
        <v>#N/A</v>
      </c>
      <c r="AC112" s="33" t="e">
        <f t="shared" si="29"/>
        <v>#N/A</v>
      </c>
      <c r="AD112" s="34" t="e">
        <f>AC112/G118</f>
        <v>#N/A</v>
      </c>
      <c r="AE112" s="8"/>
    </row>
    <row r="113" spans="1:31" s="15" customFormat="1" ht="34" x14ac:dyDescent="0.2">
      <c r="A113" s="8"/>
      <c r="B113" s="13" t="s">
        <v>83</v>
      </c>
      <c r="C113" s="29"/>
      <c r="D113" s="5" t="s">
        <v>88</v>
      </c>
      <c r="E113" s="56">
        <v>2.8E-3</v>
      </c>
      <c r="F113" s="8" t="e">
        <f>MATCH($D113,FAC_TOTALS_APTA!$A$2:$BN$2,)</f>
        <v>#N/A</v>
      </c>
      <c r="G113" s="35" t="e">
        <f>VLOOKUP(G100,FAC_TOTALS_APTA!$A$4:$BN$108,$F113,FALSE)</f>
        <v>#N/A</v>
      </c>
      <c r="H113" s="35" t="e">
        <f>VLOOKUP(H100,FAC_TOTALS_APTA!$A$4:$BN$108,$F113,FALSE)</f>
        <v>#N/A</v>
      </c>
      <c r="I113" s="31" t="str">
        <f t="shared" si="26"/>
        <v>-</v>
      </c>
      <c r="J113" s="32" t="str">
        <f t="shared" si="27"/>
        <v/>
      </c>
      <c r="K113" s="32" t="str">
        <f t="shared" si="28"/>
        <v>PER_CAPITA_TNC_TRIPS_NEW_YORK_BUS_FAC</v>
      </c>
      <c r="L113" s="8" t="e">
        <f>MATCH($K113,FAC_TOTALS_APTA!$A$2:$BL$2,)</f>
        <v>#N/A</v>
      </c>
      <c r="M113" s="30" t="e">
        <f>IF(M100=0,0,VLOOKUP(M100,FAC_TOTALS_APTA!$A$4:$BN$108,$L113,FALSE))</f>
        <v>#N/A</v>
      </c>
      <c r="N113" s="30" t="e">
        <f>IF(N100=0,0,VLOOKUP(N100,FAC_TOTALS_APTA!$A$4:$BN$108,$L113,FALSE))</f>
        <v>#N/A</v>
      </c>
      <c r="O113" s="30" t="e">
        <f>IF(O100=0,0,VLOOKUP(O100,FAC_TOTALS_APTA!$A$4:$BN$108,$L113,FALSE))</f>
        <v>#N/A</v>
      </c>
      <c r="P113" s="30" t="e">
        <f>IF(P100=0,0,VLOOKUP(P100,FAC_TOTALS_APTA!$A$4:$BN$108,$L113,FALSE))</f>
        <v>#N/A</v>
      </c>
      <c r="Q113" s="30" t="e">
        <f>IF(Q100=0,0,VLOOKUP(Q100,FAC_TOTALS_APTA!$A$4:$BN$108,$L113,FALSE))</f>
        <v>#N/A</v>
      </c>
      <c r="R113" s="30" t="e">
        <f>IF(R100=0,0,VLOOKUP(R100,FAC_TOTALS_APTA!$A$4:$BN$108,$L113,FALSE))</f>
        <v>#N/A</v>
      </c>
      <c r="S113" s="30" t="e">
        <f>IF(S100=0,0,VLOOKUP(S100,FAC_TOTALS_APTA!$A$4:$BN$108,$L113,FALSE))</f>
        <v>#N/A</v>
      </c>
      <c r="T113" s="30" t="e">
        <f>IF(T100=0,0,VLOOKUP(T100,FAC_TOTALS_APTA!$A$4:$BN$108,$L113,FALSE))</f>
        <v>#N/A</v>
      </c>
      <c r="U113" s="30" t="e">
        <f>IF(U100=0,0,VLOOKUP(U100,FAC_TOTALS_APTA!$A$4:$BN$108,$L113,FALSE))</f>
        <v>#N/A</v>
      </c>
      <c r="V113" s="30" t="e">
        <f>IF(V100=0,0,VLOOKUP(V100,FAC_TOTALS_APTA!$A$4:$BN$108,$L113,FALSE))</f>
        <v>#N/A</v>
      </c>
      <c r="W113" s="30" t="e">
        <f>IF(W100=0,0,VLOOKUP(W100,FAC_TOTALS_APTA!$A$4:$BN$108,$L113,FALSE))</f>
        <v>#N/A</v>
      </c>
      <c r="X113" s="30" t="e">
        <f>IF(X100=0,0,VLOOKUP(X100,FAC_TOTALS_APTA!$A$4:$BN$108,$L113,FALSE))</f>
        <v>#N/A</v>
      </c>
      <c r="Y113" s="30" t="e">
        <f>IF(Y100=0,0,VLOOKUP(Y100,FAC_TOTALS_APTA!$A$4:$BN$108,$L113,FALSE))</f>
        <v>#N/A</v>
      </c>
      <c r="Z113" s="30" t="e">
        <f>IF(Z100=0,0,VLOOKUP(Z100,FAC_TOTALS_APTA!$A$4:$BN$108,$L113,FALSE))</f>
        <v>#N/A</v>
      </c>
      <c r="AA113" s="30" t="e">
        <f>IF(AA100=0,0,VLOOKUP(AA100,FAC_TOTALS_APTA!$A$4:$BN$108,$L113,FALSE))</f>
        <v>#N/A</v>
      </c>
      <c r="AB113" s="30" t="e">
        <f>IF(AB100=0,0,VLOOKUP(AB100,FAC_TOTALS_APTA!$A$4:$BN$108,$L113,FALSE))</f>
        <v>#N/A</v>
      </c>
      <c r="AC113" s="33" t="e">
        <f t="shared" si="29"/>
        <v>#N/A</v>
      </c>
      <c r="AD113" s="34" t="e">
        <f>AC113/G118</f>
        <v>#N/A</v>
      </c>
      <c r="AE113" s="8"/>
    </row>
    <row r="114" spans="1:31" s="15" customFormat="1" ht="15" x14ac:dyDescent="0.2">
      <c r="A114" s="8"/>
      <c r="B114" s="27" t="s">
        <v>73</v>
      </c>
      <c r="C114" s="29"/>
      <c r="D114" s="8" t="s">
        <v>49</v>
      </c>
      <c r="E114" s="56">
        <v>-9.7000000000000003E-3</v>
      </c>
      <c r="F114" s="8">
        <f>MATCH($D114,FAC_TOTALS_APTA!$A$2:$BN$2,)</f>
        <v>22</v>
      </c>
      <c r="G114" s="35" t="e">
        <f>VLOOKUP(G100,FAC_TOTALS_APTA!$A$4:$BN$108,$F114,FALSE)</f>
        <v>#N/A</v>
      </c>
      <c r="H114" s="35" t="e">
        <f>VLOOKUP(H100,FAC_TOTALS_APTA!$A$4:$BN$108,$F114,FALSE)</f>
        <v>#N/A</v>
      </c>
      <c r="I114" s="31" t="str">
        <f t="shared" si="26"/>
        <v>-</v>
      </c>
      <c r="J114" s="32" t="str">
        <f t="shared" si="27"/>
        <v/>
      </c>
      <c r="K114" s="32" t="str">
        <f t="shared" si="28"/>
        <v>BIKE_SHARE_FAC</v>
      </c>
      <c r="L114" s="8">
        <f>MATCH($K114,FAC_TOTALS_APTA!$A$2:$BL$2,)</f>
        <v>35</v>
      </c>
      <c r="M114" s="30" t="e">
        <f>IF(M100=0,0,VLOOKUP(M100,FAC_TOTALS_APTA!$A$4:$BN$108,$L114,FALSE))</f>
        <v>#N/A</v>
      </c>
      <c r="N114" s="30" t="e">
        <f>IF(N100=0,0,VLOOKUP(N100,FAC_TOTALS_APTA!$A$4:$BN$108,$L114,FALSE))</f>
        <v>#N/A</v>
      </c>
      <c r="O114" s="30" t="e">
        <f>IF(O100=0,0,VLOOKUP(O100,FAC_TOTALS_APTA!$A$4:$BN$108,$L114,FALSE))</f>
        <v>#N/A</v>
      </c>
      <c r="P114" s="30" t="e">
        <f>IF(P100=0,0,VLOOKUP(P100,FAC_TOTALS_APTA!$A$4:$BN$108,$L114,FALSE))</f>
        <v>#N/A</v>
      </c>
      <c r="Q114" s="30" t="e">
        <f>IF(Q100=0,0,VLOOKUP(Q100,FAC_TOTALS_APTA!$A$4:$BN$108,$L114,FALSE))</f>
        <v>#N/A</v>
      </c>
      <c r="R114" s="30" t="e">
        <f>IF(R100=0,0,VLOOKUP(R100,FAC_TOTALS_APTA!$A$4:$BN$108,$L114,FALSE))</f>
        <v>#N/A</v>
      </c>
      <c r="S114" s="30" t="e">
        <f>IF(S100=0,0,VLOOKUP(S100,FAC_TOTALS_APTA!$A$4:$BN$108,$L114,FALSE))</f>
        <v>#N/A</v>
      </c>
      <c r="T114" s="30" t="e">
        <f>IF(T100=0,0,VLOOKUP(T100,FAC_TOTALS_APTA!$A$4:$BN$108,$L114,FALSE))</f>
        <v>#N/A</v>
      </c>
      <c r="U114" s="30" t="e">
        <f>IF(U100=0,0,VLOOKUP(U100,FAC_TOTALS_APTA!$A$4:$BN$108,$L114,FALSE))</f>
        <v>#N/A</v>
      </c>
      <c r="V114" s="30" t="e">
        <f>IF(V100=0,0,VLOOKUP(V100,FAC_TOTALS_APTA!$A$4:$BN$108,$L114,FALSE))</f>
        <v>#N/A</v>
      </c>
      <c r="W114" s="30" t="e">
        <f>IF(W100=0,0,VLOOKUP(W100,FAC_TOTALS_APTA!$A$4:$BN$108,$L114,FALSE))</f>
        <v>#N/A</v>
      </c>
      <c r="X114" s="30" t="e">
        <f>IF(X100=0,0,VLOOKUP(X100,FAC_TOTALS_APTA!$A$4:$BN$108,$L114,FALSE))</f>
        <v>#N/A</v>
      </c>
      <c r="Y114" s="30" t="e">
        <f>IF(Y100=0,0,VLOOKUP(Y100,FAC_TOTALS_APTA!$A$4:$BN$108,$L114,FALSE))</f>
        <v>#N/A</v>
      </c>
      <c r="Z114" s="30" t="e">
        <f>IF(Z100=0,0,VLOOKUP(Z100,FAC_TOTALS_APTA!$A$4:$BN$108,$L114,FALSE))</f>
        <v>#N/A</v>
      </c>
      <c r="AA114" s="30" t="e">
        <f>IF(AA100=0,0,VLOOKUP(AA100,FAC_TOTALS_APTA!$A$4:$BN$108,$L114,FALSE))</f>
        <v>#N/A</v>
      </c>
      <c r="AB114" s="30" t="e">
        <f>IF(AB100=0,0,VLOOKUP(AB100,FAC_TOTALS_APTA!$A$4:$BN$108,$L114,FALSE))</f>
        <v>#N/A</v>
      </c>
      <c r="AC114" s="33" t="e">
        <f t="shared" si="29"/>
        <v>#N/A</v>
      </c>
      <c r="AD114" s="34" t="e">
        <f>AC114/G118</f>
        <v>#N/A</v>
      </c>
      <c r="AE114" s="8"/>
    </row>
    <row r="115" spans="1:31" s="15" customFormat="1" ht="15" x14ac:dyDescent="0.2">
      <c r="A115" s="8"/>
      <c r="B115" s="10" t="s">
        <v>74</v>
      </c>
      <c r="C115" s="28"/>
      <c r="D115" s="9" t="s">
        <v>50</v>
      </c>
      <c r="E115" s="57">
        <v>-4.1399999999999999E-2</v>
      </c>
      <c r="F115" s="9">
        <f>MATCH($D115,FAC_TOTALS_APTA!$A$2:$BN$2,)</f>
        <v>23</v>
      </c>
      <c r="G115" s="37" t="e">
        <f>VLOOKUP(G100,FAC_TOTALS_APTA!$A$4:$BN$108,$F115,FALSE)</f>
        <v>#N/A</v>
      </c>
      <c r="H115" s="37" t="e">
        <f>VLOOKUP(H100,FAC_TOTALS_APTA!$A$4:$BN$108,$F115,FALSE)</f>
        <v>#N/A</v>
      </c>
      <c r="I115" s="38" t="str">
        <f t="shared" si="26"/>
        <v>-</v>
      </c>
      <c r="J115" s="39" t="str">
        <f t="shared" si="27"/>
        <v/>
      </c>
      <c r="K115" s="39" t="str">
        <f t="shared" si="28"/>
        <v>scooter_flag_FAC</v>
      </c>
      <c r="L115" s="9">
        <f>MATCH($K115,FAC_TOTALS_APTA!$A$2:$BL$2,)</f>
        <v>36</v>
      </c>
      <c r="M115" s="40" t="e">
        <f>IF($M$11=0,0,VLOOKUP($M$11,FAC_TOTALS_APTA!$A$4:$BN$108,$L115,FALSE))</f>
        <v>#N/A</v>
      </c>
      <c r="N115" s="40" t="e">
        <f>IF($M$11=0,0,VLOOKUP($M$11,FAC_TOTALS_APTA!$A$4:$BN$108,$L115,FALSE))</f>
        <v>#N/A</v>
      </c>
      <c r="O115" s="40" t="e">
        <f>IF($M$11=0,0,VLOOKUP($M$11,FAC_TOTALS_APTA!$A$4:$BN$108,$L115,FALSE))</f>
        <v>#N/A</v>
      </c>
      <c r="P115" s="40" t="e">
        <f>IF($M$11=0,0,VLOOKUP($M$11,FAC_TOTALS_APTA!$A$4:$BN$108,$L115,FALSE))</f>
        <v>#N/A</v>
      </c>
      <c r="Q115" s="40" t="e">
        <f>IF($M$11=0,0,VLOOKUP($M$11,FAC_TOTALS_APTA!$A$4:$BN$108,$L115,FALSE))</f>
        <v>#N/A</v>
      </c>
      <c r="R115" s="40" t="e">
        <f>IF($M$11=0,0,VLOOKUP($M$11,FAC_TOTALS_APTA!$A$4:$BN$108,$L115,FALSE))</f>
        <v>#N/A</v>
      </c>
      <c r="S115" s="40" t="e">
        <f>IF($M$11=0,0,VLOOKUP($M$11,FAC_TOTALS_APTA!$A$4:$BN$108,$L115,FALSE))</f>
        <v>#N/A</v>
      </c>
      <c r="T115" s="40" t="e">
        <f>IF($M$11=0,0,VLOOKUP($M$11,FAC_TOTALS_APTA!$A$4:$BN$108,$L115,FALSE))</f>
        <v>#N/A</v>
      </c>
      <c r="U115" s="40" t="e">
        <f>IF($M$11=0,0,VLOOKUP($M$11,FAC_TOTALS_APTA!$A$4:$BN$108,$L115,FALSE))</f>
        <v>#N/A</v>
      </c>
      <c r="V115" s="40" t="e">
        <f>IF($M$11=0,0,VLOOKUP($M$11,FAC_TOTALS_APTA!$A$4:$BN$108,$L115,FALSE))</f>
        <v>#N/A</v>
      </c>
      <c r="W115" s="40" t="e">
        <f>IF($M$11=0,0,VLOOKUP($M$11,FAC_TOTALS_APTA!$A$4:$BN$108,$L115,FALSE))</f>
        <v>#N/A</v>
      </c>
      <c r="X115" s="40" t="e">
        <f>IF($M$11=0,0,VLOOKUP($M$11,FAC_TOTALS_APTA!$A$4:$BN$108,$L115,FALSE))</f>
        <v>#N/A</v>
      </c>
      <c r="Y115" s="40" t="e">
        <f>IF($M$11=0,0,VLOOKUP($M$11,FAC_TOTALS_APTA!$A$4:$BN$108,$L115,FALSE))</f>
        <v>#N/A</v>
      </c>
      <c r="Z115" s="40" t="e">
        <f>IF($M$11=0,0,VLOOKUP($M$11,FAC_TOTALS_APTA!$A$4:$BN$108,$L115,FALSE))</f>
        <v>#N/A</v>
      </c>
      <c r="AA115" s="40" t="e">
        <f>IF($M$11=0,0,VLOOKUP($M$11,FAC_TOTALS_APTA!$A$4:$BN$108,$L115,FALSE))</f>
        <v>#N/A</v>
      </c>
      <c r="AB115" s="40" t="e">
        <f>IF($M$11=0,0,VLOOKUP($M$11,FAC_TOTALS_APTA!$A$4:$BN$108,$L115,FALSE))</f>
        <v>#N/A</v>
      </c>
      <c r="AC115" s="41" t="e">
        <f t="shared" si="29"/>
        <v>#N/A</v>
      </c>
      <c r="AD115" s="42" t="e">
        <f>AC115/G118</f>
        <v>#N/A</v>
      </c>
      <c r="AE115" s="8"/>
    </row>
    <row r="116" spans="1:31" s="15" customFormat="1" ht="15" x14ac:dyDescent="0.2">
      <c r="A116" s="8"/>
      <c r="B116" s="43" t="s">
        <v>61</v>
      </c>
      <c r="C116" s="44"/>
      <c r="D116" s="43" t="s">
        <v>53</v>
      </c>
      <c r="E116" s="45"/>
      <c r="F116" s="46"/>
      <c r="G116" s="47"/>
      <c r="H116" s="47"/>
      <c r="I116" s="48"/>
      <c r="J116" s="49"/>
      <c r="K116" s="49" t="str">
        <f t="shared" si="28"/>
        <v>New_Reporter_FAC</v>
      </c>
      <c r="L116" s="46">
        <f>MATCH($K116,FAC_TOTALS_APTA!$A$2:$BL$2,)</f>
        <v>40</v>
      </c>
      <c r="M116" s="47" t="e">
        <f>IF(M100=0,0,VLOOKUP(M100,FAC_TOTALS_APTA!$A$4:$BN$108,$L116,FALSE))</f>
        <v>#N/A</v>
      </c>
      <c r="N116" s="47" t="e">
        <f>IF(N100=0,0,VLOOKUP(N100,FAC_TOTALS_APTA!$A$4:$BN$108,$L116,FALSE))</f>
        <v>#N/A</v>
      </c>
      <c r="O116" s="47" t="e">
        <f>IF(O100=0,0,VLOOKUP(O100,FAC_TOTALS_APTA!$A$4:$BN$108,$L116,FALSE))</f>
        <v>#N/A</v>
      </c>
      <c r="P116" s="47" t="e">
        <f>IF(P100=0,0,VLOOKUP(P100,FAC_TOTALS_APTA!$A$4:$BN$108,$L116,FALSE))</f>
        <v>#N/A</v>
      </c>
      <c r="Q116" s="47" t="e">
        <f>IF(Q100=0,0,VLOOKUP(Q100,FAC_TOTALS_APTA!$A$4:$BN$108,$L116,FALSE))</f>
        <v>#N/A</v>
      </c>
      <c r="R116" s="47" t="e">
        <f>IF(R100=0,0,VLOOKUP(R100,FAC_TOTALS_APTA!$A$4:$BN$108,$L116,FALSE))</f>
        <v>#N/A</v>
      </c>
      <c r="S116" s="47" t="e">
        <f>IF(S100=0,0,VLOOKUP(S100,FAC_TOTALS_APTA!$A$4:$BN$108,$L116,FALSE))</f>
        <v>#N/A</v>
      </c>
      <c r="T116" s="47" t="e">
        <f>IF(T100=0,0,VLOOKUP(T100,FAC_TOTALS_APTA!$A$4:$BN$108,$L116,FALSE))</f>
        <v>#N/A</v>
      </c>
      <c r="U116" s="47" t="e">
        <f>IF(U100=0,0,VLOOKUP(U100,FAC_TOTALS_APTA!$A$4:$BN$108,$L116,FALSE))</f>
        <v>#N/A</v>
      </c>
      <c r="V116" s="47" t="e">
        <f>IF(V100=0,0,VLOOKUP(V100,FAC_TOTALS_APTA!$A$4:$BN$108,$L116,FALSE))</f>
        <v>#N/A</v>
      </c>
      <c r="W116" s="47" t="e">
        <f>IF(W100=0,0,VLOOKUP(W100,FAC_TOTALS_APTA!$A$4:$BN$108,$L116,FALSE))</f>
        <v>#N/A</v>
      </c>
      <c r="X116" s="47" t="e">
        <f>IF(X100=0,0,VLOOKUP(X100,FAC_TOTALS_APTA!$A$4:$BN$108,$L116,FALSE))</f>
        <v>#N/A</v>
      </c>
      <c r="Y116" s="47" t="e">
        <f>IF(Y100=0,0,VLOOKUP(Y100,FAC_TOTALS_APTA!$A$4:$BN$108,$L116,FALSE))</f>
        <v>#N/A</v>
      </c>
      <c r="Z116" s="47" t="e">
        <f>IF(Z100=0,0,VLOOKUP(Z100,FAC_TOTALS_APTA!$A$4:$BN$108,$L116,FALSE))</f>
        <v>#N/A</v>
      </c>
      <c r="AA116" s="47" t="e">
        <f>IF(AA100=0,0,VLOOKUP(AA100,FAC_TOTALS_APTA!$A$4:$BN$108,$L116,FALSE))</f>
        <v>#N/A</v>
      </c>
      <c r="AB116" s="47" t="e">
        <f>IF(AB100=0,0,VLOOKUP(AB100,FAC_TOTALS_APTA!$A$4:$BN$108,$L116,FALSE))</f>
        <v>#N/A</v>
      </c>
      <c r="AC116" s="50" t="e">
        <f>SUM(M116:AB116)</f>
        <v>#N/A</v>
      </c>
      <c r="AD116" s="51" t="e">
        <f>AC116/G118</f>
        <v>#N/A</v>
      </c>
      <c r="AE116" s="8"/>
    </row>
    <row r="117" spans="1:31" s="74" customFormat="1" ht="15" x14ac:dyDescent="0.2">
      <c r="A117" s="73"/>
      <c r="B117" s="27" t="s">
        <v>75</v>
      </c>
      <c r="C117" s="29"/>
      <c r="D117" s="8" t="s">
        <v>6</v>
      </c>
      <c r="E117" s="56"/>
      <c r="F117" s="8">
        <f>MATCH($D117,FAC_TOTALS_APTA!$A$2:$BL$2,)</f>
        <v>9</v>
      </c>
      <c r="G117" s="75" t="e">
        <f>VLOOKUP(G100,FAC_TOTALS_APTA!$A$4:$BN$108,$F117,FALSE)</f>
        <v>#N/A</v>
      </c>
      <c r="H117" s="75" t="e">
        <f>VLOOKUP(H100,FAC_TOTALS_APTA!$A$4:$BL$108,$F117,FALSE)</f>
        <v>#N/A</v>
      </c>
      <c r="I117" s="77" t="e">
        <f t="shared" ref="I117:I118" si="30">H117/G117-1</f>
        <v>#N/A</v>
      </c>
      <c r="J117" s="32"/>
      <c r="K117" s="32"/>
      <c r="L117" s="8"/>
      <c r="M117" s="30" t="e">
        <f t="shared" ref="M117:AB117" si="31">SUM(M102:M107)</f>
        <v>#N/A</v>
      </c>
      <c r="N117" s="30" t="e">
        <f t="shared" si="31"/>
        <v>#N/A</v>
      </c>
      <c r="O117" s="30" t="e">
        <f t="shared" si="31"/>
        <v>#N/A</v>
      </c>
      <c r="P117" s="30" t="e">
        <f t="shared" si="31"/>
        <v>#N/A</v>
      </c>
      <c r="Q117" s="30" t="e">
        <f t="shared" si="31"/>
        <v>#N/A</v>
      </c>
      <c r="R117" s="30" t="e">
        <f t="shared" si="31"/>
        <v>#N/A</v>
      </c>
      <c r="S117" s="30" t="e">
        <f t="shared" si="31"/>
        <v>#N/A</v>
      </c>
      <c r="T117" s="30" t="e">
        <f t="shared" si="31"/>
        <v>#N/A</v>
      </c>
      <c r="U117" s="30" t="e">
        <f t="shared" si="31"/>
        <v>#N/A</v>
      </c>
      <c r="V117" s="30" t="e">
        <f t="shared" si="31"/>
        <v>#N/A</v>
      </c>
      <c r="W117" s="30" t="e">
        <f t="shared" si="31"/>
        <v>#N/A</v>
      </c>
      <c r="X117" s="30" t="e">
        <f t="shared" si="31"/>
        <v>#N/A</v>
      </c>
      <c r="Y117" s="30" t="e">
        <f t="shared" si="31"/>
        <v>#N/A</v>
      </c>
      <c r="Z117" s="30" t="e">
        <f t="shared" si="31"/>
        <v>#N/A</v>
      </c>
      <c r="AA117" s="30" t="e">
        <f t="shared" si="31"/>
        <v>#N/A</v>
      </c>
      <c r="AB117" s="30" t="e">
        <f t="shared" si="31"/>
        <v>#N/A</v>
      </c>
      <c r="AC117" s="33" t="e">
        <f>H117-G117</f>
        <v>#N/A</v>
      </c>
      <c r="AD117" s="34" t="e">
        <f>I117</f>
        <v>#N/A</v>
      </c>
      <c r="AE117" s="73"/>
    </row>
    <row r="118" spans="1:31" ht="16" thickBot="1" x14ac:dyDescent="0.25">
      <c r="B118" s="11" t="s">
        <v>58</v>
      </c>
      <c r="C118" s="25"/>
      <c r="D118" s="25" t="s">
        <v>4</v>
      </c>
      <c r="E118" s="25"/>
      <c r="F118" s="25">
        <f>MATCH($D118,FAC_TOTALS_APTA!$A$2:$BL$2,)</f>
        <v>7</v>
      </c>
      <c r="G118" s="76" t="e">
        <f>VLOOKUP(G100,FAC_TOTALS_APTA!$A$4:$BL$108,$F118,FALSE)</f>
        <v>#N/A</v>
      </c>
      <c r="H118" s="76" t="e">
        <f>VLOOKUP(H100,FAC_TOTALS_APTA!$A$4:$BL$108,$F118,FALSE)</f>
        <v>#N/A</v>
      </c>
      <c r="I118" s="78" t="e">
        <f t="shared" si="30"/>
        <v>#N/A</v>
      </c>
      <c r="J118" s="52"/>
      <c r="K118" s="52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53" t="e">
        <f>H118-G118</f>
        <v>#N/A</v>
      </c>
      <c r="AD118" s="54" t="e">
        <f>I118</f>
        <v>#N/A</v>
      </c>
    </row>
    <row r="119" spans="1:31" ht="17" thickTop="1" thickBot="1" x14ac:dyDescent="0.25">
      <c r="B119" s="58" t="s">
        <v>76</v>
      </c>
      <c r="C119" s="59"/>
      <c r="D119" s="59"/>
      <c r="E119" s="60"/>
      <c r="F119" s="59"/>
      <c r="G119" s="59"/>
      <c r="H119" s="59"/>
      <c r="I119" s="61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4" t="e">
        <f>AD118-AD117</f>
        <v>#N/A</v>
      </c>
    </row>
    <row r="120" spans="1:31" ht="15" thickTop="1" x14ac:dyDescent="0.2"/>
  </sheetData>
  <mergeCells count="8">
    <mergeCell ref="G97:I97"/>
    <mergeCell ref="AC97:AD97"/>
    <mergeCell ref="G8:I8"/>
    <mergeCell ref="AC8:AD8"/>
    <mergeCell ref="G37:I37"/>
    <mergeCell ref="AC37:AD37"/>
    <mergeCell ref="G67:I67"/>
    <mergeCell ref="AC67:AD6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D7AD-A61E-3742-A613-CD3280EC647D}">
  <dimension ref="A1:AE120"/>
  <sheetViews>
    <sheetView showGridLines="0" topLeftCell="A19" workbookViewId="0">
      <selection activeCell="I42" sqref="I42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25.33203125" style="14" customWidth="1"/>
    <col min="5" max="5" width="5.5" style="15" bestFit="1" customWidth="1"/>
    <col min="6" max="6" width="11" style="14" hidden="1" customWidth="1"/>
    <col min="7" max="8" width="11.6640625" style="14" bestFit="1" customWidth="1"/>
    <col min="9" max="9" width="6.6640625" style="16" bestFit="1" customWidth="1"/>
    <col min="10" max="10" width="11" style="14" customWidth="1"/>
    <col min="11" max="11" width="24.6640625" style="14" hidden="1" customWidth="1"/>
    <col min="12" max="12" width="12.6640625" style="14" hidden="1" customWidth="1"/>
    <col min="13" max="13" width="13.6640625" style="14" hidden="1" customWidth="1"/>
    <col min="14" max="14" width="13.1640625" style="14" hidden="1" customWidth="1"/>
    <col min="15" max="15" width="11.1640625" style="14" hidden="1" customWidth="1"/>
    <col min="16" max="28" width="11.6640625" style="14" hidden="1" customWidth="1"/>
    <col min="29" max="29" width="10" style="14" customWidth="1"/>
    <col min="30" max="30" width="12.1640625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2012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30</v>
      </c>
      <c r="C6" s="21">
        <v>0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62"/>
      <c r="C8" s="63"/>
      <c r="D8" s="63"/>
      <c r="E8" s="63"/>
      <c r="F8" s="63"/>
      <c r="G8" s="85" t="s">
        <v>59</v>
      </c>
      <c r="H8" s="85"/>
      <c r="I8" s="85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5" t="s">
        <v>63</v>
      </c>
      <c r="AD8" s="85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2012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0_1_2012</v>
      </c>
      <c r="H11" s="8" t="str">
        <f>CONCATENATE($C6,"_",$C7,"_",H9)</f>
        <v>0_1_2018</v>
      </c>
      <c r="I11" s="29"/>
      <c r="J11" s="8"/>
      <c r="K11" s="8"/>
      <c r="L11" s="8"/>
      <c r="M11" s="8" t="str">
        <f>IF($G9+M10&gt;$H9,0,CONCATENATE($C6,"_",$C7,"_",$G9+M10))</f>
        <v>0_1_2013</v>
      </c>
      <c r="N11" s="8" t="str">
        <f t="shared" ref="N11:AB11" si="0">IF($G9+N10&gt;$H9,0,CONCATENATE($C6,"_",$C7,"_",$G9+N10))</f>
        <v>0_1_2014</v>
      </c>
      <c r="O11" s="8" t="str">
        <f t="shared" si="0"/>
        <v>0_1_2015</v>
      </c>
      <c r="P11" s="8" t="str">
        <f t="shared" si="0"/>
        <v>0_1_2016</v>
      </c>
      <c r="Q11" s="8" t="str">
        <f t="shared" si="0"/>
        <v>0_1_2017</v>
      </c>
      <c r="R11" s="8" t="str">
        <f t="shared" si="0"/>
        <v>0_1_2018</v>
      </c>
      <c r="S11" s="8">
        <f t="shared" si="0"/>
        <v>0</v>
      </c>
      <c r="T11" s="8">
        <f t="shared" si="0"/>
        <v>0</v>
      </c>
      <c r="U11" s="8">
        <f t="shared" si="0"/>
        <v>0</v>
      </c>
      <c r="V11" s="8">
        <f t="shared" si="0"/>
        <v>0</v>
      </c>
      <c r="W11" s="8">
        <f t="shared" si="0"/>
        <v>0</v>
      </c>
      <c r="X11" s="8">
        <f t="shared" si="0"/>
        <v>0</v>
      </c>
      <c r="Y11" s="8">
        <f t="shared" si="0"/>
        <v>0</v>
      </c>
      <c r="Z11" s="8">
        <f t="shared" si="0"/>
        <v>0</v>
      </c>
      <c r="AA11" s="8">
        <f t="shared" si="0"/>
        <v>0</v>
      </c>
      <c r="AB11" s="8">
        <f t="shared" si="0"/>
        <v>0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56">
        <v>0.81299999999999994</v>
      </c>
      <c r="F13" s="8">
        <f>MATCH($D13,FAC_TOTALS_APTA!$A$2:$BN$2,)</f>
        <v>11</v>
      </c>
      <c r="G13" s="30" t="e">
        <f>VLOOKUP(G11,FAC_TOTALS_APTA!$A$4:$BN$108,$F13,FALSE)</f>
        <v>#N/A</v>
      </c>
      <c r="H13" s="30" t="e">
        <f>VLOOKUP(H11,FAC_TOTALS_APTA!$A$4:$BN$108,$F13,FALSE)</f>
        <v>#N/A</v>
      </c>
      <c r="I13" s="31" t="str">
        <f>IFERROR(H13/G13-1,"-")</f>
        <v>-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MATCH($K13,FAC_TOTALS_APTA!$A$2:$BL$2,)</f>
        <v>24</v>
      </c>
      <c r="M13" s="30" t="e">
        <f>IF(M11=0,0,VLOOKUP(M11,FAC_TOTALS_APTA!$A$4:$BN$108,$L13,FALSE))</f>
        <v>#N/A</v>
      </c>
      <c r="N13" s="30" t="e">
        <f>IF(N11=0,0,VLOOKUP(N11,FAC_TOTALS_APTA!$A$4:$BN$108,$L13,FALSE))</f>
        <v>#N/A</v>
      </c>
      <c r="O13" s="30" t="e">
        <f>IF(O11=0,0,VLOOKUP(O11,FAC_TOTALS_APTA!$A$4:$BN$108,$L13,FALSE))</f>
        <v>#N/A</v>
      </c>
      <c r="P13" s="30" t="e">
        <f>IF(P11=0,0,VLOOKUP(P11,FAC_TOTALS_APTA!$A$4:$BN$108,$L13,FALSE))</f>
        <v>#N/A</v>
      </c>
      <c r="Q13" s="30" t="e">
        <f>IF(Q11=0,0,VLOOKUP(Q11,FAC_TOTALS_APTA!$A$4:$BN$108,$L13,FALSE))</f>
        <v>#N/A</v>
      </c>
      <c r="R13" s="30" t="e">
        <f>IF(R11=0,0,VLOOKUP(R11,FAC_TOTALS_APTA!$A$4:$BN$108,$L13,FALSE))</f>
        <v>#N/A</v>
      </c>
      <c r="S13" s="30">
        <f>IF(S11=0,0,VLOOKUP(S11,FAC_TOTALS_APTA!$A$4:$BN$108,$L13,FALSE))</f>
        <v>0</v>
      </c>
      <c r="T13" s="30">
        <f>IF(T11=0,0,VLOOKUP(T11,FAC_TOTALS_APTA!$A$4:$BN$108,$L13,FALSE))</f>
        <v>0</v>
      </c>
      <c r="U13" s="30">
        <f>IF(U11=0,0,VLOOKUP(U11,FAC_TOTALS_APTA!$A$4:$BN$108,$L13,FALSE))</f>
        <v>0</v>
      </c>
      <c r="V13" s="30">
        <f>IF(V11=0,0,VLOOKUP(V11,FAC_TOTALS_APTA!$A$4:$BN$108,$L13,FALSE))</f>
        <v>0</v>
      </c>
      <c r="W13" s="30">
        <f>IF(W11=0,0,VLOOKUP(W11,FAC_TOTALS_APTA!$A$4:$BN$108,$L13,FALSE))</f>
        <v>0</v>
      </c>
      <c r="X13" s="30">
        <f>IF(X11=0,0,VLOOKUP(X11,FAC_TOTALS_APTA!$A$4:$BN$108,$L13,FALSE))</f>
        <v>0</v>
      </c>
      <c r="Y13" s="30">
        <f>IF(Y11=0,0,VLOOKUP(Y11,FAC_TOTALS_APTA!$A$4:$BN$108,$L13,FALSE))</f>
        <v>0</v>
      </c>
      <c r="Z13" s="30">
        <f>IF(Z11=0,0,VLOOKUP(Z11,FAC_TOTALS_APTA!$A$4:$BN$108,$L13,FALSE))</f>
        <v>0</v>
      </c>
      <c r="AA13" s="30">
        <f>IF(AA11=0,0,VLOOKUP(AA11,FAC_TOTALS_APTA!$A$4:$BN$108,$L13,FALSE))</f>
        <v>0</v>
      </c>
      <c r="AB13" s="30">
        <f>IF(AB11=0,0,VLOOKUP(AB11,FAC_TOTALS_APTA!$A$4:$BN$108,$L13,FALSE))</f>
        <v>0</v>
      </c>
      <c r="AC13" s="33" t="e">
        <f>SUM(M13:AB13)</f>
        <v>#N/A</v>
      </c>
      <c r="AD13" s="34" t="e">
        <f>AC13/G29</f>
        <v>#N/A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56">
        <v>-0.70179999999999998</v>
      </c>
      <c r="F14" s="8">
        <f>MATCH($D14,FAC_TOTALS_APTA!$A$2:$BN$2,)</f>
        <v>12</v>
      </c>
      <c r="G14" s="55" t="e">
        <f>VLOOKUP(G11,FAC_TOTALS_APTA!$A$4:$BN$108,$F14,FALSE)</f>
        <v>#N/A</v>
      </c>
      <c r="H14" s="55" t="e">
        <f>VLOOKUP(H11,FAC_TOTALS_APTA!$A$4:$BN$108,$F14,FALSE)</f>
        <v>#N/A</v>
      </c>
      <c r="I14" s="31" t="str">
        <f t="shared" ref="I14:I26" si="1">IFERROR(H14/G14-1,"-")</f>
        <v>-</v>
      </c>
      <c r="J14" s="32" t="str">
        <f t="shared" ref="J14:J26" si="2">IF(C14="Log","_log","")</f>
        <v>_log</v>
      </c>
      <c r="K14" s="32" t="str">
        <f t="shared" ref="K14:K27" si="3">CONCATENATE(D14,J14,"_FAC")</f>
        <v>FARE_per_UPT_2018_log_FAC</v>
      </c>
      <c r="L14" s="8">
        <f>MATCH($K14,FAC_TOTALS_APTA!$A$2:$BL$2,)</f>
        <v>25</v>
      </c>
      <c r="M14" s="30" t="e">
        <f>IF(M11=0,0,VLOOKUP(M11,FAC_TOTALS_APTA!$A$4:$BN$108,$L14,FALSE))</f>
        <v>#N/A</v>
      </c>
      <c r="N14" s="30" t="e">
        <f>IF(N11=0,0,VLOOKUP(N11,FAC_TOTALS_APTA!$A$4:$BN$108,$L14,FALSE))</f>
        <v>#N/A</v>
      </c>
      <c r="O14" s="30" t="e">
        <f>IF(O11=0,0,VLOOKUP(O11,FAC_TOTALS_APTA!$A$4:$BN$108,$L14,FALSE))</f>
        <v>#N/A</v>
      </c>
      <c r="P14" s="30" t="e">
        <f>IF(P11=0,0,VLOOKUP(P11,FAC_TOTALS_APTA!$A$4:$BN$108,$L14,FALSE))</f>
        <v>#N/A</v>
      </c>
      <c r="Q14" s="30" t="e">
        <f>IF(Q11=0,0,VLOOKUP(Q11,FAC_TOTALS_APTA!$A$4:$BN$108,$L14,FALSE))</f>
        <v>#N/A</v>
      </c>
      <c r="R14" s="30" t="e">
        <f>IF(R11=0,0,VLOOKUP(R11,FAC_TOTALS_APTA!$A$4:$BN$108,$L14,FALSE))</f>
        <v>#N/A</v>
      </c>
      <c r="S14" s="30">
        <f>IF(S11=0,0,VLOOKUP(S11,FAC_TOTALS_APTA!$A$4:$BN$108,$L14,FALSE))</f>
        <v>0</v>
      </c>
      <c r="T14" s="30">
        <f>IF(T11=0,0,VLOOKUP(T11,FAC_TOTALS_APTA!$A$4:$BN$108,$L14,FALSE))</f>
        <v>0</v>
      </c>
      <c r="U14" s="30">
        <f>IF(U11=0,0,VLOOKUP(U11,FAC_TOTALS_APTA!$A$4:$BN$108,$L14,FALSE))</f>
        <v>0</v>
      </c>
      <c r="V14" s="30">
        <f>IF(V11=0,0,VLOOKUP(V11,FAC_TOTALS_APTA!$A$4:$BN$108,$L14,FALSE))</f>
        <v>0</v>
      </c>
      <c r="W14" s="30">
        <f>IF(W11=0,0,VLOOKUP(W11,FAC_TOTALS_APTA!$A$4:$BN$108,$L14,FALSE))</f>
        <v>0</v>
      </c>
      <c r="X14" s="30">
        <f>IF(X11=0,0,VLOOKUP(X11,FAC_TOTALS_APTA!$A$4:$BN$108,$L14,FALSE))</f>
        <v>0</v>
      </c>
      <c r="Y14" s="30">
        <f>IF(Y11=0,0,VLOOKUP(Y11,FAC_TOTALS_APTA!$A$4:$BN$108,$L14,FALSE))</f>
        <v>0</v>
      </c>
      <c r="Z14" s="30">
        <f>IF(Z11=0,0,VLOOKUP(Z11,FAC_TOTALS_APTA!$A$4:$BN$108,$L14,FALSE))</f>
        <v>0</v>
      </c>
      <c r="AA14" s="30">
        <f>IF(AA11=0,0,VLOOKUP(AA11,FAC_TOTALS_APTA!$A$4:$BN$108,$L14,FALSE))</f>
        <v>0</v>
      </c>
      <c r="AB14" s="30">
        <f>IF(AB11=0,0,VLOOKUP(AB11,FAC_TOTALS_APTA!$A$4:$BN$108,$L14,FALSE))</f>
        <v>0</v>
      </c>
      <c r="AC14" s="33" t="e">
        <f t="shared" ref="AC14:AC26" si="4">SUM(M14:AB14)</f>
        <v>#N/A</v>
      </c>
      <c r="AD14" s="34" t="e">
        <f>AC14/G29</f>
        <v>#N/A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56">
        <v>0.26119999999999999</v>
      </c>
      <c r="F15" s="8">
        <f>MATCH($D15,FAC_TOTALS_APTA!$A$2:$BN$2,)</f>
        <v>13</v>
      </c>
      <c r="G15" s="30" t="e">
        <f>VLOOKUP(G11,FAC_TOTALS_APTA!$A$4:$BN$108,$F15,FALSE)</f>
        <v>#N/A</v>
      </c>
      <c r="H15" s="30" t="e">
        <f>VLOOKUP(H11,FAC_TOTALS_APTA!$A$4:$BN$108,$F15,FALSE)</f>
        <v>#N/A</v>
      </c>
      <c r="I15" s="31" t="str">
        <f t="shared" si="1"/>
        <v>-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MATCH($K15,FAC_TOTALS_APTA!$A$2:$BL$2,)</f>
        <v>26</v>
      </c>
      <c r="M15" s="30" t="e">
        <f>IF(M11=0,0,VLOOKUP(M11,FAC_TOTALS_APTA!$A$4:$BN$108,$L15,FALSE))</f>
        <v>#N/A</v>
      </c>
      <c r="N15" s="30" t="e">
        <f>IF(N11=0,0,VLOOKUP(N11,FAC_TOTALS_APTA!$A$4:$BN$108,$L15,FALSE))</f>
        <v>#N/A</v>
      </c>
      <c r="O15" s="30" t="e">
        <f>IF(O11=0,0,VLOOKUP(O11,FAC_TOTALS_APTA!$A$4:$BN$108,$L15,FALSE))</f>
        <v>#N/A</v>
      </c>
      <c r="P15" s="30" t="e">
        <f>IF(P11=0,0,VLOOKUP(P11,FAC_TOTALS_APTA!$A$4:$BN$108,$L15,FALSE))</f>
        <v>#N/A</v>
      </c>
      <c r="Q15" s="30" t="e">
        <f>IF(Q11=0,0,VLOOKUP(Q11,FAC_TOTALS_APTA!$A$4:$BN$108,$L15,FALSE))</f>
        <v>#N/A</v>
      </c>
      <c r="R15" s="30" t="e">
        <f>IF(R11=0,0,VLOOKUP(R11,FAC_TOTALS_APTA!$A$4:$BN$108,$L15,FALSE))</f>
        <v>#N/A</v>
      </c>
      <c r="S15" s="30">
        <f>IF(S11=0,0,VLOOKUP(S11,FAC_TOTALS_APTA!$A$4:$BN$108,$L15,FALSE))</f>
        <v>0</v>
      </c>
      <c r="T15" s="30">
        <f>IF(T11=0,0,VLOOKUP(T11,FAC_TOTALS_APTA!$A$4:$BN$108,$L15,FALSE))</f>
        <v>0</v>
      </c>
      <c r="U15" s="30">
        <f>IF(U11=0,0,VLOOKUP(U11,FAC_TOTALS_APTA!$A$4:$BN$108,$L15,FALSE))</f>
        <v>0</v>
      </c>
      <c r="V15" s="30">
        <f>IF(V11=0,0,VLOOKUP(V11,FAC_TOTALS_APTA!$A$4:$BN$108,$L15,FALSE))</f>
        <v>0</v>
      </c>
      <c r="W15" s="30">
        <f>IF(W11=0,0,VLOOKUP(W11,FAC_TOTALS_APTA!$A$4:$BN$108,$L15,FALSE))</f>
        <v>0</v>
      </c>
      <c r="X15" s="30">
        <f>IF(X11=0,0,VLOOKUP(X11,FAC_TOTALS_APTA!$A$4:$BN$108,$L15,FALSE))</f>
        <v>0</v>
      </c>
      <c r="Y15" s="30">
        <f>IF(Y11=0,0,VLOOKUP(Y11,FAC_TOTALS_APTA!$A$4:$BN$108,$L15,FALSE))</f>
        <v>0</v>
      </c>
      <c r="Z15" s="30">
        <f>IF(Z11=0,0,VLOOKUP(Z11,FAC_TOTALS_APTA!$A$4:$BN$108,$L15,FALSE))</f>
        <v>0</v>
      </c>
      <c r="AA15" s="30">
        <f>IF(AA11=0,0,VLOOKUP(AA11,FAC_TOTALS_APTA!$A$4:$BN$108,$L15,FALSE))</f>
        <v>0</v>
      </c>
      <c r="AB15" s="30">
        <f>IF(AB11=0,0,VLOOKUP(AB11,FAC_TOTALS_APTA!$A$4:$BN$108,$L15,FALSE))</f>
        <v>0</v>
      </c>
      <c r="AC15" s="33" t="e">
        <f t="shared" si="4"/>
        <v>#N/A</v>
      </c>
      <c r="AD15" s="34" t="e">
        <f>AC15/G29</f>
        <v>#N/A</v>
      </c>
      <c r="AE15" s="8"/>
    </row>
    <row r="16" spans="1:31" s="15" customFormat="1" ht="30" x14ac:dyDescent="0.2">
      <c r="A16" s="8"/>
      <c r="B16" s="27" t="s">
        <v>82</v>
      </c>
      <c r="C16" s="29"/>
      <c r="D16" s="5" t="s">
        <v>79</v>
      </c>
      <c r="E16" s="56">
        <v>0.39179999999999998</v>
      </c>
      <c r="F16" s="8">
        <f>MATCH($D16,FAC_TOTALS_APTA!$A$2:$BN$2,)</f>
        <v>17</v>
      </c>
      <c r="G16" s="55" t="e">
        <f>VLOOKUP(G11,FAC_TOTALS_APTA!$A$4:$BN$108,$F16,FALSE)</f>
        <v>#N/A</v>
      </c>
      <c r="H16" s="55" t="e">
        <f>VLOOKUP(H11,FAC_TOTALS_APTA!$A$4:$BN$108,$F16,FALSE)</f>
        <v>#N/A</v>
      </c>
      <c r="I16" s="31" t="str">
        <f t="shared" si="1"/>
        <v>-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MATCH($K16,FAC_TOTALS_APTA!$A$2:$BL$2,)</f>
        <v>30</v>
      </c>
      <c r="M16" s="30" t="e">
        <f>IF(M11=0,0,VLOOKUP(M11,FAC_TOTALS_APTA!$A$4:$BN$108,$L16,FALSE))</f>
        <v>#N/A</v>
      </c>
      <c r="N16" s="30" t="e">
        <f>IF(N11=0,0,VLOOKUP(N11,FAC_TOTALS_APTA!$A$4:$BN$108,$L16,FALSE))</f>
        <v>#N/A</v>
      </c>
      <c r="O16" s="30" t="e">
        <f>IF(O11=0,0,VLOOKUP(O11,FAC_TOTALS_APTA!$A$4:$BN$108,$L16,FALSE))</f>
        <v>#N/A</v>
      </c>
      <c r="P16" s="30" t="e">
        <f>IF(P11=0,0,VLOOKUP(P11,FAC_TOTALS_APTA!$A$4:$BN$108,$L16,FALSE))</f>
        <v>#N/A</v>
      </c>
      <c r="Q16" s="30" t="e">
        <f>IF(Q11=0,0,VLOOKUP(Q11,FAC_TOTALS_APTA!$A$4:$BN$108,$L16,FALSE))</f>
        <v>#N/A</v>
      </c>
      <c r="R16" s="30" t="e">
        <f>IF(R11=0,0,VLOOKUP(R11,FAC_TOTALS_APTA!$A$4:$BN$108,$L16,FALSE))</f>
        <v>#N/A</v>
      </c>
      <c r="S16" s="30">
        <f>IF(S11=0,0,VLOOKUP(S11,FAC_TOTALS_APTA!$A$4:$BN$108,$L16,FALSE))</f>
        <v>0</v>
      </c>
      <c r="T16" s="30">
        <f>IF(T11=0,0,VLOOKUP(T11,FAC_TOTALS_APTA!$A$4:$BN$108,$L16,FALSE))</f>
        <v>0</v>
      </c>
      <c r="U16" s="30">
        <f>IF(U11=0,0,VLOOKUP(U11,FAC_TOTALS_APTA!$A$4:$BN$108,$L16,FALSE))</f>
        <v>0</v>
      </c>
      <c r="V16" s="30">
        <f>IF(V11=0,0,VLOOKUP(V11,FAC_TOTALS_APTA!$A$4:$BN$108,$L16,FALSE))</f>
        <v>0</v>
      </c>
      <c r="W16" s="30">
        <f>IF(W11=0,0,VLOOKUP(W11,FAC_TOTALS_APTA!$A$4:$BN$108,$L16,FALSE))</f>
        <v>0</v>
      </c>
      <c r="X16" s="30">
        <f>IF(X11=0,0,VLOOKUP(X11,FAC_TOTALS_APTA!$A$4:$BN$108,$L16,FALSE))</f>
        <v>0</v>
      </c>
      <c r="Y16" s="30">
        <f>IF(Y11=0,0,VLOOKUP(Y11,FAC_TOTALS_APTA!$A$4:$BN$108,$L16,FALSE))</f>
        <v>0</v>
      </c>
      <c r="Z16" s="30">
        <f>IF(Z11=0,0,VLOOKUP(Z11,FAC_TOTALS_APTA!$A$4:$BN$108,$L16,FALSE))</f>
        <v>0</v>
      </c>
      <c r="AA16" s="30">
        <f>IF(AA11=0,0,VLOOKUP(AA11,FAC_TOTALS_APTA!$A$4:$BN$108,$L16,FALSE))</f>
        <v>0</v>
      </c>
      <c r="AB16" s="30">
        <f>IF(AB11=0,0,VLOOKUP(AB11,FAC_TOTALS_APTA!$A$4:$BN$108,$L16,FALSE))</f>
        <v>0</v>
      </c>
      <c r="AC16" s="33" t="e">
        <f t="shared" si="4"/>
        <v>#N/A</v>
      </c>
      <c r="AD16" s="34" t="e">
        <f>AC16/G29</f>
        <v>#N/A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56">
        <v>0.21890000000000001</v>
      </c>
      <c r="F17" s="8">
        <f>MATCH($D17,FAC_TOTALS_APTA!$A$2:$BN$2,)</f>
        <v>14</v>
      </c>
      <c r="G17" s="35" t="e">
        <f>VLOOKUP(G11,FAC_TOTALS_APTA!$A$4:$BN$108,$F17,FALSE)</f>
        <v>#N/A</v>
      </c>
      <c r="H17" s="35" t="e">
        <f>VLOOKUP(H11,FAC_TOTALS_APTA!$A$4:$BN$108,$F17,FALSE)</f>
        <v>#N/A</v>
      </c>
      <c r="I17" s="31" t="str">
        <f t="shared" si="1"/>
        <v>-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MATCH($K17,FAC_TOTALS_APTA!$A$2:$BL$2,)</f>
        <v>27</v>
      </c>
      <c r="M17" s="30" t="e">
        <f>IF(M11=0,0,VLOOKUP(M11,FAC_TOTALS_APTA!$A$4:$BN$108,$L17,FALSE))</f>
        <v>#N/A</v>
      </c>
      <c r="N17" s="30" t="e">
        <f>IF(N11=0,0,VLOOKUP(N11,FAC_TOTALS_APTA!$A$4:$BN$108,$L17,FALSE))</f>
        <v>#N/A</v>
      </c>
      <c r="O17" s="30" t="e">
        <f>IF(O11=0,0,VLOOKUP(O11,FAC_TOTALS_APTA!$A$4:$BN$108,$L17,FALSE))</f>
        <v>#N/A</v>
      </c>
      <c r="P17" s="30" t="e">
        <f>IF(P11=0,0,VLOOKUP(P11,FAC_TOTALS_APTA!$A$4:$BN$108,$L17,FALSE))</f>
        <v>#N/A</v>
      </c>
      <c r="Q17" s="30" t="e">
        <f>IF(Q11=0,0,VLOOKUP(Q11,FAC_TOTALS_APTA!$A$4:$BN$108,$L17,FALSE))</f>
        <v>#N/A</v>
      </c>
      <c r="R17" s="30" t="e">
        <f>IF(R11=0,0,VLOOKUP(R11,FAC_TOTALS_APTA!$A$4:$BN$108,$L17,FALSE))</f>
        <v>#N/A</v>
      </c>
      <c r="S17" s="30">
        <f>IF(S11=0,0,VLOOKUP(S11,FAC_TOTALS_APTA!$A$4:$BN$108,$L17,FALSE))</f>
        <v>0</v>
      </c>
      <c r="T17" s="30">
        <f>IF(T11=0,0,VLOOKUP(T11,FAC_TOTALS_APTA!$A$4:$BN$108,$L17,FALSE))</f>
        <v>0</v>
      </c>
      <c r="U17" s="30">
        <f>IF(U11=0,0,VLOOKUP(U11,FAC_TOTALS_APTA!$A$4:$BN$108,$L17,FALSE))</f>
        <v>0</v>
      </c>
      <c r="V17" s="30">
        <f>IF(V11=0,0,VLOOKUP(V11,FAC_TOTALS_APTA!$A$4:$BN$108,$L17,FALSE))</f>
        <v>0</v>
      </c>
      <c r="W17" s="30">
        <f>IF(W11=0,0,VLOOKUP(W11,FAC_TOTALS_APTA!$A$4:$BN$108,$L17,FALSE))</f>
        <v>0</v>
      </c>
      <c r="X17" s="30">
        <f>IF(X11=0,0,VLOOKUP(X11,FAC_TOTALS_APTA!$A$4:$BN$108,$L17,FALSE))</f>
        <v>0</v>
      </c>
      <c r="Y17" s="30">
        <f>IF(Y11=0,0,VLOOKUP(Y11,FAC_TOTALS_APTA!$A$4:$BN$108,$L17,FALSE))</f>
        <v>0</v>
      </c>
      <c r="Z17" s="30">
        <f>IF(Z11=0,0,VLOOKUP(Z11,FAC_TOTALS_APTA!$A$4:$BN$108,$L17,FALSE))</f>
        <v>0</v>
      </c>
      <c r="AA17" s="30">
        <f>IF(AA11=0,0,VLOOKUP(AA11,FAC_TOTALS_APTA!$A$4:$BN$108,$L17,FALSE))</f>
        <v>0</v>
      </c>
      <c r="AB17" s="30">
        <f>IF(AB11=0,0,VLOOKUP(AB11,FAC_TOTALS_APTA!$A$4:$BN$108,$L17,FALSE))</f>
        <v>0</v>
      </c>
      <c r="AC17" s="33" t="e">
        <f t="shared" si="4"/>
        <v>#N/A</v>
      </c>
      <c r="AD17" s="34" t="e">
        <f>AC17/G29</f>
        <v>#N/A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56">
        <v>-0.3866</v>
      </c>
      <c r="F18" s="8">
        <f>MATCH($D18,FAC_TOTALS_APTA!$A$2:$BN$2,)</f>
        <v>15</v>
      </c>
      <c r="G18" s="55" t="e">
        <f>VLOOKUP(G11,FAC_TOTALS_APTA!$A$4:$BN$108,$F18,FALSE)</f>
        <v>#N/A</v>
      </c>
      <c r="H18" s="55" t="e">
        <f>VLOOKUP(H11,FAC_TOTALS_APTA!$A$4:$BN$108,$F18,FALSE)</f>
        <v>#N/A</v>
      </c>
      <c r="I18" s="31" t="str">
        <f t="shared" si="1"/>
        <v>-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MATCH($K18,FAC_TOTALS_APTA!$A$2:$BL$2,)</f>
        <v>28</v>
      </c>
      <c r="M18" s="30" t="e">
        <f>IF(M11=0,0,VLOOKUP(M11,FAC_TOTALS_APTA!$A$4:$BN$108,$L18,FALSE))</f>
        <v>#N/A</v>
      </c>
      <c r="N18" s="30" t="e">
        <f>IF(N11=0,0,VLOOKUP(N11,FAC_TOTALS_APTA!$A$4:$BN$108,$L18,FALSE))</f>
        <v>#N/A</v>
      </c>
      <c r="O18" s="30" t="e">
        <f>IF(O11=0,0,VLOOKUP(O11,FAC_TOTALS_APTA!$A$4:$BN$108,$L18,FALSE))</f>
        <v>#N/A</v>
      </c>
      <c r="P18" s="30" t="e">
        <f>IF(P11=0,0,VLOOKUP(P11,FAC_TOTALS_APTA!$A$4:$BN$108,$L18,FALSE))</f>
        <v>#N/A</v>
      </c>
      <c r="Q18" s="30" t="e">
        <f>IF(Q11=0,0,VLOOKUP(Q11,FAC_TOTALS_APTA!$A$4:$BN$108,$L18,FALSE))</f>
        <v>#N/A</v>
      </c>
      <c r="R18" s="30" t="e">
        <f>IF(R11=0,0,VLOOKUP(R11,FAC_TOTALS_APTA!$A$4:$BN$108,$L18,FALSE))</f>
        <v>#N/A</v>
      </c>
      <c r="S18" s="30">
        <f>IF(S11=0,0,VLOOKUP(S11,FAC_TOTALS_APTA!$A$4:$BN$108,$L18,FALSE))</f>
        <v>0</v>
      </c>
      <c r="T18" s="30">
        <f>IF(T11=0,0,VLOOKUP(T11,FAC_TOTALS_APTA!$A$4:$BN$108,$L18,FALSE))</f>
        <v>0</v>
      </c>
      <c r="U18" s="30">
        <f>IF(U11=0,0,VLOOKUP(U11,FAC_TOTALS_APTA!$A$4:$BN$108,$L18,FALSE))</f>
        <v>0</v>
      </c>
      <c r="V18" s="30">
        <f>IF(V11=0,0,VLOOKUP(V11,FAC_TOTALS_APTA!$A$4:$BN$108,$L18,FALSE))</f>
        <v>0</v>
      </c>
      <c r="W18" s="30">
        <f>IF(W11=0,0,VLOOKUP(W11,FAC_TOTALS_APTA!$A$4:$BN$108,$L18,FALSE))</f>
        <v>0</v>
      </c>
      <c r="X18" s="30">
        <f>IF(X11=0,0,VLOOKUP(X11,FAC_TOTALS_APTA!$A$4:$BN$108,$L18,FALSE))</f>
        <v>0</v>
      </c>
      <c r="Y18" s="30">
        <f>IF(Y11=0,0,VLOOKUP(Y11,FAC_TOTALS_APTA!$A$4:$BN$108,$L18,FALSE))</f>
        <v>0</v>
      </c>
      <c r="Z18" s="30">
        <f>IF(Z11=0,0,VLOOKUP(Z11,FAC_TOTALS_APTA!$A$4:$BN$108,$L18,FALSE))</f>
        <v>0</v>
      </c>
      <c r="AA18" s="30">
        <f>IF(AA11=0,0,VLOOKUP(AA11,FAC_TOTALS_APTA!$A$4:$BN$108,$L18,FALSE))</f>
        <v>0</v>
      </c>
      <c r="AB18" s="30">
        <f>IF(AB11=0,0,VLOOKUP(AB11,FAC_TOTALS_APTA!$A$4:$BN$108,$L18,FALSE))</f>
        <v>0</v>
      </c>
      <c r="AC18" s="33" t="e">
        <f t="shared" si="4"/>
        <v>#N/A</v>
      </c>
      <c r="AD18" s="34" t="e">
        <f>AC18/G29</f>
        <v>#N/A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56">
        <v>7.1000000000000004E-3</v>
      </c>
      <c r="F19" s="8">
        <f>MATCH($D19,FAC_TOTALS_APTA!$A$2:$BN$2,)</f>
        <v>16</v>
      </c>
      <c r="G19" s="30" t="e">
        <f>VLOOKUP(G11,FAC_TOTALS_APTA!$A$4:$BN$108,$F19,FALSE)</f>
        <v>#N/A</v>
      </c>
      <c r="H19" s="30" t="e">
        <f>VLOOKUP(H11,FAC_TOTALS_APTA!$A$4:$BN$108,$F19,FALSE)</f>
        <v>#N/A</v>
      </c>
      <c r="I19" s="31" t="str">
        <f t="shared" si="1"/>
        <v>-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MATCH($K19,FAC_TOTALS_APTA!$A$2:$BL$2,)</f>
        <v>29</v>
      </c>
      <c r="M19" s="30" t="e">
        <f>IF(M11=0,0,VLOOKUP(M11,FAC_TOTALS_APTA!$A$4:$BN$108,$L19,FALSE))</f>
        <v>#N/A</v>
      </c>
      <c r="N19" s="30" t="e">
        <f>IF(N11=0,0,VLOOKUP(N11,FAC_TOTALS_APTA!$A$4:$BN$108,$L19,FALSE))</f>
        <v>#N/A</v>
      </c>
      <c r="O19" s="30" t="e">
        <f>IF(O11=0,0,VLOOKUP(O11,FAC_TOTALS_APTA!$A$4:$BN$108,$L19,FALSE))</f>
        <v>#N/A</v>
      </c>
      <c r="P19" s="30" t="e">
        <f>IF(P11=0,0,VLOOKUP(P11,FAC_TOTALS_APTA!$A$4:$BN$108,$L19,FALSE))</f>
        <v>#N/A</v>
      </c>
      <c r="Q19" s="30" t="e">
        <f>IF(Q11=0,0,VLOOKUP(Q11,FAC_TOTALS_APTA!$A$4:$BN$108,$L19,FALSE))</f>
        <v>#N/A</v>
      </c>
      <c r="R19" s="30" t="e">
        <f>IF(R11=0,0,VLOOKUP(R11,FAC_TOTALS_APTA!$A$4:$BN$108,$L19,FALSE))</f>
        <v>#N/A</v>
      </c>
      <c r="S19" s="30">
        <f>IF(S11=0,0,VLOOKUP(S11,FAC_TOTALS_APTA!$A$4:$BN$108,$L19,FALSE))</f>
        <v>0</v>
      </c>
      <c r="T19" s="30">
        <f>IF(T11=0,0,VLOOKUP(T11,FAC_TOTALS_APTA!$A$4:$BN$108,$L19,FALSE))</f>
        <v>0</v>
      </c>
      <c r="U19" s="30">
        <f>IF(U11=0,0,VLOOKUP(U11,FAC_TOTALS_APTA!$A$4:$BN$108,$L19,FALSE))</f>
        <v>0</v>
      </c>
      <c r="V19" s="30">
        <f>IF(V11=0,0,VLOOKUP(V11,FAC_TOTALS_APTA!$A$4:$BN$108,$L19,FALSE))</f>
        <v>0</v>
      </c>
      <c r="W19" s="30">
        <f>IF(W11=0,0,VLOOKUP(W11,FAC_TOTALS_APTA!$A$4:$BN$108,$L19,FALSE))</f>
        <v>0</v>
      </c>
      <c r="X19" s="30">
        <f>IF(X11=0,0,VLOOKUP(X11,FAC_TOTALS_APTA!$A$4:$BN$108,$L19,FALSE))</f>
        <v>0</v>
      </c>
      <c r="Y19" s="30">
        <f>IF(Y11=0,0,VLOOKUP(Y11,FAC_TOTALS_APTA!$A$4:$BN$108,$L19,FALSE))</f>
        <v>0</v>
      </c>
      <c r="Z19" s="30">
        <f>IF(Z11=0,0,VLOOKUP(Z11,FAC_TOTALS_APTA!$A$4:$BN$108,$L19,FALSE))</f>
        <v>0</v>
      </c>
      <c r="AA19" s="30">
        <f>IF(AA11=0,0,VLOOKUP(AA11,FAC_TOTALS_APTA!$A$4:$BN$108,$L19,FALSE))</f>
        <v>0</v>
      </c>
      <c r="AB19" s="30">
        <f>IF(AB11=0,0,VLOOKUP(AB11,FAC_TOTALS_APTA!$A$4:$BN$108,$L19,FALSE))</f>
        <v>0</v>
      </c>
      <c r="AC19" s="33" t="e">
        <f t="shared" si="4"/>
        <v>#N/A</v>
      </c>
      <c r="AD19" s="34" t="e">
        <f>AC19/G29</f>
        <v>#N/A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56">
        <v>1E-4</v>
      </c>
      <c r="F20" s="8">
        <f>MATCH($D20,FAC_TOTALS_APTA!$A$2:$BN$2,)</f>
        <v>18</v>
      </c>
      <c r="G20" s="35" t="e">
        <f>VLOOKUP(G11,FAC_TOTALS_APTA!$A$4:$BN$108,$F20,FALSE)</f>
        <v>#N/A</v>
      </c>
      <c r="H20" s="35" t="e">
        <f>VLOOKUP(H11,FAC_TOTALS_APTA!$A$4:$BN$108,$F20,FALSE)</f>
        <v>#N/A</v>
      </c>
      <c r="I20" s="31" t="str">
        <f t="shared" si="1"/>
        <v>-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MATCH($K20,FAC_TOTALS_APTA!$A$2:$BL$2,)</f>
        <v>31</v>
      </c>
      <c r="M20" s="30" t="e">
        <f>IF(M11=0,0,VLOOKUP(M11,FAC_TOTALS_APTA!$A$4:$BN$108,$L20,FALSE))</f>
        <v>#N/A</v>
      </c>
      <c r="N20" s="30" t="e">
        <f>IF(N11=0,0,VLOOKUP(N11,FAC_TOTALS_APTA!$A$4:$BN$108,$L20,FALSE))</f>
        <v>#N/A</v>
      </c>
      <c r="O20" s="30" t="e">
        <f>IF(O11=0,0,VLOOKUP(O11,FAC_TOTALS_APTA!$A$4:$BN$108,$L20,FALSE))</f>
        <v>#N/A</v>
      </c>
      <c r="P20" s="30" t="e">
        <f>IF(P11=0,0,VLOOKUP(P11,FAC_TOTALS_APTA!$A$4:$BN$108,$L20,FALSE))</f>
        <v>#N/A</v>
      </c>
      <c r="Q20" s="30" t="e">
        <f>IF(Q11=0,0,VLOOKUP(Q11,FAC_TOTALS_APTA!$A$4:$BN$108,$L20,FALSE))</f>
        <v>#N/A</v>
      </c>
      <c r="R20" s="30" t="e">
        <f>IF(R11=0,0,VLOOKUP(R11,FAC_TOTALS_APTA!$A$4:$BN$108,$L20,FALSE))</f>
        <v>#N/A</v>
      </c>
      <c r="S20" s="30">
        <f>IF(S11=0,0,VLOOKUP(S11,FAC_TOTALS_APTA!$A$4:$BN$108,$L20,FALSE))</f>
        <v>0</v>
      </c>
      <c r="T20" s="30">
        <f>IF(T11=0,0,VLOOKUP(T11,FAC_TOTALS_APTA!$A$4:$BN$108,$L20,FALSE))</f>
        <v>0</v>
      </c>
      <c r="U20" s="30">
        <f>IF(U11=0,0,VLOOKUP(U11,FAC_TOTALS_APTA!$A$4:$BN$108,$L20,FALSE))</f>
        <v>0</v>
      </c>
      <c r="V20" s="30">
        <f>IF(V11=0,0,VLOOKUP(V11,FAC_TOTALS_APTA!$A$4:$BN$108,$L20,FALSE))</f>
        <v>0</v>
      </c>
      <c r="W20" s="30">
        <f>IF(W11=0,0,VLOOKUP(W11,FAC_TOTALS_APTA!$A$4:$BN$108,$L20,FALSE))</f>
        <v>0</v>
      </c>
      <c r="X20" s="30">
        <f>IF(X11=0,0,VLOOKUP(X11,FAC_TOTALS_APTA!$A$4:$BN$108,$L20,FALSE))</f>
        <v>0</v>
      </c>
      <c r="Y20" s="30">
        <f>IF(Y11=0,0,VLOOKUP(Y11,FAC_TOTALS_APTA!$A$4:$BN$108,$L20,FALSE))</f>
        <v>0</v>
      </c>
      <c r="Z20" s="30">
        <f>IF(Z11=0,0,VLOOKUP(Z11,FAC_TOTALS_APTA!$A$4:$BN$108,$L20,FALSE))</f>
        <v>0</v>
      </c>
      <c r="AA20" s="30">
        <f>IF(AA11=0,0,VLOOKUP(AA11,FAC_TOTALS_APTA!$A$4:$BN$108,$L20,FALSE))</f>
        <v>0</v>
      </c>
      <c r="AB20" s="30">
        <f>IF(AB11=0,0,VLOOKUP(AB11,FAC_TOTALS_APTA!$A$4:$BN$108,$L20,FALSE))</f>
        <v>0</v>
      </c>
      <c r="AC20" s="33" t="e">
        <f t="shared" si="4"/>
        <v>#N/A</v>
      </c>
      <c r="AD20" s="34" t="e">
        <f>AC20/G29</f>
        <v>#N/A</v>
      </c>
      <c r="AE20" s="8"/>
    </row>
    <row r="21" spans="1:31" s="15" customFormat="1" ht="34" x14ac:dyDescent="0.2">
      <c r="A21" s="8"/>
      <c r="B21" s="13" t="s">
        <v>83</v>
      </c>
      <c r="C21" s="29"/>
      <c r="D21" s="5" t="s">
        <v>87</v>
      </c>
      <c r="E21" s="56">
        <v>-5.9999999999999995E-4</v>
      </c>
      <c r="F21" s="8" t="e">
        <f>MATCH($D21,FAC_TOTALS_APTA!$A$2:$BN$2,)</f>
        <v>#N/A</v>
      </c>
      <c r="G21" s="35" t="e">
        <f>VLOOKUP(G11,FAC_TOTALS_APTA!$A$4:$BN$108,$F21,FALSE)</f>
        <v>#N/A</v>
      </c>
      <c r="H21" s="35" t="e">
        <f>VLOOKUP(H11,FAC_TOTALS_APTA!$A$4:$BN$108,$F21,FALSE)</f>
        <v>#N/A</v>
      </c>
      <c r="I21" s="31" t="str">
        <f t="shared" si="1"/>
        <v>-</v>
      </c>
      <c r="J21" s="32" t="str">
        <f t="shared" si="2"/>
        <v/>
      </c>
      <c r="K21" s="32" t="str">
        <f t="shared" si="3"/>
        <v>PER_CAPITA_TNC_TRIPS_HI_OPEX_BUS_FAC</v>
      </c>
      <c r="L21" s="8" t="e">
        <f>MATCH($K21,FAC_TOTALS_APTA!$A$2:$BL$2,)</f>
        <v>#N/A</v>
      </c>
      <c r="M21" s="30" t="e">
        <f>IF(M11=0,0,VLOOKUP(M11,FAC_TOTALS_APTA!$A$4:$BN$108,$L21,FALSE))</f>
        <v>#N/A</v>
      </c>
      <c r="N21" s="30" t="e">
        <f>IF(N11=0,0,VLOOKUP(N11,FAC_TOTALS_APTA!$A$4:$BN$108,$L21,FALSE))</f>
        <v>#N/A</v>
      </c>
      <c r="O21" s="30" t="e">
        <f>IF(O11=0,0,VLOOKUP(O11,FAC_TOTALS_APTA!$A$4:$BN$108,$L21,FALSE))</f>
        <v>#N/A</v>
      </c>
      <c r="P21" s="30" t="e">
        <f>IF(P11=0,0,VLOOKUP(P11,FAC_TOTALS_APTA!$A$4:$BN$108,$L21,FALSE))</f>
        <v>#N/A</v>
      </c>
      <c r="Q21" s="30" t="e">
        <f>IF(Q11=0,0,VLOOKUP(Q11,FAC_TOTALS_APTA!$A$4:$BN$108,$L21,FALSE))</f>
        <v>#N/A</v>
      </c>
      <c r="R21" s="30" t="e">
        <f>IF(R11=0,0,VLOOKUP(R11,FAC_TOTALS_APTA!$A$4:$BN$108,$L21,FALSE))</f>
        <v>#N/A</v>
      </c>
      <c r="S21" s="30">
        <f>IF(S11=0,0,VLOOKUP(S11,FAC_TOTALS_APTA!$A$4:$BN$108,$L21,FALSE))</f>
        <v>0</v>
      </c>
      <c r="T21" s="30">
        <f>IF(T11=0,0,VLOOKUP(T11,FAC_TOTALS_APTA!$A$4:$BN$108,$L21,FALSE))</f>
        <v>0</v>
      </c>
      <c r="U21" s="30">
        <f>IF(U11=0,0,VLOOKUP(U11,FAC_TOTALS_APTA!$A$4:$BN$108,$L21,FALSE))</f>
        <v>0</v>
      </c>
      <c r="V21" s="30">
        <f>IF(V11=0,0,VLOOKUP(V11,FAC_TOTALS_APTA!$A$4:$BN$108,$L21,FALSE))</f>
        <v>0</v>
      </c>
      <c r="W21" s="30">
        <f>IF(W11=0,0,VLOOKUP(W11,FAC_TOTALS_APTA!$A$4:$BN$108,$L21,FALSE))</f>
        <v>0</v>
      </c>
      <c r="X21" s="30">
        <f>IF(X11=0,0,VLOOKUP(X11,FAC_TOTALS_APTA!$A$4:$BN$108,$L21,FALSE))</f>
        <v>0</v>
      </c>
      <c r="Y21" s="30">
        <f>IF(Y11=0,0,VLOOKUP(Y11,FAC_TOTALS_APTA!$A$4:$BN$108,$L21,FALSE))</f>
        <v>0</v>
      </c>
      <c r="Z21" s="30">
        <f>IF(Z11=0,0,VLOOKUP(Z11,FAC_TOTALS_APTA!$A$4:$BN$108,$L21,FALSE))</f>
        <v>0</v>
      </c>
      <c r="AA21" s="30">
        <f>IF(AA11=0,0,VLOOKUP(AA11,FAC_TOTALS_APTA!$A$4:$BN$108,$L21,FALSE))</f>
        <v>0</v>
      </c>
      <c r="AB21" s="30">
        <f>IF(AB11=0,0,VLOOKUP(AB11,FAC_TOTALS_APTA!$A$4:$BN$108,$L21,FALSE))</f>
        <v>0</v>
      </c>
      <c r="AC21" s="33" t="e">
        <f t="shared" si="4"/>
        <v>#N/A</v>
      </c>
      <c r="AD21" s="34" t="e">
        <f>AC21/G29</f>
        <v>#N/A</v>
      </c>
      <c r="AE21" s="8"/>
    </row>
    <row r="22" spans="1:31" s="15" customFormat="1" ht="34" x14ac:dyDescent="0.2">
      <c r="A22" s="8"/>
      <c r="B22" s="13" t="s">
        <v>83</v>
      </c>
      <c r="C22" s="29"/>
      <c r="D22" s="5" t="s">
        <v>84</v>
      </c>
      <c r="E22" s="56">
        <v>-4.2099999999999999E-2</v>
      </c>
      <c r="F22" s="8" t="e">
        <f>MATCH($D22,FAC_TOTALS_APTA!$A$2:$BN$2,)</f>
        <v>#N/A</v>
      </c>
      <c r="G22" s="35" t="e">
        <f>VLOOKUP(G11,FAC_TOTALS_APTA!$A$4:$BN$108,$F22,FALSE)</f>
        <v>#N/A</v>
      </c>
      <c r="H22" s="35" t="e">
        <f>VLOOKUP(H11,FAC_TOTALS_APTA!$A$4:$BN$108,$F22,FALSE)</f>
        <v>#N/A</v>
      </c>
      <c r="I22" s="31" t="str">
        <f t="shared" si="1"/>
        <v>-</v>
      </c>
      <c r="J22" s="32" t="str">
        <f t="shared" si="2"/>
        <v/>
      </c>
      <c r="K22" s="32" t="str">
        <f t="shared" si="3"/>
        <v>PER_CAPITA_TNC_TRIPS_MID_OPEX_BUS_FAC</v>
      </c>
      <c r="L22" s="8" t="e">
        <f>MATCH($K22,FAC_TOTALS_APTA!$A$2:$BL$2,)</f>
        <v>#N/A</v>
      </c>
      <c r="M22" s="30" t="e">
        <f>IF(M11=0,0,VLOOKUP(M11,FAC_TOTALS_APTA!$A$4:$BN$108,$L22,FALSE))</f>
        <v>#N/A</v>
      </c>
      <c r="N22" s="30" t="e">
        <f>IF(N11=0,0,VLOOKUP(N11,FAC_TOTALS_APTA!$A$4:$BN$108,$L22,FALSE))</f>
        <v>#N/A</v>
      </c>
      <c r="O22" s="30" t="e">
        <f>IF(O11=0,0,VLOOKUP(O11,FAC_TOTALS_APTA!$A$4:$BN$108,$L22,FALSE))</f>
        <v>#N/A</v>
      </c>
      <c r="P22" s="30" t="e">
        <f>IF(P11=0,0,VLOOKUP(P11,FAC_TOTALS_APTA!$A$4:$BN$108,$L22,FALSE))</f>
        <v>#N/A</v>
      </c>
      <c r="Q22" s="30" t="e">
        <f>IF(Q11=0,0,VLOOKUP(Q11,FAC_TOTALS_APTA!$A$4:$BN$108,$L22,FALSE))</f>
        <v>#N/A</v>
      </c>
      <c r="R22" s="30" t="e">
        <f>IF(R11=0,0,VLOOKUP(R11,FAC_TOTALS_APTA!$A$4:$BN$108,$L22,FALSE))</f>
        <v>#N/A</v>
      </c>
      <c r="S22" s="30">
        <f>IF(S11=0,0,VLOOKUP(S11,FAC_TOTALS_APTA!$A$4:$BN$108,$L22,FALSE))</f>
        <v>0</v>
      </c>
      <c r="T22" s="30">
        <f>IF(T11=0,0,VLOOKUP(T11,FAC_TOTALS_APTA!$A$4:$BN$108,$L22,FALSE))</f>
        <v>0</v>
      </c>
      <c r="U22" s="30">
        <f>IF(U11=0,0,VLOOKUP(U11,FAC_TOTALS_APTA!$A$4:$BN$108,$L22,FALSE))</f>
        <v>0</v>
      </c>
      <c r="V22" s="30">
        <f>IF(V11=0,0,VLOOKUP(V11,FAC_TOTALS_APTA!$A$4:$BN$108,$L22,FALSE))</f>
        <v>0</v>
      </c>
      <c r="W22" s="30">
        <f>IF(W11=0,0,VLOOKUP(W11,FAC_TOTALS_APTA!$A$4:$BN$108,$L22,FALSE))</f>
        <v>0</v>
      </c>
      <c r="X22" s="30">
        <f>IF(X11=0,0,VLOOKUP(X11,FAC_TOTALS_APTA!$A$4:$BN$108,$L22,FALSE))</f>
        <v>0</v>
      </c>
      <c r="Y22" s="30">
        <f>IF(Y11=0,0,VLOOKUP(Y11,FAC_TOTALS_APTA!$A$4:$BN$108,$L22,FALSE))</f>
        <v>0</v>
      </c>
      <c r="Z22" s="30">
        <f>IF(Z11=0,0,VLOOKUP(Z11,FAC_TOTALS_APTA!$A$4:$BN$108,$L22,FALSE))</f>
        <v>0</v>
      </c>
      <c r="AA22" s="30">
        <f>IF(AA11=0,0,VLOOKUP(AA11,FAC_TOTALS_APTA!$A$4:$BN$108,$L22,FALSE))</f>
        <v>0</v>
      </c>
      <c r="AB22" s="30">
        <f>IF(AB11=0,0,VLOOKUP(AB11,FAC_TOTALS_APTA!$A$4:$BN$108,$L22,FALSE))</f>
        <v>0</v>
      </c>
      <c r="AC22" s="33" t="e">
        <f t="shared" si="4"/>
        <v>#N/A</v>
      </c>
      <c r="AD22" s="34" t="e">
        <f>AC22/G29</f>
        <v>#N/A</v>
      </c>
      <c r="AE22" s="8"/>
    </row>
    <row r="23" spans="1:31" s="15" customFormat="1" ht="34" x14ac:dyDescent="0.2">
      <c r="A23" s="8"/>
      <c r="B23" s="13" t="s">
        <v>83</v>
      </c>
      <c r="C23" s="29"/>
      <c r="D23" s="5" t="s">
        <v>80</v>
      </c>
      <c r="E23" s="56">
        <v>-1.2E-2</v>
      </c>
      <c r="F23" s="8" t="e">
        <f>MATCH($D23,FAC_TOTALS_APTA!$A$2:$BN$2,)</f>
        <v>#N/A</v>
      </c>
      <c r="G23" s="35" t="e">
        <f>VLOOKUP(G11,FAC_TOTALS_APTA!$A$4:$BN$108,$F23,FALSE)</f>
        <v>#N/A</v>
      </c>
      <c r="H23" s="35" t="e">
        <f>VLOOKUP(H11,FAC_TOTALS_APTA!$A$4:$BN$108,$F23,FALSE)</f>
        <v>#N/A</v>
      </c>
      <c r="I23" s="31" t="str">
        <f t="shared" si="1"/>
        <v>-</v>
      </c>
      <c r="J23" s="32" t="str">
        <f t="shared" si="2"/>
        <v/>
      </c>
      <c r="K23" s="32" t="str">
        <f t="shared" si="3"/>
        <v>PER_CAPITA_TNC_TRIPS_LOW_OPEX_BUS_FAC</v>
      </c>
      <c r="L23" s="8" t="e">
        <f>MATCH($K23,FAC_TOTALS_APTA!$A$2:$BL$2,)</f>
        <v>#N/A</v>
      </c>
      <c r="M23" s="30" t="e">
        <f>IF(M11=0,0,VLOOKUP(M11,FAC_TOTALS_APTA!$A$4:$BN$108,$L23,FALSE))</f>
        <v>#N/A</v>
      </c>
      <c r="N23" s="30" t="e">
        <f>IF(N11=0,0,VLOOKUP(N11,FAC_TOTALS_APTA!$A$4:$BN$108,$L23,FALSE))</f>
        <v>#N/A</v>
      </c>
      <c r="O23" s="30" t="e">
        <f>IF(O11=0,0,VLOOKUP(O11,FAC_TOTALS_APTA!$A$4:$BN$108,$L23,FALSE))</f>
        <v>#N/A</v>
      </c>
      <c r="P23" s="30" t="e">
        <f>IF(P11=0,0,VLOOKUP(P11,FAC_TOTALS_APTA!$A$4:$BN$108,$L23,FALSE))</f>
        <v>#N/A</v>
      </c>
      <c r="Q23" s="30" t="e">
        <f>IF(Q11=0,0,VLOOKUP(Q11,FAC_TOTALS_APTA!$A$4:$BN$108,$L23,FALSE))</f>
        <v>#N/A</v>
      </c>
      <c r="R23" s="30" t="e">
        <f>IF(R11=0,0,VLOOKUP(R11,FAC_TOTALS_APTA!$A$4:$BN$108,$L23,FALSE))</f>
        <v>#N/A</v>
      </c>
      <c r="S23" s="30">
        <f>IF(S11=0,0,VLOOKUP(S11,FAC_TOTALS_APTA!$A$4:$BN$108,$L23,FALSE))</f>
        <v>0</v>
      </c>
      <c r="T23" s="30">
        <f>IF(T11=0,0,VLOOKUP(T11,FAC_TOTALS_APTA!$A$4:$BN$108,$L23,FALSE))</f>
        <v>0</v>
      </c>
      <c r="U23" s="30">
        <f>IF(U11=0,0,VLOOKUP(U11,FAC_TOTALS_APTA!$A$4:$BN$108,$L23,FALSE))</f>
        <v>0</v>
      </c>
      <c r="V23" s="30">
        <f>IF(V11=0,0,VLOOKUP(V11,FAC_TOTALS_APTA!$A$4:$BN$108,$L23,FALSE))</f>
        <v>0</v>
      </c>
      <c r="W23" s="30">
        <f>IF(W11=0,0,VLOOKUP(W11,FAC_TOTALS_APTA!$A$4:$BN$108,$L23,FALSE))</f>
        <v>0</v>
      </c>
      <c r="X23" s="30">
        <f>IF(X11=0,0,VLOOKUP(X11,FAC_TOTALS_APTA!$A$4:$BN$108,$L23,FALSE))</f>
        <v>0</v>
      </c>
      <c r="Y23" s="30">
        <f>IF(Y11=0,0,VLOOKUP(Y11,FAC_TOTALS_APTA!$A$4:$BN$108,$L23,FALSE))</f>
        <v>0</v>
      </c>
      <c r="Z23" s="30">
        <f>IF(Z11=0,0,VLOOKUP(Z11,FAC_TOTALS_APTA!$A$4:$BN$108,$L23,FALSE))</f>
        <v>0</v>
      </c>
      <c r="AA23" s="30">
        <f>IF(AA11=0,0,VLOOKUP(AA11,FAC_TOTALS_APTA!$A$4:$BN$108,$L23,FALSE))</f>
        <v>0</v>
      </c>
      <c r="AB23" s="30">
        <f>IF(AB11=0,0,VLOOKUP(AB11,FAC_TOTALS_APTA!$A$4:$BN$108,$L23,FALSE))</f>
        <v>0</v>
      </c>
      <c r="AC23" s="33" t="e">
        <f t="shared" si="4"/>
        <v>#N/A</v>
      </c>
      <c r="AD23" s="34" t="e">
        <f>AC23/G29</f>
        <v>#N/A</v>
      </c>
      <c r="AE23" s="8"/>
    </row>
    <row r="24" spans="1:31" s="15" customFormat="1" ht="34" x14ac:dyDescent="0.2">
      <c r="A24" s="8"/>
      <c r="B24" s="13" t="s">
        <v>83</v>
      </c>
      <c r="C24" s="29"/>
      <c r="D24" s="5" t="s">
        <v>88</v>
      </c>
      <c r="E24" s="56">
        <v>2.8E-3</v>
      </c>
      <c r="F24" s="8" t="e">
        <f>MATCH($D24,FAC_TOTALS_APTA!$A$2:$BN$2,)</f>
        <v>#N/A</v>
      </c>
      <c r="G24" s="35" t="e">
        <f>VLOOKUP(G11,FAC_TOTALS_APTA!$A$4:$BN$108,$F24,FALSE)</f>
        <v>#N/A</v>
      </c>
      <c r="H24" s="35" t="e">
        <f>VLOOKUP(H11,FAC_TOTALS_APTA!$A$4:$BN$108,$F24,FALSE)</f>
        <v>#N/A</v>
      </c>
      <c r="I24" s="31" t="str">
        <f t="shared" si="1"/>
        <v>-</v>
      </c>
      <c r="J24" s="32" t="str">
        <f t="shared" si="2"/>
        <v/>
      </c>
      <c r="K24" s="32" t="str">
        <f t="shared" si="3"/>
        <v>PER_CAPITA_TNC_TRIPS_NEW_YORK_BUS_FAC</v>
      </c>
      <c r="L24" s="8" t="e">
        <f>MATCH($K24,FAC_TOTALS_APTA!$A$2:$BL$2,)</f>
        <v>#N/A</v>
      </c>
      <c r="M24" s="30" t="e">
        <f>IF(M11=0,0,VLOOKUP(M11,FAC_TOTALS_APTA!$A$4:$BN$108,$L24,FALSE))</f>
        <v>#N/A</v>
      </c>
      <c r="N24" s="30" t="e">
        <f>IF(N11=0,0,VLOOKUP(N11,FAC_TOTALS_APTA!$A$4:$BN$108,$L24,FALSE))</f>
        <v>#N/A</v>
      </c>
      <c r="O24" s="30" t="e">
        <f>IF(O11=0,0,VLOOKUP(O11,FAC_TOTALS_APTA!$A$4:$BN$108,$L24,FALSE))</f>
        <v>#N/A</v>
      </c>
      <c r="P24" s="30" t="e">
        <f>IF(P11=0,0,VLOOKUP(P11,FAC_TOTALS_APTA!$A$4:$BN$108,$L24,FALSE))</f>
        <v>#N/A</v>
      </c>
      <c r="Q24" s="30" t="e">
        <f>IF(Q11=0,0,VLOOKUP(Q11,FAC_TOTALS_APTA!$A$4:$BN$108,$L24,FALSE))</f>
        <v>#N/A</v>
      </c>
      <c r="R24" s="30" t="e">
        <f>IF(R11=0,0,VLOOKUP(R11,FAC_TOTALS_APTA!$A$4:$BN$108,$L24,FALSE))</f>
        <v>#N/A</v>
      </c>
      <c r="S24" s="30">
        <f>IF(S11=0,0,VLOOKUP(S11,FAC_TOTALS_APTA!$A$4:$BN$108,$L24,FALSE))</f>
        <v>0</v>
      </c>
      <c r="T24" s="30">
        <f>IF(T11=0,0,VLOOKUP(T11,FAC_TOTALS_APTA!$A$4:$BN$108,$L24,FALSE))</f>
        <v>0</v>
      </c>
      <c r="U24" s="30">
        <f>IF(U11=0,0,VLOOKUP(U11,FAC_TOTALS_APTA!$A$4:$BN$108,$L24,FALSE))</f>
        <v>0</v>
      </c>
      <c r="V24" s="30">
        <f>IF(V11=0,0,VLOOKUP(V11,FAC_TOTALS_APTA!$A$4:$BN$108,$L24,FALSE))</f>
        <v>0</v>
      </c>
      <c r="W24" s="30">
        <f>IF(W11=0,0,VLOOKUP(W11,FAC_TOTALS_APTA!$A$4:$BN$108,$L24,FALSE))</f>
        <v>0</v>
      </c>
      <c r="X24" s="30">
        <f>IF(X11=0,0,VLOOKUP(X11,FAC_TOTALS_APTA!$A$4:$BN$108,$L24,FALSE))</f>
        <v>0</v>
      </c>
      <c r="Y24" s="30">
        <f>IF(Y11=0,0,VLOOKUP(Y11,FAC_TOTALS_APTA!$A$4:$BN$108,$L24,FALSE))</f>
        <v>0</v>
      </c>
      <c r="Z24" s="30">
        <f>IF(Z11=0,0,VLOOKUP(Z11,FAC_TOTALS_APTA!$A$4:$BN$108,$L24,FALSE))</f>
        <v>0</v>
      </c>
      <c r="AA24" s="30">
        <f>IF(AA11=0,0,VLOOKUP(AA11,FAC_TOTALS_APTA!$A$4:$BN$108,$L24,FALSE))</f>
        <v>0</v>
      </c>
      <c r="AB24" s="30">
        <f>IF(AB11=0,0,VLOOKUP(AB11,FAC_TOTALS_APTA!$A$4:$BN$108,$L24,FALSE))</f>
        <v>0</v>
      </c>
      <c r="AC24" s="33" t="e">
        <f t="shared" si="4"/>
        <v>#N/A</v>
      </c>
      <c r="AD24" s="34" t="e">
        <f>AC24/G29</f>
        <v>#N/A</v>
      </c>
      <c r="AE24" s="8"/>
    </row>
    <row r="25" spans="1:31" s="15" customFormat="1" ht="15" x14ac:dyDescent="0.2">
      <c r="A25" s="8"/>
      <c r="B25" s="27" t="s">
        <v>73</v>
      </c>
      <c r="C25" s="29"/>
      <c r="D25" s="8" t="s">
        <v>49</v>
      </c>
      <c r="E25" s="56">
        <v>-9.7000000000000003E-3</v>
      </c>
      <c r="F25" s="8">
        <f>MATCH($D25,FAC_TOTALS_APTA!$A$2:$BN$2,)</f>
        <v>22</v>
      </c>
      <c r="G25" s="35" t="e">
        <f>VLOOKUP(G11,FAC_TOTALS_APTA!$A$4:$BN$108,$F25,FALSE)</f>
        <v>#N/A</v>
      </c>
      <c r="H25" s="35" t="e">
        <f>VLOOKUP(H11,FAC_TOTALS_APTA!$A$4:$BN$108,$F25,FALSE)</f>
        <v>#N/A</v>
      </c>
      <c r="I25" s="31" t="str">
        <f t="shared" si="1"/>
        <v>-</v>
      </c>
      <c r="J25" s="32" t="str">
        <f t="shared" si="2"/>
        <v/>
      </c>
      <c r="K25" s="32" t="str">
        <f t="shared" si="3"/>
        <v>BIKE_SHARE_FAC</v>
      </c>
      <c r="L25" s="8">
        <f>MATCH($K25,FAC_TOTALS_APTA!$A$2:$BL$2,)</f>
        <v>35</v>
      </c>
      <c r="M25" s="30" t="e">
        <f>IF(M11=0,0,VLOOKUP(M11,FAC_TOTALS_APTA!$A$4:$BN$108,$L25,FALSE))</f>
        <v>#N/A</v>
      </c>
      <c r="N25" s="30" t="e">
        <f>IF(N11=0,0,VLOOKUP(N11,FAC_TOTALS_APTA!$A$4:$BN$108,$L25,FALSE))</f>
        <v>#N/A</v>
      </c>
      <c r="O25" s="30" t="e">
        <f>IF(O11=0,0,VLOOKUP(O11,FAC_TOTALS_APTA!$A$4:$BN$108,$L25,FALSE))</f>
        <v>#N/A</v>
      </c>
      <c r="P25" s="30" t="e">
        <f>IF(P11=0,0,VLOOKUP(P11,FAC_TOTALS_APTA!$A$4:$BN$108,$L25,FALSE))</f>
        <v>#N/A</v>
      </c>
      <c r="Q25" s="30" t="e">
        <f>IF(Q11=0,0,VLOOKUP(Q11,FAC_TOTALS_APTA!$A$4:$BN$108,$L25,FALSE))</f>
        <v>#N/A</v>
      </c>
      <c r="R25" s="30" t="e">
        <f>IF(R11=0,0,VLOOKUP(R11,FAC_TOTALS_APTA!$A$4:$BN$108,$L25,FALSE))</f>
        <v>#N/A</v>
      </c>
      <c r="S25" s="30">
        <f>IF(S11=0,0,VLOOKUP(S11,FAC_TOTALS_APTA!$A$4:$BN$108,$L25,FALSE))</f>
        <v>0</v>
      </c>
      <c r="T25" s="30">
        <f>IF(T11=0,0,VLOOKUP(T11,FAC_TOTALS_APTA!$A$4:$BN$108,$L25,FALSE))</f>
        <v>0</v>
      </c>
      <c r="U25" s="30">
        <f>IF(U11=0,0,VLOOKUP(U11,FAC_TOTALS_APTA!$A$4:$BN$108,$L25,FALSE))</f>
        <v>0</v>
      </c>
      <c r="V25" s="30">
        <f>IF(V11=0,0,VLOOKUP(V11,FAC_TOTALS_APTA!$A$4:$BN$108,$L25,FALSE))</f>
        <v>0</v>
      </c>
      <c r="W25" s="30">
        <f>IF(W11=0,0,VLOOKUP(W11,FAC_TOTALS_APTA!$A$4:$BN$108,$L25,FALSE))</f>
        <v>0</v>
      </c>
      <c r="X25" s="30">
        <f>IF(X11=0,0,VLOOKUP(X11,FAC_TOTALS_APTA!$A$4:$BN$108,$L25,FALSE))</f>
        <v>0</v>
      </c>
      <c r="Y25" s="30">
        <f>IF(Y11=0,0,VLOOKUP(Y11,FAC_TOTALS_APTA!$A$4:$BN$108,$L25,FALSE))</f>
        <v>0</v>
      </c>
      <c r="Z25" s="30">
        <f>IF(Z11=0,0,VLOOKUP(Z11,FAC_TOTALS_APTA!$A$4:$BN$108,$L25,FALSE))</f>
        <v>0</v>
      </c>
      <c r="AA25" s="30">
        <f>IF(AA11=0,0,VLOOKUP(AA11,FAC_TOTALS_APTA!$A$4:$BN$108,$L25,FALSE))</f>
        <v>0</v>
      </c>
      <c r="AB25" s="30">
        <f>IF(AB11=0,0,VLOOKUP(AB11,FAC_TOTALS_APTA!$A$4:$BN$108,$L25,FALSE))</f>
        <v>0</v>
      </c>
      <c r="AC25" s="33" t="e">
        <f t="shared" si="4"/>
        <v>#N/A</v>
      </c>
      <c r="AD25" s="34" t="e">
        <f>AC25/G29</f>
        <v>#N/A</v>
      </c>
      <c r="AE25" s="8"/>
    </row>
    <row r="26" spans="1:31" s="15" customFormat="1" ht="15" x14ac:dyDescent="0.2">
      <c r="A26" s="8"/>
      <c r="B26" s="10" t="s">
        <v>74</v>
      </c>
      <c r="C26" s="28"/>
      <c r="D26" s="9" t="s">
        <v>50</v>
      </c>
      <c r="E26" s="57">
        <v>-4.1399999999999999E-2</v>
      </c>
      <c r="F26" s="9">
        <f>MATCH($D26,FAC_TOTALS_APTA!$A$2:$BN$2,)</f>
        <v>23</v>
      </c>
      <c r="G26" s="37" t="e">
        <f>VLOOKUP(G11,FAC_TOTALS_APTA!$A$4:$BN$108,$F26,FALSE)</f>
        <v>#N/A</v>
      </c>
      <c r="H26" s="37" t="e">
        <f>VLOOKUP(H11,FAC_TOTALS_APTA!$A$4:$BN$108,$F26,FALSE)</f>
        <v>#N/A</v>
      </c>
      <c r="I26" s="38" t="str">
        <f t="shared" si="1"/>
        <v>-</v>
      </c>
      <c r="J26" s="39" t="str">
        <f t="shared" si="2"/>
        <v/>
      </c>
      <c r="K26" s="39" t="str">
        <f t="shared" si="3"/>
        <v>scooter_flag_FAC</v>
      </c>
      <c r="L26" s="9">
        <f>MATCH($K26,FAC_TOTALS_APTA!$A$2:$BL$2,)</f>
        <v>36</v>
      </c>
      <c r="M26" s="40" t="e">
        <f>IF($M$11=0,0,VLOOKUP($M$11,FAC_TOTALS_APTA!$A$4:$BN$108,$L26,FALSE))</f>
        <v>#N/A</v>
      </c>
      <c r="N26" s="40" t="e">
        <f>IF($M$11=0,0,VLOOKUP($M$11,FAC_TOTALS_APTA!$A$4:$BN$108,$L26,FALSE))</f>
        <v>#N/A</v>
      </c>
      <c r="O26" s="40" t="e">
        <f>IF($M$11=0,0,VLOOKUP($M$11,FAC_TOTALS_APTA!$A$4:$BN$108,$L26,FALSE))</f>
        <v>#N/A</v>
      </c>
      <c r="P26" s="40" t="e">
        <f>IF($M$11=0,0,VLOOKUP($M$11,FAC_TOTALS_APTA!$A$4:$BN$108,$L26,FALSE))</f>
        <v>#N/A</v>
      </c>
      <c r="Q26" s="40" t="e">
        <f>IF($M$11=0,0,VLOOKUP($M$11,FAC_TOTALS_APTA!$A$4:$BN$108,$L26,FALSE))</f>
        <v>#N/A</v>
      </c>
      <c r="R26" s="40" t="e">
        <f>IF($M$11=0,0,VLOOKUP($M$11,FAC_TOTALS_APTA!$A$4:$BN$108,$L26,FALSE))</f>
        <v>#N/A</v>
      </c>
      <c r="S26" s="40" t="e">
        <f>IF($M$11=0,0,VLOOKUP($M$11,FAC_TOTALS_APTA!$A$4:$BN$108,$L26,FALSE))</f>
        <v>#N/A</v>
      </c>
      <c r="T26" s="40" t="e">
        <f>IF($M$11=0,0,VLOOKUP($M$11,FAC_TOTALS_APTA!$A$4:$BN$108,$L26,FALSE))</f>
        <v>#N/A</v>
      </c>
      <c r="U26" s="40" t="e">
        <f>IF($M$11=0,0,VLOOKUP($M$11,FAC_TOTALS_APTA!$A$4:$BN$108,$L26,FALSE))</f>
        <v>#N/A</v>
      </c>
      <c r="V26" s="40" t="e">
        <f>IF($M$11=0,0,VLOOKUP($M$11,FAC_TOTALS_APTA!$A$4:$BN$108,$L26,FALSE))</f>
        <v>#N/A</v>
      </c>
      <c r="W26" s="40" t="e">
        <f>IF($M$11=0,0,VLOOKUP($M$11,FAC_TOTALS_APTA!$A$4:$BN$108,$L26,FALSE))</f>
        <v>#N/A</v>
      </c>
      <c r="X26" s="40" t="e">
        <f>IF($M$11=0,0,VLOOKUP($M$11,FAC_TOTALS_APTA!$A$4:$BN$108,$L26,FALSE))</f>
        <v>#N/A</v>
      </c>
      <c r="Y26" s="40" t="e">
        <f>IF($M$11=0,0,VLOOKUP($M$11,FAC_TOTALS_APTA!$A$4:$BN$108,$L26,FALSE))</f>
        <v>#N/A</v>
      </c>
      <c r="Z26" s="40" t="e">
        <f>IF($M$11=0,0,VLOOKUP($M$11,FAC_TOTALS_APTA!$A$4:$BN$108,$L26,FALSE))</f>
        <v>#N/A</v>
      </c>
      <c r="AA26" s="40" t="e">
        <f>IF($M$11=0,0,VLOOKUP($M$11,FAC_TOTALS_APTA!$A$4:$BN$108,$L26,FALSE))</f>
        <v>#N/A</v>
      </c>
      <c r="AB26" s="40" t="e">
        <f>IF($M$11=0,0,VLOOKUP($M$11,FAC_TOTALS_APTA!$A$4:$BN$108,$L26,FALSE))</f>
        <v>#N/A</v>
      </c>
      <c r="AC26" s="41" t="e">
        <f t="shared" si="4"/>
        <v>#N/A</v>
      </c>
      <c r="AD26" s="42" t="e">
        <f>AC26/G29</f>
        <v>#N/A</v>
      </c>
      <c r="AE26" s="8"/>
    </row>
    <row r="27" spans="1:31" s="15" customFormat="1" ht="15" x14ac:dyDescent="0.2">
      <c r="A27" s="8"/>
      <c r="B27" s="43" t="s">
        <v>61</v>
      </c>
      <c r="C27" s="44"/>
      <c r="D27" s="43" t="s">
        <v>53</v>
      </c>
      <c r="E27" s="45"/>
      <c r="F27" s="46"/>
      <c r="G27" s="47"/>
      <c r="H27" s="47"/>
      <c r="I27" s="48"/>
      <c r="J27" s="49"/>
      <c r="K27" s="49" t="str">
        <f t="shared" si="3"/>
        <v>New_Reporter_FAC</v>
      </c>
      <c r="L27" s="46">
        <f>MATCH($K27,FAC_TOTALS_APTA!$A$2:$BL$2,)</f>
        <v>40</v>
      </c>
      <c r="M27" s="47" t="e">
        <f>IF(M11=0,0,VLOOKUP(M11,FAC_TOTALS_APTA!$A$4:$BN$108,$L27,FALSE))</f>
        <v>#N/A</v>
      </c>
      <c r="N27" s="47" t="e">
        <f>IF(N11=0,0,VLOOKUP(N11,FAC_TOTALS_APTA!$A$4:$BN$108,$L27,FALSE))</f>
        <v>#N/A</v>
      </c>
      <c r="O27" s="47" t="e">
        <f>IF(O11=0,0,VLOOKUP(O11,FAC_TOTALS_APTA!$A$4:$BN$108,$L27,FALSE))</f>
        <v>#N/A</v>
      </c>
      <c r="P27" s="47" t="e">
        <f>IF(P11=0,0,VLOOKUP(P11,FAC_TOTALS_APTA!$A$4:$BN$108,$L27,FALSE))</f>
        <v>#N/A</v>
      </c>
      <c r="Q27" s="47" t="e">
        <f>IF(Q11=0,0,VLOOKUP(Q11,FAC_TOTALS_APTA!$A$4:$BN$108,$L27,FALSE))</f>
        <v>#N/A</v>
      </c>
      <c r="R27" s="47" t="e">
        <f>IF(R11=0,0,VLOOKUP(R11,FAC_TOTALS_APTA!$A$4:$BN$108,$L27,FALSE))</f>
        <v>#N/A</v>
      </c>
      <c r="S27" s="47">
        <f>IF(S11=0,0,VLOOKUP(S11,FAC_TOTALS_APTA!$A$4:$BN$108,$L27,FALSE))</f>
        <v>0</v>
      </c>
      <c r="T27" s="47">
        <f>IF(T11=0,0,VLOOKUP(T11,FAC_TOTALS_APTA!$A$4:$BN$108,$L27,FALSE))</f>
        <v>0</v>
      </c>
      <c r="U27" s="47">
        <f>IF(U11=0,0,VLOOKUP(U11,FAC_TOTALS_APTA!$A$4:$BN$108,$L27,FALSE))</f>
        <v>0</v>
      </c>
      <c r="V27" s="47">
        <f>IF(V11=0,0,VLOOKUP(V11,FAC_TOTALS_APTA!$A$4:$BN$108,$L27,FALSE))</f>
        <v>0</v>
      </c>
      <c r="W27" s="47">
        <f>IF(W11=0,0,VLOOKUP(W11,FAC_TOTALS_APTA!$A$4:$BN$108,$L27,FALSE))</f>
        <v>0</v>
      </c>
      <c r="X27" s="47">
        <f>IF(X11=0,0,VLOOKUP(X11,FAC_TOTALS_APTA!$A$4:$BN$108,$L27,FALSE))</f>
        <v>0</v>
      </c>
      <c r="Y27" s="47">
        <f>IF(Y11=0,0,VLOOKUP(Y11,FAC_TOTALS_APTA!$A$4:$BN$108,$L27,FALSE))</f>
        <v>0</v>
      </c>
      <c r="Z27" s="47">
        <f>IF(Z11=0,0,VLOOKUP(Z11,FAC_TOTALS_APTA!$A$4:$BN$108,$L27,FALSE))</f>
        <v>0</v>
      </c>
      <c r="AA27" s="47">
        <f>IF(AA11=0,0,VLOOKUP(AA11,FAC_TOTALS_APTA!$A$4:$BN$108,$L27,FALSE))</f>
        <v>0</v>
      </c>
      <c r="AB27" s="47">
        <f>IF(AB11=0,0,VLOOKUP(AB11,FAC_TOTALS_APTA!$A$4:$BN$108,$L27,FALSE))</f>
        <v>0</v>
      </c>
      <c r="AC27" s="50" t="e">
        <f>SUM(M27:AB27)</f>
        <v>#N/A</v>
      </c>
      <c r="AD27" s="51" t="e">
        <f>AC27/G29</f>
        <v>#N/A</v>
      </c>
      <c r="AE27" s="8"/>
    </row>
    <row r="28" spans="1:31" s="74" customFormat="1" ht="15" x14ac:dyDescent="0.2">
      <c r="A28" s="73"/>
      <c r="B28" s="27" t="s">
        <v>75</v>
      </c>
      <c r="C28" s="29"/>
      <c r="D28" s="8" t="s">
        <v>6</v>
      </c>
      <c r="E28" s="56"/>
      <c r="F28" s="8">
        <f>MATCH($D28,FAC_TOTALS_APTA!$A$2:$BL$2,)</f>
        <v>9</v>
      </c>
      <c r="G28" s="75" t="e">
        <f>VLOOKUP(G11,FAC_TOTALS_APTA!$A$4:$BN$108,$F28,FALSE)</f>
        <v>#N/A</v>
      </c>
      <c r="H28" s="75" t="e">
        <f>VLOOKUP(H11,FAC_TOTALS_APTA!$A$4:$BL$108,$F28,FALSE)</f>
        <v>#N/A</v>
      </c>
      <c r="I28" s="77" t="e">
        <f t="shared" ref="I28:I29" si="5">H28/G28-1</f>
        <v>#N/A</v>
      </c>
      <c r="J28" s="32"/>
      <c r="K28" s="32"/>
      <c r="L28" s="8"/>
      <c r="M28" s="30" t="e">
        <f t="shared" ref="M28:AB28" si="6">SUM(M13:M18)</f>
        <v>#N/A</v>
      </c>
      <c r="N28" s="30" t="e">
        <f t="shared" si="6"/>
        <v>#N/A</v>
      </c>
      <c r="O28" s="30" t="e">
        <f t="shared" si="6"/>
        <v>#N/A</v>
      </c>
      <c r="P28" s="30" t="e">
        <f t="shared" si="6"/>
        <v>#N/A</v>
      </c>
      <c r="Q28" s="30" t="e">
        <f t="shared" si="6"/>
        <v>#N/A</v>
      </c>
      <c r="R28" s="30" t="e">
        <f t="shared" si="6"/>
        <v>#N/A</v>
      </c>
      <c r="S28" s="30">
        <f t="shared" si="6"/>
        <v>0</v>
      </c>
      <c r="T28" s="30">
        <f t="shared" si="6"/>
        <v>0</v>
      </c>
      <c r="U28" s="30">
        <f t="shared" si="6"/>
        <v>0</v>
      </c>
      <c r="V28" s="30">
        <f t="shared" si="6"/>
        <v>0</v>
      </c>
      <c r="W28" s="30">
        <f t="shared" si="6"/>
        <v>0</v>
      </c>
      <c r="X28" s="30">
        <f t="shared" si="6"/>
        <v>0</v>
      </c>
      <c r="Y28" s="30">
        <f t="shared" si="6"/>
        <v>0</v>
      </c>
      <c r="Z28" s="30">
        <f t="shared" si="6"/>
        <v>0</v>
      </c>
      <c r="AA28" s="30">
        <f t="shared" si="6"/>
        <v>0</v>
      </c>
      <c r="AB28" s="30">
        <f t="shared" si="6"/>
        <v>0</v>
      </c>
      <c r="AC28" s="33" t="e">
        <f>H28-G28</f>
        <v>#N/A</v>
      </c>
      <c r="AD28" s="34" t="e">
        <f>I28</f>
        <v>#N/A</v>
      </c>
      <c r="AE28" s="73"/>
    </row>
    <row r="29" spans="1:31" ht="16" thickBot="1" x14ac:dyDescent="0.25">
      <c r="B29" s="11" t="s">
        <v>58</v>
      </c>
      <c r="C29" s="25"/>
      <c r="D29" s="25" t="s">
        <v>4</v>
      </c>
      <c r="E29" s="25"/>
      <c r="F29" s="25">
        <f>MATCH($D29,FAC_TOTALS_APTA!$A$2:$BL$2,)</f>
        <v>7</v>
      </c>
      <c r="G29" s="76" t="e">
        <f>VLOOKUP(G11,FAC_TOTALS_APTA!$A$4:$BL$108,$F29,FALSE)</f>
        <v>#N/A</v>
      </c>
      <c r="H29" s="76" t="e">
        <f>VLOOKUP(H11,FAC_TOTALS_APTA!$A$4:$BL$108,$F29,FALSE)</f>
        <v>#N/A</v>
      </c>
      <c r="I29" s="78" t="e">
        <f t="shared" si="5"/>
        <v>#N/A</v>
      </c>
      <c r="J29" s="52"/>
      <c r="K29" s="52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53" t="e">
        <f>H29-G29</f>
        <v>#N/A</v>
      </c>
      <c r="AD29" s="54" t="e">
        <f>I29</f>
        <v>#N/A</v>
      </c>
    </row>
    <row r="30" spans="1:31" ht="17" thickTop="1" thickBot="1" x14ac:dyDescent="0.25">
      <c r="B30" s="58" t="s">
        <v>76</v>
      </c>
      <c r="C30" s="59"/>
      <c r="D30" s="59"/>
      <c r="E30" s="60"/>
      <c r="F30" s="59"/>
      <c r="G30" s="59"/>
      <c r="H30" s="59"/>
      <c r="I30" s="61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4" t="e">
        <f>AD29-AD28</f>
        <v>#N/A</v>
      </c>
    </row>
    <row r="31" spans="1:31" ht="15" thickTop="1" x14ac:dyDescent="0.2"/>
    <row r="32" spans="1:31" s="12" customFormat="1" ht="15" x14ac:dyDescent="0.2">
      <c r="B32" s="20" t="s">
        <v>28</v>
      </c>
      <c r="E32" s="8"/>
      <c r="I32" s="19"/>
    </row>
    <row r="33" spans="1:31" ht="15" x14ac:dyDescent="0.2">
      <c r="B33" s="17" t="s">
        <v>19</v>
      </c>
      <c r="C33" s="18" t="s">
        <v>20</v>
      </c>
      <c r="D33" s="12"/>
      <c r="E33" s="8"/>
      <c r="F33" s="12"/>
      <c r="G33" s="12"/>
      <c r="H33" s="12"/>
      <c r="I33" s="19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1" x14ac:dyDescent="0.2">
      <c r="B34" s="17"/>
      <c r="C34" s="18"/>
      <c r="D34" s="12"/>
      <c r="E34" s="8"/>
      <c r="F34" s="12"/>
      <c r="G34" s="12"/>
      <c r="H34" s="12"/>
      <c r="I34" s="19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1" ht="15" x14ac:dyDescent="0.2">
      <c r="B35" s="20" t="s">
        <v>30</v>
      </c>
      <c r="C35" s="21">
        <v>0</v>
      </c>
      <c r="D35" s="12"/>
      <c r="E35" s="8"/>
      <c r="F35" s="12"/>
      <c r="G35" s="12"/>
      <c r="H35" s="12"/>
      <c r="I35" s="19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1" ht="16" thickBot="1" x14ac:dyDescent="0.25">
      <c r="B36" s="22" t="s">
        <v>39</v>
      </c>
      <c r="C36" s="23">
        <v>2</v>
      </c>
      <c r="D36" s="24"/>
      <c r="E36" s="25"/>
      <c r="F36" s="24"/>
      <c r="G36" s="24"/>
      <c r="H36" s="24"/>
      <c r="I36" s="26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1:31" ht="15" thickTop="1" x14ac:dyDescent="0.2">
      <c r="B37" s="62"/>
      <c r="C37" s="63"/>
      <c r="D37" s="63"/>
      <c r="E37" s="63"/>
      <c r="F37" s="63"/>
      <c r="G37" s="85" t="s">
        <v>59</v>
      </c>
      <c r="H37" s="85"/>
      <c r="I37" s="85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5" t="s">
        <v>63</v>
      </c>
      <c r="AD37" s="85"/>
    </row>
    <row r="38" spans="1:31" ht="15" x14ac:dyDescent="0.2">
      <c r="B38" s="10" t="s">
        <v>21</v>
      </c>
      <c r="C38" s="28" t="s">
        <v>22</v>
      </c>
      <c r="D38" s="9" t="s">
        <v>23</v>
      </c>
      <c r="E38" s="9" t="s">
        <v>29</v>
      </c>
      <c r="F38" s="9"/>
      <c r="G38" s="28">
        <f>$C$1</f>
        <v>2012</v>
      </c>
      <c r="H38" s="28">
        <f>$C$2</f>
        <v>2018</v>
      </c>
      <c r="I38" s="28" t="s">
        <v>25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 t="s">
        <v>27</v>
      </c>
      <c r="AD38" s="28" t="s">
        <v>25</v>
      </c>
    </row>
    <row r="39" spans="1:31" s="15" customFormat="1" x14ac:dyDescent="0.2">
      <c r="A39" s="8"/>
      <c r="B39" s="27"/>
      <c r="C39" s="29"/>
      <c r="D39" s="8"/>
      <c r="E39" s="8"/>
      <c r="F39" s="8"/>
      <c r="G39" s="8"/>
      <c r="H39" s="8"/>
      <c r="I39" s="29"/>
      <c r="J39" s="8"/>
      <c r="K39" s="8"/>
      <c r="L39" s="8"/>
      <c r="M39" s="8">
        <v>1</v>
      </c>
      <c r="N39" s="8">
        <v>2</v>
      </c>
      <c r="O39" s="8">
        <v>3</v>
      </c>
      <c r="P39" s="8">
        <v>4</v>
      </c>
      <c r="Q39" s="8">
        <v>5</v>
      </c>
      <c r="R39" s="8">
        <v>6</v>
      </c>
      <c r="S39" s="8">
        <v>7</v>
      </c>
      <c r="T39" s="8">
        <v>8</v>
      </c>
      <c r="U39" s="8">
        <v>9</v>
      </c>
      <c r="V39" s="8">
        <v>10</v>
      </c>
      <c r="W39" s="8">
        <v>11</v>
      </c>
      <c r="X39" s="8">
        <v>12</v>
      </c>
      <c r="Y39" s="8">
        <v>13</v>
      </c>
      <c r="Z39" s="8">
        <v>14</v>
      </c>
      <c r="AA39" s="8">
        <v>15</v>
      </c>
      <c r="AB39" s="8">
        <v>16</v>
      </c>
      <c r="AC39" s="8"/>
      <c r="AD39" s="8"/>
      <c r="AE39" s="8"/>
    </row>
    <row r="40" spans="1:31" x14ac:dyDescent="0.2">
      <c r="B40" s="27"/>
      <c r="C40" s="29"/>
      <c r="D40" s="8"/>
      <c r="E40" s="8"/>
      <c r="F40" s="8"/>
      <c r="G40" s="8" t="str">
        <f>CONCATENATE($C35,"_",$C36,"_",G38)</f>
        <v>0_2_2012</v>
      </c>
      <c r="H40" s="8" t="str">
        <f>CONCATENATE($C35,"_",$C36,"_",H38)</f>
        <v>0_2_2018</v>
      </c>
      <c r="I40" s="29"/>
      <c r="J40" s="8"/>
      <c r="K40" s="8"/>
      <c r="L40" s="8"/>
      <c r="M40" s="8" t="str">
        <f>IF($G38+M39&gt;$H38,0,CONCATENATE($C35,"_",$C36,"_",$G38+M39))</f>
        <v>0_2_2013</v>
      </c>
      <c r="N40" s="8" t="str">
        <f t="shared" ref="N40:AB40" si="7">IF($G38+N39&gt;$H38,0,CONCATENATE($C35,"_",$C36,"_",$G38+N39))</f>
        <v>0_2_2014</v>
      </c>
      <c r="O40" s="8" t="str">
        <f t="shared" si="7"/>
        <v>0_2_2015</v>
      </c>
      <c r="P40" s="8" t="str">
        <f t="shared" si="7"/>
        <v>0_2_2016</v>
      </c>
      <c r="Q40" s="8" t="str">
        <f t="shared" si="7"/>
        <v>0_2_2017</v>
      </c>
      <c r="R40" s="8" t="str">
        <f t="shared" si="7"/>
        <v>0_2_2018</v>
      </c>
      <c r="S40" s="8">
        <f t="shared" si="7"/>
        <v>0</v>
      </c>
      <c r="T40" s="8">
        <f t="shared" si="7"/>
        <v>0</v>
      </c>
      <c r="U40" s="8">
        <f t="shared" si="7"/>
        <v>0</v>
      </c>
      <c r="V40" s="8">
        <f t="shared" si="7"/>
        <v>0</v>
      </c>
      <c r="W40" s="8">
        <f t="shared" si="7"/>
        <v>0</v>
      </c>
      <c r="X40" s="8">
        <f t="shared" si="7"/>
        <v>0</v>
      </c>
      <c r="Y40" s="8">
        <f t="shared" si="7"/>
        <v>0</v>
      </c>
      <c r="Z40" s="8">
        <f t="shared" si="7"/>
        <v>0</v>
      </c>
      <c r="AA40" s="8">
        <f t="shared" si="7"/>
        <v>0</v>
      </c>
      <c r="AB40" s="8">
        <f t="shared" si="7"/>
        <v>0</v>
      </c>
      <c r="AC40" s="8"/>
      <c r="AD40" s="8"/>
    </row>
    <row r="41" spans="1:31" x14ac:dyDescent="0.2">
      <c r="B41" s="27"/>
      <c r="C41" s="29"/>
      <c r="D41" s="8"/>
      <c r="E41" s="8"/>
      <c r="F41" s="8" t="s">
        <v>26</v>
      </c>
      <c r="G41" s="30"/>
      <c r="H41" s="30"/>
      <c r="I41" s="29"/>
      <c r="J41" s="8"/>
      <c r="K41" s="8"/>
      <c r="L41" s="8" t="s">
        <v>26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1" s="15" customFormat="1" ht="15" x14ac:dyDescent="0.2">
      <c r="A42" s="8"/>
      <c r="B42" s="27" t="s">
        <v>37</v>
      </c>
      <c r="C42" s="29" t="s">
        <v>24</v>
      </c>
      <c r="D42" s="8" t="s">
        <v>8</v>
      </c>
      <c r="E42" s="56">
        <v>0.81299999999999994</v>
      </c>
      <c r="F42" s="8">
        <f>MATCH($D42,FAC_TOTALS_APTA!$A$2:$BN$2,)</f>
        <v>11</v>
      </c>
      <c r="G42" s="30" t="e">
        <f>VLOOKUP(G40,FAC_TOTALS_APTA!$A$4:$BN$108,$F42,FALSE)</f>
        <v>#N/A</v>
      </c>
      <c r="H42" s="30" t="e">
        <f>VLOOKUP(H40,FAC_TOTALS_APTA!$A$4:$BN$108,$F42,FALSE)</f>
        <v>#N/A</v>
      </c>
      <c r="I42" s="31" t="str">
        <f>IFERROR(H42/G42-1,"-")</f>
        <v>-</v>
      </c>
      <c r="J42" s="32" t="str">
        <f>IF(C42="Log","_log","")</f>
        <v>_log</v>
      </c>
      <c r="K42" s="32" t="str">
        <f>CONCATENATE(D42,J42,"_FAC")</f>
        <v>VRM_ADJ_log_FAC</v>
      </c>
      <c r="L42" s="8">
        <f>MATCH($K42,FAC_TOTALS_APTA!$A$2:$BL$2,)</f>
        <v>24</v>
      </c>
      <c r="M42" s="30" t="e">
        <f>IF(M40=0,0,VLOOKUP(M40,FAC_TOTALS_APTA!$A$4:$BN$108,$L42,FALSE))</f>
        <v>#N/A</v>
      </c>
      <c r="N42" s="30" t="e">
        <f>IF(N40=0,0,VLOOKUP(N40,FAC_TOTALS_APTA!$A$4:$BN$108,$L42,FALSE))</f>
        <v>#N/A</v>
      </c>
      <c r="O42" s="30" t="e">
        <f>IF(O40=0,0,VLOOKUP(O40,FAC_TOTALS_APTA!$A$4:$BN$108,$L42,FALSE))</f>
        <v>#N/A</v>
      </c>
      <c r="P42" s="30" t="e">
        <f>IF(P40=0,0,VLOOKUP(P40,FAC_TOTALS_APTA!$A$4:$BN$108,$L42,FALSE))</f>
        <v>#N/A</v>
      </c>
      <c r="Q42" s="30" t="e">
        <f>IF(Q40=0,0,VLOOKUP(Q40,FAC_TOTALS_APTA!$A$4:$BN$108,$L42,FALSE))</f>
        <v>#N/A</v>
      </c>
      <c r="R42" s="30" t="e">
        <f>IF(R40=0,0,VLOOKUP(R40,FAC_TOTALS_APTA!$A$4:$BN$108,$L42,FALSE))</f>
        <v>#N/A</v>
      </c>
      <c r="S42" s="30">
        <f>IF(S40=0,0,VLOOKUP(S40,FAC_TOTALS_APTA!$A$4:$BN$108,$L42,FALSE))</f>
        <v>0</v>
      </c>
      <c r="T42" s="30">
        <f>IF(T40=0,0,VLOOKUP(T40,FAC_TOTALS_APTA!$A$4:$BN$108,$L42,FALSE))</f>
        <v>0</v>
      </c>
      <c r="U42" s="30">
        <f>IF(U40=0,0,VLOOKUP(U40,FAC_TOTALS_APTA!$A$4:$BN$108,$L42,FALSE))</f>
        <v>0</v>
      </c>
      <c r="V42" s="30">
        <f>IF(V40=0,0,VLOOKUP(V40,FAC_TOTALS_APTA!$A$4:$BN$108,$L42,FALSE))</f>
        <v>0</v>
      </c>
      <c r="W42" s="30">
        <f>IF(W40=0,0,VLOOKUP(W40,FAC_TOTALS_APTA!$A$4:$BN$108,$L42,FALSE))</f>
        <v>0</v>
      </c>
      <c r="X42" s="30">
        <f>IF(X40=0,0,VLOOKUP(X40,FAC_TOTALS_APTA!$A$4:$BN$108,$L42,FALSE))</f>
        <v>0</v>
      </c>
      <c r="Y42" s="30">
        <f>IF(Y40=0,0,VLOOKUP(Y40,FAC_TOTALS_APTA!$A$4:$BN$108,$L42,FALSE))</f>
        <v>0</v>
      </c>
      <c r="Z42" s="30">
        <f>IF(Z40=0,0,VLOOKUP(Z40,FAC_TOTALS_APTA!$A$4:$BN$108,$L42,FALSE))</f>
        <v>0</v>
      </c>
      <c r="AA42" s="30">
        <f>IF(AA40=0,0,VLOOKUP(AA40,FAC_TOTALS_APTA!$A$4:$BN$108,$L42,FALSE))</f>
        <v>0</v>
      </c>
      <c r="AB42" s="30">
        <f>IF(AB40=0,0,VLOOKUP(AB40,FAC_TOTALS_APTA!$A$4:$BN$108,$L42,FALSE))</f>
        <v>0</v>
      </c>
      <c r="AC42" s="33" t="e">
        <f>SUM(M42:AB42)</f>
        <v>#N/A</v>
      </c>
      <c r="AD42" s="34" t="e">
        <f>AC42/G58</f>
        <v>#N/A</v>
      </c>
      <c r="AE42" s="8"/>
    </row>
    <row r="43" spans="1:31" s="15" customFormat="1" ht="15" x14ac:dyDescent="0.2">
      <c r="A43" s="8"/>
      <c r="B43" s="27" t="s">
        <v>60</v>
      </c>
      <c r="C43" s="29" t="s">
        <v>24</v>
      </c>
      <c r="D43" s="8" t="s">
        <v>18</v>
      </c>
      <c r="E43" s="56">
        <v>-0.70179999999999998</v>
      </c>
      <c r="F43" s="8">
        <f>MATCH($D43,FAC_TOTALS_APTA!$A$2:$BN$2,)</f>
        <v>12</v>
      </c>
      <c r="G43" s="55" t="e">
        <f>VLOOKUP(G40,FAC_TOTALS_APTA!$A$4:$BN$108,$F43,FALSE)</f>
        <v>#N/A</v>
      </c>
      <c r="H43" s="55" t="e">
        <f>VLOOKUP(H40,FAC_TOTALS_APTA!$A$4:$BN$108,$F43,FALSE)</f>
        <v>#N/A</v>
      </c>
      <c r="I43" s="31" t="str">
        <f t="shared" ref="I43:I55" si="8">IFERROR(H43/G43-1,"-")</f>
        <v>-</v>
      </c>
      <c r="J43" s="32" t="str">
        <f t="shared" ref="J43:J55" si="9">IF(C43="Log","_log","")</f>
        <v>_log</v>
      </c>
      <c r="K43" s="32" t="str">
        <f t="shared" ref="K43:K56" si="10">CONCATENATE(D43,J43,"_FAC")</f>
        <v>FARE_per_UPT_2018_log_FAC</v>
      </c>
      <c r="L43" s="8">
        <f>MATCH($K43,FAC_TOTALS_APTA!$A$2:$BL$2,)</f>
        <v>25</v>
      </c>
      <c r="M43" s="30" t="e">
        <f>IF(M40=0,0,VLOOKUP(M40,FAC_TOTALS_APTA!$A$4:$BN$108,$L43,FALSE))</f>
        <v>#N/A</v>
      </c>
      <c r="N43" s="30" t="e">
        <f>IF(N40=0,0,VLOOKUP(N40,FAC_TOTALS_APTA!$A$4:$BN$108,$L43,FALSE))</f>
        <v>#N/A</v>
      </c>
      <c r="O43" s="30" t="e">
        <f>IF(O40=0,0,VLOOKUP(O40,FAC_TOTALS_APTA!$A$4:$BN$108,$L43,FALSE))</f>
        <v>#N/A</v>
      </c>
      <c r="P43" s="30" t="e">
        <f>IF(P40=0,0,VLOOKUP(P40,FAC_TOTALS_APTA!$A$4:$BN$108,$L43,FALSE))</f>
        <v>#N/A</v>
      </c>
      <c r="Q43" s="30" t="e">
        <f>IF(Q40=0,0,VLOOKUP(Q40,FAC_TOTALS_APTA!$A$4:$BN$108,$L43,FALSE))</f>
        <v>#N/A</v>
      </c>
      <c r="R43" s="30" t="e">
        <f>IF(R40=0,0,VLOOKUP(R40,FAC_TOTALS_APTA!$A$4:$BN$108,$L43,FALSE))</f>
        <v>#N/A</v>
      </c>
      <c r="S43" s="30">
        <f>IF(S40=0,0,VLOOKUP(S40,FAC_TOTALS_APTA!$A$4:$BN$108,$L43,FALSE))</f>
        <v>0</v>
      </c>
      <c r="T43" s="30">
        <f>IF(T40=0,0,VLOOKUP(T40,FAC_TOTALS_APTA!$A$4:$BN$108,$L43,FALSE))</f>
        <v>0</v>
      </c>
      <c r="U43" s="30">
        <f>IF(U40=0,0,VLOOKUP(U40,FAC_TOTALS_APTA!$A$4:$BN$108,$L43,FALSE))</f>
        <v>0</v>
      </c>
      <c r="V43" s="30">
        <f>IF(V40=0,0,VLOOKUP(V40,FAC_TOTALS_APTA!$A$4:$BN$108,$L43,FALSE))</f>
        <v>0</v>
      </c>
      <c r="W43" s="30">
        <f>IF(W40=0,0,VLOOKUP(W40,FAC_TOTALS_APTA!$A$4:$BN$108,$L43,FALSE))</f>
        <v>0</v>
      </c>
      <c r="X43" s="30">
        <f>IF(X40=0,0,VLOOKUP(X40,FAC_TOTALS_APTA!$A$4:$BN$108,$L43,FALSE))</f>
        <v>0</v>
      </c>
      <c r="Y43" s="30">
        <f>IF(Y40=0,0,VLOOKUP(Y40,FAC_TOTALS_APTA!$A$4:$BN$108,$L43,FALSE))</f>
        <v>0</v>
      </c>
      <c r="Z43" s="30">
        <f>IF(Z40=0,0,VLOOKUP(Z40,FAC_TOTALS_APTA!$A$4:$BN$108,$L43,FALSE))</f>
        <v>0</v>
      </c>
      <c r="AA43" s="30">
        <f>IF(AA40=0,0,VLOOKUP(AA40,FAC_TOTALS_APTA!$A$4:$BN$108,$L43,FALSE))</f>
        <v>0</v>
      </c>
      <c r="AB43" s="30">
        <f>IF(AB40=0,0,VLOOKUP(AB40,FAC_TOTALS_APTA!$A$4:$BN$108,$L43,FALSE))</f>
        <v>0</v>
      </c>
      <c r="AC43" s="33" t="e">
        <f t="shared" ref="AC43:AC55" si="11">SUM(M43:AB43)</f>
        <v>#N/A</v>
      </c>
      <c r="AD43" s="34" t="e">
        <f>AC43/G58</f>
        <v>#N/A</v>
      </c>
      <c r="AE43" s="8"/>
    </row>
    <row r="44" spans="1:31" s="15" customFormat="1" ht="15" x14ac:dyDescent="0.2">
      <c r="A44" s="8"/>
      <c r="B44" s="27" t="s">
        <v>56</v>
      </c>
      <c r="C44" s="29" t="s">
        <v>24</v>
      </c>
      <c r="D44" s="8" t="s">
        <v>9</v>
      </c>
      <c r="E44" s="56">
        <v>0.26119999999999999</v>
      </c>
      <c r="F44" s="8">
        <f>MATCH($D44,FAC_TOTALS_APTA!$A$2:$BN$2,)</f>
        <v>13</v>
      </c>
      <c r="G44" s="30" t="e">
        <f>VLOOKUP(G40,FAC_TOTALS_APTA!$A$4:$BN$108,$F44,FALSE)</f>
        <v>#N/A</v>
      </c>
      <c r="H44" s="30" t="e">
        <f>VLOOKUP(H40,FAC_TOTALS_APTA!$A$4:$BN$108,$F44,FALSE)</f>
        <v>#N/A</v>
      </c>
      <c r="I44" s="31" t="str">
        <f t="shared" si="8"/>
        <v>-</v>
      </c>
      <c r="J44" s="32" t="str">
        <f t="shared" si="9"/>
        <v>_log</v>
      </c>
      <c r="K44" s="32" t="str">
        <f t="shared" si="10"/>
        <v>POP_EMP_log_FAC</v>
      </c>
      <c r="L44" s="8">
        <f>MATCH($K44,FAC_TOTALS_APTA!$A$2:$BL$2,)</f>
        <v>26</v>
      </c>
      <c r="M44" s="30" t="e">
        <f>IF(M40=0,0,VLOOKUP(M40,FAC_TOTALS_APTA!$A$4:$BN$108,$L44,FALSE))</f>
        <v>#N/A</v>
      </c>
      <c r="N44" s="30" t="e">
        <f>IF(N40=0,0,VLOOKUP(N40,FAC_TOTALS_APTA!$A$4:$BN$108,$L44,FALSE))</f>
        <v>#N/A</v>
      </c>
      <c r="O44" s="30" t="e">
        <f>IF(O40=0,0,VLOOKUP(O40,FAC_TOTALS_APTA!$A$4:$BN$108,$L44,FALSE))</f>
        <v>#N/A</v>
      </c>
      <c r="P44" s="30" t="e">
        <f>IF(P40=0,0,VLOOKUP(P40,FAC_TOTALS_APTA!$A$4:$BN$108,$L44,FALSE))</f>
        <v>#N/A</v>
      </c>
      <c r="Q44" s="30" t="e">
        <f>IF(Q40=0,0,VLOOKUP(Q40,FAC_TOTALS_APTA!$A$4:$BN$108,$L44,FALSE))</f>
        <v>#N/A</v>
      </c>
      <c r="R44" s="30" t="e">
        <f>IF(R40=0,0,VLOOKUP(R40,FAC_TOTALS_APTA!$A$4:$BN$108,$L44,FALSE))</f>
        <v>#N/A</v>
      </c>
      <c r="S44" s="30">
        <f>IF(S40=0,0,VLOOKUP(S40,FAC_TOTALS_APTA!$A$4:$BN$108,$L44,FALSE))</f>
        <v>0</v>
      </c>
      <c r="T44" s="30">
        <f>IF(T40=0,0,VLOOKUP(T40,FAC_TOTALS_APTA!$A$4:$BN$108,$L44,FALSE))</f>
        <v>0</v>
      </c>
      <c r="U44" s="30">
        <f>IF(U40=0,0,VLOOKUP(U40,FAC_TOTALS_APTA!$A$4:$BN$108,$L44,FALSE))</f>
        <v>0</v>
      </c>
      <c r="V44" s="30">
        <f>IF(V40=0,0,VLOOKUP(V40,FAC_TOTALS_APTA!$A$4:$BN$108,$L44,FALSE))</f>
        <v>0</v>
      </c>
      <c r="W44" s="30">
        <f>IF(W40=0,0,VLOOKUP(W40,FAC_TOTALS_APTA!$A$4:$BN$108,$L44,FALSE))</f>
        <v>0</v>
      </c>
      <c r="X44" s="30">
        <f>IF(X40=0,0,VLOOKUP(X40,FAC_TOTALS_APTA!$A$4:$BN$108,$L44,FALSE))</f>
        <v>0</v>
      </c>
      <c r="Y44" s="30">
        <f>IF(Y40=0,0,VLOOKUP(Y40,FAC_TOTALS_APTA!$A$4:$BN$108,$L44,FALSE))</f>
        <v>0</v>
      </c>
      <c r="Z44" s="30">
        <f>IF(Z40=0,0,VLOOKUP(Z40,FAC_TOTALS_APTA!$A$4:$BN$108,$L44,FALSE))</f>
        <v>0</v>
      </c>
      <c r="AA44" s="30">
        <f>IF(AA40=0,0,VLOOKUP(AA40,FAC_TOTALS_APTA!$A$4:$BN$108,$L44,FALSE))</f>
        <v>0</v>
      </c>
      <c r="AB44" s="30">
        <f>IF(AB40=0,0,VLOOKUP(AB40,FAC_TOTALS_APTA!$A$4:$BN$108,$L44,FALSE))</f>
        <v>0</v>
      </c>
      <c r="AC44" s="33" t="e">
        <f t="shared" si="11"/>
        <v>#N/A</v>
      </c>
      <c r="AD44" s="34" t="e">
        <f>AC44/G58</f>
        <v>#N/A</v>
      </c>
      <c r="AE44" s="8"/>
    </row>
    <row r="45" spans="1:31" s="15" customFormat="1" ht="30" x14ac:dyDescent="0.2">
      <c r="A45" s="8"/>
      <c r="B45" s="27" t="s">
        <v>82</v>
      </c>
      <c r="C45" s="29"/>
      <c r="D45" s="5" t="s">
        <v>79</v>
      </c>
      <c r="E45" s="56">
        <v>0.39179999999999998</v>
      </c>
      <c r="F45" s="8">
        <f>MATCH($D45,FAC_TOTALS_APTA!$A$2:$BN$2,)</f>
        <v>17</v>
      </c>
      <c r="G45" s="55" t="e">
        <f>VLOOKUP(G40,FAC_TOTALS_APTA!$A$4:$BN$108,$F45,FALSE)</f>
        <v>#N/A</v>
      </c>
      <c r="H45" s="55" t="e">
        <f>VLOOKUP(H40,FAC_TOTALS_APTA!$A$4:$BN$108,$F45,FALSE)</f>
        <v>#N/A</v>
      </c>
      <c r="I45" s="31" t="str">
        <f t="shared" si="8"/>
        <v>-</v>
      </c>
      <c r="J45" s="32" t="str">
        <f t="shared" si="9"/>
        <v/>
      </c>
      <c r="K45" s="32" t="str">
        <f t="shared" si="10"/>
        <v>TSD_POP_EMP_PCT_FAC</v>
      </c>
      <c r="L45" s="8">
        <f>MATCH($K45,FAC_TOTALS_APTA!$A$2:$BL$2,)</f>
        <v>30</v>
      </c>
      <c r="M45" s="30" t="e">
        <f>IF(M40=0,0,VLOOKUP(M40,FAC_TOTALS_APTA!$A$4:$BN$108,$L45,FALSE))</f>
        <v>#N/A</v>
      </c>
      <c r="N45" s="30" t="e">
        <f>IF(N40=0,0,VLOOKUP(N40,FAC_TOTALS_APTA!$A$4:$BN$108,$L45,FALSE))</f>
        <v>#N/A</v>
      </c>
      <c r="O45" s="30" t="e">
        <f>IF(O40=0,0,VLOOKUP(O40,FAC_TOTALS_APTA!$A$4:$BN$108,$L45,FALSE))</f>
        <v>#N/A</v>
      </c>
      <c r="P45" s="30" t="e">
        <f>IF(P40=0,0,VLOOKUP(P40,FAC_TOTALS_APTA!$A$4:$BN$108,$L45,FALSE))</f>
        <v>#N/A</v>
      </c>
      <c r="Q45" s="30" t="e">
        <f>IF(Q40=0,0,VLOOKUP(Q40,FAC_TOTALS_APTA!$A$4:$BN$108,$L45,FALSE))</f>
        <v>#N/A</v>
      </c>
      <c r="R45" s="30" t="e">
        <f>IF(R40=0,0,VLOOKUP(R40,FAC_TOTALS_APTA!$A$4:$BN$108,$L45,FALSE))</f>
        <v>#N/A</v>
      </c>
      <c r="S45" s="30">
        <f>IF(S40=0,0,VLOOKUP(S40,FAC_TOTALS_APTA!$A$4:$BN$108,$L45,FALSE))</f>
        <v>0</v>
      </c>
      <c r="T45" s="30">
        <f>IF(T40=0,0,VLOOKUP(T40,FAC_TOTALS_APTA!$A$4:$BN$108,$L45,FALSE))</f>
        <v>0</v>
      </c>
      <c r="U45" s="30">
        <f>IF(U40=0,0,VLOOKUP(U40,FAC_TOTALS_APTA!$A$4:$BN$108,$L45,FALSE))</f>
        <v>0</v>
      </c>
      <c r="V45" s="30">
        <f>IF(V40=0,0,VLOOKUP(V40,FAC_TOTALS_APTA!$A$4:$BN$108,$L45,FALSE))</f>
        <v>0</v>
      </c>
      <c r="W45" s="30">
        <f>IF(W40=0,0,VLOOKUP(W40,FAC_TOTALS_APTA!$A$4:$BN$108,$L45,FALSE))</f>
        <v>0</v>
      </c>
      <c r="X45" s="30">
        <f>IF(X40=0,0,VLOOKUP(X40,FAC_TOTALS_APTA!$A$4:$BN$108,$L45,FALSE))</f>
        <v>0</v>
      </c>
      <c r="Y45" s="30">
        <f>IF(Y40=0,0,VLOOKUP(Y40,FAC_TOTALS_APTA!$A$4:$BN$108,$L45,FALSE))</f>
        <v>0</v>
      </c>
      <c r="Z45" s="30">
        <f>IF(Z40=0,0,VLOOKUP(Z40,FAC_TOTALS_APTA!$A$4:$BN$108,$L45,FALSE))</f>
        <v>0</v>
      </c>
      <c r="AA45" s="30">
        <f>IF(AA40=0,0,VLOOKUP(AA40,FAC_TOTALS_APTA!$A$4:$BN$108,$L45,FALSE))</f>
        <v>0</v>
      </c>
      <c r="AB45" s="30">
        <f>IF(AB40=0,0,VLOOKUP(AB40,FAC_TOTALS_APTA!$A$4:$BN$108,$L45,FALSE))</f>
        <v>0</v>
      </c>
      <c r="AC45" s="33" t="e">
        <f t="shared" si="11"/>
        <v>#N/A</v>
      </c>
      <c r="AD45" s="34" t="e">
        <f>AC45/G58</f>
        <v>#N/A</v>
      </c>
      <c r="AE45" s="8"/>
    </row>
    <row r="46" spans="1:31" s="15" customFormat="1" ht="15" x14ac:dyDescent="0.2">
      <c r="A46" s="8"/>
      <c r="B46" s="27" t="s">
        <v>57</v>
      </c>
      <c r="C46" s="29" t="s">
        <v>24</v>
      </c>
      <c r="D46" s="36" t="s">
        <v>17</v>
      </c>
      <c r="E46" s="56">
        <v>0.21890000000000001</v>
      </c>
      <c r="F46" s="8">
        <f>MATCH($D46,FAC_TOTALS_APTA!$A$2:$BN$2,)</f>
        <v>14</v>
      </c>
      <c r="G46" s="35" t="e">
        <f>VLOOKUP(G40,FAC_TOTALS_APTA!$A$4:$BN$108,$F46,FALSE)</f>
        <v>#N/A</v>
      </c>
      <c r="H46" s="35" t="e">
        <f>VLOOKUP(H40,FAC_TOTALS_APTA!$A$4:$BN$108,$F46,FALSE)</f>
        <v>#N/A</v>
      </c>
      <c r="I46" s="31" t="str">
        <f t="shared" si="8"/>
        <v>-</v>
      </c>
      <c r="J46" s="32" t="str">
        <f t="shared" si="9"/>
        <v>_log</v>
      </c>
      <c r="K46" s="32" t="str">
        <f t="shared" si="10"/>
        <v>GAS_PRICE_2018_log_FAC</v>
      </c>
      <c r="L46" s="8">
        <f>MATCH($K46,FAC_TOTALS_APTA!$A$2:$BL$2,)</f>
        <v>27</v>
      </c>
      <c r="M46" s="30" t="e">
        <f>IF(M40=0,0,VLOOKUP(M40,FAC_TOTALS_APTA!$A$4:$BN$108,$L46,FALSE))</f>
        <v>#N/A</v>
      </c>
      <c r="N46" s="30" t="e">
        <f>IF(N40=0,0,VLOOKUP(N40,FAC_TOTALS_APTA!$A$4:$BN$108,$L46,FALSE))</f>
        <v>#N/A</v>
      </c>
      <c r="O46" s="30" t="e">
        <f>IF(O40=0,0,VLOOKUP(O40,FAC_TOTALS_APTA!$A$4:$BN$108,$L46,FALSE))</f>
        <v>#N/A</v>
      </c>
      <c r="P46" s="30" t="e">
        <f>IF(P40=0,0,VLOOKUP(P40,FAC_TOTALS_APTA!$A$4:$BN$108,$L46,FALSE))</f>
        <v>#N/A</v>
      </c>
      <c r="Q46" s="30" t="e">
        <f>IF(Q40=0,0,VLOOKUP(Q40,FAC_TOTALS_APTA!$A$4:$BN$108,$L46,FALSE))</f>
        <v>#N/A</v>
      </c>
      <c r="R46" s="30" t="e">
        <f>IF(R40=0,0,VLOOKUP(R40,FAC_TOTALS_APTA!$A$4:$BN$108,$L46,FALSE))</f>
        <v>#N/A</v>
      </c>
      <c r="S46" s="30">
        <f>IF(S40=0,0,VLOOKUP(S40,FAC_TOTALS_APTA!$A$4:$BN$108,$L46,FALSE))</f>
        <v>0</v>
      </c>
      <c r="T46" s="30">
        <f>IF(T40=0,0,VLOOKUP(T40,FAC_TOTALS_APTA!$A$4:$BN$108,$L46,FALSE))</f>
        <v>0</v>
      </c>
      <c r="U46" s="30">
        <f>IF(U40=0,0,VLOOKUP(U40,FAC_TOTALS_APTA!$A$4:$BN$108,$L46,FALSE))</f>
        <v>0</v>
      </c>
      <c r="V46" s="30">
        <f>IF(V40=0,0,VLOOKUP(V40,FAC_TOTALS_APTA!$A$4:$BN$108,$L46,FALSE))</f>
        <v>0</v>
      </c>
      <c r="W46" s="30">
        <f>IF(W40=0,0,VLOOKUP(W40,FAC_TOTALS_APTA!$A$4:$BN$108,$L46,FALSE))</f>
        <v>0</v>
      </c>
      <c r="X46" s="30">
        <f>IF(X40=0,0,VLOOKUP(X40,FAC_TOTALS_APTA!$A$4:$BN$108,$L46,FALSE))</f>
        <v>0</v>
      </c>
      <c r="Y46" s="30">
        <f>IF(Y40=0,0,VLOOKUP(Y40,FAC_TOTALS_APTA!$A$4:$BN$108,$L46,FALSE))</f>
        <v>0</v>
      </c>
      <c r="Z46" s="30">
        <f>IF(Z40=0,0,VLOOKUP(Z40,FAC_TOTALS_APTA!$A$4:$BN$108,$L46,FALSE))</f>
        <v>0</v>
      </c>
      <c r="AA46" s="30">
        <f>IF(AA40=0,0,VLOOKUP(AA40,FAC_TOTALS_APTA!$A$4:$BN$108,$L46,FALSE))</f>
        <v>0</v>
      </c>
      <c r="AB46" s="30">
        <f>IF(AB40=0,0,VLOOKUP(AB40,FAC_TOTALS_APTA!$A$4:$BN$108,$L46,FALSE))</f>
        <v>0</v>
      </c>
      <c r="AC46" s="33" t="e">
        <f t="shared" si="11"/>
        <v>#N/A</v>
      </c>
      <c r="AD46" s="34" t="e">
        <f>AC46/G58</f>
        <v>#N/A</v>
      </c>
      <c r="AE46" s="8"/>
    </row>
    <row r="47" spans="1:31" s="15" customFormat="1" ht="15" x14ac:dyDescent="0.2">
      <c r="A47" s="8"/>
      <c r="B47" s="27" t="s">
        <v>54</v>
      </c>
      <c r="C47" s="29" t="s">
        <v>24</v>
      </c>
      <c r="D47" s="8" t="s">
        <v>16</v>
      </c>
      <c r="E47" s="56">
        <v>-0.3866</v>
      </c>
      <c r="F47" s="8">
        <f>MATCH($D47,FAC_TOTALS_APTA!$A$2:$BN$2,)</f>
        <v>15</v>
      </c>
      <c r="G47" s="55" t="e">
        <f>VLOOKUP(G40,FAC_TOTALS_APTA!$A$4:$BN$108,$F47,FALSE)</f>
        <v>#N/A</v>
      </c>
      <c r="H47" s="55" t="e">
        <f>VLOOKUP(H40,FAC_TOTALS_APTA!$A$4:$BN$108,$F47,FALSE)</f>
        <v>#N/A</v>
      </c>
      <c r="I47" s="31" t="str">
        <f t="shared" si="8"/>
        <v>-</v>
      </c>
      <c r="J47" s="32" t="str">
        <f t="shared" si="9"/>
        <v>_log</v>
      </c>
      <c r="K47" s="32" t="str">
        <f t="shared" si="10"/>
        <v>TOTAL_MED_INC_INDIV_2018_log_FAC</v>
      </c>
      <c r="L47" s="8">
        <f>MATCH($K47,FAC_TOTALS_APTA!$A$2:$BL$2,)</f>
        <v>28</v>
      </c>
      <c r="M47" s="30" t="e">
        <f>IF(M40=0,0,VLOOKUP(M40,FAC_TOTALS_APTA!$A$4:$BN$108,$L47,FALSE))</f>
        <v>#N/A</v>
      </c>
      <c r="N47" s="30" t="e">
        <f>IF(N40=0,0,VLOOKUP(N40,FAC_TOTALS_APTA!$A$4:$BN$108,$L47,FALSE))</f>
        <v>#N/A</v>
      </c>
      <c r="O47" s="30" t="e">
        <f>IF(O40=0,0,VLOOKUP(O40,FAC_TOTALS_APTA!$A$4:$BN$108,$L47,FALSE))</f>
        <v>#N/A</v>
      </c>
      <c r="P47" s="30" t="e">
        <f>IF(P40=0,0,VLOOKUP(P40,FAC_TOTALS_APTA!$A$4:$BN$108,$L47,FALSE))</f>
        <v>#N/A</v>
      </c>
      <c r="Q47" s="30" t="e">
        <f>IF(Q40=0,0,VLOOKUP(Q40,FAC_TOTALS_APTA!$A$4:$BN$108,$L47,FALSE))</f>
        <v>#N/A</v>
      </c>
      <c r="R47" s="30" t="e">
        <f>IF(R40=0,0,VLOOKUP(R40,FAC_TOTALS_APTA!$A$4:$BN$108,$L47,FALSE))</f>
        <v>#N/A</v>
      </c>
      <c r="S47" s="30">
        <f>IF(S40=0,0,VLOOKUP(S40,FAC_TOTALS_APTA!$A$4:$BN$108,$L47,FALSE))</f>
        <v>0</v>
      </c>
      <c r="T47" s="30">
        <f>IF(T40=0,0,VLOOKUP(T40,FAC_TOTALS_APTA!$A$4:$BN$108,$L47,FALSE))</f>
        <v>0</v>
      </c>
      <c r="U47" s="30">
        <f>IF(U40=0,0,VLOOKUP(U40,FAC_TOTALS_APTA!$A$4:$BN$108,$L47,FALSE))</f>
        <v>0</v>
      </c>
      <c r="V47" s="30">
        <f>IF(V40=0,0,VLOOKUP(V40,FAC_TOTALS_APTA!$A$4:$BN$108,$L47,FALSE))</f>
        <v>0</v>
      </c>
      <c r="W47" s="30">
        <f>IF(W40=0,0,VLOOKUP(W40,FAC_TOTALS_APTA!$A$4:$BN$108,$L47,FALSE))</f>
        <v>0</v>
      </c>
      <c r="X47" s="30">
        <f>IF(X40=0,0,VLOOKUP(X40,FAC_TOTALS_APTA!$A$4:$BN$108,$L47,FALSE))</f>
        <v>0</v>
      </c>
      <c r="Y47" s="30">
        <f>IF(Y40=0,0,VLOOKUP(Y40,FAC_TOTALS_APTA!$A$4:$BN$108,$L47,FALSE))</f>
        <v>0</v>
      </c>
      <c r="Z47" s="30">
        <f>IF(Z40=0,0,VLOOKUP(Z40,FAC_TOTALS_APTA!$A$4:$BN$108,$L47,FALSE))</f>
        <v>0</v>
      </c>
      <c r="AA47" s="30">
        <f>IF(AA40=0,0,VLOOKUP(AA40,FAC_TOTALS_APTA!$A$4:$BN$108,$L47,FALSE))</f>
        <v>0</v>
      </c>
      <c r="AB47" s="30">
        <f>IF(AB40=0,0,VLOOKUP(AB40,FAC_TOTALS_APTA!$A$4:$BN$108,$L47,FALSE))</f>
        <v>0</v>
      </c>
      <c r="AC47" s="33" t="e">
        <f t="shared" si="11"/>
        <v>#N/A</v>
      </c>
      <c r="AD47" s="34" t="e">
        <f>AC47/G58</f>
        <v>#N/A</v>
      </c>
      <c r="AE47" s="8"/>
    </row>
    <row r="48" spans="1:31" s="15" customFormat="1" ht="15" x14ac:dyDescent="0.2">
      <c r="A48" s="8"/>
      <c r="B48" s="27" t="s">
        <v>72</v>
      </c>
      <c r="C48" s="29"/>
      <c r="D48" s="8" t="s">
        <v>10</v>
      </c>
      <c r="E48" s="56">
        <v>7.1000000000000004E-3</v>
      </c>
      <c r="F48" s="8">
        <f>MATCH($D48,FAC_TOTALS_APTA!$A$2:$BN$2,)</f>
        <v>16</v>
      </c>
      <c r="G48" s="30" t="e">
        <f>VLOOKUP(G40,FAC_TOTALS_APTA!$A$4:$BN$108,$F48,FALSE)</f>
        <v>#N/A</v>
      </c>
      <c r="H48" s="30" t="e">
        <f>VLOOKUP(H40,FAC_TOTALS_APTA!$A$4:$BN$108,$F48,FALSE)</f>
        <v>#N/A</v>
      </c>
      <c r="I48" s="31" t="str">
        <f t="shared" si="8"/>
        <v>-</v>
      </c>
      <c r="J48" s="32" t="str">
        <f t="shared" si="9"/>
        <v/>
      </c>
      <c r="K48" s="32" t="str">
        <f t="shared" si="10"/>
        <v>PCT_HH_NO_VEH_FAC</v>
      </c>
      <c r="L48" s="8">
        <f>MATCH($K48,FAC_TOTALS_APTA!$A$2:$BL$2,)</f>
        <v>29</v>
      </c>
      <c r="M48" s="30" t="e">
        <f>IF(M40=0,0,VLOOKUP(M40,FAC_TOTALS_APTA!$A$4:$BN$108,$L48,FALSE))</f>
        <v>#N/A</v>
      </c>
      <c r="N48" s="30" t="e">
        <f>IF(N40=0,0,VLOOKUP(N40,FAC_TOTALS_APTA!$A$4:$BN$108,$L48,FALSE))</f>
        <v>#N/A</v>
      </c>
      <c r="O48" s="30" t="e">
        <f>IF(O40=0,0,VLOOKUP(O40,FAC_TOTALS_APTA!$A$4:$BN$108,$L48,FALSE))</f>
        <v>#N/A</v>
      </c>
      <c r="P48" s="30" t="e">
        <f>IF(P40=0,0,VLOOKUP(P40,FAC_TOTALS_APTA!$A$4:$BN$108,$L48,FALSE))</f>
        <v>#N/A</v>
      </c>
      <c r="Q48" s="30" t="e">
        <f>IF(Q40=0,0,VLOOKUP(Q40,FAC_TOTALS_APTA!$A$4:$BN$108,$L48,FALSE))</f>
        <v>#N/A</v>
      </c>
      <c r="R48" s="30" t="e">
        <f>IF(R40=0,0,VLOOKUP(R40,FAC_TOTALS_APTA!$A$4:$BN$108,$L48,FALSE))</f>
        <v>#N/A</v>
      </c>
      <c r="S48" s="30">
        <f>IF(S40=0,0,VLOOKUP(S40,FAC_TOTALS_APTA!$A$4:$BN$108,$L48,FALSE))</f>
        <v>0</v>
      </c>
      <c r="T48" s="30">
        <f>IF(T40=0,0,VLOOKUP(T40,FAC_TOTALS_APTA!$A$4:$BN$108,$L48,FALSE))</f>
        <v>0</v>
      </c>
      <c r="U48" s="30">
        <f>IF(U40=0,0,VLOOKUP(U40,FAC_TOTALS_APTA!$A$4:$BN$108,$L48,FALSE))</f>
        <v>0</v>
      </c>
      <c r="V48" s="30">
        <f>IF(V40=0,0,VLOOKUP(V40,FAC_TOTALS_APTA!$A$4:$BN$108,$L48,FALSE))</f>
        <v>0</v>
      </c>
      <c r="W48" s="30">
        <f>IF(W40=0,0,VLOOKUP(W40,FAC_TOTALS_APTA!$A$4:$BN$108,$L48,FALSE))</f>
        <v>0</v>
      </c>
      <c r="X48" s="30">
        <f>IF(X40=0,0,VLOOKUP(X40,FAC_TOTALS_APTA!$A$4:$BN$108,$L48,FALSE))</f>
        <v>0</v>
      </c>
      <c r="Y48" s="30">
        <f>IF(Y40=0,0,VLOOKUP(Y40,FAC_TOTALS_APTA!$A$4:$BN$108,$L48,FALSE))</f>
        <v>0</v>
      </c>
      <c r="Z48" s="30">
        <f>IF(Z40=0,0,VLOOKUP(Z40,FAC_TOTALS_APTA!$A$4:$BN$108,$L48,FALSE))</f>
        <v>0</v>
      </c>
      <c r="AA48" s="30">
        <f>IF(AA40=0,0,VLOOKUP(AA40,FAC_TOTALS_APTA!$A$4:$BN$108,$L48,FALSE))</f>
        <v>0</v>
      </c>
      <c r="AB48" s="30">
        <f>IF(AB40=0,0,VLOOKUP(AB40,FAC_TOTALS_APTA!$A$4:$BN$108,$L48,FALSE))</f>
        <v>0</v>
      </c>
      <c r="AC48" s="33" t="e">
        <f t="shared" si="11"/>
        <v>#N/A</v>
      </c>
      <c r="AD48" s="34" t="e">
        <f>AC48/G58</f>
        <v>#N/A</v>
      </c>
      <c r="AE48" s="8"/>
    </row>
    <row r="49" spans="1:31" s="15" customFormat="1" ht="15" x14ac:dyDescent="0.2">
      <c r="A49" s="8"/>
      <c r="B49" s="27" t="s">
        <v>55</v>
      </c>
      <c r="C49" s="29"/>
      <c r="D49" s="8" t="s">
        <v>32</v>
      </c>
      <c r="E49" s="56">
        <v>1E-4</v>
      </c>
      <c r="F49" s="8">
        <f>MATCH($D49,FAC_TOTALS_APTA!$A$2:$BN$2,)</f>
        <v>18</v>
      </c>
      <c r="G49" s="35" t="e">
        <f>VLOOKUP(G40,FAC_TOTALS_APTA!$A$4:$BN$108,$F49,FALSE)</f>
        <v>#N/A</v>
      </c>
      <c r="H49" s="35" t="e">
        <f>VLOOKUP(H40,FAC_TOTALS_APTA!$A$4:$BN$108,$F49,FALSE)</f>
        <v>#N/A</v>
      </c>
      <c r="I49" s="31" t="str">
        <f t="shared" si="8"/>
        <v>-</v>
      </c>
      <c r="J49" s="32" t="str">
        <f t="shared" si="9"/>
        <v/>
      </c>
      <c r="K49" s="32" t="str">
        <f t="shared" si="10"/>
        <v>JTW_HOME_PCT_FAC</v>
      </c>
      <c r="L49" s="8">
        <f>MATCH($K49,FAC_TOTALS_APTA!$A$2:$BL$2,)</f>
        <v>31</v>
      </c>
      <c r="M49" s="30" t="e">
        <f>IF(M40=0,0,VLOOKUP(M40,FAC_TOTALS_APTA!$A$4:$BN$108,$L49,FALSE))</f>
        <v>#N/A</v>
      </c>
      <c r="N49" s="30" t="e">
        <f>IF(N40=0,0,VLOOKUP(N40,FAC_TOTALS_APTA!$A$4:$BN$108,$L49,FALSE))</f>
        <v>#N/A</v>
      </c>
      <c r="O49" s="30" t="e">
        <f>IF(O40=0,0,VLOOKUP(O40,FAC_TOTALS_APTA!$A$4:$BN$108,$L49,FALSE))</f>
        <v>#N/A</v>
      </c>
      <c r="P49" s="30" t="e">
        <f>IF(P40=0,0,VLOOKUP(P40,FAC_TOTALS_APTA!$A$4:$BN$108,$L49,FALSE))</f>
        <v>#N/A</v>
      </c>
      <c r="Q49" s="30" t="e">
        <f>IF(Q40=0,0,VLOOKUP(Q40,FAC_TOTALS_APTA!$A$4:$BN$108,$L49,FALSE))</f>
        <v>#N/A</v>
      </c>
      <c r="R49" s="30" t="e">
        <f>IF(R40=0,0,VLOOKUP(R40,FAC_TOTALS_APTA!$A$4:$BN$108,$L49,FALSE))</f>
        <v>#N/A</v>
      </c>
      <c r="S49" s="30">
        <f>IF(S40=0,0,VLOOKUP(S40,FAC_TOTALS_APTA!$A$4:$BN$108,$L49,FALSE))</f>
        <v>0</v>
      </c>
      <c r="T49" s="30">
        <f>IF(T40=0,0,VLOOKUP(T40,FAC_TOTALS_APTA!$A$4:$BN$108,$L49,FALSE))</f>
        <v>0</v>
      </c>
      <c r="U49" s="30">
        <f>IF(U40=0,0,VLOOKUP(U40,FAC_TOTALS_APTA!$A$4:$BN$108,$L49,FALSE))</f>
        <v>0</v>
      </c>
      <c r="V49" s="30">
        <f>IF(V40=0,0,VLOOKUP(V40,FAC_TOTALS_APTA!$A$4:$BN$108,$L49,FALSE))</f>
        <v>0</v>
      </c>
      <c r="W49" s="30">
        <f>IF(W40=0,0,VLOOKUP(W40,FAC_TOTALS_APTA!$A$4:$BN$108,$L49,FALSE))</f>
        <v>0</v>
      </c>
      <c r="X49" s="30">
        <f>IF(X40=0,0,VLOOKUP(X40,FAC_TOTALS_APTA!$A$4:$BN$108,$L49,FALSE))</f>
        <v>0</v>
      </c>
      <c r="Y49" s="30">
        <f>IF(Y40=0,0,VLOOKUP(Y40,FAC_TOTALS_APTA!$A$4:$BN$108,$L49,FALSE))</f>
        <v>0</v>
      </c>
      <c r="Z49" s="30">
        <f>IF(Z40=0,0,VLOOKUP(Z40,FAC_TOTALS_APTA!$A$4:$BN$108,$L49,FALSE))</f>
        <v>0</v>
      </c>
      <c r="AA49" s="30">
        <f>IF(AA40=0,0,VLOOKUP(AA40,FAC_TOTALS_APTA!$A$4:$BN$108,$L49,FALSE))</f>
        <v>0</v>
      </c>
      <c r="AB49" s="30">
        <f>IF(AB40=0,0,VLOOKUP(AB40,FAC_TOTALS_APTA!$A$4:$BN$108,$L49,FALSE))</f>
        <v>0</v>
      </c>
      <c r="AC49" s="33" t="e">
        <f t="shared" si="11"/>
        <v>#N/A</v>
      </c>
      <c r="AD49" s="34" t="e">
        <f>AC49/G58</f>
        <v>#N/A</v>
      </c>
      <c r="AE49" s="8"/>
    </row>
    <row r="50" spans="1:31" s="15" customFormat="1" ht="34" x14ac:dyDescent="0.2">
      <c r="A50" s="8"/>
      <c r="B50" s="13" t="s">
        <v>83</v>
      </c>
      <c r="C50" s="29"/>
      <c r="D50" s="5" t="s">
        <v>87</v>
      </c>
      <c r="E50" s="56">
        <v>-5.9999999999999995E-4</v>
      </c>
      <c r="F50" s="8" t="e">
        <f>MATCH($D50,FAC_TOTALS_APTA!$A$2:$BN$2,)</f>
        <v>#N/A</v>
      </c>
      <c r="G50" s="35" t="e">
        <f>VLOOKUP(G40,FAC_TOTALS_APTA!$A$4:$BN$108,$F50,FALSE)</f>
        <v>#N/A</v>
      </c>
      <c r="H50" s="35" t="e">
        <f>VLOOKUP(H40,FAC_TOTALS_APTA!$A$4:$BN$108,$F50,FALSE)</f>
        <v>#N/A</v>
      </c>
      <c r="I50" s="31" t="str">
        <f t="shared" si="8"/>
        <v>-</v>
      </c>
      <c r="J50" s="32" t="str">
        <f t="shared" si="9"/>
        <v/>
      </c>
      <c r="K50" s="32" t="str">
        <f t="shared" si="10"/>
        <v>PER_CAPITA_TNC_TRIPS_HI_OPEX_BUS_FAC</v>
      </c>
      <c r="L50" s="8" t="e">
        <f>MATCH($K50,FAC_TOTALS_APTA!$A$2:$BL$2,)</f>
        <v>#N/A</v>
      </c>
      <c r="M50" s="30" t="e">
        <f>IF(M40=0,0,VLOOKUP(M40,FAC_TOTALS_APTA!$A$4:$BN$108,$L50,FALSE))</f>
        <v>#N/A</v>
      </c>
      <c r="N50" s="30" t="e">
        <f>IF(N40=0,0,VLOOKUP(N40,FAC_TOTALS_APTA!$A$4:$BN$108,$L50,FALSE))</f>
        <v>#N/A</v>
      </c>
      <c r="O50" s="30" t="e">
        <f>IF(O40=0,0,VLOOKUP(O40,FAC_TOTALS_APTA!$A$4:$BN$108,$L50,FALSE))</f>
        <v>#N/A</v>
      </c>
      <c r="P50" s="30" t="e">
        <f>IF(P40=0,0,VLOOKUP(P40,FAC_TOTALS_APTA!$A$4:$BN$108,$L50,FALSE))</f>
        <v>#N/A</v>
      </c>
      <c r="Q50" s="30" t="e">
        <f>IF(Q40=0,0,VLOOKUP(Q40,FAC_TOTALS_APTA!$A$4:$BN$108,$L50,FALSE))</f>
        <v>#N/A</v>
      </c>
      <c r="R50" s="30" t="e">
        <f>IF(R40=0,0,VLOOKUP(R40,FAC_TOTALS_APTA!$A$4:$BN$108,$L50,FALSE))</f>
        <v>#N/A</v>
      </c>
      <c r="S50" s="30">
        <f>IF(S40=0,0,VLOOKUP(S40,FAC_TOTALS_APTA!$A$4:$BN$108,$L50,FALSE))</f>
        <v>0</v>
      </c>
      <c r="T50" s="30">
        <f>IF(T40=0,0,VLOOKUP(T40,FAC_TOTALS_APTA!$A$4:$BN$108,$L50,FALSE))</f>
        <v>0</v>
      </c>
      <c r="U50" s="30">
        <f>IF(U40=0,0,VLOOKUP(U40,FAC_TOTALS_APTA!$A$4:$BN$108,$L50,FALSE))</f>
        <v>0</v>
      </c>
      <c r="V50" s="30">
        <f>IF(V40=0,0,VLOOKUP(V40,FAC_TOTALS_APTA!$A$4:$BN$108,$L50,FALSE))</f>
        <v>0</v>
      </c>
      <c r="W50" s="30">
        <f>IF(W40=0,0,VLOOKUP(W40,FAC_TOTALS_APTA!$A$4:$BN$108,$L50,FALSE))</f>
        <v>0</v>
      </c>
      <c r="X50" s="30">
        <f>IF(X40=0,0,VLOOKUP(X40,FAC_TOTALS_APTA!$A$4:$BN$108,$L50,FALSE))</f>
        <v>0</v>
      </c>
      <c r="Y50" s="30">
        <f>IF(Y40=0,0,VLOOKUP(Y40,FAC_TOTALS_APTA!$A$4:$BN$108,$L50,FALSE))</f>
        <v>0</v>
      </c>
      <c r="Z50" s="30">
        <f>IF(Z40=0,0,VLOOKUP(Z40,FAC_TOTALS_APTA!$A$4:$BN$108,$L50,FALSE))</f>
        <v>0</v>
      </c>
      <c r="AA50" s="30">
        <f>IF(AA40=0,0,VLOOKUP(AA40,FAC_TOTALS_APTA!$A$4:$BN$108,$L50,FALSE))</f>
        <v>0</v>
      </c>
      <c r="AB50" s="30">
        <f>IF(AB40=0,0,VLOOKUP(AB40,FAC_TOTALS_APTA!$A$4:$BN$108,$L50,FALSE))</f>
        <v>0</v>
      </c>
      <c r="AC50" s="33" t="e">
        <f t="shared" si="11"/>
        <v>#N/A</v>
      </c>
      <c r="AD50" s="34" t="e">
        <f>AC50/G58</f>
        <v>#N/A</v>
      </c>
      <c r="AE50" s="8"/>
    </row>
    <row r="51" spans="1:31" s="15" customFormat="1" ht="34" x14ac:dyDescent="0.2">
      <c r="A51" s="8"/>
      <c r="B51" s="13" t="s">
        <v>83</v>
      </c>
      <c r="C51" s="29"/>
      <c r="D51" s="5" t="s">
        <v>84</v>
      </c>
      <c r="E51" s="56">
        <v>-4.2099999999999999E-2</v>
      </c>
      <c r="F51" s="8" t="e">
        <f>MATCH($D51,FAC_TOTALS_APTA!$A$2:$BN$2,)</f>
        <v>#N/A</v>
      </c>
      <c r="G51" s="35" t="e">
        <f>VLOOKUP(G40,FAC_TOTALS_APTA!$A$4:$BN$108,$F51,FALSE)</f>
        <v>#N/A</v>
      </c>
      <c r="H51" s="35" t="e">
        <f>VLOOKUP(H40,FAC_TOTALS_APTA!$A$4:$BN$108,$F51,FALSE)</f>
        <v>#N/A</v>
      </c>
      <c r="I51" s="31" t="str">
        <f t="shared" si="8"/>
        <v>-</v>
      </c>
      <c r="J51" s="32" t="str">
        <f t="shared" si="9"/>
        <v/>
      </c>
      <c r="K51" s="32" t="str">
        <f t="shared" si="10"/>
        <v>PER_CAPITA_TNC_TRIPS_MID_OPEX_BUS_FAC</v>
      </c>
      <c r="L51" s="8" t="e">
        <f>MATCH($K51,FAC_TOTALS_APTA!$A$2:$BL$2,)</f>
        <v>#N/A</v>
      </c>
      <c r="M51" s="30" t="e">
        <f>IF(M40=0,0,VLOOKUP(M40,FAC_TOTALS_APTA!$A$4:$BN$108,$L51,FALSE))</f>
        <v>#N/A</v>
      </c>
      <c r="N51" s="30" t="e">
        <f>IF(N40=0,0,VLOOKUP(N40,FAC_TOTALS_APTA!$A$4:$BN$108,$L51,FALSE))</f>
        <v>#N/A</v>
      </c>
      <c r="O51" s="30" t="e">
        <f>IF(O40=0,0,VLOOKUP(O40,FAC_TOTALS_APTA!$A$4:$BN$108,$L51,FALSE))</f>
        <v>#N/A</v>
      </c>
      <c r="P51" s="30" t="e">
        <f>IF(P40=0,0,VLOOKUP(P40,FAC_TOTALS_APTA!$A$4:$BN$108,$L51,FALSE))</f>
        <v>#N/A</v>
      </c>
      <c r="Q51" s="30" t="e">
        <f>IF(Q40=0,0,VLOOKUP(Q40,FAC_TOTALS_APTA!$A$4:$BN$108,$L51,FALSE))</f>
        <v>#N/A</v>
      </c>
      <c r="R51" s="30" t="e">
        <f>IF(R40=0,0,VLOOKUP(R40,FAC_TOTALS_APTA!$A$4:$BN$108,$L51,FALSE))</f>
        <v>#N/A</v>
      </c>
      <c r="S51" s="30">
        <f>IF(S40=0,0,VLOOKUP(S40,FAC_TOTALS_APTA!$A$4:$BN$108,$L51,FALSE))</f>
        <v>0</v>
      </c>
      <c r="T51" s="30">
        <f>IF(T40=0,0,VLOOKUP(T40,FAC_TOTALS_APTA!$A$4:$BN$108,$L51,FALSE))</f>
        <v>0</v>
      </c>
      <c r="U51" s="30">
        <f>IF(U40=0,0,VLOOKUP(U40,FAC_TOTALS_APTA!$A$4:$BN$108,$L51,FALSE))</f>
        <v>0</v>
      </c>
      <c r="V51" s="30">
        <f>IF(V40=0,0,VLOOKUP(V40,FAC_TOTALS_APTA!$A$4:$BN$108,$L51,FALSE))</f>
        <v>0</v>
      </c>
      <c r="W51" s="30">
        <f>IF(W40=0,0,VLOOKUP(W40,FAC_TOTALS_APTA!$A$4:$BN$108,$L51,FALSE))</f>
        <v>0</v>
      </c>
      <c r="X51" s="30">
        <f>IF(X40=0,0,VLOOKUP(X40,FAC_TOTALS_APTA!$A$4:$BN$108,$L51,FALSE))</f>
        <v>0</v>
      </c>
      <c r="Y51" s="30">
        <f>IF(Y40=0,0,VLOOKUP(Y40,FAC_TOTALS_APTA!$A$4:$BN$108,$L51,FALSE))</f>
        <v>0</v>
      </c>
      <c r="Z51" s="30">
        <f>IF(Z40=0,0,VLOOKUP(Z40,FAC_TOTALS_APTA!$A$4:$BN$108,$L51,FALSE))</f>
        <v>0</v>
      </c>
      <c r="AA51" s="30">
        <f>IF(AA40=0,0,VLOOKUP(AA40,FAC_TOTALS_APTA!$A$4:$BN$108,$L51,FALSE))</f>
        <v>0</v>
      </c>
      <c r="AB51" s="30">
        <f>IF(AB40=0,0,VLOOKUP(AB40,FAC_TOTALS_APTA!$A$4:$BN$108,$L51,FALSE))</f>
        <v>0</v>
      </c>
      <c r="AC51" s="33" t="e">
        <f t="shared" si="11"/>
        <v>#N/A</v>
      </c>
      <c r="AD51" s="34" t="e">
        <f>AC51/G58</f>
        <v>#N/A</v>
      </c>
      <c r="AE51" s="8"/>
    </row>
    <row r="52" spans="1:31" s="15" customFormat="1" ht="34" x14ac:dyDescent="0.2">
      <c r="A52" s="8"/>
      <c r="B52" s="13" t="s">
        <v>83</v>
      </c>
      <c r="C52" s="29"/>
      <c r="D52" s="5" t="s">
        <v>80</v>
      </c>
      <c r="E52" s="56">
        <v>-1.2E-2</v>
      </c>
      <c r="F52" s="8" t="e">
        <f>MATCH($D52,FAC_TOTALS_APTA!$A$2:$BN$2,)</f>
        <v>#N/A</v>
      </c>
      <c r="G52" s="35" t="e">
        <f>VLOOKUP(G40,FAC_TOTALS_APTA!$A$4:$BN$108,$F52,FALSE)</f>
        <v>#N/A</v>
      </c>
      <c r="H52" s="35" t="e">
        <f>VLOOKUP(H40,FAC_TOTALS_APTA!$A$4:$BN$108,$F52,FALSE)</f>
        <v>#N/A</v>
      </c>
      <c r="I52" s="31" t="str">
        <f t="shared" si="8"/>
        <v>-</v>
      </c>
      <c r="J52" s="32" t="str">
        <f t="shared" si="9"/>
        <v/>
      </c>
      <c r="K52" s="32" t="str">
        <f t="shared" si="10"/>
        <v>PER_CAPITA_TNC_TRIPS_LOW_OPEX_BUS_FAC</v>
      </c>
      <c r="L52" s="8" t="e">
        <f>MATCH($K52,FAC_TOTALS_APTA!$A$2:$BL$2,)</f>
        <v>#N/A</v>
      </c>
      <c r="M52" s="30" t="e">
        <f>IF(M40=0,0,VLOOKUP(M40,FAC_TOTALS_APTA!$A$4:$BN$108,$L52,FALSE))</f>
        <v>#N/A</v>
      </c>
      <c r="N52" s="30" t="e">
        <f>IF(N40=0,0,VLOOKUP(N40,FAC_TOTALS_APTA!$A$4:$BN$108,$L52,FALSE))</f>
        <v>#N/A</v>
      </c>
      <c r="O52" s="30" t="e">
        <f>IF(O40=0,0,VLOOKUP(O40,FAC_TOTALS_APTA!$A$4:$BN$108,$L52,FALSE))</f>
        <v>#N/A</v>
      </c>
      <c r="P52" s="30" t="e">
        <f>IF(P40=0,0,VLOOKUP(P40,FAC_TOTALS_APTA!$A$4:$BN$108,$L52,FALSE))</f>
        <v>#N/A</v>
      </c>
      <c r="Q52" s="30" t="e">
        <f>IF(Q40=0,0,VLOOKUP(Q40,FAC_TOTALS_APTA!$A$4:$BN$108,$L52,FALSE))</f>
        <v>#N/A</v>
      </c>
      <c r="R52" s="30" t="e">
        <f>IF(R40=0,0,VLOOKUP(R40,FAC_TOTALS_APTA!$A$4:$BN$108,$L52,FALSE))</f>
        <v>#N/A</v>
      </c>
      <c r="S52" s="30">
        <f>IF(S40=0,0,VLOOKUP(S40,FAC_TOTALS_APTA!$A$4:$BN$108,$L52,FALSE))</f>
        <v>0</v>
      </c>
      <c r="T52" s="30">
        <f>IF(T40=0,0,VLOOKUP(T40,FAC_TOTALS_APTA!$A$4:$BN$108,$L52,FALSE))</f>
        <v>0</v>
      </c>
      <c r="U52" s="30">
        <f>IF(U40=0,0,VLOOKUP(U40,FAC_TOTALS_APTA!$A$4:$BN$108,$L52,FALSE))</f>
        <v>0</v>
      </c>
      <c r="V52" s="30">
        <f>IF(V40=0,0,VLOOKUP(V40,FAC_TOTALS_APTA!$A$4:$BN$108,$L52,FALSE))</f>
        <v>0</v>
      </c>
      <c r="W52" s="30">
        <f>IF(W40=0,0,VLOOKUP(W40,FAC_TOTALS_APTA!$A$4:$BN$108,$L52,FALSE))</f>
        <v>0</v>
      </c>
      <c r="X52" s="30">
        <f>IF(X40=0,0,VLOOKUP(X40,FAC_TOTALS_APTA!$A$4:$BN$108,$L52,FALSE))</f>
        <v>0</v>
      </c>
      <c r="Y52" s="30">
        <f>IF(Y40=0,0,VLOOKUP(Y40,FAC_TOTALS_APTA!$A$4:$BN$108,$L52,FALSE))</f>
        <v>0</v>
      </c>
      <c r="Z52" s="30">
        <f>IF(Z40=0,0,VLOOKUP(Z40,FAC_TOTALS_APTA!$A$4:$BN$108,$L52,FALSE))</f>
        <v>0</v>
      </c>
      <c r="AA52" s="30">
        <f>IF(AA40=0,0,VLOOKUP(AA40,FAC_TOTALS_APTA!$A$4:$BN$108,$L52,FALSE))</f>
        <v>0</v>
      </c>
      <c r="AB52" s="30">
        <f>IF(AB40=0,0,VLOOKUP(AB40,FAC_TOTALS_APTA!$A$4:$BN$108,$L52,FALSE))</f>
        <v>0</v>
      </c>
      <c r="AC52" s="33" t="e">
        <f t="shared" si="11"/>
        <v>#N/A</v>
      </c>
      <c r="AD52" s="34" t="e">
        <f>AC52/G58</f>
        <v>#N/A</v>
      </c>
      <c r="AE52" s="8"/>
    </row>
    <row r="53" spans="1:31" s="15" customFormat="1" ht="34" x14ac:dyDescent="0.2">
      <c r="A53" s="8"/>
      <c r="B53" s="13" t="s">
        <v>83</v>
      </c>
      <c r="C53" s="29"/>
      <c r="D53" s="5" t="s">
        <v>88</v>
      </c>
      <c r="E53" s="56">
        <v>2.8E-3</v>
      </c>
      <c r="F53" s="8" t="e">
        <f>MATCH($D53,FAC_TOTALS_APTA!$A$2:$BN$2,)</f>
        <v>#N/A</v>
      </c>
      <c r="G53" s="35" t="e">
        <f>VLOOKUP(G40,FAC_TOTALS_APTA!$A$4:$BN$108,$F53,FALSE)</f>
        <v>#N/A</v>
      </c>
      <c r="H53" s="35" t="e">
        <f>VLOOKUP(H40,FAC_TOTALS_APTA!$A$4:$BN$108,$F53,FALSE)</f>
        <v>#N/A</v>
      </c>
      <c r="I53" s="31" t="str">
        <f t="shared" si="8"/>
        <v>-</v>
      </c>
      <c r="J53" s="32" t="str">
        <f t="shared" si="9"/>
        <v/>
      </c>
      <c r="K53" s="32" t="str">
        <f t="shared" si="10"/>
        <v>PER_CAPITA_TNC_TRIPS_NEW_YORK_BUS_FAC</v>
      </c>
      <c r="L53" s="8" t="e">
        <f>MATCH($K53,FAC_TOTALS_APTA!$A$2:$BL$2,)</f>
        <v>#N/A</v>
      </c>
      <c r="M53" s="30" t="e">
        <f>IF(M40=0,0,VLOOKUP(M40,FAC_TOTALS_APTA!$A$4:$BN$108,$L53,FALSE))</f>
        <v>#N/A</v>
      </c>
      <c r="N53" s="30" t="e">
        <f>IF(N40=0,0,VLOOKUP(N40,FAC_TOTALS_APTA!$A$4:$BN$108,$L53,FALSE))</f>
        <v>#N/A</v>
      </c>
      <c r="O53" s="30" t="e">
        <f>IF(O40=0,0,VLOOKUP(O40,FAC_TOTALS_APTA!$A$4:$BN$108,$L53,FALSE))</f>
        <v>#N/A</v>
      </c>
      <c r="P53" s="30" t="e">
        <f>IF(P40=0,0,VLOOKUP(P40,FAC_TOTALS_APTA!$A$4:$BN$108,$L53,FALSE))</f>
        <v>#N/A</v>
      </c>
      <c r="Q53" s="30" t="e">
        <f>IF(Q40=0,0,VLOOKUP(Q40,FAC_TOTALS_APTA!$A$4:$BN$108,$L53,FALSE))</f>
        <v>#N/A</v>
      </c>
      <c r="R53" s="30" t="e">
        <f>IF(R40=0,0,VLOOKUP(R40,FAC_TOTALS_APTA!$A$4:$BN$108,$L53,FALSE))</f>
        <v>#N/A</v>
      </c>
      <c r="S53" s="30">
        <f>IF(S40=0,0,VLOOKUP(S40,FAC_TOTALS_APTA!$A$4:$BN$108,$L53,FALSE))</f>
        <v>0</v>
      </c>
      <c r="T53" s="30">
        <f>IF(T40=0,0,VLOOKUP(T40,FAC_TOTALS_APTA!$A$4:$BN$108,$L53,FALSE))</f>
        <v>0</v>
      </c>
      <c r="U53" s="30">
        <f>IF(U40=0,0,VLOOKUP(U40,FAC_TOTALS_APTA!$A$4:$BN$108,$L53,FALSE))</f>
        <v>0</v>
      </c>
      <c r="V53" s="30">
        <f>IF(V40=0,0,VLOOKUP(V40,FAC_TOTALS_APTA!$A$4:$BN$108,$L53,FALSE))</f>
        <v>0</v>
      </c>
      <c r="W53" s="30">
        <f>IF(W40=0,0,VLOOKUP(W40,FAC_TOTALS_APTA!$A$4:$BN$108,$L53,FALSE))</f>
        <v>0</v>
      </c>
      <c r="X53" s="30">
        <f>IF(X40=0,0,VLOOKUP(X40,FAC_TOTALS_APTA!$A$4:$BN$108,$L53,FALSE))</f>
        <v>0</v>
      </c>
      <c r="Y53" s="30">
        <f>IF(Y40=0,0,VLOOKUP(Y40,FAC_TOTALS_APTA!$A$4:$BN$108,$L53,FALSE))</f>
        <v>0</v>
      </c>
      <c r="Z53" s="30">
        <f>IF(Z40=0,0,VLOOKUP(Z40,FAC_TOTALS_APTA!$A$4:$BN$108,$L53,FALSE))</f>
        <v>0</v>
      </c>
      <c r="AA53" s="30">
        <f>IF(AA40=0,0,VLOOKUP(AA40,FAC_TOTALS_APTA!$A$4:$BN$108,$L53,FALSE))</f>
        <v>0</v>
      </c>
      <c r="AB53" s="30">
        <f>IF(AB40=0,0,VLOOKUP(AB40,FAC_TOTALS_APTA!$A$4:$BN$108,$L53,FALSE))</f>
        <v>0</v>
      </c>
      <c r="AC53" s="33" t="e">
        <f t="shared" si="11"/>
        <v>#N/A</v>
      </c>
      <c r="AD53" s="34" t="e">
        <f>AC53/G58</f>
        <v>#N/A</v>
      </c>
      <c r="AE53" s="8"/>
    </row>
    <row r="54" spans="1:31" s="15" customFormat="1" ht="15" x14ac:dyDescent="0.2">
      <c r="A54" s="8"/>
      <c r="B54" s="27" t="s">
        <v>73</v>
      </c>
      <c r="C54" s="29"/>
      <c r="D54" s="8" t="s">
        <v>49</v>
      </c>
      <c r="E54" s="56">
        <v>-9.7000000000000003E-3</v>
      </c>
      <c r="F54" s="8">
        <f>MATCH($D54,FAC_TOTALS_APTA!$A$2:$BN$2,)</f>
        <v>22</v>
      </c>
      <c r="G54" s="35" t="e">
        <f>VLOOKUP(G40,FAC_TOTALS_APTA!$A$4:$BN$108,$F54,FALSE)</f>
        <v>#N/A</v>
      </c>
      <c r="H54" s="35" t="e">
        <f>VLOOKUP(H40,FAC_TOTALS_APTA!$A$4:$BN$108,$F54,FALSE)</f>
        <v>#N/A</v>
      </c>
      <c r="I54" s="31" t="str">
        <f t="shared" si="8"/>
        <v>-</v>
      </c>
      <c r="J54" s="32" t="str">
        <f t="shared" si="9"/>
        <v/>
      </c>
      <c r="K54" s="32" t="str">
        <f t="shared" si="10"/>
        <v>BIKE_SHARE_FAC</v>
      </c>
      <c r="L54" s="8">
        <f>MATCH($K54,FAC_TOTALS_APTA!$A$2:$BL$2,)</f>
        <v>35</v>
      </c>
      <c r="M54" s="30" t="e">
        <f>IF(M40=0,0,VLOOKUP(M40,FAC_TOTALS_APTA!$A$4:$BN$108,$L54,FALSE))</f>
        <v>#N/A</v>
      </c>
      <c r="N54" s="30" t="e">
        <f>IF(N40=0,0,VLOOKUP(N40,FAC_TOTALS_APTA!$A$4:$BN$108,$L54,FALSE))</f>
        <v>#N/A</v>
      </c>
      <c r="O54" s="30" t="e">
        <f>IF(O40=0,0,VLOOKUP(O40,FAC_TOTALS_APTA!$A$4:$BN$108,$L54,FALSE))</f>
        <v>#N/A</v>
      </c>
      <c r="P54" s="30" t="e">
        <f>IF(P40=0,0,VLOOKUP(P40,FAC_TOTALS_APTA!$A$4:$BN$108,$L54,FALSE))</f>
        <v>#N/A</v>
      </c>
      <c r="Q54" s="30" t="e">
        <f>IF(Q40=0,0,VLOOKUP(Q40,FAC_TOTALS_APTA!$A$4:$BN$108,$L54,FALSE))</f>
        <v>#N/A</v>
      </c>
      <c r="R54" s="30" t="e">
        <f>IF(R40=0,0,VLOOKUP(R40,FAC_TOTALS_APTA!$A$4:$BN$108,$L54,FALSE))</f>
        <v>#N/A</v>
      </c>
      <c r="S54" s="30">
        <f>IF(S40=0,0,VLOOKUP(S40,FAC_TOTALS_APTA!$A$4:$BN$108,$L54,FALSE))</f>
        <v>0</v>
      </c>
      <c r="T54" s="30">
        <f>IF(T40=0,0,VLOOKUP(T40,FAC_TOTALS_APTA!$A$4:$BN$108,$L54,FALSE))</f>
        <v>0</v>
      </c>
      <c r="U54" s="30">
        <f>IF(U40=0,0,VLOOKUP(U40,FAC_TOTALS_APTA!$A$4:$BN$108,$L54,FALSE))</f>
        <v>0</v>
      </c>
      <c r="V54" s="30">
        <f>IF(V40=0,0,VLOOKUP(V40,FAC_TOTALS_APTA!$A$4:$BN$108,$L54,FALSE))</f>
        <v>0</v>
      </c>
      <c r="W54" s="30">
        <f>IF(W40=0,0,VLOOKUP(W40,FAC_TOTALS_APTA!$A$4:$BN$108,$L54,FALSE))</f>
        <v>0</v>
      </c>
      <c r="X54" s="30">
        <f>IF(X40=0,0,VLOOKUP(X40,FAC_TOTALS_APTA!$A$4:$BN$108,$L54,FALSE))</f>
        <v>0</v>
      </c>
      <c r="Y54" s="30">
        <f>IF(Y40=0,0,VLOOKUP(Y40,FAC_TOTALS_APTA!$A$4:$BN$108,$L54,FALSE))</f>
        <v>0</v>
      </c>
      <c r="Z54" s="30">
        <f>IF(Z40=0,0,VLOOKUP(Z40,FAC_TOTALS_APTA!$A$4:$BN$108,$L54,FALSE))</f>
        <v>0</v>
      </c>
      <c r="AA54" s="30">
        <f>IF(AA40=0,0,VLOOKUP(AA40,FAC_TOTALS_APTA!$A$4:$BN$108,$L54,FALSE))</f>
        <v>0</v>
      </c>
      <c r="AB54" s="30">
        <f>IF(AB40=0,0,VLOOKUP(AB40,FAC_TOTALS_APTA!$A$4:$BN$108,$L54,FALSE))</f>
        <v>0</v>
      </c>
      <c r="AC54" s="33" t="e">
        <f t="shared" si="11"/>
        <v>#N/A</v>
      </c>
      <c r="AD54" s="34" t="e">
        <f>AC54/G58</f>
        <v>#N/A</v>
      </c>
      <c r="AE54" s="8"/>
    </row>
    <row r="55" spans="1:31" s="15" customFormat="1" ht="15" x14ac:dyDescent="0.2">
      <c r="A55" s="8"/>
      <c r="B55" s="10" t="s">
        <v>74</v>
      </c>
      <c r="C55" s="28"/>
      <c r="D55" s="9" t="s">
        <v>50</v>
      </c>
      <c r="E55" s="57">
        <v>-4.1399999999999999E-2</v>
      </c>
      <c r="F55" s="9">
        <f>MATCH($D55,FAC_TOTALS_APTA!$A$2:$BN$2,)</f>
        <v>23</v>
      </c>
      <c r="G55" s="37" t="e">
        <f>VLOOKUP(G40,FAC_TOTALS_APTA!$A$4:$BN$108,$F55,FALSE)</f>
        <v>#N/A</v>
      </c>
      <c r="H55" s="37" t="e">
        <f>VLOOKUP(H40,FAC_TOTALS_APTA!$A$4:$BN$108,$F55,FALSE)</f>
        <v>#N/A</v>
      </c>
      <c r="I55" s="38" t="str">
        <f t="shared" si="8"/>
        <v>-</v>
      </c>
      <c r="J55" s="39" t="str">
        <f t="shared" si="9"/>
        <v/>
      </c>
      <c r="K55" s="39" t="str">
        <f t="shared" si="10"/>
        <v>scooter_flag_FAC</v>
      </c>
      <c r="L55" s="9">
        <f>MATCH($K55,FAC_TOTALS_APTA!$A$2:$BL$2,)</f>
        <v>36</v>
      </c>
      <c r="M55" s="40" t="e">
        <f>IF($M$11=0,0,VLOOKUP($M$11,FAC_TOTALS_APTA!$A$4:$BN$108,$L55,FALSE))</f>
        <v>#N/A</v>
      </c>
      <c r="N55" s="40" t="e">
        <f>IF($M$11=0,0,VLOOKUP($M$11,FAC_TOTALS_APTA!$A$4:$BN$108,$L55,FALSE))</f>
        <v>#N/A</v>
      </c>
      <c r="O55" s="40" t="e">
        <f>IF($M$11=0,0,VLOOKUP($M$11,FAC_TOTALS_APTA!$A$4:$BN$108,$L55,FALSE))</f>
        <v>#N/A</v>
      </c>
      <c r="P55" s="40" t="e">
        <f>IF($M$11=0,0,VLOOKUP($M$11,FAC_TOTALS_APTA!$A$4:$BN$108,$L55,FALSE))</f>
        <v>#N/A</v>
      </c>
      <c r="Q55" s="40" t="e">
        <f>IF($M$11=0,0,VLOOKUP($M$11,FAC_TOTALS_APTA!$A$4:$BN$108,$L55,FALSE))</f>
        <v>#N/A</v>
      </c>
      <c r="R55" s="40" t="e">
        <f>IF($M$11=0,0,VLOOKUP($M$11,FAC_TOTALS_APTA!$A$4:$BN$108,$L55,FALSE))</f>
        <v>#N/A</v>
      </c>
      <c r="S55" s="40" t="e">
        <f>IF($M$11=0,0,VLOOKUP($M$11,FAC_TOTALS_APTA!$A$4:$BN$108,$L55,FALSE))</f>
        <v>#N/A</v>
      </c>
      <c r="T55" s="40" t="e">
        <f>IF($M$11=0,0,VLOOKUP($M$11,FAC_TOTALS_APTA!$A$4:$BN$108,$L55,FALSE))</f>
        <v>#N/A</v>
      </c>
      <c r="U55" s="40" t="e">
        <f>IF($M$11=0,0,VLOOKUP($M$11,FAC_TOTALS_APTA!$A$4:$BN$108,$L55,FALSE))</f>
        <v>#N/A</v>
      </c>
      <c r="V55" s="40" t="e">
        <f>IF($M$11=0,0,VLOOKUP($M$11,FAC_TOTALS_APTA!$A$4:$BN$108,$L55,FALSE))</f>
        <v>#N/A</v>
      </c>
      <c r="W55" s="40" t="e">
        <f>IF($M$11=0,0,VLOOKUP($M$11,FAC_TOTALS_APTA!$A$4:$BN$108,$L55,FALSE))</f>
        <v>#N/A</v>
      </c>
      <c r="X55" s="40" t="e">
        <f>IF($M$11=0,0,VLOOKUP($M$11,FAC_TOTALS_APTA!$A$4:$BN$108,$L55,FALSE))</f>
        <v>#N/A</v>
      </c>
      <c r="Y55" s="40" t="e">
        <f>IF($M$11=0,0,VLOOKUP($M$11,FAC_TOTALS_APTA!$A$4:$BN$108,$L55,FALSE))</f>
        <v>#N/A</v>
      </c>
      <c r="Z55" s="40" t="e">
        <f>IF($M$11=0,0,VLOOKUP($M$11,FAC_TOTALS_APTA!$A$4:$BN$108,$L55,FALSE))</f>
        <v>#N/A</v>
      </c>
      <c r="AA55" s="40" t="e">
        <f>IF($M$11=0,0,VLOOKUP($M$11,FAC_TOTALS_APTA!$A$4:$BN$108,$L55,FALSE))</f>
        <v>#N/A</v>
      </c>
      <c r="AB55" s="40" t="e">
        <f>IF($M$11=0,0,VLOOKUP($M$11,FAC_TOTALS_APTA!$A$4:$BN$108,$L55,FALSE))</f>
        <v>#N/A</v>
      </c>
      <c r="AC55" s="41" t="e">
        <f t="shared" si="11"/>
        <v>#N/A</v>
      </c>
      <c r="AD55" s="42" t="e">
        <f>AC55/G58</f>
        <v>#N/A</v>
      </c>
      <c r="AE55" s="8"/>
    </row>
    <row r="56" spans="1:31" s="15" customFormat="1" ht="15" x14ac:dyDescent="0.2">
      <c r="A56" s="8"/>
      <c r="B56" s="43" t="s">
        <v>61</v>
      </c>
      <c r="C56" s="44"/>
      <c r="D56" s="43" t="s">
        <v>53</v>
      </c>
      <c r="E56" s="45"/>
      <c r="F56" s="46"/>
      <c r="G56" s="47"/>
      <c r="H56" s="47"/>
      <c r="I56" s="48"/>
      <c r="J56" s="49"/>
      <c r="K56" s="49" t="str">
        <f t="shared" si="10"/>
        <v>New_Reporter_FAC</v>
      </c>
      <c r="L56" s="46">
        <f>MATCH($K56,FAC_TOTALS_APTA!$A$2:$BL$2,)</f>
        <v>40</v>
      </c>
      <c r="M56" s="47" t="e">
        <f>IF(M40=0,0,VLOOKUP(M40,FAC_TOTALS_APTA!$A$4:$BN$108,$L56,FALSE))</f>
        <v>#N/A</v>
      </c>
      <c r="N56" s="47" t="e">
        <f>IF(N40=0,0,VLOOKUP(N40,FAC_TOTALS_APTA!$A$4:$BN$108,$L56,FALSE))</f>
        <v>#N/A</v>
      </c>
      <c r="O56" s="47" t="e">
        <f>IF(O40=0,0,VLOOKUP(O40,FAC_TOTALS_APTA!$A$4:$BN$108,$L56,FALSE))</f>
        <v>#N/A</v>
      </c>
      <c r="P56" s="47" t="e">
        <f>IF(P40=0,0,VLOOKUP(P40,FAC_TOTALS_APTA!$A$4:$BN$108,$L56,FALSE))</f>
        <v>#N/A</v>
      </c>
      <c r="Q56" s="47" t="e">
        <f>IF(Q40=0,0,VLOOKUP(Q40,FAC_TOTALS_APTA!$A$4:$BN$108,$L56,FALSE))</f>
        <v>#N/A</v>
      </c>
      <c r="R56" s="47" t="e">
        <f>IF(R40=0,0,VLOOKUP(R40,FAC_TOTALS_APTA!$A$4:$BN$108,$L56,FALSE))</f>
        <v>#N/A</v>
      </c>
      <c r="S56" s="47">
        <f>IF(S40=0,0,VLOOKUP(S40,FAC_TOTALS_APTA!$A$4:$BN$108,$L56,FALSE))</f>
        <v>0</v>
      </c>
      <c r="T56" s="47">
        <f>IF(T40=0,0,VLOOKUP(T40,FAC_TOTALS_APTA!$A$4:$BN$108,$L56,FALSE))</f>
        <v>0</v>
      </c>
      <c r="U56" s="47">
        <f>IF(U40=0,0,VLOOKUP(U40,FAC_TOTALS_APTA!$A$4:$BN$108,$L56,FALSE))</f>
        <v>0</v>
      </c>
      <c r="V56" s="47">
        <f>IF(V40=0,0,VLOOKUP(V40,FAC_TOTALS_APTA!$A$4:$BN$108,$L56,FALSE))</f>
        <v>0</v>
      </c>
      <c r="W56" s="47">
        <f>IF(W40=0,0,VLOOKUP(W40,FAC_TOTALS_APTA!$A$4:$BN$108,$L56,FALSE))</f>
        <v>0</v>
      </c>
      <c r="X56" s="47">
        <f>IF(X40=0,0,VLOOKUP(X40,FAC_TOTALS_APTA!$A$4:$BN$108,$L56,FALSE))</f>
        <v>0</v>
      </c>
      <c r="Y56" s="47">
        <f>IF(Y40=0,0,VLOOKUP(Y40,FAC_TOTALS_APTA!$A$4:$BN$108,$L56,FALSE))</f>
        <v>0</v>
      </c>
      <c r="Z56" s="47">
        <f>IF(Z40=0,0,VLOOKUP(Z40,FAC_TOTALS_APTA!$A$4:$BN$108,$L56,FALSE))</f>
        <v>0</v>
      </c>
      <c r="AA56" s="47">
        <f>IF(AA40=0,0,VLOOKUP(AA40,FAC_TOTALS_APTA!$A$4:$BN$108,$L56,FALSE))</f>
        <v>0</v>
      </c>
      <c r="AB56" s="47">
        <f>IF(AB40=0,0,VLOOKUP(AB40,FAC_TOTALS_APTA!$A$4:$BN$108,$L56,FALSE))</f>
        <v>0</v>
      </c>
      <c r="AC56" s="50" t="e">
        <f>SUM(M56:AB56)</f>
        <v>#N/A</v>
      </c>
      <c r="AD56" s="51" t="e">
        <f>AC56/G58</f>
        <v>#N/A</v>
      </c>
      <c r="AE56" s="8"/>
    </row>
    <row r="57" spans="1:31" s="74" customFormat="1" ht="15" x14ac:dyDescent="0.2">
      <c r="A57" s="73"/>
      <c r="B57" s="27" t="s">
        <v>75</v>
      </c>
      <c r="C57" s="29"/>
      <c r="D57" s="8" t="s">
        <v>6</v>
      </c>
      <c r="E57" s="56"/>
      <c r="F57" s="8">
        <f>MATCH($D57,FAC_TOTALS_APTA!$A$2:$BL$2,)</f>
        <v>9</v>
      </c>
      <c r="G57" s="75" t="e">
        <f>VLOOKUP(G40,FAC_TOTALS_APTA!$A$4:$BN$108,$F57,FALSE)</f>
        <v>#N/A</v>
      </c>
      <c r="H57" s="75" t="e">
        <f>VLOOKUP(H40,FAC_TOTALS_APTA!$A$4:$BL$108,$F57,FALSE)</f>
        <v>#N/A</v>
      </c>
      <c r="I57" s="77" t="e">
        <f t="shared" ref="I57:I58" si="12">H57/G57-1</f>
        <v>#N/A</v>
      </c>
      <c r="J57" s="32"/>
      <c r="K57" s="32"/>
      <c r="L57" s="8"/>
      <c r="M57" s="30" t="e">
        <f t="shared" ref="M57:AB57" si="13">SUM(M42:M47)</f>
        <v>#N/A</v>
      </c>
      <c r="N57" s="30" t="e">
        <f t="shared" si="13"/>
        <v>#N/A</v>
      </c>
      <c r="O57" s="30" t="e">
        <f t="shared" si="13"/>
        <v>#N/A</v>
      </c>
      <c r="P57" s="30" t="e">
        <f t="shared" si="13"/>
        <v>#N/A</v>
      </c>
      <c r="Q57" s="30" t="e">
        <f t="shared" si="13"/>
        <v>#N/A</v>
      </c>
      <c r="R57" s="30" t="e">
        <f t="shared" si="13"/>
        <v>#N/A</v>
      </c>
      <c r="S57" s="30">
        <f t="shared" si="13"/>
        <v>0</v>
      </c>
      <c r="T57" s="30">
        <f t="shared" si="13"/>
        <v>0</v>
      </c>
      <c r="U57" s="30">
        <f t="shared" si="13"/>
        <v>0</v>
      </c>
      <c r="V57" s="30">
        <f t="shared" si="13"/>
        <v>0</v>
      </c>
      <c r="W57" s="30">
        <f t="shared" si="13"/>
        <v>0</v>
      </c>
      <c r="X57" s="30">
        <f t="shared" si="13"/>
        <v>0</v>
      </c>
      <c r="Y57" s="30">
        <f t="shared" si="13"/>
        <v>0</v>
      </c>
      <c r="Z57" s="30">
        <f t="shared" si="13"/>
        <v>0</v>
      </c>
      <c r="AA57" s="30">
        <f t="shared" si="13"/>
        <v>0</v>
      </c>
      <c r="AB57" s="30">
        <f t="shared" si="13"/>
        <v>0</v>
      </c>
      <c r="AC57" s="33" t="e">
        <f>H57-G57</f>
        <v>#N/A</v>
      </c>
      <c r="AD57" s="34" t="e">
        <f>I57</f>
        <v>#N/A</v>
      </c>
      <c r="AE57" s="73"/>
    </row>
    <row r="58" spans="1:31" ht="16" thickBot="1" x14ac:dyDescent="0.25">
      <c r="B58" s="11" t="s">
        <v>58</v>
      </c>
      <c r="C58" s="25"/>
      <c r="D58" s="25" t="s">
        <v>4</v>
      </c>
      <c r="E58" s="25"/>
      <c r="F58" s="25">
        <f>MATCH($D58,FAC_TOTALS_APTA!$A$2:$BL$2,)</f>
        <v>7</v>
      </c>
      <c r="G58" s="76" t="e">
        <f>VLOOKUP(G40,FAC_TOTALS_APTA!$A$4:$BL$108,$F58,FALSE)</f>
        <v>#N/A</v>
      </c>
      <c r="H58" s="76" t="e">
        <f>VLOOKUP(H40,FAC_TOTALS_APTA!$A$4:$BL$108,$F58,FALSE)</f>
        <v>#N/A</v>
      </c>
      <c r="I58" s="78" t="e">
        <f t="shared" si="12"/>
        <v>#N/A</v>
      </c>
      <c r="J58" s="52"/>
      <c r="K58" s="52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53" t="e">
        <f>H58-G58</f>
        <v>#N/A</v>
      </c>
      <c r="AD58" s="54" t="e">
        <f>I58</f>
        <v>#N/A</v>
      </c>
    </row>
    <row r="59" spans="1:31" ht="17" thickTop="1" thickBot="1" x14ac:dyDescent="0.25">
      <c r="B59" s="58" t="s">
        <v>76</v>
      </c>
      <c r="C59" s="59"/>
      <c r="D59" s="59"/>
      <c r="E59" s="60"/>
      <c r="F59" s="59"/>
      <c r="G59" s="59"/>
      <c r="H59" s="59"/>
      <c r="I59" s="61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4" t="e">
        <f>AD58-AD57</f>
        <v>#N/A</v>
      </c>
    </row>
    <row r="60" spans="1:31" ht="15" thickTop="1" x14ac:dyDescent="0.2">
      <c r="B60" s="17"/>
      <c r="C60" s="12"/>
      <c r="D60" s="12"/>
      <c r="E60" s="8"/>
      <c r="F60" s="12"/>
      <c r="G60" s="12"/>
      <c r="H60" s="12"/>
      <c r="I60" s="19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34"/>
    </row>
    <row r="61" spans="1:31" x14ac:dyDescent="0.2">
      <c r="B61" s="17"/>
      <c r="C61" s="12"/>
      <c r="D61" s="12"/>
      <c r="E61" s="8"/>
      <c r="F61" s="12"/>
      <c r="G61" s="12"/>
      <c r="H61" s="12"/>
      <c r="I61" s="19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34"/>
    </row>
    <row r="62" spans="1:31" s="12" customFormat="1" ht="15" x14ac:dyDescent="0.2">
      <c r="B62" s="20" t="s">
        <v>28</v>
      </c>
      <c r="E62" s="8"/>
      <c r="I62" s="19"/>
    </row>
    <row r="63" spans="1:31" ht="15" x14ac:dyDescent="0.2">
      <c r="B63" s="17" t="s">
        <v>19</v>
      </c>
      <c r="C63" s="18" t="s">
        <v>20</v>
      </c>
      <c r="D63" s="12"/>
      <c r="E63" s="8"/>
      <c r="F63" s="12"/>
      <c r="G63" s="12"/>
      <c r="H63" s="12"/>
      <c r="I63" s="19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1" x14ac:dyDescent="0.2">
      <c r="B64" s="17"/>
      <c r="C64" s="18"/>
      <c r="D64" s="12"/>
      <c r="E64" s="8"/>
      <c r="F64" s="12"/>
      <c r="G64" s="12"/>
      <c r="H64" s="12"/>
      <c r="I64" s="19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1" ht="15" x14ac:dyDescent="0.2">
      <c r="B65" s="20" t="s">
        <v>30</v>
      </c>
      <c r="C65" s="21">
        <v>0</v>
      </c>
      <c r="D65" s="12"/>
      <c r="E65" s="8"/>
      <c r="F65" s="12"/>
      <c r="G65" s="12"/>
      <c r="H65" s="12"/>
      <c r="I65" s="19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1" ht="16" thickBot="1" x14ac:dyDescent="0.25">
      <c r="B66" s="22" t="s">
        <v>40</v>
      </c>
      <c r="C66" s="23">
        <v>3</v>
      </c>
      <c r="D66" s="24"/>
      <c r="E66" s="25"/>
      <c r="F66" s="24"/>
      <c r="G66" s="24"/>
      <c r="H66" s="24"/>
      <c r="I66" s="26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:31" ht="15" thickTop="1" x14ac:dyDescent="0.2">
      <c r="B67" s="62"/>
      <c r="C67" s="63"/>
      <c r="D67" s="63"/>
      <c r="E67" s="63"/>
      <c r="F67" s="63"/>
      <c r="G67" s="85" t="s">
        <v>59</v>
      </c>
      <c r="H67" s="85"/>
      <c r="I67" s="85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5" t="s">
        <v>63</v>
      </c>
      <c r="AD67" s="85"/>
    </row>
    <row r="68" spans="1:31" ht="15" x14ac:dyDescent="0.2">
      <c r="B68" s="10" t="s">
        <v>21</v>
      </c>
      <c r="C68" s="28" t="s">
        <v>22</v>
      </c>
      <c r="D68" s="9" t="s">
        <v>23</v>
      </c>
      <c r="E68" s="9" t="s">
        <v>29</v>
      </c>
      <c r="F68" s="9"/>
      <c r="G68" s="28">
        <f>$C$1</f>
        <v>2012</v>
      </c>
      <c r="H68" s="28">
        <f>$C$2</f>
        <v>2018</v>
      </c>
      <c r="I68" s="28" t="s">
        <v>25</v>
      </c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 t="s">
        <v>27</v>
      </c>
      <c r="AD68" s="28" t="s">
        <v>25</v>
      </c>
    </row>
    <row r="69" spans="1:31" s="15" customFormat="1" x14ac:dyDescent="0.2">
      <c r="A69" s="8"/>
      <c r="B69" s="27"/>
      <c r="C69" s="29"/>
      <c r="D69" s="8"/>
      <c r="E69" s="8"/>
      <c r="F69" s="8"/>
      <c r="G69" s="8"/>
      <c r="H69" s="8"/>
      <c r="I69" s="29"/>
      <c r="J69" s="8"/>
      <c r="K69" s="8"/>
      <c r="L69" s="8"/>
      <c r="M69" s="8">
        <v>1</v>
      </c>
      <c r="N69" s="8">
        <v>2</v>
      </c>
      <c r="O69" s="8">
        <v>3</v>
      </c>
      <c r="P69" s="8">
        <v>4</v>
      </c>
      <c r="Q69" s="8">
        <v>5</v>
      </c>
      <c r="R69" s="8">
        <v>6</v>
      </c>
      <c r="S69" s="8">
        <v>7</v>
      </c>
      <c r="T69" s="8">
        <v>8</v>
      </c>
      <c r="U69" s="8">
        <v>9</v>
      </c>
      <c r="V69" s="8">
        <v>10</v>
      </c>
      <c r="W69" s="8">
        <v>11</v>
      </c>
      <c r="X69" s="8">
        <v>12</v>
      </c>
      <c r="Y69" s="8">
        <v>13</v>
      </c>
      <c r="Z69" s="8">
        <v>14</v>
      </c>
      <c r="AA69" s="8">
        <v>15</v>
      </c>
      <c r="AB69" s="8">
        <v>16</v>
      </c>
      <c r="AC69" s="8"/>
      <c r="AD69" s="8"/>
      <c r="AE69" s="8"/>
    </row>
    <row r="70" spans="1:31" x14ac:dyDescent="0.2">
      <c r="B70" s="27"/>
      <c r="C70" s="29"/>
      <c r="D70" s="8"/>
      <c r="E70" s="8"/>
      <c r="F70" s="8"/>
      <c r="G70" s="8" t="str">
        <f>CONCATENATE($C65,"_",$C66,"_",G68)</f>
        <v>0_3_2012</v>
      </c>
      <c r="H70" s="8" t="str">
        <f>CONCATENATE($C65,"_",$C66,"_",H68)</f>
        <v>0_3_2018</v>
      </c>
      <c r="I70" s="29"/>
      <c r="J70" s="8"/>
      <c r="K70" s="8"/>
      <c r="L70" s="8"/>
      <c r="M70" s="8" t="str">
        <f>IF($G68+M69&gt;$H68,0,CONCATENATE($C65,"_",$C66,"_",$G68+M69))</f>
        <v>0_3_2013</v>
      </c>
      <c r="N70" s="8" t="str">
        <f t="shared" ref="N70:AB70" si="14">IF($G68+N69&gt;$H68,0,CONCATENATE($C65,"_",$C66,"_",$G68+N69))</f>
        <v>0_3_2014</v>
      </c>
      <c r="O70" s="8" t="str">
        <f t="shared" si="14"/>
        <v>0_3_2015</v>
      </c>
      <c r="P70" s="8" t="str">
        <f t="shared" si="14"/>
        <v>0_3_2016</v>
      </c>
      <c r="Q70" s="8" t="str">
        <f t="shared" si="14"/>
        <v>0_3_2017</v>
      </c>
      <c r="R70" s="8" t="str">
        <f t="shared" si="14"/>
        <v>0_3_2018</v>
      </c>
      <c r="S70" s="8">
        <f t="shared" si="14"/>
        <v>0</v>
      </c>
      <c r="T70" s="8">
        <f t="shared" si="14"/>
        <v>0</v>
      </c>
      <c r="U70" s="8">
        <f t="shared" si="14"/>
        <v>0</v>
      </c>
      <c r="V70" s="8">
        <f t="shared" si="14"/>
        <v>0</v>
      </c>
      <c r="W70" s="8">
        <f t="shared" si="14"/>
        <v>0</v>
      </c>
      <c r="X70" s="8">
        <f t="shared" si="14"/>
        <v>0</v>
      </c>
      <c r="Y70" s="8">
        <f t="shared" si="14"/>
        <v>0</v>
      </c>
      <c r="Z70" s="8">
        <f t="shared" si="14"/>
        <v>0</v>
      </c>
      <c r="AA70" s="8">
        <f t="shared" si="14"/>
        <v>0</v>
      </c>
      <c r="AB70" s="8">
        <f t="shared" si="14"/>
        <v>0</v>
      </c>
      <c r="AC70" s="8"/>
      <c r="AD70" s="8"/>
    </row>
    <row r="71" spans="1:31" x14ac:dyDescent="0.2">
      <c r="B71" s="27"/>
      <c r="C71" s="29"/>
      <c r="D71" s="8"/>
      <c r="E71" s="8"/>
      <c r="F71" s="8" t="s">
        <v>26</v>
      </c>
      <c r="G71" s="30"/>
      <c r="H71" s="30"/>
      <c r="I71" s="29"/>
      <c r="J71" s="8"/>
      <c r="K71" s="8"/>
      <c r="L71" s="8" t="s">
        <v>26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1" s="15" customFormat="1" ht="15" x14ac:dyDescent="0.2">
      <c r="A72" s="8"/>
      <c r="B72" s="27" t="s">
        <v>37</v>
      </c>
      <c r="C72" s="29" t="s">
        <v>24</v>
      </c>
      <c r="D72" s="8" t="s">
        <v>8</v>
      </c>
      <c r="E72" s="56">
        <v>0.81299999999999994</v>
      </c>
      <c r="F72" s="8">
        <f>MATCH($D72,FAC_TOTALS_APTA!$A$2:$BN$2,)</f>
        <v>11</v>
      </c>
      <c r="G72" s="30" t="e">
        <f>VLOOKUP(G70,FAC_TOTALS_APTA!$A$4:$BN$108,$F72,FALSE)</f>
        <v>#N/A</v>
      </c>
      <c r="H72" s="30" t="e">
        <f>VLOOKUP(H70,FAC_TOTALS_APTA!$A$4:$BN$108,$F72,FALSE)</f>
        <v>#N/A</v>
      </c>
      <c r="I72" s="31" t="str">
        <f>IFERROR(H72/G72-1,"-")</f>
        <v>-</v>
      </c>
      <c r="J72" s="32" t="str">
        <f>IF(C72="Log","_log","")</f>
        <v>_log</v>
      </c>
      <c r="K72" s="32" t="str">
        <f>CONCATENATE(D72,J72,"_FAC")</f>
        <v>VRM_ADJ_log_FAC</v>
      </c>
      <c r="L72" s="8">
        <f>MATCH($K72,FAC_TOTALS_APTA!$A$2:$BL$2,)</f>
        <v>24</v>
      </c>
      <c r="M72" s="30" t="e">
        <f>IF(M70=0,0,VLOOKUP(M70,FAC_TOTALS_APTA!$A$4:$BN$108,$L72,FALSE))</f>
        <v>#N/A</v>
      </c>
      <c r="N72" s="30" t="e">
        <f>IF(N70=0,0,VLOOKUP(N70,FAC_TOTALS_APTA!$A$4:$BN$108,$L72,FALSE))</f>
        <v>#N/A</v>
      </c>
      <c r="O72" s="30" t="e">
        <f>IF(O70=0,0,VLOOKUP(O70,FAC_TOTALS_APTA!$A$4:$BN$108,$L72,FALSE))</f>
        <v>#N/A</v>
      </c>
      <c r="P72" s="30" t="e">
        <f>IF(P70=0,0,VLOOKUP(P70,FAC_TOTALS_APTA!$A$4:$BN$108,$L72,FALSE))</f>
        <v>#N/A</v>
      </c>
      <c r="Q72" s="30" t="e">
        <f>IF(Q70=0,0,VLOOKUP(Q70,FAC_TOTALS_APTA!$A$4:$BN$108,$L72,FALSE))</f>
        <v>#N/A</v>
      </c>
      <c r="R72" s="30" t="e">
        <f>IF(R70=0,0,VLOOKUP(R70,FAC_TOTALS_APTA!$A$4:$BN$108,$L72,FALSE))</f>
        <v>#N/A</v>
      </c>
      <c r="S72" s="30">
        <f>IF(S70=0,0,VLOOKUP(S70,FAC_TOTALS_APTA!$A$4:$BN$108,$L72,FALSE))</f>
        <v>0</v>
      </c>
      <c r="T72" s="30">
        <f>IF(T70=0,0,VLOOKUP(T70,FAC_TOTALS_APTA!$A$4:$BN$108,$L72,FALSE))</f>
        <v>0</v>
      </c>
      <c r="U72" s="30">
        <f>IF(U70=0,0,VLOOKUP(U70,FAC_TOTALS_APTA!$A$4:$BN$108,$L72,FALSE))</f>
        <v>0</v>
      </c>
      <c r="V72" s="30">
        <f>IF(V70=0,0,VLOOKUP(V70,FAC_TOTALS_APTA!$A$4:$BN$108,$L72,FALSE))</f>
        <v>0</v>
      </c>
      <c r="W72" s="30">
        <f>IF(W70=0,0,VLOOKUP(W70,FAC_TOTALS_APTA!$A$4:$BN$108,$L72,FALSE))</f>
        <v>0</v>
      </c>
      <c r="X72" s="30">
        <f>IF(X70=0,0,VLOOKUP(X70,FAC_TOTALS_APTA!$A$4:$BN$108,$L72,FALSE))</f>
        <v>0</v>
      </c>
      <c r="Y72" s="30">
        <f>IF(Y70=0,0,VLOOKUP(Y70,FAC_TOTALS_APTA!$A$4:$BN$108,$L72,FALSE))</f>
        <v>0</v>
      </c>
      <c r="Z72" s="30">
        <f>IF(Z70=0,0,VLOOKUP(Z70,FAC_TOTALS_APTA!$A$4:$BN$108,$L72,FALSE))</f>
        <v>0</v>
      </c>
      <c r="AA72" s="30">
        <f>IF(AA70=0,0,VLOOKUP(AA70,FAC_TOTALS_APTA!$A$4:$BN$108,$L72,FALSE))</f>
        <v>0</v>
      </c>
      <c r="AB72" s="30">
        <f>IF(AB70=0,0,VLOOKUP(AB70,FAC_TOTALS_APTA!$A$4:$BN$108,$L72,FALSE))</f>
        <v>0</v>
      </c>
      <c r="AC72" s="33" t="e">
        <f>SUM(M72:AB72)</f>
        <v>#N/A</v>
      </c>
      <c r="AD72" s="34" t="e">
        <f>AC72/G88</f>
        <v>#N/A</v>
      </c>
      <c r="AE72" s="8"/>
    </row>
    <row r="73" spans="1:31" s="15" customFormat="1" ht="15" x14ac:dyDescent="0.2">
      <c r="A73" s="8"/>
      <c r="B73" s="27" t="s">
        <v>60</v>
      </c>
      <c r="C73" s="29" t="s">
        <v>24</v>
      </c>
      <c r="D73" s="8" t="s">
        <v>18</v>
      </c>
      <c r="E73" s="56">
        <v>-0.70179999999999998</v>
      </c>
      <c r="F73" s="8">
        <f>MATCH($D73,FAC_TOTALS_APTA!$A$2:$BN$2,)</f>
        <v>12</v>
      </c>
      <c r="G73" s="55" t="e">
        <f>VLOOKUP(G70,FAC_TOTALS_APTA!$A$4:$BN$108,$F73,FALSE)</f>
        <v>#N/A</v>
      </c>
      <c r="H73" s="55" t="e">
        <f>VLOOKUP(H70,FAC_TOTALS_APTA!$A$4:$BN$108,$F73,FALSE)</f>
        <v>#N/A</v>
      </c>
      <c r="I73" s="31" t="str">
        <f t="shared" ref="I73:I85" si="15">IFERROR(H73/G73-1,"-")</f>
        <v>-</v>
      </c>
      <c r="J73" s="32" t="str">
        <f t="shared" ref="J73:J85" si="16">IF(C73="Log","_log","")</f>
        <v>_log</v>
      </c>
      <c r="K73" s="32" t="str">
        <f t="shared" ref="K73:K86" si="17">CONCATENATE(D73,J73,"_FAC")</f>
        <v>FARE_per_UPT_2018_log_FAC</v>
      </c>
      <c r="L73" s="8">
        <f>MATCH($K73,FAC_TOTALS_APTA!$A$2:$BL$2,)</f>
        <v>25</v>
      </c>
      <c r="M73" s="30" t="e">
        <f>IF(M70=0,0,VLOOKUP(M70,FAC_TOTALS_APTA!$A$4:$BN$108,$L73,FALSE))</f>
        <v>#N/A</v>
      </c>
      <c r="N73" s="30" t="e">
        <f>IF(N70=0,0,VLOOKUP(N70,FAC_TOTALS_APTA!$A$4:$BN$108,$L73,FALSE))</f>
        <v>#N/A</v>
      </c>
      <c r="O73" s="30" t="e">
        <f>IF(O70=0,0,VLOOKUP(O70,FAC_TOTALS_APTA!$A$4:$BN$108,$L73,FALSE))</f>
        <v>#N/A</v>
      </c>
      <c r="P73" s="30" t="e">
        <f>IF(P70=0,0,VLOOKUP(P70,FAC_TOTALS_APTA!$A$4:$BN$108,$L73,FALSE))</f>
        <v>#N/A</v>
      </c>
      <c r="Q73" s="30" t="e">
        <f>IF(Q70=0,0,VLOOKUP(Q70,FAC_TOTALS_APTA!$A$4:$BN$108,$L73,FALSE))</f>
        <v>#N/A</v>
      </c>
      <c r="R73" s="30" t="e">
        <f>IF(R70=0,0,VLOOKUP(R70,FAC_TOTALS_APTA!$A$4:$BN$108,$L73,FALSE))</f>
        <v>#N/A</v>
      </c>
      <c r="S73" s="30">
        <f>IF(S70=0,0,VLOOKUP(S70,FAC_TOTALS_APTA!$A$4:$BN$108,$L73,FALSE))</f>
        <v>0</v>
      </c>
      <c r="T73" s="30">
        <f>IF(T70=0,0,VLOOKUP(T70,FAC_TOTALS_APTA!$A$4:$BN$108,$L73,FALSE))</f>
        <v>0</v>
      </c>
      <c r="U73" s="30">
        <f>IF(U70=0,0,VLOOKUP(U70,FAC_TOTALS_APTA!$A$4:$BN$108,$L73,FALSE))</f>
        <v>0</v>
      </c>
      <c r="V73" s="30">
        <f>IF(V70=0,0,VLOOKUP(V70,FAC_TOTALS_APTA!$A$4:$BN$108,$L73,FALSE))</f>
        <v>0</v>
      </c>
      <c r="W73" s="30">
        <f>IF(W70=0,0,VLOOKUP(W70,FAC_TOTALS_APTA!$A$4:$BN$108,$L73,FALSE))</f>
        <v>0</v>
      </c>
      <c r="X73" s="30">
        <f>IF(X70=0,0,VLOOKUP(X70,FAC_TOTALS_APTA!$A$4:$BN$108,$L73,FALSE))</f>
        <v>0</v>
      </c>
      <c r="Y73" s="30">
        <f>IF(Y70=0,0,VLOOKUP(Y70,FAC_TOTALS_APTA!$A$4:$BN$108,$L73,FALSE))</f>
        <v>0</v>
      </c>
      <c r="Z73" s="30">
        <f>IF(Z70=0,0,VLOOKUP(Z70,FAC_TOTALS_APTA!$A$4:$BN$108,$L73,FALSE))</f>
        <v>0</v>
      </c>
      <c r="AA73" s="30">
        <f>IF(AA70=0,0,VLOOKUP(AA70,FAC_TOTALS_APTA!$A$4:$BN$108,$L73,FALSE))</f>
        <v>0</v>
      </c>
      <c r="AB73" s="30">
        <f>IF(AB70=0,0,VLOOKUP(AB70,FAC_TOTALS_APTA!$A$4:$BN$108,$L73,FALSE))</f>
        <v>0</v>
      </c>
      <c r="AC73" s="33" t="e">
        <f t="shared" ref="AC73:AC85" si="18">SUM(M73:AB73)</f>
        <v>#N/A</v>
      </c>
      <c r="AD73" s="34" t="e">
        <f>AC73/G88</f>
        <v>#N/A</v>
      </c>
      <c r="AE73" s="8"/>
    </row>
    <row r="74" spans="1:31" s="15" customFormat="1" ht="15" x14ac:dyDescent="0.2">
      <c r="A74" s="8"/>
      <c r="B74" s="27" t="s">
        <v>56</v>
      </c>
      <c r="C74" s="29" t="s">
        <v>24</v>
      </c>
      <c r="D74" s="8" t="s">
        <v>9</v>
      </c>
      <c r="E74" s="56">
        <v>0.26119999999999999</v>
      </c>
      <c r="F74" s="8">
        <f>MATCH($D74,FAC_TOTALS_APTA!$A$2:$BN$2,)</f>
        <v>13</v>
      </c>
      <c r="G74" s="30" t="e">
        <f>VLOOKUP(G70,FAC_TOTALS_APTA!$A$4:$BN$108,$F74,FALSE)</f>
        <v>#N/A</v>
      </c>
      <c r="H74" s="30" t="e">
        <f>VLOOKUP(H70,FAC_TOTALS_APTA!$A$4:$BN$108,$F74,FALSE)</f>
        <v>#N/A</v>
      </c>
      <c r="I74" s="31" t="str">
        <f t="shared" si="15"/>
        <v>-</v>
      </c>
      <c r="J74" s="32" t="str">
        <f t="shared" si="16"/>
        <v>_log</v>
      </c>
      <c r="K74" s="32" t="str">
        <f t="shared" si="17"/>
        <v>POP_EMP_log_FAC</v>
      </c>
      <c r="L74" s="8">
        <f>MATCH($K74,FAC_TOTALS_APTA!$A$2:$BL$2,)</f>
        <v>26</v>
      </c>
      <c r="M74" s="30" t="e">
        <f>IF(M70=0,0,VLOOKUP(M70,FAC_TOTALS_APTA!$A$4:$BN$108,$L74,FALSE))</f>
        <v>#N/A</v>
      </c>
      <c r="N74" s="30" t="e">
        <f>IF(N70=0,0,VLOOKUP(N70,FAC_TOTALS_APTA!$A$4:$BN$108,$L74,FALSE))</f>
        <v>#N/A</v>
      </c>
      <c r="O74" s="30" t="e">
        <f>IF(O70=0,0,VLOOKUP(O70,FAC_TOTALS_APTA!$A$4:$BN$108,$L74,FALSE))</f>
        <v>#N/A</v>
      </c>
      <c r="P74" s="30" t="e">
        <f>IF(P70=0,0,VLOOKUP(P70,FAC_TOTALS_APTA!$A$4:$BN$108,$L74,FALSE))</f>
        <v>#N/A</v>
      </c>
      <c r="Q74" s="30" t="e">
        <f>IF(Q70=0,0,VLOOKUP(Q70,FAC_TOTALS_APTA!$A$4:$BN$108,$L74,FALSE))</f>
        <v>#N/A</v>
      </c>
      <c r="R74" s="30" t="e">
        <f>IF(R70=0,0,VLOOKUP(R70,FAC_TOTALS_APTA!$A$4:$BN$108,$L74,FALSE))</f>
        <v>#N/A</v>
      </c>
      <c r="S74" s="30">
        <f>IF(S70=0,0,VLOOKUP(S70,FAC_TOTALS_APTA!$A$4:$BN$108,$L74,FALSE))</f>
        <v>0</v>
      </c>
      <c r="T74" s="30">
        <f>IF(T70=0,0,VLOOKUP(T70,FAC_TOTALS_APTA!$A$4:$BN$108,$L74,FALSE))</f>
        <v>0</v>
      </c>
      <c r="U74" s="30">
        <f>IF(U70=0,0,VLOOKUP(U70,FAC_TOTALS_APTA!$A$4:$BN$108,$L74,FALSE))</f>
        <v>0</v>
      </c>
      <c r="V74" s="30">
        <f>IF(V70=0,0,VLOOKUP(V70,FAC_TOTALS_APTA!$A$4:$BN$108,$L74,FALSE))</f>
        <v>0</v>
      </c>
      <c r="W74" s="30">
        <f>IF(W70=0,0,VLOOKUP(W70,FAC_TOTALS_APTA!$A$4:$BN$108,$L74,FALSE))</f>
        <v>0</v>
      </c>
      <c r="X74" s="30">
        <f>IF(X70=0,0,VLOOKUP(X70,FAC_TOTALS_APTA!$A$4:$BN$108,$L74,FALSE))</f>
        <v>0</v>
      </c>
      <c r="Y74" s="30">
        <f>IF(Y70=0,0,VLOOKUP(Y70,FAC_TOTALS_APTA!$A$4:$BN$108,$L74,FALSE))</f>
        <v>0</v>
      </c>
      <c r="Z74" s="30">
        <f>IF(Z70=0,0,VLOOKUP(Z70,FAC_TOTALS_APTA!$A$4:$BN$108,$L74,FALSE))</f>
        <v>0</v>
      </c>
      <c r="AA74" s="30">
        <f>IF(AA70=0,0,VLOOKUP(AA70,FAC_TOTALS_APTA!$A$4:$BN$108,$L74,FALSE))</f>
        <v>0</v>
      </c>
      <c r="AB74" s="30">
        <f>IF(AB70=0,0,VLOOKUP(AB70,FAC_TOTALS_APTA!$A$4:$BN$108,$L74,FALSE))</f>
        <v>0</v>
      </c>
      <c r="AC74" s="33" t="e">
        <f t="shared" si="18"/>
        <v>#N/A</v>
      </c>
      <c r="AD74" s="34" t="e">
        <f>AC74/G88</f>
        <v>#N/A</v>
      </c>
      <c r="AE74" s="8"/>
    </row>
    <row r="75" spans="1:31" s="15" customFormat="1" ht="30" x14ac:dyDescent="0.2">
      <c r="A75" s="8"/>
      <c r="B75" s="27" t="s">
        <v>82</v>
      </c>
      <c r="C75" s="29"/>
      <c r="D75" s="5" t="s">
        <v>79</v>
      </c>
      <c r="E75" s="56">
        <v>0.39179999999999998</v>
      </c>
      <c r="F75" s="8">
        <f>MATCH($D75,FAC_TOTALS_APTA!$A$2:$BN$2,)</f>
        <v>17</v>
      </c>
      <c r="G75" s="55" t="e">
        <f>VLOOKUP(G70,FAC_TOTALS_APTA!$A$4:$BN$108,$F75,FALSE)</f>
        <v>#N/A</v>
      </c>
      <c r="H75" s="55" t="e">
        <f>VLOOKUP(H70,FAC_TOTALS_APTA!$A$4:$BN$108,$F75,FALSE)</f>
        <v>#N/A</v>
      </c>
      <c r="I75" s="31" t="str">
        <f t="shared" si="15"/>
        <v>-</v>
      </c>
      <c r="J75" s="32" t="str">
        <f t="shared" si="16"/>
        <v/>
      </c>
      <c r="K75" s="32" t="str">
        <f t="shared" si="17"/>
        <v>TSD_POP_EMP_PCT_FAC</v>
      </c>
      <c r="L75" s="8">
        <f>MATCH($K75,FAC_TOTALS_APTA!$A$2:$BL$2,)</f>
        <v>30</v>
      </c>
      <c r="M75" s="30" t="e">
        <f>IF(M70=0,0,VLOOKUP(M70,FAC_TOTALS_APTA!$A$4:$BN$108,$L75,FALSE))</f>
        <v>#N/A</v>
      </c>
      <c r="N75" s="30" t="e">
        <f>IF(N70=0,0,VLOOKUP(N70,FAC_TOTALS_APTA!$A$4:$BN$108,$L75,FALSE))</f>
        <v>#N/A</v>
      </c>
      <c r="O75" s="30" t="e">
        <f>IF(O70=0,0,VLOOKUP(O70,FAC_TOTALS_APTA!$A$4:$BN$108,$L75,FALSE))</f>
        <v>#N/A</v>
      </c>
      <c r="P75" s="30" t="e">
        <f>IF(P70=0,0,VLOOKUP(P70,FAC_TOTALS_APTA!$A$4:$BN$108,$L75,FALSE))</f>
        <v>#N/A</v>
      </c>
      <c r="Q75" s="30" t="e">
        <f>IF(Q70=0,0,VLOOKUP(Q70,FAC_TOTALS_APTA!$A$4:$BN$108,$L75,FALSE))</f>
        <v>#N/A</v>
      </c>
      <c r="R75" s="30" t="e">
        <f>IF(R70=0,0,VLOOKUP(R70,FAC_TOTALS_APTA!$A$4:$BN$108,$L75,FALSE))</f>
        <v>#N/A</v>
      </c>
      <c r="S75" s="30">
        <f>IF(S70=0,0,VLOOKUP(S70,FAC_TOTALS_APTA!$A$4:$BN$108,$L75,FALSE))</f>
        <v>0</v>
      </c>
      <c r="T75" s="30">
        <f>IF(T70=0,0,VLOOKUP(T70,FAC_TOTALS_APTA!$A$4:$BN$108,$L75,FALSE))</f>
        <v>0</v>
      </c>
      <c r="U75" s="30">
        <f>IF(U70=0,0,VLOOKUP(U70,FAC_TOTALS_APTA!$A$4:$BN$108,$L75,FALSE))</f>
        <v>0</v>
      </c>
      <c r="V75" s="30">
        <f>IF(V70=0,0,VLOOKUP(V70,FAC_TOTALS_APTA!$A$4:$BN$108,$L75,FALSE))</f>
        <v>0</v>
      </c>
      <c r="W75" s="30">
        <f>IF(W70=0,0,VLOOKUP(W70,FAC_TOTALS_APTA!$A$4:$BN$108,$L75,FALSE))</f>
        <v>0</v>
      </c>
      <c r="X75" s="30">
        <f>IF(X70=0,0,VLOOKUP(X70,FAC_TOTALS_APTA!$A$4:$BN$108,$L75,FALSE))</f>
        <v>0</v>
      </c>
      <c r="Y75" s="30">
        <f>IF(Y70=0,0,VLOOKUP(Y70,FAC_TOTALS_APTA!$A$4:$BN$108,$L75,FALSE))</f>
        <v>0</v>
      </c>
      <c r="Z75" s="30">
        <f>IF(Z70=0,0,VLOOKUP(Z70,FAC_TOTALS_APTA!$A$4:$BN$108,$L75,FALSE))</f>
        <v>0</v>
      </c>
      <c r="AA75" s="30">
        <f>IF(AA70=0,0,VLOOKUP(AA70,FAC_TOTALS_APTA!$A$4:$BN$108,$L75,FALSE))</f>
        <v>0</v>
      </c>
      <c r="AB75" s="30">
        <f>IF(AB70=0,0,VLOOKUP(AB70,FAC_TOTALS_APTA!$A$4:$BN$108,$L75,FALSE))</f>
        <v>0</v>
      </c>
      <c r="AC75" s="33" t="e">
        <f t="shared" si="18"/>
        <v>#N/A</v>
      </c>
      <c r="AD75" s="34" t="e">
        <f>AC75/G88</f>
        <v>#N/A</v>
      </c>
      <c r="AE75" s="8"/>
    </row>
    <row r="76" spans="1:31" s="15" customFormat="1" ht="15" x14ac:dyDescent="0.2">
      <c r="A76" s="8"/>
      <c r="B76" s="27" t="s">
        <v>57</v>
      </c>
      <c r="C76" s="29" t="s">
        <v>24</v>
      </c>
      <c r="D76" s="36" t="s">
        <v>17</v>
      </c>
      <c r="E76" s="56">
        <v>0.21890000000000001</v>
      </c>
      <c r="F76" s="8">
        <f>MATCH($D76,FAC_TOTALS_APTA!$A$2:$BN$2,)</f>
        <v>14</v>
      </c>
      <c r="G76" s="35" t="e">
        <f>VLOOKUP(G70,FAC_TOTALS_APTA!$A$4:$BN$108,$F76,FALSE)</f>
        <v>#N/A</v>
      </c>
      <c r="H76" s="35" t="e">
        <f>VLOOKUP(H70,FAC_TOTALS_APTA!$A$4:$BN$108,$F76,FALSE)</f>
        <v>#N/A</v>
      </c>
      <c r="I76" s="31" t="str">
        <f t="shared" si="15"/>
        <v>-</v>
      </c>
      <c r="J76" s="32" t="str">
        <f t="shared" si="16"/>
        <v>_log</v>
      </c>
      <c r="K76" s="32" t="str">
        <f t="shared" si="17"/>
        <v>GAS_PRICE_2018_log_FAC</v>
      </c>
      <c r="L76" s="8">
        <f>MATCH($K76,FAC_TOTALS_APTA!$A$2:$BL$2,)</f>
        <v>27</v>
      </c>
      <c r="M76" s="30" t="e">
        <f>IF(M70=0,0,VLOOKUP(M70,FAC_TOTALS_APTA!$A$4:$BN$108,$L76,FALSE))</f>
        <v>#N/A</v>
      </c>
      <c r="N76" s="30" t="e">
        <f>IF(N70=0,0,VLOOKUP(N70,FAC_TOTALS_APTA!$A$4:$BN$108,$L76,FALSE))</f>
        <v>#N/A</v>
      </c>
      <c r="O76" s="30" t="e">
        <f>IF(O70=0,0,VLOOKUP(O70,FAC_TOTALS_APTA!$A$4:$BN$108,$L76,FALSE))</f>
        <v>#N/A</v>
      </c>
      <c r="P76" s="30" t="e">
        <f>IF(P70=0,0,VLOOKUP(P70,FAC_TOTALS_APTA!$A$4:$BN$108,$L76,FALSE))</f>
        <v>#N/A</v>
      </c>
      <c r="Q76" s="30" t="e">
        <f>IF(Q70=0,0,VLOOKUP(Q70,FAC_TOTALS_APTA!$A$4:$BN$108,$L76,FALSE))</f>
        <v>#N/A</v>
      </c>
      <c r="R76" s="30" t="e">
        <f>IF(R70=0,0,VLOOKUP(R70,FAC_TOTALS_APTA!$A$4:$BN$108,$L76,FALSE))</f>
        <v>#N/A</v>
      </c>
      <c r="S76" s="30">
        <f>IF(S70=0,0,VLOOKUP(S70,FAC_TOTALS_APTA!$A$4:$BN$108,$L76,FALSE))</f>
        <v>0</v>
      </c>
      <c r="T76" s="30">
        <f>IF(T70=0,0,VLOOKUP(T70,FAC_TOTALS_APTA!$A$4:$BN$108,$L76,FALSE))</f>
        <v>0</v>
      </c>
      <c r="U76" s="30">
        <f>IF(U70=0,0,VLOOKUP(U70,FAC_TOTALS_APTA!$A$4:$BN$108,$L76,FALSE))</f>
        <v>0</v>
      </c>
      <c r="V76" s="30">
        <f>IF(V70=0,0,VLOOKUP(V70,FAC_TOTALS_APTA!$A$4:$BN$108,$L76,FALSE))</f>
        <v>0</v>
      </c>
      <c r="W76" s="30">
        <f>IF(W70=0,0,VLOOKUP(W70,FAC_TOTALS_APTA!$A$4:$BN$108,$L76,FALSE))</f>
        <v>0</v>
      </c>
      <c r="X76" s="30">
        <f>IF(X70=0,0,VLOOKUP(X70,FAC_TOTALS_APTA!$A$4:$BN$108,$L76,FALSE))</f>
        <v>0</v>
      </c>
      <c r="Y76" s="30">
        <f>IF(Y70=0,0,VLOOKUP(Y70,FAC_TOTALS_APTA!$A$4:$BN$108,$L76,FALSE))</f>
        <v>0</v>
      </c>
      <c r="Z76" s="30">
        <f>IF(Z70=0,0,VLOOKUP(Z70,FAC_TOTALS_APTA!$A$4:$BN$108,$L76,FALSE))</f>
        <v>0</v>
      </c>
      <c r="AA76" s="30">
        <f>IF(AA70=0,0,VLOOKUP(AA70,FAC_TOTALS_APTA!$A$4:$BN$108,$L76,FALSE))</f>
        <v>0</v>
      </c>
      <c r="AB76" s="30">
        <f>IF(AB70=0,0,VLOOKUP(AB70,FAC_TOTALS_APTA!$A$4:$BN$108,$L76,FALSE))</f>
        <v>0</v>
      </c>
      <c r="AC76" s="33" t="e">
        <f t="shared" si="18"/>
        <v>#N/A</v>
      </c>
      <c r="AD76" s="34" t="e">
        <f>AC76/G88</f>
        <v>#N/A</v>
      </c>
      <c r="AE76" s="8"/>
    </row>
    <row r="77" spans="1:31" s="15" customFormat="1" ht="15" x14ac:dyDescent="0.2">
      <c r="A77" s="8"/>
      <c r="B77" s="27" t="s">
        <v>54</v>
      </c>
      <c r="C77" s="29" t="s">
        <v>24</v>
      </c>
      <c r="D77" s="8" t="s">
        <v>16</v>
      </c>
      <c r="E77" s="56">
        <v>-0.3866</v>
      </c>
      <c r="F77" s="8">
        <f>MATCH($D77,FAC_TOTALS_APTA!$A$2:$BN$2,)</f>
        <v>15</v>
      </c>
      <c r="G77" s="55" t="e">
        <f>VLOOKUP(G70,FAC_TOTALS_APTA!$A$4:$BN$108,$F77,FALSE)</f>
        <v>#N/A</v>
      </c>
      <c r="H77" s="55" t="e">
        <f>VLOOKUP(H70,FAC_TOTALS_APTA!$A$4:$BN$108,$F77,FALSE)</f>
        <v>#N/A</v>
      </c>
      <c r="I77" s="31" t="str">
        <f t="shared" si="15"/>
        <v>-</v>
      </c>
      <c r="J77" s="32" t="str">
        <f t="shared" si="16"/>
        <v>_log</v>
      </c>
      <c r="K77" s="32" t="str">
        <f t="shared" si="17"/>
        <v>TOTAL_MED_INC_INDIV_2018_log_FAC</v>
      </c>
      <c r="L77" s="8">
        <f>MATCH($K77,FAC_TOTALS_APTA!$A$2:$BL$2,)</f>
        <v>28</v>
      </c>
      <c r="M77" s="30" t="e">
        <f>IF(M70=0,0,VLOOKUP(M70,FAC_TOTALS_APTA!$A$4:$BN$108,$L77,FALSE))</f>
        <v>#N/A</v>
      </c>
      <c r="N77" s="30" t="e">
        <f>IF(N70=0,0,VLOOKUP(N70,FAC_TOTALS_APTA!$A$4:$BN$108,$L77,FALSE))</f>
        <v>#N/A</v>
      </c>
      <c r="O77" s="30" t="e">
        <f>IF(O70=0,0,VLOOKUP(O70,FAC_TOTALS_APTA!$A$4:$BN$108,$L77,FALSE))</f>
        <v>#N/A</v>
      </c>
      <c r="P77" s="30" t="e">
        <f>IF(P70=0,0,VLOOKUP(P70,FAC_TOTALS_APTA!$A$4:$BN$108,$L77,FALSE))</f>
        <v>#N/A</v>
      </c>
      <c r="Q77" s="30" t="e">
        <f>IF(Q70=0,0,VLOOKUP(Q70,FAC_TOTALS_APTA!$A$4:$BN$108,$L77,FALSE))</f>
        <v>#N/A</v>
      </c>
      <c r="R77" s="30" t="e">
        <f>IF(R70=0,0,VLOOKUP(R70,FAC_TOTALS_APTA!$A$4:$BN$108,$L77,FALSE))</f>
        <v>#N/A</v>
      </c>
      <c r="S77" s="30">
        <f>IF(S70=0,0,VLOOKUP(S70,FAC_TOTALS_APTA!$A$4:$BN$108,$L77,FALSE))</f>
        <v>0</v>
      </c>
      <c r="T77" s="30">
        <f>IF(T70=0,0,VLOOKUP(T70,FAC_TOTALS_APTA!$A$4:$BN$108,$L77,FALSE))</f>
        <v>0</v>
      </c>
      <c r="U77" s="30">
        <f>IF(U70=0,0,VLOOKUP(U70,FAC_TOTALS_APTA!$A$4:$BN$108,$L77,FALSE))</f>
        <v>0</v>
      </c>
      <c r="V77" s="30">
        <f>IF(V70=0,0,VLOOKUP(V70,FAC_TOTALS_APTA!$A$4:$BN$108,$L77,FALSE))</f>
        <v>0</v>
      </c>
      <c r="W77" s="30">
        <f>IF(W70=0,0,VLOOKUP(W70,FAC_TOTALS_APTA!$A$4:$BN$108,$L77,FALSE))</f>
        <v>0</v>
      </c>
      <c r="X77" s="30">
        <f>IF(X70=0,0,VLOOKUP(X70,FAC_TOTALS_APTA!$A$4:$BN$108,$L77,FALSE))</f>
        <v>0</v>
      </c>
      <c r="Y77" s="30">
        <f>IF(Y70=0,0,VLOOKUP(Y70,FAC_TOTALS_APTA!$A$4:$BN$108,$L77,FALSE))</f>
        <v>0</v>
      </c>
      <c r="Z77" s="30">
        <f>IF(Z70=0,0,VLOOKUP(Z70,FAC_TOTALS_APTA!$A$4:$BN$108,$L77,FALSE))</f>
        <v>0</v>
      </c>
      <c r="AA77" s="30">
        <f>IF(AA70=0,0,VLOOKUP(AA70,FAC_TOTALS_APTA!$A$4:$BN$108,$L77,FALSE))</f>
        <v>0</v>
      </c>
      <c r="AB77" s="30">
        <f>IF(AB70=0,0,VLOOKUP(AB70,FAC_TOTALS_APTA!$A$4:$BN$108,$L77,FALSE))</f>
        <v>0</v>
      </c>
      <c r="AC77" s="33" t="e">
        <f t="shared" si="18"/>
        <v>#N/A</v>
      </c>
      <c r="AD77" s="34" t="e">
        <f>AC77/G88</f>
        <v>#N/A</v>
      </c>
      <c r="AE77" s="8"/>
    </row>
    <row r="78" spans="1:31" s="15" customFormat="1" ht="15" x14ac:dyDescent="0.2">
      <c r="A78" s="8"/>
      <c r="B78" s="27" t="s">
        <v>72</v>
      </c>
      <c r="C78" s="29"/>
      <c r="D78" s="8" t="s">
        <v>10</v>
      </c>
      <c r="E78" s="56">
        <v>7.1000000000000004E-3</v>
      </c>
      <c r="F78" s="8">
        <f>MATCH($D78,FAC_TOTALS_APTA!$A$2:$BN$2,)</f>
        <v>16</v>
      </c>
      <c r="G78" s="30" t="e">
        <f>VLOOKUP(G70,FAC_TOTALS_APTA!$A$4:$BN$108,$F78,FALSE)</f>
        <v>#N/A</v>
      </c>
      <c r="H78" s="30" t="e">
        <f>VLOOKUP(H70,FAC_TOTALS_APTA!$A$4:$BN$108,$F78,FALSE)</f>
        <v>#N/A</v>
      </c>
      <c r="I78" s="31" t="str">
        <f t="shared" si="15"/>
        <v>-</v>
      </c>
      <c r="J78" s="32" t="str">
        <f t="shared" si="16"/>
        <v/>
      </c>
      <c r="K78" s="32" t="str">
        <f t="shared" si="17"/>
        <v>PCT_HH_NO_VEH_FAC</v>
      </c>
      <c r="L78" s="8">
        <f>MATCH($K78,FAC_TOTALS_APTA!$A$2:$BL$2,)</f>
        <v>29</v>
      </c>
      <c r="M78" s="30" t="e">
        <f>IF(M70=0,0,VLOOKUP(M70,FAC_TOTALS_APTA!$A$4:$BN$108,$L78,FALSE))</f>
        <v>#N/A</v>
      </c>
      <c r="N78" s="30" t="e">
        <f>IF(N70=0,0,VLOOKUP(N70,FAC_TOTALS_APTA!$A$4:$BN$108,$L78,FALSE))</f>
        <v>#N/A</v>
      </c>
      <c r="O78" s="30" t="e">
        <f>IF(O70=0,0,VLOOKUP(O70,FAC_TOTALS_APTA!$A$4:$BN$108,$L78,FALSE))</f>
        <v>#N/A</v>
      </c>
      <c r="P78" s="30" t="e">
        <f>IF(P70=0,0,VLOOKUP(P70,FAC_TOTALS_APTA!$A$4:$BN$108,$L78,FALSE))</f>
        <v>#N/A</v>
      </c>
      <c r="Q78" s="30" t="e">
        <f>IF(Q70=0,0,VLOOKUP(Q70,FAC_TOTALS_APTA!$A$4:$BN$108,$L78,FALSE))</f>
        <v>#N/A</v>
      </c>
      <c r="R78" s="30" t="e">
        <f>IF(R70=0,0,VLOOKUP(R70,FAC_TOTALS_APTA!$A$4:$BN$108,$L78,FALSE))</f>
        <v>#N/A</v>
      </c>
      <c r="S78" s="30">
        <f>IF(S70=0,0,VLOOKUP(S70,FAC_TOTALS_APTA!$A$4:$BN$108,$L78,FALSE))</f>
        <v>0</v>
      </c>
      <c r="T78" s="30">
        <f>IF(T70=0,0,VLOOKUP(T70,FAC_TOTALS_APTA!$A$4:$BN$108,$L78,FALSE))</f>
        <v>0</v>
      </c>
      <c r="U78" s="30">
        <f>IF(U70=0,0,VLOOKUP(U70,FAC_TOTALS_APTA!$A$4:$BN$108,$L78,FALSE))</f>
        <v>0</v>
      </c>
      <c r="V78" s="30">
        <f>IF(V70=0,0,VLOOKUP(V70,FAC_TOTALS_APTA!$A$4:$BN$108,$L78,FALSE))</f>
        <v>0</v>
      </c>
      <c r="W78" s="30">
        <f>IF(W70=0,0,VLOOKUP(W70,FAC_TOTALS_APTA!$A$4:$BN$108,$L78,FALSE))</f>
        <v>0</v>
      </c>
      <c r="X78" s="30">
        <f>IF(X70=0,0,VLOOKUP(X70,FAC_TOTALS_APTA!$A$4:$BN$108,$L78,FALSE))</f>
        <v>0</v>
      </c>
      <c r="Y78" s="30">
        <f>IF(Y70=0,0,VLOOKUP(Y70,FAC_TOTALS_APTA!$A$4:$BN$108,$L78,FALSE))</f>
        <v>0</v>
      </c>
      <c r="Z78" s="30">
        <f>IF(Z70=0,0,VLOOKUP(Z70,FAC_TOTALS_APTA!$A$4:$BN$108,$L78,FALSE))</f>
        <v>0</v>
      </c>
      <c r="AA78" s="30">
        <f>IF(AA70=0,0,VLOOKUP(AA70,FAC_TOTALS_APTA!$A$4:$BN$108,$L78,FALSE))</f>
        <v>0</v>
      </c>
      <c r="AB78" s="30">
        <f>IF(AB70=0,0,VLOOKUP(AB70,FAC_TOTALS_APTA!$A$4:$BN$108,$L78,FALSE))</f>
        <v>0</v>
      </c>
      <c r="AC78" s="33" t="e">
        <f t="shared" si="18"/>
        <v>#N/A</v>
      </c>
      <c r="AD78" s="34" t="e">
        <f>AC78/G88</f>
        <v>#N/A</v>
      </c>
      <c r="AE78" s="8"/>
    </row>
    <row r="79" spans="1:31" s="15" customFormat="1" ht="15" x14ac:dyDescent="0.2">
      <c r="A79" s="8"/>
      <c r="B79" s="27" t="s">
        <v>55</v>
      </c>
      <c r="C79" s="29"/>
      <c r="D79" s="8" t="s">
        <v>32</v>
      </c>
      <c r="E79" s="56">
        <v>1E-4</v>
      </c>
      <c r="F79" s="8">
        <f>MATCH($D79,FAC_TOTALS_APTA!$A$2:$BN$2,)</f>
        <v>18</v>
      </c>
      <c r="G79" s="35" t="e">
        <f>VLOOKUP(G70,FAC_TOTALS_APTA!$A$4:$BN$108,$F79,FALSE)</f>
        <v>#N/A</v>
      </c>
      <c r="H79" s="35" t="e">
        <f>VLOOKUP(H70,FAC_TOTALS_APTA!$A$4:$BN$108,$F79,FALSE)</f>
        <v>#N/A</v>
      </c>
      <c r="I79" s="31" t="str">
        <f t="shared" si="15"/>
        <v>-</v>
      </c>
      <c r="J79" s="32" t="str">
        <f t="shared" si="16"/>
        <v/>
      </c>
      <c r="K79" s="32" t="str">
        <f t="shared" si="17"/>
        <v>JTW_HOME_PCT_FAC</v>
      </c>
      <c r="L79" s="8">
        <f>MATCH($K79,FAC_TOTALS_APTA!$A$2:$BL$2,)</f>
        <v>31</v>
      </c>
      <c r="M79" s="30" t="e">
        <f>IF(M70=0,0,VLOOKUP(M70,FAC_TOTALS_APTA!$A$4:$BN$108,$L79,FALSE))</f>
        <v>#N/A</v>
      </c>
      <c r="N79" s="30" t="e">
        <f>IF(N70=0,0,VLOOKUP(N70,FAC_TOTALS_APTA!$A$4:$BN$108,$L79,FALSE))</f>
        <v>#N/A</v>
      </c>
      <c r="O79" s="30" t="e">
        <f>IF(O70=0,0,VLOOKUP(O70,FAC_TOTALS_APTA!$A$4:$BN$108,$L79,FALSE))</f>
        <v>#N/A</v>
      </c>
      <c r="P79" s="30" t="e">
        <f>IF(P70=0,0,VLOOKUP(P70,FAC_TOTALS_APTA!$A$4:$BN$108,$L79,FALSE))</f>
        <v>#N/A</v>
      </c>
      <c r="Q79" s="30" t="e">
        <f>IF(Q70=0,0,VLOOKUP(Q70,FAC_TOTALS_APTA!$A$4:$BN$108,$L79,FALSE))</f>
        <v>#N/A</v>
      </c>
      <c r="R79" s="30" t="e">
        <f>IF(R70=0,0,VLOOKUP(R70,FAC_TOTALS_APTA!$A$4:$BN$108,$L79,FALSE))</f>
        <v>#N/A</v>
      </c>
      <c r="S79" s="30">
        <f>IF(S70=0,0,VLOOKUP(S70,FAC_TOTALS_APTA!$A$4:$BN$108,$L79,FALSE))</f>
        <v>0</v>
      </c>
      <c r="T79" s="30">
        <f>IF(T70=0,0,VLOOKUP(T70,FAC_TOTALS_APTA!$A$4:$BN$108,$L79,FALSE))</f>
        <v>0</v>
      </c>
      <c r="U79" s="30">
        <f>IF(U70=0,0,VLOOKUP(U70,FAC_TOTALS_APTA!$A$4:$BN$108,$L79,FALSE))</f>
        <v>0</v>
      </c>
      <c r="V79" s="30">
        <f>IF(V70=0,0,VLOOKUP(V70,FAC_TOTALS_APTA!$A$4:$BN$108,$L79,FALSE))</f>
        <v>0</v>
      </c>
      <c r="W79" s="30">
        <f>IF(W70=0,0,VLOOKUP(W70,FAC_TOTALS_APTA!$A$4:$BN$108,$L79,FALSE))</f>
        <v>0</v>
      </c>
      <c r="X79" s="30">
        <f>IF(X70=0,0,VLOOKUP(X70,FAC_TOTALS_APTA!$A$4:$BN$108,$L79,FALSE))</f>
        <v>0</v>
      </c>
      <c r="Y79" s="30">
        <f>IF(Y70=0,0,VLOOKUP(Y70,FAC_TOTALS_APTA!$A$4:$BN$108,$L79,FALSE))</f>
        <v>0</v>
      </c>
      <c r="Z79" s="30">
        <f>IF(Z70=0,0,VLOOKUP(Z70,FAC_TOTALS_APTA!$A$4:$BN$108,$L79,FALSE))</f>
        <v>0</v>
      </c>
      <c r="AA79" s="30">
        <f>IF(AA70=0,0,VLOOKUP(AA70,FAC_TOTALS_APTA!$A$4:$BN$108,$L79,FALSE))</f>
        <v>0</v>
      </c>
      <c r="AB79" s="30">
        <f>IF(AB70=0,0,VLOOKUP(AB70,FAC_TOTALS_APTA!$A$4:$BN$108,$L79,FALSE))</f>
        <v>0</v>
      </c>
      <c r="AC79" s="33" t="e">
        <f t="shared" si="18"/>
        <v>#N/A</v>
      </c>
      <c r="AD79" s="34" t="e">
        <f>AC79/G88</f>
        <v>#N/A</v>
      </c>
      <c r="AE79" s="8"/>
    </row>
    <row r="80" spans="1:31" s="15" customFormat="1" ht="34" x14ac:dyDescent="0.2">
      <c r="A80" s="8"/>
      <c r="B80" s="13" t="s">
        <v>83</v>
      </c>
      <c r="C80" s="29"/>
      <c r="D80" s="5" t="s">
        <v>87</v>
      </c>
      <c r="E80" s="56">
        <v>-5.9999999999999995E-4</v>
      </c>
      <c r="F80" s="8" t="e">
        <f>MATCH($D80,FAC_TOTALS_APTA!$A$2:$BN$2,)</f>
        <v>#N/A</v>
      </c>
      <c r="G80" s="35" t="e">
        <f>VLOOKUP(G70,FAC_TOTALS_APTA!$A$4:$BN$108,$F80,FALSE)</f>
        <v>#N/A</v>
      </c>
      <c r="H80" s="35" t="e">
        <f>VLOOKUP(H70,FAC_TOTALS_APTA!$A$4:$BN$108,$F80,FALSE)</f>
        <v>#N/A</v>
      </c>
      <c r="I80" s="31" t="str">
        <f t="shared" si="15"/>
        <v>-</v>
      </c>
      <c r="J80" s="32" t="str">
        <f t="shared" si="16"/>
        <v/>
      </c>
      <c r="K80" s="32" t="str">
        <f t="shared" si="17"/>
        <v>PER_CAPITA_TNC_TRIPS_HI_OPEX_BUS_FAC</v>
      </c>
      <c r="L80" s="8" t="e">
        <f>MATCH($K80,FAC_TOTALS_APTA!$A$2:$BL$2,)</f>
        <v>#N/A</v>
      </c>
      <c r="M80" s="30" t="e">
        <f>IF(M70=0,0,VLOOKUP(M70,FAC_TOTALS_APTA!$A$4:$BN$108,$L80,FALSE))</f>
        <v>#N/A</v>
      </c>
      <c r="N80" s="30" t="e">
        <f>IF(N70=0,0,VLOOKUP(N70,FAC_TOTALS_APTA!$A$4:$BN$108,$L80,FALSE))</f>
        <v>#N/A</v>
      </c>
      <c r="O80" s="30" t="e">
        <f>IF(O70=0,0,VLOOKUP(O70,FAC_TOTALS_APTA!$A$4:$BN$108,$L80,FALSE))</f>
        <v>#N/A</v>
      </c>
      <c r="P80" s="30" t="e">
        <f>IF(P70=0,0,VLOOKUP(P70,FAC_TOTALS_APTA!$A$4:$BN$108,$L80,FALSE))</f>
        <v>#N/A</v>
      </c>
      <c r="Q80" s="30" t="e">
        <f>IF(Q70=0,0,VLOOKUP(Q70,FAC_TOTALS_APTA!$A$4:$BN$108,$L80,FALSE))</f>
        <v>#N/A</v>
      </c>
      <c r="R80" s="30" t="e">
        <f>IF(R70=0,0,VLOOKUP(R70,FAC_TOTALS_APTA!$A$4:$BN$108,$L80,FALSE))</f>
        <v>#N/A</v>
      </c>
      <c r="S80" s="30">
        <f>IF(S70=0,0,VLOOKUP(S70,FAC_TOTALS_APTA!$A$4:$BN$108,$L80,FALSE))</f>
        <v>0</v>
      </c>
      <c r="T80" s="30">
        <f>IF(T70=0,0,VLOOKUP(T70,FAC_TOTALS_APTA!$A$4:$BN$108,$L80,FALSE))</f>
        <v>0</v>
      </c>
      <c r="U80" s="30">
        <f>IF(U70=0,0,VLOOKUP(U70,FAC_TOTALS_APTA!$A$4:$BN$108,$L80,FALSE))</f>
        <v>0</v>
      </c>
      <c r="V80" s="30">
        <f>IF(V70=0,0,VLOOKUP(V70,FAC_TOTALS_APTA!$A$4:$BN$108,$L80,FALSE))</f>
        <v>0</v>
      </c>
      <c r="W80" s="30">
        <f>IF(W70=0,0,VLOOKUP(W70,FAC_TOTALS_APTA!$A$4:$BN$108,$L80,FALSE))</f>
        <v>0</v>
      </c>
      <c r="X80" s="30">
        <f>IF(X70=0,0,VLOOKUP(X70,FAC_TOTALS_APTA!$A$4:$BN$108,$L80,FALSE))</f>
        <v>0</v>
      </c>
      <c r="Y80" s="30">
        <f>IF(Y70=0,0,VLOOKUP(Y70,FAC_TOTALS_APTA!$A$4:$BN$108,$L80,FALSE))</f>
        <v>0</v>
      </c>
      <c r="Z80" s="30">
        <f>IF(Z70=0,0,VLOOKUP(Z70,FAC_TOTALS_APTA!$A$4:$BN$108,$L80,FALSE))</f>
        <v>0</v>
      </c>
      <c r="AA80" s="30">
        <f>IF(AA70=0,0,VLOOKUP(AA70,FAC_TOTALS_APTA!$A$4:$BN$108,$L80,FALSE))</f>
        <v>0</v>
      </c>
      <c r="AB80" s="30">
        <f>IF(AB70=0,0,VLOOKUP(AB70,FAC_TOTALS_APTA!$A$4:$BN$108,$L80,FALSE))</f>
        <v>0</v>
      </c>
      <c r="AC80" s="33" t="e">
        <f t="shared" si="18"/>
        <v>#N/A</v>
      </c>
      <c r="AD80" s="34" t="e">
        <f>AC80/G88</f>
        <v>#N/A</v>
      </c>
      <c r="AE80" s="8"/>
    </row>
    <row r="81" spans="1:31" s="15" customFormat="1" ht="34" x14ac:dyDescent="0.2">
      <c r="A81" s="8"/>
      <c r="B81" s="13" t="s">
        <v>83</v>
      </c>
      <c r="C81" s="29"/>
      <c r="D81" s="5" t="s">
        <v>84</v>
      </c>
      <c r="E81" s="56">
        <v>-4.2099999999999999E-2</v>
      </c>
      <c r="F81" s="8" t="e">
        <f>MATCH($D81,FAC_TOTALS_APTA!$A$2:$BN$2,)</f>
        <v>#N/A</v>
      </c>
      <c r="G81" s="35" t="e">
        <f>VLOOKUP(G70,FAC_TOTALS_APTA!$A$4:$BN$108,$F81,FALSE)</f>
        <v>#N/A</v>
      </c>
      <c r="H81" s="35" t="e">
        <f>VLOOKUP(H70,FAC_TOTALS_APTA!$A$4:$BN$108,$F81,FALSE)</f>
        <v>#N/A</v>
      </c>
      <c r="I81" s="31" t="str">
        <f t="shared" si="15"/>
        <v>-</v>
      </c>
      <c r="J81" s="32" t="str">
        <f t="shared" si="16"/>
        <v/>
      </c>
      <c r="K81" s="32" t="str">
        <f t="shared" si="17"/>
        <v>PER_CAPITA_TNC_TRIPS_MID_OPEX_BUS_FAC</v>
      </c>
      <c r="L81" s="8" t="e">
        <f>MATCH($K81,FAC_TOTALS_APTA!$A$2:$BL$2,)</f>
        <v>#N/A</v>
      </c>
      <c r="M81" s="30" t="e">
        <f>IF(M70=0,0,VLOOKUP(M70,FAC_TOTALS_APTA!$A$4:$BN$108,$L81,FALSE))</f>
        <v>#N/A</v>
      </c>
      <c r="N81" s="30" t="e">
        <f>IF(N70=0,0,VLOOKUP(N70,FAC_TOTALS_APTA!$A$4:$BN$108,$L81,FALSE))</f>
        <v>#N/A</v>
      </c>
      <c r="O81" s="30" t="e">
        <f>IF(O70=0,0,VLOOKUP(O70,FAC_TOTALS_APTA!$A$4:$BN$108,$L81,FALSE))</f>
        <v>#N/A</v>
      </c>
      <c r="P81" s="30" t="e">
        <f>IF(P70=0,0,VLOOKUP(P70,FAC_TOTALS_APTA!$A$4:$BN$108,$L81,FALSE))</f>
        <v>#N/A</v>
      </c>
      <c r="Q81" s="30" t="e">
        <f>IF(Q70=0,0,VLOOKUP(Q70,FAC_TOTALS_APTA!$A$4:$BN$108,$L81,FALSE))</f>
        <v>#N/A</v>
      </c>
      <c r="R81" s="30" t="e">
        <f>IF(R70=0,0,VLOOKUP(R70,FAC_TOTALS_APTA!$A$4:$BN$108,$L81,FALSE))</f>
        <v>#N/A</v>
      </c>
      <c r="S81" s="30">
        <f>IF(S70=0,0,VLOOKUP(S70,FAC_TOTALS_APTA!$A$4:$BN$108,$L81,FALSE))</f>
        <v>0</v>
      </c>
      <c r="T81" s="30">
        <f>IF(T70=0,0,VLOOKUP(T70,FAC_TOTALS_APTA!$A$4:$BN$108,$L81,FALSE))</f>
        <v>0</v>
      </c>
      <c r="U81" s="30">
        <f>IF(U70=0,0,VLOOKUP(U70,FAC_TOTALS_APTA!$A$4:$BN$108,$L81,FALSE))</f>
        <v>0</v>
      </c>
      <c r="V81" s="30">
        <f>IF(V70=0,0,VLOOKUP(V70,FAC_TOTALS_APTA!$A$4:$BN$108,$L81,FALSE))</f>
        <v>0</v>
      </c>
      <c r="W81" s="30">
        <f>IF(W70=0,0,VLOOKUP(W70,FAC_TOTALS_APTA!$A$4:$BN$108,$L81,FALSE))</f>
        <v>0</v>
      </c>
      <c r="X81" s="30">
        <f>IF(X70=0,0,VLOOKUP(X70,FAC_TOTALS_APTA!$A$4:$BN$108,$L81,FALSE))</f>
        <v>0</v>
      </c>
      <c r="Y81" s="30">
        <f>IF(Y70=0,0,VLOOKUP(Y70,FAC_TOTALS_APTA!$A$4:$BN$108,$L81,FALSE))</f>
        <v>0</v>
      </c>
      <c r="Z81" s="30">
        <f>IF(Z70=0,0,VLOOKUP(Z70,FAC_TOTALS_APTA!$A$4:$BN$108,$L81,FALSE))</f>
        <v>0</v>
      </c>
      <c r="AA81" s="30">
        <f>IF(AA70=0,0,VLOOKUP(AA70,FAC_TOTALS_APTA!$A$4:$BN$108,$L81,FALSE))</f>
        <v>0</v>
      </c>
      <c r="AB81" s="30">
        <f>IF(AB70=0,0,VLOOKUP(AB70,FAC_TOTALS_APTA!$A$4:$BN$108,$L81,FALSE))</f>
        <v>0</v>
      </c>
      <c r="AC81" s="33" t="e">
        <f t="shared" si="18"/>
        <v>#N/A</v>
      </c>
      <c r="AD81" s="34" t="e">
        <f>AC81/G88</f>
        <v>#N/A</v>
      </c>
      <c r="AE81" s="8"/>
    </row>
    <row r="82" spans="1:31" s="15" customFormat="1" ht="34" x14ac:dyDescent="0.2">
      <c r="A82" s="8"/>
      <c r="B82" s="13" t="s">
        <v>83</v>
      </c>
      <c r="C82" s="29"/>
      <c r="D82" s="5" t="s">
        <v>80</v>
      </c>
      <c r="E82" s="56">
        <v>-1.2E-2</v>
      </c>
      <c r="F82" s="8" t="e">
        <f>MATCH($D82,FAC_TOTALS_APTA!$A$2:$BN$2,)</f>
        <v>#N/A</v>
      </c>
      <c r="G82" s="35" t="e">
        <f>VLOOKUP(G70,FAC_TOTALS_APTA!$A$4:$BN$108,$F82,FALSE)</f>
        <v>#N/A</v>
      </c>
      <c r="H82" s="35" t="e">
        <f>VLOOKUP(H70,FAC_TOTALS_APTA!$A$4:$BN$108,$F82,FALSE)</f>
        <v>#N/A</v>
      </c>
      <c r="I82" s="31" t="str">
        <f t="shared" si="15"/>
        <v>-</v>
      </c>
      <c r="J82" s="32" t="str">
        <f t="shared" si="16"/>
        <v/>
      </c>
      <c r="K82" s="32" t="str">
        <f t="shared" si="17"/>
        <v>PER_CAPITA_TNC_TRIPS_LOW_OPEX_BUS_FAC</v>
      </c>
      <c r="L82" s="8" t="e">
        <f>MATCH($K82,FAC_TOTALS_APTA!$A$2:$BL$2,)</f>
        <v>#N/A</v>
      </c>
      <c r="M82" s="30" t="e">
        <f>IF(M70=0,0,VLOOKUP(M70,FAC_TOTALS_APTA!$A$4:$BN$108,$L82,FALSE))</f>
        <v>#N/A</v>
      </c>
      <c r="N82" s="30" t="e">
        <f>IF(N70=0,0,VLOOKUP(N70,FAC_TOTALS_APTA!$A$4:$BN$108,$L82,FALSE))</f>
        <v>#N/A</v>
      </c>
      <c r="O82" s="30" t="e">
        <f>IF(O70=0,0,VLOOKUP(O70,FAC_TOTALS_APTA!$A$4:$BN$108,$L82,FALSE))</f>
        <v>#N/A</v>
      </c>
      <c r="P82" s="30" t="e">
        <f>IF(P70=0,0,VLOOKUP(P70,FAC_TOTALS_APTA!$A$4:$BN$108,$L82,FALSE))</f>
        <v>#N/A</v>
      </c>
      <c r="Q82" s="30" t="e">
        <f>IF(Q70=0,0,VLOOKUP(Q70,FAC_TOTALS_APTA!$A$4:$BN$108,$L82,FALSE))</f>
        <v>#N/A</v>
      </c>
      <c r="R82" s="30" t="e">
        <f>IF(R70=0,0,VLOOKUP(R70,FAC_TOTALS_APTA!$A$4:$BN$108,$L82,FALSE))</f>
        <v>#N/A</v>
      </c>
      <c r="S82" s="30">
        <f>IF(S70=0,0,VLOOKUP(S70,FAC_TOTALS_APTA!$A$4:$BN$108,$L82,FALSE))</f>
        <v>0</v>
      </c>
      <c r="T82" s="30">
        <f>IF(T70=0,0,VLOOKUP(T70,FAC_TOTALS_APTA!$A$4:$BN$108,$L82,FALSE))</f>
        <v>0</v>
      </c>
      <c r="U82" s="30">
        <f>IF(U70=0,0,VLOOKUP(U70,FAC_TOTALS_APTA!$A$4:$BN$108,$L82,FALSE))</f>
        <v>0</v>
      </c>
      <c r="V82" s="30">
        <f>IF(V70=0,0,VLOOKUP(V70,FAC_TOTALS_APTA!$A$4:$BN$108,$L82,FALSE))</f>
        <v>0</v>
      </c>
      <c r="W82" s="30">
        <f>IF(W70=0,0,VLOOKUP(W70,FAC_TOTALS_APTA!$A$4:$BN$108,$L82,FALSE))</f>
        <v>0</v>
      </c>
      <c r="X82" s="30">
        <f>IF(X70=0,0,VLOOKUP(X70,FAC_TOTALS_APTA!$A$4:$BN$108,$L82,FALSE))</f>
        <v>0</v>
      </c>
      <c r="Y82" s="30">
        <f>IF(Y70=0,0,VLOOKUP(Y70,FAC_TOTALS_APTA!$A$4:$BN$108,$L82,FALSE))</f>
        <v>0</v>
      </c>
      <c r="Z82" s="30">
        <f>IF(Z70=0,0,VLOOKUP(Z70,FAC_TOTALS_APTA!$A$4:$BN$108,$L82,FALSE))</f>
        <v>0</v>
      </c>
      <c r="AA82" s="30">
        <f>IF(AA70=0,0,VLOOKUP(AA70,FAC_TOTALS_APTA!$A$4:$BN$108,$L82,FALSE))</f>
        <v>0</v>
      </c>
      <c r="AB82" s="30">
        <f>IF(AB70=0,0,VLOOKUP(AB70,FAC_TOTALS_APTA!$A$4:$BN$108,$L82,FALSE))</f>
        <v>0</v>
      </c>
      <c r="AC82" s="33" t="e">
        <f t="shared" si="18"/>
        <v>#N/A</v>
      </c>
      <c r="AD82" s="34" t="e">
        <f>AC82/G88</f>
        <v>#N/A</v>
      </c>
      <c r="AE82" s="8"/>
    </row>
    <row r="83" spans="1:31" s="15" customFormat="1" ht="34" x14ac:dyDescent="0.2">
      <c r="A83" s="8"/>
      <c r="B83" s="13" t="s">
        <v>83</v>
      </c>
      <c r="C83" s="29"/>
      <c r="D83" s="5" t="s">
        <v>88</v>
      </c>
      <c r="E83" s="56">
        <v>2.8E-3</v>
      </c>
      <c r="F83" s="8" t="e">
        <f>MATCH($D83,FAC_TOTALS_APTA!$A$2:$BN$2,)</f>
        <v>#N/A</v>
      </c>
      <c r="G83" s="35" t="e">
        <f>VLOOKUP(G70,FAC_TOTALS_APTA!$A$4:$BN$108,$F83,FALSE)</f>
        <v>#N/A</v>
      </c>
      <c r="H83" s="35" t="e">
        <f>VLOOKUP(H70,FAC_TOTALS_APTA!$A$4:$BN$108,$F83,FALSE)</f>
        <v>#N/A</v>
      </c>
      <c r="I83" s="31" t="str">
        <f t="shared" si="15"/>
        <v>-</v>
      </c>
      <c r="J83" s="32" t="str">
        <f t="shared" si="16"/>
        <v/>
      </c>
      <c r="K83" s="32" t="str">
        <f t="shared" si="17"/>
        <v>PER_CAPITA_TNC_TRIPS_NEW_YORK_BUS_FAC</v>
      </c>
      <c r="L83" s="8" t="e">
        <f>MATCH($K83,FAC_TOTALS_APTA!$A$2:$BL$2,)</f>
        <v>#N/A</v>
      </c>
      <c r="M83" s="30" t="e">
        <f>IF(M70=0,0,VLOOKUP(M70,FAC_TOTALS_APTA!$A$4:$BN$108,$L83,FALSE))</f>
        <v>#N/A</v>
      </c>
      <c r="N83" s="30" t="e">
        <f>IF(N70=0,0,VLOOKUP(N70,FAC_TOTALS_APTA!$A$4:$BN$108,$L83,FALSE))</f>
        <v>#N/A</v>
      </c>
      <c r="O83" s="30" t="e">
        <f>IF(O70=0,0,VLOOKUP(O70,FAC_TOTALS_APTA!$A$4:$BN$108,$L83,FALSE))</f>
        <v>#N/A</v>
      </c>
      <c r="P83" s="30" t="e">
        <f>IF(P70=0,0,VLOOKUP(P70,FAC_TOTALS_APTA!$A$4:$BN$108,$L83,FALSE))</f>
        <v>#N/A</v>
      </c>
      <c r="Q83" s="30" t="e">
        <f>IF(Q70=0,0,VLOOKUP(Q70,FAC_TOTALS_APTA!$A$4:$BN$108,$L83,FALSE))</f>
        <v>#N/A</v>
      </c>
      <c r="R83" s="30" t="e">
        <f>IF(R70=0,0,VLOOKUP(R70,FAC_TOTALS_APTA!$A$4:$BN$108,$L83,FALSE))</f>
        <v>#N/A</v>
      </c>
      <c r="S83" s="30">
        <f>IF(S70=0,0,VLOOKUP(S70,FAC_TOTALS_APTA!$A$4:$BN$108,$L83,FALSE))</f>
        <v>0</v>
      </c>
      <c r="T83" s="30">
        <f>IF(T70=0,0,VLOOKUP(T70,FAC_TOTALS_APTA!$A$4:$BN$108,$L83,FALSE))</f>
        <v>0</v>
      </c>
      <c r="U83" s="30">
        <f>IF(U70=0,0,VLOOKUP(U70,FAC_TOTALS_APTA!$A$4:$BN$108,$L83,FALSE))</f>
        <v>0</v>
      </c>
      <c r="V83" s="30">
        <f>IF(V70=0,0,VLOOKUP(V70,FAC_TOTALS_APTA!$A$4:$BN$108,$L83,FALSE))</f>
        <v>0</v>
      </c>
      <c r="W83" s="30">
        <f>IF(W70=0,0,VLOOKUP(W70,FAC_TOTALS_APTA!$A$4:$BN$108,$L83,FALSE))</f>
        <v>0</v>
      </c>
      <c r="X83" s="30">
        <f>IF(X70=0,0,VLOOKUP(X70,FAC_TOTALS_APTA!$A$4:$BN$108,$L83,FALSE))</f>
        <v>0</v>
      </c>
      <c r="Y83" s="30">
        <f>IF(Y70=0,0,VLOOKUP(Y70,FAC_TOTALS_APTA!$A$4:$BN$108,$L83,FALSE))</f>
        <v>0</v>
      </c>
      <c r="Z83" s="30">
        <f>IF(Z70=0,0,VLOOKUP(Z70,FAC_TOTALS_APTA!$A$4:$BN$108,$L83,FALSE))</f>
        <v>0</v>
      </c>
      <c r="AA83" s="30">
        <f>IF(AA70=0,0,VLOOKUP(AA70,FAC_TOTALS_APTA!$A$4:$BN$108,$L83,FALSE))</f>
        <v>0</v>
      </c>
      <c r="AB83" s="30">
        <f>IF(AB70=0,0,VLOOKUP(AB70,FAC_TOTALS_APTA!$A$4:$BN$108,$L83,FALSE))</f>
        <v>0</v>
      </c>
      <c r="AC83" s="33" t="e">
        <f t="shared" si="18"/>
        <v>#N/A</v>
      </c>
      <c r="AD83" s="34" t="e">
        <f>AC83/G88</f>
        <v>#N/A</v>
      </c>
      <c r="AE83" s="8"/>
    </row>
    <row r="84" spans="1:31" s="15" customFormat="1" ht="15" x14ac:dyDescent="0.2">
      <c r="A84" s="8"/>
      <c r="B84" s="27" t="s">
        <v>73</v>
      </c>
      <c r="C84" s="29"/>
      <c r="D84" s="8" t="s">
        <v>49</v>
      </c>
      <c r="E84" s="56">
        <v>-9.7000000000000003E-3</v>
      </c>
      <c r="F84" s="8">
        <f>MATCH($D84,FAC_TOTALS_APTA!$A$2:$BN$2,)</f>
        <v>22</v>
      </c>
      <c r="G84" s="35" t="e">
        <f>VLOOKUP(G70,FAC_TOTALS_APTA!$A$4:$BN$108,$F84,FALSE)</f>
        <v>#N/A</v>
      </c>
      <c r="H84" s="35" t="e">
        <f>VLOOKUP(H70,FAC_TOTALS_APTA!$A$4:$BN$108,$F84,FALSE)</f>
        <v>#N/A</v>
      </c>
      <c r="I84" s="31" t="str">
        <f t="shared" si="15"/>
        <v>-</v>
      </c>
      <c r="J84" s="32" t="str">
        <f t="shared" si="16"/>
        <v/>
      </c>
      <c r="K84" s="32" t="str">
        <f t="shared" si="17"/>
        <v>BIKE_SHARE_FAC</v>
      </c>
      <c r="L84" s="8">
        <f>MATCH($K84,FAC_TOTALS_APTA!$A$2:$BL$2,)</f>
        <v>35</v>
      </c>
      <c r="M84" s="30" t="e">
        <f>IF(M70=0,0,VLOOKUP(M70,FAC_TOTALS_APTA!$A$4:$BN$108,$L84,FALSE))</f>
        <v>#N/A</v>
      </c>
      <c r="N84" s="30" t="e">
        <f>IF(N70=0,0,VLOOKUP(N70,FAC_TOTALS_APTA!$A$4:$BN$108,$L84,FALSE))</f>
        <v>#N/A</v>
      </c>
      <c r="O84" s="30" t="e">
        <f>IF(O70=0,0,VLOOKUP(O70,FAC_TOTALS_APTA!$A$4:$BN$108,$L84,FALSE))</f>
        <v>#N/A</v>
      </c>
      <c r="P84" s="30" t="e">
        <f>IF(P70=0,0,VLOOKUP(P70,FAC_TOTALS_APTA!$A$4:$BN$108,$L84,FALSE))</f>
        <v>#N/A</v>
      </c>
      <c r="Q84" s="30" t="e">
        <f>IF(Q70=0,0,VLOOKUP(Q70,FAC_TOTALS_APTA!$A$4:$BN$108,$L84,FALSE))</f>
        <v>#N/A</v>
      </c>
      <c r="R84" s="30" t="e">
        <f>IF(R70=0,0,VLOOKUP(R70,FAC_TOTALS_APTA!$A$4:$BN$108,$L84,FALSE))</f>
        <v>#N/A</v>
      </c>
      <c r="S84" s="30">
        <f>IF(S70=0,0,VLOOKUP(S70,FAC_TOTALS_APTA!$A$4:$BN$108,$L84,FALSE))</f>
        <v>0</v>
      </c>
      <c r="T84" s="30">
        <f>IF(T70=0,0,VLOOKUP(T70,FAC_TOTALS_APTA!$A$4:$BN$108,$L84,FALSE))</f>
        <v>0</v>
      </c>
      <c r="U84" s="30">
        <f>IF(U70=0,0,VLOOKUP(U70,FAC_TOTALS_APTA!$A$4:$BN$108,$L84,FALSE))</f>
        <v>0</v>
      </c>
      <c r="V84" s="30">
        <f>IF(V70=0,0,VLOOKUP(V70,FAC_TOTALS_APTA!$A$4:$BN$108,$L84,FALSE))</f>
        <v>0</v>
      </c>
      <c r="W84" s="30">
        <f>IF(W70=0,0,VLOOKUP(W70,FAC_TOTALS_APTA!$A$4:$BN$108,$L84,FALSE))</f>
        <v>0</v>
      </c>
      <c r="X84" s="30">
        <f>IF(X70=0,0,VLOOKUP(X70,FAC_TOTALS_APTA!$A$4:$BN$108,$L84,FALSE))</f>
        <v>0</v>
      </c>
      <c r="Y84" s="30">
        <f>IF(Y70=0,0,VLOOKUP(Y70,FAC_TOTALS_APTA!$A$4:$BN$108,$L84,FALSE))</f>
        <v>0</v>
      </c>
      <c r="Z84" s="30">
        <f>IF(Z70=0,0,VLOOKUP(Z70,FAC_TOTALS_APTA!$A$4:$BN$108,$L84,FALSE))</f>
        <v>0</v>
      </c>
      <c r="AA84" s="30">
        <f>IF(AA70=0,0,VLOOKUP(AA70,FAC_TOTALS_APTA!$A$4:$BN$108,$L84,FALSE))</f>
        <v>0</v>
      </c>
      <c r="AB84" s="30">
        <f>IF(AB70=0,0,VLOOKUP(AB70,FAC_TOTALS_APTA!$A$4:$BN$108,$L84,FALSE))</f>
        <v>0</v>
      </c>
      <c r="AC84" s="33" t="e">
        <f t="shared" si="18"/>
        <v>#N/A</v>
      </c>
      <c r="AD84" s="34" t="e">
        <f>AC84/G88</f>
        <v>#N/A</v>
      </c>
      <c r="AE84" s="8"/>
    </row>
    <row r="85" spans="1:31" s="15" customFormat="1" ht="15" x14ac:dyDescent="0.2">
      <c r="A85" s="8"/>
      <c r="B85" s="10" t="s">
        <v>74</v>
      </c>
      <c r="C85" s="28"/>
      <c r="D85" s="9" t="s">
        <v>50</v>
      </c>
      <c r="E85" s="57">
        <v>-4.1399999999999999E-2</v>
      </c>
      <c r="F85" s="9">
        <f>MATCH($D85,FAC_TOTALS_APTA!$A$2:$BN$2,)</f>
        <v>23</v>
      </c>
      <c r="G85" s="37" t="e">
        <f>VLOOKUP(G70,FAC_TOTALS_APTA!$A$4:$BN$108,$F85,FALSE)</f>
        <v>#N/A</v>
      </c>
      <c r="H85" s="37" t="e">
        <f>VLOOKUP(H70,FAC_TOTALS_APTA!$A$4:$BN$108,$F85,FALSE)</f>
        <v>#N/A</v>
      </c>
      <c r="I85" s="38" t="str">
        <f t="shared" si="15"/>
        <v>-</v>
      </c>
      <c r="J85" s="39" t="str">
        <f t="shared" si="16"/>
        <v/>
      </c>
      <c r="K85" s="39" t="str">
        <f t="shared" si="17"/>
        <v>scooter_flag_FAC</v>
      </c>
      <c r="L85" s="9">
        <f>MATCH($K85,FAC_TOTALS_APTA!$A$2:$BL$2,)</f>
        <v>36</v>
      </c>
      <c r="M85" s="40" t="e">
        <f>IF($M$11=0,0,VLOOKUP($M$11,FAC_TOTALS_APTA!$A$4:$BN$108,$L85,FALSE))</f>
        <v>#N/A</v>
      </c>
      <c r="N85" s="40" t="e">
        <f>IF($M$11=0,0,VLOOKUP($M$11,FAC_TOTALS_APTA!$A$4:$BN$108,$L85,FALSE))</f>
        <v>#N/A</v>
      </c>
      <c r="O85" s="40" t="e">
        <f>IF($M$11=0,0,VLOOKUP($M$11,FAC_TOTALS_APTA!$A$4:$BN$108,$L85,FALSE))</f>
        <v>#N/A</v>
      </c>
      <c r="P85" s="40" t="e">
        <f>IF($M$11=0,0,VLOOKUP($M$11,FAC_TOTALS_APTA!$A$4:$BN$108,$L85,FALSE))</f>
        <v>#N/A</v>
      </c>
      <c r="Q85" s="40" t="e">
        <f>IF($M$11=0,0,VLOOKUP($M$11,FAC_TOTALS_APTA!$A$4:$BN$108,$L85,FALSE))</f>
        <v>#N/A</v>
      </c>
      <c r="R85" s="40" t="e">
        <f>IF($M$11=0,0,VLOOKUP($M$11,FAC_TOTALS_APTA!$A$4:$BN$108,$L85,FALSE))</f>
        <v>#N/A</v>
      </c>
      <c r="S85" s="40" t="e">
        <f>IF($M$11=0,0,VLOOKUP($M$11,FAC_TOTALS_APTA!$A$4:$BN$108,$L85,FALSE))</f>
        <v>#N/A</v>
      </c>
      <c r="T85" s="40" t="e">
        <f>IF($M$11=0,0,VLOOKUP($M$11,FAC_TOTALS_APTA!$A$4:$BN$108,$L85,FALSE))</f>
        <v>#N/A</v>
      </c>
      <c r="U85" s="40" t="e">
        <f>IF($M$11=0,0,VLOOKUP($M$11,FAC_TOTALS_APTA!$A$4:$BN$108,$L85,FALSE))</f>
        <v>#N/A</v>
      </c>
      <c r="V85" s="40" t="e">
        <f>IF($M$11=0,0,VLOOKUP($M$11,FAC_TOTALS_APTA!$A$4:$BN$108,$L85,FALSE))</f>
        <v>#N/A</v>
      </c>
      <c r="W85" s="40" t="e">
        <f>IF($M$11=0,0,VLOOKUP($M$11,FAC_TOTALS_APTA!$A$4:$BN$108,$L85,FALSE))</f>
        <v>#N/A</v>
      </c>
      <c r="X85" s="40" t="e">
        <f>IF($M$11=0,0,VLOOKUP($M$11,FAC_TOTALS_APTA!$A$4:$BN$108,$L85,FALSE))</f>
        <v>#N/A</v>
      </c>
      <c r="Y85" s="40" t="e">
        <f>IF($M$11=0,0,VLOOKUP($M$11,FAC_TOTALS_APTA!$A$4:$BN$108,$L85,FALSE))</f>
        <v>#N/A</v>
      </c>
      <c r="Z85" s="40" t="e">
        <f>IF($M$11=0,0,VLOOKUP($M$11,FAC_TOTALS_APTA!$A$4:$BN$108,$L85,FALSE))</f>
        <v>#N/A</v>
      </c>
      <c r="AA85" s="40" t="e">
        <f>IF($M$11=0,0,VLOOKUP($M$11,FAC_TOTALS_APTA!$A$4:$BN$108,$L85,FALSE))</f>
        <v>#N/A</v>
      </c>
      <c r="AB85" s="40" t="e">
        <f>IF($M$11=0,0,VLOOKUP($M$11,FAC_TOTALS_APTA!$A$4:$BN$108,$L85,FALSE))</f>
        <v>#N/A</v>
      </c>
      <c r="AC85" s="41" t="e">
        <f t="shared" si="18"/>
        <v>#N/A</v>
      </c>
      <c r="AD85" s="42" t="e">
        <f>AC85/G88</f>
        <v>#N/A</v>
      </c>
      <c r="AE85" s="8"/>
    </row>
    <row r="86" spans="1:31" s="15" customFormat="1" ht="15" x14ac:dyDescent="0.2">
      <c r="A86" s="8"/>
      <c r="B86" s="43" t="s">
        <v>61</v>
      </c>
      <c r="C86" s="44"/>
      <c r="D86" s="43" t="s">
        <v>53</v>
      </c>
      <c r="E86" s="45"/>
      <c r="F86" s="46"/>
      <c r="G86" s="47"/>
      <c r="H86" s="47"/>
      <c r="I86" s="48"/>
      <c r="J86" s="49"/>
      <c r="K86" s="49" t="str">
        <f t="shared" si="17"/>
        <v>New_Reporter_FAC</v>
      </c>
      <c r="L86" s="46">
        <f>MATCH($K86,FAC_TOTALS_APTA!$A$2:$BL$2,)</f>
        <v>40</v>
      </c>
      <c r="M86" s="47" t="e">
        <f>IF(M70=0,0,VLOOKUP(M70,FAC_TOTALS_APTA!$A$4:$BN$108,$L86,FALSE))</f>
        <v>#N/A</v>
      </c>
      <c r="N86" s="47" t="e">
        <f>IF(N70=0,0,VLOOKUP(N70,FAC_TOTALS_APTA!$A$4:$BN$108,$L86,FALSE))</f>
        <v>#N/A</v>
      </c>
      <c r="O86" s="47" t="e">
        <f>IF(O70=0,0,VLOOKUP(O70,FAC_TOTALS_APTA!$A$4:$BN$108,$L86,FALSE))</f>
        <v>#N/A</v>
      </c>
      <c r="P86" s="47" t="e">
        <f>IF(P70=0,0,VLOOKUP(P70,FAC_TOTALS_APTA!$A$4:$BN$108,$L86,FALSE))</f>
        <v>#N/A</v>
      </c>
      <c r="Q86" s="47" t="e">
        <f>IF(Q70=0,0,VLOOKUP(Q70,FAC_TOTALS_APTA!$A$4:$BN$108,$L86,FALSE))</f>
        <v>#N/A</v>
      </c>
      <c r="R86" s="47" t="e">
        <f>IF(R70=0,0,VLOOKUP(R70,FAC_TOTALS_APTA!$A$4:$BN$108,$L86,FALSE))</f>
        <v>#N/A</v>
      </c>
      <c r="S86" s="47">
        <f>IF(S70=0,0,VLOOKUP(S70,FAC_TOTALS_APTA!$A$4:$BN$108,$L86,FALSE))</f>
        <v>0</v>
      </c>
      <c r="T86" s="47">
        <f>IF(T70=0,0,VLOOKUP(T70,FAC_TOTALS_APTA!$A$4:$BN$108,$L86,FALSE))</f>
        <v>0</v>
      </c>
      <c r="U86" s="47">
        <f>IF(U70=0,0,VLOOKUP(U70,FAC_TOTALS_APTA!$A$4:$BN$108,$L86,FALSE))</f>
        <v>0</v>
      </c>
      <c r="V86" s="47">
        <f>IF(V70=0,0,VLOOKUP(V70,FAC_TOTALS_APTA!$A$4:$BN$108,$L86,FALSE))</f>
        <v>0</v>
      </c>
      <c r="W86" s="47">
        <f>IF(W70=0,0,VLOOKUP(W70,FAC_TOTALS_APTA!$A$4:$BN$108,$L86,FALSE))</f>
        <v>0</v>
      </c>
      <c r="X86" s="47">
        <f>IF(X70=0,0,VLOOKUP(X70,FAC_TOTALS_APTA!$A$4:$BN$108,$L86,FALSE))</f>
        <v>0</v>
      </c>
      <c r="Y86" s="47">
        <f>IF(Y70=0,0,VLOOKUP(Y70,FAC_TOTALS_APTA!$A$4:$BN$108,$L86,FALSE))</f>
        <v>0</v>
      </c>
      <c r="Z86" s="47">
        <f>IF(Z70=0,0,VLOOKUP(Z70,FAC_TOTALS_APTA!$A$4:$BN$108,$L86,FALSE))</f>
        <v>0</v>
      </c>
      <c r="AA86" s="47">
        <f>IF(AA70=0,0,VLOOKUP(AA70,FAC_TOTALS_APTA!$A$4:$BN$108,$L86,FALSE))</f>
        <v>0</v>
      </c>
      <c r="AB86" s="47">
        <f>IF(AB70=0,0,VLOOKUP(AB70,FAC_TOTALS_APTA!$A$4:$BN$108,$L86,FALSE))</f>
        <v>0</v>
      </c>
      <c r="AC86" s="50" t="e">
        <f>SUM(M86:AB86)</f>
        <v>#N/A</v>
      </c>
      <c r="AD86" s="51" t="e">
        <f>AC86/G88</f>
        <v>#N/A</v>
      </c>
      <c r="AE86" s="8"/>
    </row>
    <row r="87" spans="1:31" s="74" customFormat="1" ht="15" x14ac:dyDescent="0.2">
      <c r="A87" s="73"/>
      <c r="B87" s="27" t="s">
        <v>75</v>
      </c>
      <c r="C87" s="29"/>
      <c r="D87" s="8" t="s">
        <v>6</v>
      </c>
      <c r="E87" s="56"/>
      <c r="F87" s="8">
        <f>MATCH($D87,FAC_TOTALS_APTA!$A$2:$BL$2,)</f>
        <v>9</v>
      </c>
      <c r="G87" s="75" t="e">
        <f>VLOOKUP(G70,FAC_TOTALS_APTA!$A$4:$BN$108,$F87,FALSE)</f>
        <v>#N/A</v>
      </c>
      <c r="H87" s="75" t="e">
        <f>VLOOKUP(H70,FAC_TOTALS_APTA!$A$4:$BL$108,$F87,FALSE)</f>
        <v>#N/A</v>
      </c>
      <c r="I87" s="77" t="e">
        <f t="shared" ref="I87:I88" si="19">H87/G87-1</f>
        <v>#N/A</v>
      </c>
      <c r="J87" s="32"/>
      <c r="K87" s="32"/>
      <c r="L87" s="8"/>
      <c r="M87" s="30" t="e">
        <f t="shared" ref="M87:AB87" si="20">SUM(M72:M77)</f>
        <v>#N/A</v>
      </c>
      <c r="N87" s="30" t="e">
        <f t="shared" si="20"/>
        <v>#N/A</v>
      </c>
      <c r="O87" s="30" t="e">
        <f t="shared" si="20"/>
        <v>#N/A</v>
      </c>
      <c r="P87" s="30" t="e">
        <f t="shared" si="20"/>
        <v>#N/A</v>
      </c>
      <c r="Q87" s="30" t="e">
        <f t="shared" si="20"/>
        <v>#N/A</v>
      </c>
      <c r="R87" s="30" t="e">
        <f t="shared" si="20"/>
        <v>#N/A</v>
      </c>
      <c r="S87" s="30">
        <f t="shared" si="20"/>
        <v>0</v>
      </c>
      <c r="T87" s="30">
        <f t="shared" si="20"/>
        <v>0</v>
      </c>
      <c r="U87" s="30">
        <f t="shared" si="20"/>
        <v>0</v>
      </c>
      <c r="V87" s="30">
        <f t="shared" si="20"/>
        <v>0</v>
      </c>
      <c r="W87" s="30">
        <f t="shared" si="20"/>
        <v>0</v>
      </c>
      <c r="X87" s="30">
        <f t="shared" si="20"/>
        <v>0</v>
      </c>
      <c r="Y87" s="30">
        <f t="shared" si="20"/>
        <v>0</v>
      </c>
      <c r="Z87" s="30">
        <f t="shared" si="20"/>
        <v>0</v>
      </c>
      <c r="AA87" s="30">
        <f t="shared" si="20"/>
        <v>0</v>
      </c>
      <c r="AB87" s="30">
        <f t="shared" si="20"/>
        <v>0</v>
      </c>
      <c r="AC87" s="33" t="e">
        <f>H87-G87</f>
        <v>#N/A</v>
      </c>
      <c r="AD87" s="34" t="e">
        <f>I87</f>
        <v>#N/A</v>
      </c>
      <c r="AE87" s="73"/>
    </row>
    <row r="88" spans="1:31" ht="16" thickBot="1" x14ac:dyDescent="0.25">
      <c r="B88" s="11" t="s">
        <v>58</v>
      </c>
      <c r="C88" s="25"/>
      <c r="D88" s="25" t="s">
        <v>4</v>
      </c>
      <c r="E88" s="25"/>
      <c r="F88" s="25">
        <f>MATCH($D88,FAC_TOTALS_APTA!$A$2:$BL$2,)</f>
        <v>7</v>
      </c>
      <c r="G88" s="76" t="e">
        <f>VLOOKUP(G70,FAC_TOTALS_APTA!$A$4:$BL$108,$F88,FALSE)</f>
        <v>#N/A</v>
      </c>
      <c r="H88" s="76" t="e">
        <f>VLOOKUP(H70,FAC_TOTALS_APTA!$A$4:$BL$108,$F88,FALSE)</f>
        <v>#N/A</v>
      </c>
      <c r="I88" s="78" t="e">
        <f t="shared" si="19"/>
        <v>#N/A</v>
      </c>
      <c r="J88" s="52"/>
      <c r="K88" s="52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53" t="e">
        <f>H88-G88</f>
        <v>#N/A</v>
      </c>
      <c r="AD88" s="54" t="e">
        <f>I88</f>
        <v>#N/A</v>
      </c>
    </row>
    <row r="89" spans="1:31" ht="17" thickTop="1" thickBot="1" x14ac:dyDescent="0.25">
      <c r="B89" s="58" t="s">
        <v>76</v>
      </c>
      <c r="C89" s="59"/>
      <c r="D89" s="59"/>
      <c r="E89" s="60"/>
      <c r="F89" s="59"/>
      <c r="G89" s="59"/>
      <c r="H89" s="59"/>
      <c r="I89" s="61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4" t="e">
        <f>AD88-AD87</f>
        <v>#N/A</v>
      </c>
    </row>
    <row r="90" spans="1:31" ht="15" thickTop="1" x14ac:dyDescent="0.2">
      <c r="B90" s="17"/>
      <c r="C90" s="12"/>
      <c r="D90" s="12"/>
      <c r="E90" s="8"/>
      <c r="F90" s="12"/>
      <c r="G90" s="12"/>
      <c r="H90" s="12"/>
      <c r="I90" s="19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34"/>
    </row>
    <row r="91" spans="1:31" x14ac:dyDescent="0.2">
      <c r="B91" s="17"/>
      <c r="C91" s="12"/>
      <c r="D91" s="12"/>
      <c r="E91" s="8"/>
      <c r="F91" s="12"/>
      <c r="G91" s="12"/>
      <c r="H91" s="12"/>
      <c r="I91" s="19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34"/>
    </row>
    <row r="92" spans="1:31" s="12" customFormat="1" ht="15" x14ac:dyDescent="0.2">
      <c r="B92" s="20" t="s">
        <v>28</v>
      </c>
      <c r="E92" s="8"/>
      <c r="I92" s="19"/>
    </row>
    <row r="93" spans="1:31" ht="15" x14ac:dyDescent="0.2">
      <c r="B93" s="17" t="s">
        <v>19</v>
      </c>
      <c r="C93" s="18" t="s">
        <v>20</v>
      </c>
      <c r="D93" s="12"/>
      <c r="E93" s="8"/>
      <c r="F93" s="12"/>
      <c r="G93" s="12"/>
      <c r="H93" s="12"/>
      <c r="I93" s="19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1" x14ac:dyDescent="0.2">
      <c r="B94" s="17"/>
      <c r="C94" s="18"/>
      <c r="D94" s="12"/>
      <c r="E94" s="8"/>
      <c r="F94" s="12"/>
      <c r="G94" s="12"/>
      <c r="H94" s="12"/>
      <c r="I94" s="19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1" ht="15" x14ac:dyDescent="0.2">
      <c r="B95" s="20" t="s">
        <v>30</v>
      </c>
      <c r="C95" s="21">
        <v>0</v>
      </c>
      <c r="D95" s="12"/>
      <c r="E95" s="8"/>
      <c r="F95" s="12"/>
      <c r="G95" s="12"/>
      <c r="H95" s="12"/>
      <c r="I95" s="19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1:31" ht="16" thickBot="1" x14ac:dyDescent="0.25">
      <c r="B96" s="22" t="s">
        <v>41</v>
      </c>
      <c r="C96" s="23">
        <v>10</v>
      </c>
      <c r="D96" s="24"/>
      <c r="E96" s="25"/>
      <c r="F96" s="24"/>
      <c r="G96" s="24"/>
      <c r="H96" s="24"/>
      <c r="I96" s="26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</row>
    <row r="97" spans="1:31" ht="15" thickTop="1" x14ac:dyDescent="0.2">
      <c r="B97" s="62"/>
      <c r="C97" s="63"/>
      <c r="D97" s="63"/>
      <c r="E97" s="63"/>
      <c r="F97" s="63"/>
      <c r="G97" s="85" t="s">
        <v>59</v>
      </c>
      <c r="H97" s="85"/>
      <c r="I97" s="85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5" t="s">
        <v>63</v>
      </c>
      <c r="AD97" s="85"/>
    </row>
    <row r="98" spans="1:31" ht="15" x14ac:dyDescent="0.2">
      <c r="B98" s="10" t="s">
        <v>21</v>
      </c>
      <c r="C98" s="28" t="s">
        <v>22</v>
      </c>
      <c r="D98" s="9" t="s">
        <v>23</v>
      </c>
      <c r="E98" s="9" t="s">
        <v>29</v>
      </c>
      <c r="F98" s="9"/>
      <c r="G98" s="28">
        <f>$C$1</f>
        <v>2012</v>
      </c>
      <c r="H98" s="28">
        <f>$C$2</f>
        <v>2018</v>
      </c>
      <c r="I98" s="28" t="s">
        <v>25</v>
      </c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 t="s">
        <v>27</v>
      </c>
      <c r="AD98" s="28" t="s">
        <v>25</v>
      </c>
    </row>
    <row r="99" spans="1:31" s="15" customFormat="1" x14ac:dyDescent="0.2">
      <c r="A99" s="8"/>
      <c r="B99" s="27"/>
      <c r="C99" s="29"/>
      <c r="D99" s="8"/>
      <c r="E99" s="8"/>
      <c r="F99" s="8"/>
      <c r="G99" s="8"/>
      <c r="H99" s="8"/>
      <c r="I99" s="29"/>
      <c r="J99" s="8"/>
      <c r="K99" s="8"/>
      <c r="L99" s="8"/>
      <c r="M99" s="8">
        <v>1</v>
      </c>
      <c r="N99" s="8">
        <v>2</v>
      </c>
      <c r="O99" s="8">
        <v>3</v>
      </c>
      <c r="P99" s="8">
        <v>4</v>
      </c>
      <c r="Q99" s="8">
        <v>5</v>
      </c>
      <c r="R99" s="8">
        <v>6</v>
      </c>
      <c r="S99" s="8">
        <v>7</v>
      </c>
      <c r="T99" s="8">
        <v>8</v>
      </c>
      <c r="U99" s="8">
        <v>9</v>
      </c>
      <c r="V99" s="8">
        <v>10</v>
      </c>
      <c r="W99" s="8">
        <v>11</v>
      </c>
      <c r="X99" s="8">
        <v>12</v>
      </c>
      <c r="Y99" s="8">
        <v>13</v>
      </c>
      <c r="Z99" s="8">
        <v>14</v>
      </c>
      <c r="AA99" s="8">
        <v>15</v>
      </c>
      <c r="AB99" s="8">
        <v>16</v>
      </c>
      <c r="AC99" s="8"/>
      <c r="AD99" s="8"/>
      <c r="AE99" s="8"/>
    </row>
    <row r="100" spans="1:31" x14ac:dyDescent="0.2">
      <c r="B100" s="27"/>
      <c r="C100" s="29"/>
      <c r="D100" s="8"/>
      <c r="E100" s="8"/>
      <c r="F100" s="8"/>
      <c r="G100" s="8" t="str">
        <f>CONCATENATE($C95,"_",$C96,"_",G98)</f>
        <v>0_10_2012</v>
      </c>
      <c r="H100" s="8" t="str">
        <f>CONCATENATE($C95,"_",$C96,"_",H98)</f>
        <v>0_10_2018</v>
      </c>
      <c r="I100" s="29"/>
      <c r="J100" s="8"/>
      <c r="K100" s="8"/>
      <c r="L100" s="8"/>
      <c r="M100" s="8" t="str">
        <f>IF($G98+M99&gt;$H98,0,CONCATENATE($C95,"_",$C96,"_",$G98+M99))</f>
        <v>0_10_2013</v>
      </c>
      <c r="N100" s="8" t="str">
        <f t="shared" ref="N100:AB100" si="21">IF($G98+N99&gt;$H98,0,CONCATENATE($C95,"_",$C96,"_",$G98+N99))</f>
        <v>0_10_2014</v>
      </c>
      <c r="O100" s="8" t="str">
        <f t="shared" si="21"/>
        <v>0_10_2015</v>
      </c>
      <c r="P100" s="8" t="str">
        <f t="shared" si="21"/>
        <v>0_10_2016</v>
      </c>
      <c r="Q100" s="8" t="str">
        <f t="shared" si="21"/>
        <v>0_10_2017</v>
      </c>
      <c r="R100" s="8" t="str">
        <f t="shared" si="21"/>
        <v>0_10_2018</v>
      </c>
      <c r="S100" s="8">
        <f t="shared" si="21"/>
        <v>0</v>
      </c>
      <c r="T100" s="8">
        <f t="shared" si="21"/>
        <v>0</v>
      </c>
      <c r="U100" s="8">
        <f t="shared" si="21"/>
        <v>0</v>
      </c>
      <c r="V100" s="8">
        <f t="shared" si="21"/>
        <v>0</v>
      </c>
      <c r="W100" s="8">
        <f t="shared" si="21"/>
        <v>0</v>
      </c>
      <c r="X100" s="8">
        <f t="shared" si="21"/>
        <v>0</v>
      </c>
      <c r="Y100" s="8">
        <f t="shared" si="21"/>
        <v>0</v>
      </c>
      <c r="Z100" s="8">
        <f t="shared" si="21"/>
        <v>0</v>
      </c>
      <c r="AA100" s="8">
        <f t="shared" si="21"/>
        <v>0</v>
      </c>
      <c r="AB100" s="8">
        <f t="shared" si="21"/>
        <v>0</v>
      </c>
      <c r="AC100" s="8"/>
      <c r="AD100" s="8"/>
    </row>
    <row r="101" spans="1:31" x14ac:dyDescent="0.2">
      <c r="B101" s="27"/>
      <c r="C101" s="29"/>
      <c r="D101" s="8"/>
      <c r="E101" s="8"/>
      <c r="F101" s="8" t="s">
        <v>26</v>
      </c>
      <c r="G101" s="30"/>
      <c r="H101" s="30"/>
      <c r="I101" s="29"/>
      <c r="J101" s="8"/>
      <c r="K101" s="8"/>
      <c r="L101" s="8" t="s">
        <v>26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1" s="15" customFormat="1" ht="15" x14ac:dyDescent="0.2">
      <c r="A102" s="8"/>
      <c r="B102" s="27" t="s">
        <v>37</v>
      </c>
      <c r="C102" s="29" t="s">
        <v>24</v>
      </c>
      <c r="D102" s="8" t="s">
        <v>8</v>
      </c>
      <c r="E102" s="56">
        <v>0.81299999999999994</v>
      </c>
      <c r="F102" s="8">
        <f>MATCH($D102,FAC_TOTALS_APTA!$A$2:$BN$2,)</f>
        <v>11</v>
      </c>
      <c r="G102" s="30" t="e">
        <f>VLOOKUP(G100,FAC_TOTALS_APTA!$A$4:$BN$108,$F102,FALSE)</f>
        <v>#N/A</v>
      </c>
      <c r="H102" s="30" t="e">
        <f>VLOOKUP(H100,FAC_TOTALS_APTA!$A$4:$BN$108,$F102,FALSE)</f>
        <v>#N/A</v>
      </c>
      <c r="I102" s="31" t="str">
        <f>IFERROR(H102/G102-1,"-")</f>
        <v>-</v>
      </c>
      <c r="J102" s="32" t="str">
        <f>IF(C102="Log","_log","")</f>
        <v>_log</v>
      </c>
      <c r="K102" s="32" t="str">
        <f>CONCATENATE(D102,J102,"_FAC")</f>
        <v>VRM_ADJ_log_FAC</v>
      </c>
      <c r="L102" s="8">
        <f>MATCH($K102,FAC_TOTALS_APTA!$A$2:$BL$2,)</f>
        <v>24</v>
      </c>
      <c r="M102" s="30" t="e">
        <f>IF(M100=0,0,VLOOKUP(M100,FAC_TOTALS_APTA!$A$4:$BN$108,$L102,FALSE))</f>
        <v>#N/A</v>
      </c>
      <c r="N102" s="30" t="e">
        <f>IF(N100=0,0,VLOOKUP(N100,FAC_TOTALS_APTA!$A$4:$BN$108,$L102,FALSE))</f>
        <v>#N/A</v>
      </c>
      <c r="O102" s="30" t="e">
        <f>IF(O100=0,0,VLOOKUP(O100,FAC_TOTALS_APTA!$A$4:$BN$108,$L102,FALSE))</f>
        <v>#N/A</v>
      </c>
      <c r="P102" s="30" t="e">
        <f>IF(P100=0,0,VLOOKUP(P100,FAC_TOTALS_APTA!$A$4:$BN$108,$L102,FALSE))</f>
        <v>#N/A</v>
      </c>
      <c r="Q102" s="30" t="e">
        <f>IF(Q100=0,0,VLOOKUP(Q100,FAC_TOTALS_APTA!$A$4:$BN$108,$L102,FALSE))</f>
        <v>#N/A</v>
      </c>
      <c r="R102" s="30" t="e">
        <f>IF(R100=0,0,VLOOKUP(R100,FAC_TOTALS_APTA!$A$4:$BN$108,$L102,FALSE))</f>
        <v>#N/A</v>
      </c>
      <c r="S102" s="30">
        <f>IF(S100=0,0,VLOOKUP(S100,FAC_TOTALS_APTA!$A$4:$BN$108,$L102,FALSE))</f>
        <v>0</v>
      </c>
      <c r="T102" s="30">
        <f>IF(T100=0,0,VLOOKUP(T100,FAC_TOTALS_APTA!$A$4:$BN$108,$L102,FALSE))</f>
        <v>0</v>
      </c>
      <c r="U102" s="30">
        <f>IF(U100=0,0,VLOOKUP(U100,FAC_TOTALS_APTA!$A$4:$BN$108,$L102,FALSE))</f>
        <v>0</v>
      </c>
      <c r="V102" s="30">
        <f>IF(V100=0,0,VLOOKUP(V100,FAC_TOTALS_APTA!$A$4:$BN$108,$L102,FALSE))</f>
        <v>0</v>
      </c>
      <c r="W102" s="30">
        <f>IF(W100=0,0,VLOOKUP(W100,FAC_TOTALS_APTA!$A$4:$BN$108,$L102,FALSE))</f>
        <v>0</v>
      </c>
      <c r="X102" s="30">
        <f>IF(X100=0,0,VLOOKUP(X100,FAC_TOTALS_APTA!$A$4:$BN$108,$L102,FALSE))</f>
        <v>0</v>
      </c>
      <c r="Y102" s="30">
        <f>IF(Y100=0,0,VLOOKUP(Y100,FAC_TOTALS_APTA!$A$4:$BN$108,$L102,FALSE))</f>
        <v>0</v>
      </c>
      <c r="Z102" s="30">
        <f>IF(Z100=0,0,VLOOKUP(Z100,FAC_TOTALS_APTA!$A$4:$BN$108,$L102,FALSE))</f>
        <v>0</v>
      </c>
      <c r="AA102" s="30">
        <f>IF(AA100=0,0,VLOOKUP(AA100,FAC_TOTALS_APTA!$A$4:$BN$108,$L102,FALSE))</f>
        <v>0</v>
      </c>
      <c r="AB102" s="30">
        <f>IF(AB100=0,0,VLOOKUP(AB100,FAC_TOTALS_APTA!$A$4:$BN$108,$L102,FALSE))</f>
        <v>0</v>
      </c>
      <c r="AC102" s="33" t="e">
        <f>SUM(M102:AB102)</f>
        <v>#N/A</v>
      </c>
      <c r="AD102" s="34" t="e">
        <f>AC102/G118</f>
        <v>#N/A</v>
      </c>
      <c r="AE102" s="8"/>
    </row>
    <row r="103" spans="1:31" s="15" customFormat="1" ht="15" x14ac:dyDescent="0.2">
      <c r="A103" s="8"/>
      <c r="B103" s="27" t="s">
        <v>60</v>
      </c>
      <c r="C103" s="29" t="s">
        <v>24</v>
      </c>
      <c r="D103" s="8" t="s">
        <v>18</v>
      </c>
      <c r="E103" s="56">
        <v>-0.70179999999999998</v>
      </c>
      <c r="F103" s="8">
        <f>MATCH($D103,FAC_TOTALS_APTA!$A$2:$BN$2,)</f>
        <v>12</v>
      </c>
      <c r="G103" s="55" t="e">
        <f>VLOOKUP(G100,FAC_TOTALS_APTA!$A$4:$BN$108,$F103,FALSE)</f>
        <v>#N/A</v>
      </c>
      <c r="H103" s="55" t="e">
        <f>VLOOKUP(H100,FAC_TOTALS_APTA!$A$4:$BN$108,$F103,FALSE)</f>
        <v>#N/A</v>
      </c>
      <c r="I103" s="31" t="str">
        <f t="shared" ref="I103:I115" si="22">IFERROR(H103/G103-1,"-")</f>
        <v>-</v>
      </c>
      <c r="J103" s="32" t="str">
        <f t="shared" ref="J103:J115" si="23">IF(C103="Log","_log","")</f>
        <v>_log</v>
      </c>
      <c r="K103" s="32" t="str">
        <f t="shared" ref="K103:K116" si="24">CONCATENATE(D103,J103,"_FAC")</f>
        <v>FARE_per_UPT_2018_log_FAC</v>
      </c>
      <c r="L103" s="8">
        <f>MATCH($K103,FAC_TOTALS_APTA!$A$2:$BL$2,)</f>
        <v>25</v>
      </c>
      <c r="M103" s="30" t="e">
        <f>IF(M100=0,0,VLOOKUP(M100,FAC_TOTALS_APTA!$A$4:$BN$108,$L103,FALSE))</f>
        <v>#N/A</v>
      </c>
      <c r="N103" s="30" t="e">
        <f>IF(N100=0,0,VLOOKUP(N100,FAC_TOTALS_APTA!$A$4:$BN$108,$L103,FALSE))</f>
        <v>#N/A</v>
      </c>
      <c r="O103" s="30" t="e">
        <f>IF(O100=0,0,VLOOKUP(O100,FAC_TOTALS_APTA!$A$4:$BN$108,$L103,FALSE))</f>
        <v>#N/A</v>
      </c>
      <c r="P103" s="30" t="e">
        <f>IF(P100=0,0,VLOOKUP(P100,FAC_TOTALS_APTA!$A$4:$BN$108,$L103,FALSE))</f>
        <v>#N/A</v>
      </c>
      <c r="Q103" s="30" t="e">
        <f>IF(Q100=0,0,VLOOKUP(Q100,FAC_TOTALS_APTA!$A$4:$BN$108,$L103,FALSE))</f>
        <v>#N/A</v>
      </c>
      <c r="R103" s="30" t="e">
        <f>IF(R100=0,0,VLOOKUP(R100,FAC_TOTALS_APTA!$A$4:$BN$108,$L103,FALSE))</f>
        <v>#N/A</v>
      </c>
      <c r="S103" s="30">
        <f>IF(S100=0,0,VLOOKUP(S100,FAC_TOTALS_APTA!$A$4:$BN$108,$L103,FALSE))</f>
        <v>0</v>
      </c>
      <c r="T103" s="30">
        <f>IF(T100=0,0,VLOOKUP(T100,FAC_TOTALS_APTA!$A$4:$BN$108,$L103,FALSE))</f>
        <v>0</v>
      </c>
      <c r="U103" s="30">
        <f>IF(U100=0,0,VLOOKUP(U100,FAC_TOTALS_APTA!$A$4:$BN$108,$L103,FALSE))</f>
        <v>0</v>
      </c>
      <c r="V103" s="30">
        <f>IF(V100=0,0,VLOOKUP(V100,FAC_TOTALS_APTA!$A$4:$BN$108,$L103,FALSE))</f>
        <v>0</v>
      </c>
      <c r="W103" s="30">
        <f>IF(W100=0,0,VLOOKUP(W100,FAC_TOTALS_APTA!$A$4:$BN$108,$L103,FALSE))</f>
        <v>0</v>
      </c>
      <c r="X103" s="30">
        <f>IF(X100=0,0,VLOOKUP(X100,FAC_TOTALS_APTA!$A$4:$BN$108,$L103,FALSE))</f>
        <v>0</v>
      </c>
      <c r="Y103" s="30">
        <f>IF(Y100=0,0,VLOOKUP(Y100,FAC_TOTALS_APTA!$A$4:$BN$108,$L103,FALSE))</f>
        <v>0</v>
      </c>
      <c r="Z103" s="30">
        <f>IF(Z100=0,0,VLOOKUP(Z100,FAC_TOTALS_APTA!$A$4:$BN$108,$L103,FALSE))</f>
        <v>0</v>
      </c>
      <c r="AA103" s="30">
        <f>IF(AA100=0,0,VLOOKUP(AA100,FAC_TOTALS_APTA!$A$4:$BN$108,$L103,FALSE))</f>
        <v>0</v>
      </c>
      <c r="AB103" s="30">
        <f>IF(AB100=0,0,VLOOKUP(AB100,FAC_TOTALS_APTA!$A$4:$BN$108,$L103,FALSE))</f>
        <v>0</v>
      </c>
      <c r="AC103" s="33" t="e">
        <f t="shared" ref="AC103:AC115" si="25">SUM(M103:AB103)</f>
        <v>#N/A</v>
      </c>
      <c r="AD103" s="34" t="e">
        <f>AC103/G118</f>
        <v>#N/A</v>
      </c>
      <c r="AE103" s="8"/>
    </row>
    <row r="104" spans="1:31" s="15" customFormat="1" ht="15" x14ac:dyDescent="0.2">
      <c r="A104" s="8"/>
      <c r="B104" s="27" t="s">
        <v>56</v>
      </c>
      <c r="C104" s="29" t="s">
        <v>24</v>
      </c>
      <c r="D104" s="8" t="s">
        <v>9</v>
      </c>
      <c r="E104" s="56">
        <v>0.26119999999999999</v>
      </c>
      <c r="F104" s="8">
        <f>MATCH($D104,FAC_TOTALS_APTA!$A$2:$BN$2,)</f>
        <v>13</v>
      </c>
      <c r="G104" s="30" t="e">
        <f>VLOOKUP(G100,FAC_TOTALS_APTA!$A$4:$BN$108,$F104,FALSE)</f>
        <v>#N/A</v>
      </c>
      <c r="H104" s="30" t="e">
        <f>VLOOKUP(H100,FAC_TOTALS_APTA!$A$4:$BN$108,$F104,FALSE)</f>
        <v>#N/A</v>
      </c>
      <c r="I104" s="31" t="str">
        <f t="shared" si="22"/>
        <v>-</v>
      </c>
      <c r="J104" s="32" t="str">
        <f t="shared" si="23"/>
        <v>_log</v>
      </c>
      <c r="K104" s="32" t="str">
        <f t="shared" si="24"/>
        <v>POP_EMP_log_FAC</v>
      </c>
      <c r="L104" s="8">
        <f>MATCH($K104,FAC_TOTALS_APTA!$A$2:$BL$2,)</f>
        <v>26</v>
      </c>
      <c r="M104" s="30" t="e">
        <f>IF(M100=0,0,VLOOKUP(M100,FAC_TOTALS_APTA!$A$4:$BN$108,$L104,FALSE))</f>
        <v>#N/A</v>
      </c>
      <c r="N104" s="30" t="e">
        <f>IF(N100=0,0,VLOOKUP(N100,FAC_TOTALS_APTA!$A$4:$BN$108,$L104,FALSE))</f>
        <v>#N/A</v>
      </c>
      <c r="O104" s="30" t="e">
        <f>IF(O100=0,0,VLOOKUP(O100,FAC_TOTALS_APTA!$A$4:$BN$108,$L104,FALSE))</f>
        <v>#N/A</v>
      </c>
      <c r="P104" s="30" t="e">
        <f>IF(P100=0,0,VLOOKUP(P100,FAC_TOTALS_APTA!$A$4:$BN$108,$L104,FALSE))</f>
        <v>#N/A</v>
      </c>
      <c r="Q104" s="30" t="e">
        <f>IF(Q100=0,0,VLOOKUP(Q100,FAC_TOTALS_APTA!$A$4:$BN$108,$L104,FALSE))</f>
        <v>#N/A</v>
      </c>
      <c r="R104" s="30" t="e">
        <f>IF(R100=0,0,VLOOKUP(R100,FAC_TOTALS_APTA!$A$4:$BN$108,$L104,FALSE))</f>
        <v>#N/A</v>
      </c>
      <c r="S104" s="30">
        <f>IF(S100=0,0,VLOOKUP(S100,FAC_TOTALS_APTA!$A$4:$BN$108,$L104,FALSE))</f>
        <v>0</v>
      </c>
      <c r="T104" s="30">
        <f>IF(T100=0,0,VLOOKUP(T100,FAC_TOTALS_APTA!$A$4:$BN$108,$L104,FALSE))</f>
        <v>0</v>
      </c>
      <c r="U104" s="30">
        <f>IF(U100=0,0,VLOOKUP(U100,FAC_TOTALS_APTA!$A$4:$BN$108,$L104,FALSE))</f>
        <v>0</v>
      </c>
      <c r="V104" s="30">
        <f>IF(V100=0,0,VLOOKUP(V100,FAC_TOTALS_APTA!$A$4:$BN$108,$L104,FALSE))</f>
        <v>0</v>
      </c>
      <c r="W104" s="30">
        <f>IF(W100=0,0,VLOOKUP(W100,FAC_TOTALS_APTA!$A$4:$BN$108,$L104,FALSE))</f>
        <v>0</v>
      </c>
      <c r="X104" s="30">
        <f>IF(X100=0,0,VLOOKUP(X100,FAC_TOTALS_APTA!$A$4:$BN$108,$L104,FALSE))</f>
        <v>0</v>
      </c>
      <c r="Y104" s="30">
        <f>IF(Y100=0,0,VLOOKUP(Y100,FAC_TOTALS_APTA!$A$4:$BN$108,$L104,FALSE))</f>
        <v>0</v>
      </c>
      <c r="Z104" s="30">
        <f>IF(Z100=0,0,VLOOKUP(Z100,FAC_TOTALS_APTA!$A$4:$BN$108,$L104,FALSE))</f>
        <v>0</v>
      </c>
      <c r="AA104" s="30">
        <f>IF(AA100=0,0,VLOOKUP(AA100,FAC_TOTALS_APTA!$A$4:$BN$108,$L104,FALSE))</f>
        <v>0</v>
      </c>
      <c r="AB104" s="30">
        <f>IF(AB100=0,0,VLOOKUP(AB100,FAC_TOTALS_APTA!$A$4:$BN$108,$L104,FALSE))</f>
        <v>0</v>
      </c>
      <c r="AC104" s="33" t="e">
        <f t="shared" si="25"/>
        <v>#N/A</v>
      </c>
      <c r="AD104" s="34" t="e">
        <f>AC104/G118</f>
        <v>#N/A</v>
      </c>
      <c r="AE104" s="8"/>
    </row>
    <row r="105" spans="1:31" s="15" customFormat="1" ht="30" x14ac:dyDescent="0.2">
      <c r="A105" s="8"/>
      <c r="B105" s="27" t="s">
        <v>82</v>
      </c>
      <c r="C105" s="29"/>
      <c r="D105" s="5" t="s">
        <v>79</v>
      </c>
      <c r="E105" s="56">
        <v>0.39179999999999998</v>
      </c>
      <c r="F105" s="8">
        <f>MATCH($D105,FAC_TOTALS_APTA!$A$2:$BN$2,)</f>
        <v>17</v>
      </c>
      <c r="G105" s="55" t="e">
        <f>VLOOKUP(G100,FAC_TOTALS_APTA!$A$4:$BN$108,$F105,FALSE)</f>
        <v>#N/A</v>
      </c>
      <c r="H105" s="55" t="e">
        <f>VLOOKUP(H100,FAC_TOTALS_APTA!$A$4:$BN$108,$F105,FALSE)</f>
        <v>#N/A</v>
      </c>
      <c r="I105" s="31" t="str">
        <f t="shared" si="22"/>
        <v>-</v>
      </c>
      <c r="J105" s="32" t="str">
        <f t="shared" si="23"/>
        <v/>
      </c>
      <c r="K105" s="32" t="str">
        <f t="shared" si="24"/>
        <v>TSD_POP_EMP_PCT_FAC</v>
      </c>
      <c r="L105" s="8">
        <f>MATCH($K105,FAC_TOTALS_APTA!$A$2:$BL$2,)</f>
        <v>30</v>
      </c>
      <c r="M105" s="30" t="e">
        <f>IF(M100=0,0,VLOOKUP(M100,FAC_TOTALS_APTA!$A$4:$BN$108,$L105,FALSE))</f>
        <v>#N/A</v>
      </c>
      <c r="N105" s="30" t="e">
        <f>IF(N100=0,0,VLOOKUP(N100,FAC_TOTALS_APTA!$A$4:$BN$108,$L105,FALSE))</f>
        <v>#N/A</v>
      </c>
      <c r="O105" s="30" t="e">
        <f>IF(O100=0,0,VLOOKUP(O100,FAC_TOTALS_APTA!$A$4:$BN$108,$L105,FALSE))</f>
        <v>#N/A</v>
      </c>
      <c r="P105" s="30" t="e">
        <f>IF(P100=0,0,VLOOKUP(P100,FAC_TOTALS_APTA!$A$4:$BN$108,$L105,FALSE))</f>
        <v>#N/A</v>
      </c>
      <c r="Q105" s="30" t="e">
        <f>IF(Q100=0,0,VLOOKUP(Q100,FAC_TOTALS_APTA!$A$4:$BN$108,$L105,FALSE))</f>
        <v>#N/A</v>
      </c>
      <c r="R105" s="30" t="e">
        <f>IF(R100=0,0,VLOOKUP(R100,FAC_TOTALS_APTA!$A$4:$BN$108,$L105,FALSE))</f>
        <v>#N/A</v>
      </c>
      <c r="S105" s="30">
        <f>IF(S100=0,0,VLOOKUP(S100,FAC_TOTALS_APTA!$A$4:$BN$108,$L105,FALSE))</f>
        <v>0</v>
      </c>
      <c r="T105" s="30">
        <f>IF(T100=0,0,VLOOKUP(T100,FAC_TOTALS_APTA!$A$4:$BN$108,$L105,FALSE))</f>
        <v>0</v>
      </c>
      <c r="U105" s="30">
        <f>IF(U100=0,0,VLOOKUP(U100,FAC_TOTALS_APTA!$A$4:$BN$108,$L105,FALSE))</f>
        <v>0</v>
      </c>
      <c r="V105" s="30">
        <f>IF(V100=0,0,VLOOKUP(V100,FAC_TOTALS_APTA!$A$4:$BN$108,$L105,FALSE))</f>
        <v>0</v>
      </c>
      <c r="W105" s="30">
        <f>IF(W100=0,0,VLOOKUP(W100,FAC_TOTALS_APTA!$A$4:$BN$108,$L105,FALSE))</f>
        <v>0</v>
      </c>
      <c r="X105" s="30">
        <f>IF(X100=0,0,VLOOKUP(X100,FAC_TOTALS_APTA!$A$4:$BN$108,$L105,FALSE))</f>
        <v>0</v>
      </c>
      <c r="Y105" s="30">
        <f>IF(Y100=0,0,VLOOKUP(Y100,FAC_TOTALS_APTA!$A$4:$BN$108,$L105,FALSE))</f>
        <v>0</v>
      </c>
      <c r="Z105" s="30">
        <f>IF(Z100=0,0,VLOOKUP(Z100,FAC_TOTALS_APTA!$A$4:$BN$108,$L105,FALSE))</f>
        <v>0</v>
      </c>
      <c r="AA105" s="30">
        <f>IF(AA100=0,0,VLOOKUP(AA100,FAC_TOTALS_APTA!$A$4:$BN$108,$L105,FALSE))</f>
        <v>0</v>
      </c>
      <c r="AB105" s="30">
        <f>IF(AB100=0,0,VLOOKUP(AB100,FAC_TOTALS_APTA!$A$4:$BN$108,$L105,FALSE))</f>
        <v>0</v>
      </c>
      <c r="AC105" s="33" t="e">
        <f t="shared" si="25"/>
        <v>#N/A</v>
      </c>
      <c r="AD105" s="34" t="e">
        <f>AC105/G118</f>
        <v>#N/A</v>
      </c>
      <c r="AE105" s="8"/>
    </row>
    <row r="106" spans="1:31" s="15" customFormat="1" ht="15" x14ac:dyDescent="0.2">
      <c r="A106" s="8"/>
      <c r="B106" s="27" t="s">
        <v>57</v>
      </c>
      <c r="C106" s="29" t="s">
        <v>24</v>
      </c>
      <c r="D106" s="36" t="s">
        <v>17</v>
      </c>
      <c r="E106" s="56">
        <v>0.21890000000000001</v>
      </c>
      <c r="F106" s="8">
        <f>MATCH($D106,FAC_TOTALS_APTA!$A$2:$BN$2,)</f>
        <v>14</v>
      </c>
      <c r="G106" s="35" t="e">
        <f>VLOOKUP(G100,FAC_TOTALS_APTA!$A$4:$BN$108,$F106,FALSE)</f>
        <v>#N/A</v>
      </c>
      <c r="H106" s="35" t="e">
        <f>VLOOKUP(H100,FAC_TOTALS_APTA!$A$4:$BN$108,$F106,FALSE)</f>
        <v>#N/A</v>
      </c>
      <c r="I106" s="31" t="str">
        <f t="shared" si="22"/>
        <v>-</v>
      </c>
      <c r="J106" s="32" t="str">
        <f t="shared" si="23"/>
        <v>_log</v>
      </c>
      <c r="K106" s="32" t="str">
        <f t="shared" si="24"/>
        <v>GAS_PRICE_2018_log_FAC</v>
      </c>
      <c r="L106" s="8">
        <f>MATCH($K106,FAC_TOTALS_APTA!$A$2:$BL$2,)</f>
        <v>27</v>
      </c>
      <c r="M106" s="30" t="e">
        <f>IF(M100=0,0,VLOOKUP(M100,FAC_TOTALS_APTA!$A$4:$BN$108,$L106,FALSE))</f>
        <v>#N/A</v>
      </c>
      <c r="N106" s="30" t="e">
        <f>IF(N100=0,0,VLOOKUP(N100,FAC_TOTALS_APTA!$A$4:$BN$108,$L106,FALSE))</f>
        <v>#N/A</v>
      </c>
      <c r="O106" s="30" t="e">
        <f>IF(O100=0,0,VLOOKUP(O100,FAC_TOTALS_APTA!$A$4:$BN$108,$L106,FALSE))</f>
        <v>#N/A</v>
      </c>
      <c r="P106" s="30" t="e">
        <f>IF(P100=0,0,VLOOKUP(P100,FAC_TOTALS_APTA!$A$4:$BN$108,$L106,FALSE))</f>
        <v>#N/A</v>
      </c>
      <c r="Q106" s="30" t="e">
        <f>IF(Q100=0,0,VLOOKUP(Q100,FAC_TOTALS_APTA!$A$4:$BN$108,$L106,FALSE))</f>
        <v>#N/A</v>
      </c>
      <c r="R106" s="30" t="e">
        <f>IF(R100=0,0,VLOOKUP(R100,FAC_TOTALS_APTA!$A$4:$BN$108,$L106,FALSE))</f>
        <v>#N/A</v>
      </c>
      <c r="S106" s="30">
        <f>IF(S100=0,0,VLOOKUP(S100,FAC_TOTALS_APTA!$A$4:$BN$108,$L106,FALSE))</f>
        <v>0</v>
      </c>
      <c r="T106" s="30">
        <f>IF(T100=0,0,VLOOKUP(T100,FAC_TOTALS_APTA!$A$4:$BN$108,$L106,FALSE))</f>
        <v>0</v>
      </c>
      <c r="U106" s="30">
        <f>IF(U100=0,0,VLOOKUP(U100,FAC_TOTALS_APTA!$A$4:$BN$108,$L106,FALSE))</f>
        <v>0</v>
      </c>
      <c r="V106" s="30">
        <f>IF(V100=0,0,VLOOKUP(V100,FAC_TOTALS_APTA!$A$4:$BN$108,$L106,FALSE))</f>
        <v>0</v>
      </c>
      <c r="W106" s="30">
        <f>IF(W100=0,0,VLOOKUP(W100,FAC_TOTALS_APTA!$A$4:$BN$108,$L106,FALSE))</f>
        <v>0</v>
      </c>
      <c r="X106" s="30">
        <f>IF(X100=0,0,VLOOKUP(X100,FAC_TOTALS_APTA!$A$4:$BN$108,$L106,FALSE))</f>
        <v>0</v>
      </c>
      <c r="Y106" s="30">
        <f>IF(Y100=0,0,VLOOKUP(Y100,FAC_TOTALS_APTA!$A$4:$BN$108,$L106,FALSE))</f>
        <v>0</v>
      </c>
      <c r="Z106" s="30">
        <f>IF(Z100=0,0,VLOOKUP(Z100,FAC_TOTALS_APTA!$A$4:$BN$108,$L106,FALSE))</f>
        <v>0</v>
      </c>
      <c r="AA106" s="30">
        <f>IF(AA100=0,0,VLOOKUP(AA100,FAC_TOTALS_APTA!$A$4:$BN$108,$L106,FALSE))</f>
        <v>0</v>
      </c>
      <c r="AB106" s="30">
        <f>IF(AB100=0,0,VLOOKUP(AB100,FAC_TOTALS_APTA!$A$4:$BN$108,$L106,FALSE))</f>
        <v>0</v>
      </c>
      <c r="AC106" s="33" t="e">
        <f t="shared" si="25"/>
        <v>#N/A</v>
      </c>
      <c r="AD106" s="34" t="e">
        <f>AC106/G118</f>
        <v>#N/A</v>
      </c>
      <c r="AE106" s="8"/>
    </row>
    <row r="107" spans="1:31" s="15" customFormat="1" ht="15" x14ac:dyDescent="0.2">
      <c r="A107" s="8"/>
      <c r="B107" s="27" t="s">
        <v>54</v>
      </c>
      <c r="C107" s="29" t="s">
        <v>24</v>
      </c>
      <c r="D107" s="8" t="s">
        <v>16</v>
      </c>
      <c r="E107" s="56">
        <v>-0.3866</v>
      </c>
      <c r="F107" s="8">
        <f>MATCH($D107,FAC_TOTALS_APTA!$A$2:$BN$2,)</f>
        <v>15</v>
      </c>
      <c r="G107" s="55" t="e">
        <f>VLOOKUP(G100,FAC_TOTALS_APTA!$A$4:$BN$108,$F107,FALSE)</f>
        <v>#N/A</v>
      </c>
      <c r="H107" s="55" t="e">
        <f>VLOOKUP(H100,FAC_TOTALS_APTA!$A$4:$BN$108,$F107,FALSE)</f>
        <v>#N/A</v>
      </c>
      <c r="I107" s="31" t="str">
        <f t="shared" si="22"/>
        <v>-</v>
      </c>
      <c r="J107" s="32" t="str">
        <f t="shared" si="23"/>
        <v>_log</v>
      </c>
      <c r="K107" s="32" t="str">
        <f t="shared" si="24"/>
        <v>TOTAL_MED_INC_INDIV_2018_log_FAC</v>
      </c>
      <c r="L107" s="8">
        <f>MATCH($K107,FAC_TOTALS_APTA!$A$2:$BL$2,)</f>
        <v>28</v>
      </c>
      <c r="M107" s="30" t="e">
        <f>IF(M100=0,0,VLOOKUP(M100,FAC_TOTALS_APTA!$A$4:$BN$108,$L107,FALSE))</f>
        <v>#N/A</v>
      </c>
      <c r="N107" s="30" t="e">
        <f>IF(N100=0,0,VLOOKUP(N100,FAC_TOTALS_APTA!$A$4:$BN$108,$L107,FALSE))</f>
        <v>#N/A</v>
      </c>
      <c r="O107" s="30" t="e">
        <f>IF(O100=0,0,VLOOKUP(O100,FAC_TOTALS_APTA!$A$4:$BN$108,$L107,FALSE))</f>
        <v>#N/A</v>
      </c>
      <c r="P107" s="30" t="e">
        <f>IF(P100=0,0,VLOOKUP(P100,FAC_TOTALS_APTA!$A$4:$BN$108,$L107,FALSE))</f>
        <v>#N/A</v>
      </c>
      <c r="Q107" s="30" t="e">
        <f>IF(Q100=0,0,VLOOKUP(Q100,FAC_TOTALS_APTA!$A$4:$BN$108,$L107,FALSE))</f>
        <v>#N/A</v>
      </c>
      <c r="R107" s="30" t="e">
        <f>IF(R100=0,0,VLOOKUP(R100,FAC_TOTALS_APTA!$A$4:$BN$108,$L107,FALSE))</f>
        <v>#N/A</v>
      </c>
      <c r="S107" s="30">
        <f>IF(S100=0,0,VLOOKUP(S100,FAC_TOTALS_APTA!$A$4:$BN$108,$L107,FALSE))</f>
        <v>0</v>
      </c>
      <c r="T107" s="30">
        <f>IF(T100=0,0,VLOOKUP(T100,FAC_TOTALS_APTA!$A$4:$BN$108,$L107,FALSE))</f>
        <v>0</v>
      </c>
      <c r="U107" s="30">
        <f>IF(U100=0,0,VLOOKUP(U100,FAC_TOTALS_APTA!$A$4:$BN$108,$L107,FALSE))</f>
        <v>0</v>
      </c>
      <c r="V107" s="30">
        <f>IF(V100=0,0,VLOOKUP(V100,FAC_TOTALS_APTA!$A$4:$BN$108,$L107,FALSE))</f>
        <v>0</v>
      </c>
      <c r="W107" s="30">
        <f>IF(W100=0,0,VLOOKUP(W100,FAC_TOTALS_APTA!$A$4:$BN$108,$L107,FALSE))</f>
        <v>0</v>
      </c>
      <c r="X107" s="30">
        <f>IF(X100=0,0,VLOOKUP(X100,FAC_TOTALS_APTA!$A$4:$BN$108,$L107,FALSE))</f>
        <v>0</v>
      </c>
      <c r="Y107" s="30">
        <f>IF(Y100=0,0,VLOOKUP(Y100,FAC_TOTALS_APTA!$A$4:$BN$108,$L107,FALSE))</f>
        <v>0</v>
      </c>
      <c r="Z107" s="30">
        <f>IF(Z100=0,0,VLOOKUP(Z100,FAC_TOTALS_APTA!$A$4:$BN$108,$L107,FALSE))</f>
        <v>0</v>
      </c>
      <c r="AA107" s="30">
        <f>IF(AA100=0,0,VLOOKUP(AA100,FAC_TOTALS_APTA!$A$4:$BN$108,$L107,FALSE))</f>
        <v>0</v>
      </c>
      <c r="AB107" s="30">
        <f>IF(AB100=0,0,VLOOKUP(AB100,FAC_TOTALS_APTA!$A$4:$BN$108,$L107,FALSE))</f>
        <v>0</v>
      </c>
      <c r="AC107" s="33" t="e">
        <f t="shared" si="25"/>
        <v>#N/A</v>
      </c>
      <c r="AD107" s="34" t="e">
        <f>AC107/G118</f>
        <v>#N/A</v>
      </c>
      <c r="AE107" s="8"/>
    </row>
    <row r="108" spans="1:31" s="15" customFormat="1" ht="15" x14ac:dyDescent="0.2">
      <c r="A108" s="8"/>
      <c r="B108" s="27" t="s">
        <v>72</v>
      </c>
      <c r="C108" s="29"/>
      <c r="D108" s="8" t="s">
        <v>10</v>
      </c>
      <c r="E108" s="56">
        <v>7.1000000000000004E-3</v>
      </c>
      <c r="F108" s="8">
        <f>MATCH($D108,FAC_TOTALS_APTA!$A$2:$BN$2,)</f>
        <v>16</v>
      </c>
      <c r="G108" s="30" t="e">
        <f>VLOOKUP(G100,FAC_TOTALS_APTA!$A$4:$BN$108,$F108,FALSE)</f>
        <v>#N/A</v>
      </c>
      <c r="H108" s="30" t="e">
        <f>VLOOKUP(H100,FAC_TOTALS_APTA!$A$4:$BN$108,$F108,FALSE)</f>
        <v>#N/A</v>
      </c>
      <c r="I108" s="31" t="str">
        <f t="shared" si="22"/>
        <v>-</v>
      </c>
      <c r="J108" s="32" t="str">
        <f t="shared" si="23"/>
        <v/>
      </c>
      <c r="K108" s="32" t="str">
        <f t="shared" si="24"/>
        <v>PCT_HH_NO_VEH_FAC</v>
      </c>
      <c r="L108" s="8">
        <f>MATCH($K108,FAC_TOTALS_APTA!$A$2:$BL$2,)</f>
        <v>29</v>
      </c>
      <c r="M108" s="30" t="e">
        <f>IF(M100=0,0,VLOOKUP(M100,FAC_TOTALS_APTA!$A$4:$BN$108,$L108,FALSE))</f>
        <v>#N/A</v>
      </c>
      <c r="N108" s="30" t="e">
        <f>IF(N100=0,0,VLOOKUP(N100,FAC_TOTALS_APTA!$A$4:$BN$108,$L108,FALSE))</f>
        <v>#N/A</v>
      </c>
      <c r="O108" s="30" t="e">
        <f>IF(O100=0,0,VLOOKUP(O100,FAC_TOTALS_APTA!$A$4:$BN$108,$L108,FALSE))</f>
        <v>#N/A</v>
      </c>
      <c r="P108" s="30" t="e">
        <f>IF(P100=0,0,VLOOKUP(P100,FAC_TOTALS_APTA!$A$4:$BN$108,$L108,FALSE))</f>
        <v>#N/A</v>
      </c>
      <c r="Q108" s="30" t="e">
        <f>IF(Q100=0,0,VLOOKUP(Q100,FAC_TOTALS_APTA!$A$4:$BN$108,$L108,FALSE))</f>
        <v>#N/A</v>
      </c>
      <c r="R108" s="30" t="e">
        <f>IF(R100=0,0,VLOOKUP(R100,FAC_TOTALS_APTA!$A$4:$BN$108,$L108,FALSE))</f>
        <v>#N/A</v>
      </c>
      <c r="S108" s="30">
        <f>IF(S100=0,0,VLOOKUP(S100,FAC_TOTALS_APTA!$A$4:$BN$108,$L108,FALSE))</f>
        <v>0</v>
      </c>
      <c r="T108" s="30">
        <f>IF(T100=0,0,VLOOKUP(T100,FAC_TOTALS_APTA!$A$4:$BN$108,$L108,FALSE))</f>
        <v>0</v>
      </c>
      <c r="U108" s="30">
        <f>IF(U100=0,0,VLOOKUP(U100,FAC_TOTALS_APTA!$A$4:$BN$108,$L108,FALSE))</f>
        <v>0</v>
      </c>
      <c r="V108" s="30">
        <f>IF(V100=0,0,VLOOKUP(V100,FAC_TOTALS_APTA!$A$4:$BN$108,$L108,FALSE))</f>
        <v>0</v>
      </c>
      <c r="W108" s="30">
        <f>IF(W100=0,0,VLOOKUP(W100,FAC_TOTALS_APTA!$A$4:$BN$108,$L108,FALSE))</f>
        <v>0</v>
      </c>
      <c r="X108" s="30">
        <f>IF(X100=0,0,VLOOKUP(X100,FAC_TOTALS_APTA!$A$4:$BN$108,$L108,FALSE))</f>
        <v>0</v>
      </c>
      <c r="Y108" s="30">
        <f>IF(Y100=0,0,VLOOKUP(Y100,FAC_TOTALS_APTA!$A$4:$BN$108,$L108,FALSE))</f>
        <v>0</v>
      </c>
      <c r="Z108" s="30">
        <f>IF(Z100=0,0,VLOOKUP(Z100,FAC_TOTALS_APTA!$A$4:$BN$108,$L108,FALSE))</f>
        <v>0</v>
      </c>
      <c r="AA108" s="30">
        <f>IF(AA100=0,0,VLOOKUP(AA100,FAC_TOTALS_APTA!$A$4:$BN$108,$L108,FALSE))</f>
        <v>0</v>
      </c>
      <c r="AB108" s="30">
        <f>IF(AB100=0,0,VLOOKUP(AB100,FAC_TOTALS_APTA!$A$4:$BN$108,$L108,FALSE))</f>
        <v>0</v>
      </c>
      <c r="AC108" s="33" t="e">
        <f t="shared" si="25"/>
        <v>#N/A</v>
      </c>
      <c r="AD108" s="34" t="e">
        <f>AC108/G118</f>
        <v>#N/A</v>
      </c>
      <c r="AE108" s="8"/>
    </row>
    <row r="109" spans="1:31" s="15" customFormat="1" ht="15" x14ac:dyDescent="0.2">
      <c r="A109" s="8"/>
      <c r="B109" s="27" t="s">
        <v>55</v>
      </c>
      <c r="C109" s="29"/>
      <c r="D109" s="8" t="s">
        <v>32</v>
      </c>
      <c r="E109" s="56">
        <v>1E-4</v>
      </c>
      <c r="F109" s="8">
        <f>MATCH($D109,FAC_TOTALS_APTA!$A$2:$BN$2,)</f>
        <v>18</v>
      </c>
      <c r="G109" s="35" t="e">
        <f>VLOOKUP(G100,FAC_TOTALS_APTA!$A$4:$BN$108,$F109,FALSE)</f>
        <v>#N/A</v>
      </c>
      <c r="H109" s="35" t="e">
        <f>VLOOKUP(H100,FAC_TOTALS_APTA!$A$4:$BN$108,$F109,FALSE)</f>
        <v>#N/A</v>
      </c>
      <c r="I109" s="31" t="str">
        <f t="shared" si="22"/>
        <v>-</v>
      </c>
      <c r="J109" s="32" t="str">
        <f t="shared" si="23"/>
        <v/>
      </c>
      <c r="K109" s="32" t="str">
        <f t="shared" si="24"/>
        <v>JTW_HOME_PCT_FAC</v>
      </c>
      <c r="L109" s="8">
        <f>MATCH($K109,FAC_TOTALS_APTA!$A$2:$BL$2,)</f>
        <v>31</v>
      </c>
      <c r="M109" s="30" t="e">
        <f>IF(M100=0,0,VLOOKUP(M100,FAC_TOTALS_APTA!$A$4:$BN$108,$L109,FALSE))</f>
        <v>#N/A</v>
      </c>
      <c r="N109" s="30" t="e">
        <f>IF(N100=0,0,VLOOKUP(N100,FAC_TOTALS_APTA!$A$4:$BN$108,$L109,FALSE))</f>
        <v>#N/A</v>
      </c>
      <c r="O109" s="30" t="e">
        <f>IF(O100=0,0,VLOOKUP(O100,FAC_TOTALS_APTA!$A$4:$BN$108,$L109,FALSE))</f>
        <v>#N/A</v>
      </c>
      <c r="P109" s="30" t="e">
        <f>IF(P100=0,0,VLOOKUP(P100,FAC_TOTALS_APTA!$A$4:$BN$108,$L109,FALSE))</f>
        <v>#N/A</v>
      </c>
      <c r="Q109" s="30" t="e">
        <f>IF(Q100=0,0,VLOOKUP(Q100,FAC_TOTALS_APTA!$A$4:$BN$108,$L109,FALSE))</f>
        <v>#N/A</v>
      </c>
      <c r="R109" s="30" t="e">
        <f>IF(R100=0,0,VLOOKUP(R100,FAC_TOTALS_APTA!$A$4:$BN$108,$L109,FALSE))</f>
        <v>#N/A</v>
      </c>
      <c r="S109" s="30">
        <f>IF(S100=0,0,VLOOKUP(S100,FAC_TOTALS_APTA!$A$4:$BN$108,$L109,FALSE))</f>
        <v>0</v>
      </c>
      <c r="T109" s="30">
        <f>IF(T100=0,0,VLOOKUP(T100,FAC_TOTALS_APTA!$A$4:$BN$108,$L109,FALSE))</f>
        <v>0</v>
      </c>
      <c r="U109" s="30">
        <f>IF(U100=0,0,VLOOKUP(U100,FAC_TOTALS_APTA!$A$4:$BN$108,$L109,FALSE))</f>
        <v>0</v>
      </c>
      <c r="V109" s="30">
        <f>IF(V100=0,0,VLOOKUP(V100,FAC_TOTALS_APTA!$A$4:$BN$108,$L109,FALSE))</f>
        <v>0</v>
      </c>
      <c r="W109" s="30">
        <f>IF(W100=0,0,VLOOKUP(W100,FAC_TOTALS_APTA!$A$4:$BN$108,$L109,FALSE))</f>
        <v>0</v>
      </c>
      <c r="X109" s="30">
        <f>IF(X100=0,0,VLOOKUP(X100,FAC_TOTALS_APTA!$A$4:$BN$108,$L109,FALSE))</f>
        <v>0</v>
      </c>
      <c r="Y109" s="30">
        <f>IF(Y100=0,0,VLOOKUP(Y100,FAC_TOTALS_APTA!$A$4:$BN$108,$L109,FALSE))</f>
        <v>0</v>
      </c>
      <c r="Z109" s="30">
        <f>IF(Z100=0,0,VLOOKUP(Z100,FAC_TOTALS_APTA!$A$4:$BN$108,$L109,FALSE))</f>
        <v>0</v>
      </c>
      <c r="AA109" s="30">
        <f>IF(AA100=0,0,VLOOKUP(AA100,FAC_TOTALS_APTA!$A$4:$BN$108,$L109,FALSE))</f>
        <v>0</v>
      </c>
      <c r="AB109" s="30">
        <f>IF(AB100=0,0,VLOOKUP(AB100,FAC_TOTALS_APTA!$A$4:$BN$108,$L109,FALSE))</f>
        <v>0</v>
      </c>
      <c r="AC109" s="33" t="e">
        <f t="shared" si="25"/>
        <v>#N/A</v>
      </c>
      <c r="AD109" s="34" t="e">
        <f>AC109/G118</f>
        <v>#N/A</v>
      </c>
      <c r="AE109" s="8"/>
    </row>
    <row r="110" spans="1:31" s="15" customFormat="1" ht="34" x14ac:dyDescent="0.2">
      <c r="A110" s="8"/>
      <c r="B110" s="13" t="s">
        <v>83</v>
      </c>
      <c r="C110" s="29"/>
      <c r="D110" s="5" t="s">
        <v>87</v>
      </c>
      <c r="E110" s="56">
        <v>-5.9999999999999995E-4</v>
      </c>
      <c r="F110" s="8" t="e">
        <f>MATCH($D110,FAC_TOTALS_APTA!$A$2:$BN$2,)</f>
        <v>#N/A</v>
      </c>
      <c r="G110" s="35" t="e">
        <f>VLOOKUP(G100,FAC_TOTALS_APTA!$A$4:$BN$108,$F110,FALSE)</f>
        <v>#N/A</v>
      </c>
      <c r="H110" s="35" t="e">
        <f>VLOOKUP(H100,FAC_TOTALS_APTA!$A$4:$BN$108,$F110,FALSE)</f>
        <v>#N/A</v>
      </c>
      <c r="I110" s="31" t="str">
        <f t="shared" si="22"/>
        <v>-</v>
      </c>
      <c r="J110" s="32" t="str">
        <f t="shared" si="23"/>
        <v/>
      </c>
      <c r="K110" s="32" t="str">
        <f t="shared" si="24"/>
        <v>PER_CAPITA_TNC_TRIPS_HI_OPEX_BUS_FAC</v>
      </c>
      <c r="L110" s="8" t="e">
        <f>MATCH($K110,FAC_TOTALS_APTA!$A$2:$BL$2,)</f>
        <v>#N/A</v>
      </c>
      <c r="M110" s="30" t="e">
        <f>IF(M100=0,0,VLOOKUP(M100,FAC_TOTALS_APTA!$A$4:$BN$108,$L110,FALSE))</f>
        <v>#N/A</v>
      </c>
      <c r="N110" s="30" t="e">
        <f>IF(N100=0,0,VLOOKUP(N100,FAC_TOTALS_APTA!$A$4:$BN$108,$L110,FALSE))</f>
        <v>#N/A</v>
      </c>
      <c r="O110" s="30" t="e">
        <f>IF(O100=0,0,VLOOKUP(O100,FAC_TOTALS_APTA!$A$4:$BN$108,$L110,FALSE))</f>
        <v>#N/A</v>
      </c>
      <c r="P110" s="30" t="e">
        <f>IF(P100=0,0,VLOOKUP(P100,FAC_TOTALS_APTA!$A$4:$BN$108,$L110,FALSE))</f>
        <v>#N/A</v>
      </c>
      <c r="Q110" s="30" t="e">
        <f>IF(Q100=0,0,VLOOKUP(Q100,FAC_TOTALS_APTA!$A$4:$BN$108,$L110,FALSE))</f>
        <v>#N/A</v>
      </c>
      <c r="R110" s="30" t="e">
        <f>IF(R100=0,0,VLOOKUP(R100,FAC_TOTALS_APTA!$A$4:$BN$108,$L110,FALSE))</f>
        <v>#N/A</v>
      </c>
      <c r="S110" s="30">
        <f>IF(S100=0,0,VLOOKUP(S100,FAC_TOTALS_APTA!$A$4:$BN$108,$L110,FALSE))</f>
        <v>0</v>
      </c>
      <c r="T110" s="30">
        <f>IF(T100=0,0,VLOOKUP(T100,FAC_TOTALS_APTA!$A$4:$BN$108,$L110,FALSE))</f>
        <v>0</v>
      </c>
      <c r="U110" s="30">
        <f>IF(U100=0,0,VLOOKUP(U100,FAC_TOTALS_APTA!$A$4:$BN$108,$L110,FALSE))</f>
        <v>0</v>
      </c>
      <c r="V110" s="30">
        <f>IF(V100=0,0,VLOOKUP(V100,FAC_TOTALS_APTA!$A$4:$BN$108,$L110,FALSE))</f>
        <v>0</v>
      </c>
      <c r="W110" s="30">
        <f>IF(W100=0,0,VLOOKUP(W100,FAC_TOTALS_APTA!$A$4:$BN$108,$L110,FALSE))</f>
        <v>0</v>
      </c>
      <c r="X110" s="30">
        <f>IF(X100=0,0,VLOOKUP(X100,FAC_TOTALS_APTA!$A$4:$BN$108,$L110,FALSE))</f>
        <v>0</v>
      </c>
      <c r="Y110" s="30">
        <f>IF(Y100=0,0,VLOOKUP(Y100,FAC_TOTALS_APTA!$A$4:$BN$108,$L110,FALSE))</f>
        <v>0</v>
      </c>
      <c r="Z110" s="30">
        <f>IF(Z100=0,0,VLOOKUP(Z100,FAC_TOTALS_APTA!$A$4:$BN$108,$L110,FALSE))</f>
        <v>0</v>
      </c>
      <c r="AA110" s="30">
        <f>IF(AA100=0,0,VLOOKUP(AA100,FAC_TOTALS_APTA!$A$4:$BN$108,$L110,FALSE))</f>
        <v>0</v>
      </c>
      <c r="AB110" s="30">
        <f>IF(AB100=0,0,VLOOKUP(AB100,FAC_TOTALS_APTA!$A$4:$BN$108,$L110,FALSE))</f>
        <v>0</v>
      </c>
      <c r="AC110" s="33" t="e">
        <f t="shared" si="25"/>
        <v>#N/A</v>
      </c>
      <c r="AD110" s="34" t="e">
        <f>AC110/G118</f>
        <v>#N/A</v>
      </c>
      <c r="AE110" s="8"/>
    </row>
    <row r="111" spans="1:31" s="15" customFormat="1" ht="34" x14ac:dyDescent="0.2">
      <c r="A111" s="8"/>
      <c r="B111" s="13" t="s">
        <v>83</v>
      </c>
      <c r="C111" s="29"/>
      <c r="D111" s="5" t="s">
        <v>84</v>
      </c>
      <c r="E111" s="56">
        <v>-4.2099999999999999E-2</v>
      </c>
      <c r="F111" s="8" t="e">
        <f>MATCH($D111,FAC_TOTALS_APTA!$A$2:$BN$2,)</f>
        <v>#N/A</v>
      </c>
      <c r="G111" s="35" t="e">
        <f>VLOOKUP(G100,FAC_TOTALS_APTA!$A$4:$BN$108,$F111,FALSE)</f>
        <v>#N/A</v>
      </c>
      <c r="H111" s="35" t="e">
        <f>VLOOKUP(H100,FAC_TOTALS_APTA!$A$4:$BN$108,$F111,FALSE)</f>
        <v>#N/A</v>
      </c>
      <c r="I111" s="31" t="str">
        <f t="shared" si="22"/>
        <v>-</v>
      </c>
      <c r="J111" s="32" t="str">
        <f t="shared" si="23"/>
        <v/>
      </c>
      <c r="K111" s="32" t="str">
        <f t="shared" si="24"/>
        <v>PER_CAPITA_TNC_TRIPS_MID_OPEX_BUS_FAC</v>
      </c>
      <c r="L111" s="8" t="e">
        <f>MATCH($K111,FAC_TOTALS_APTA!$A$2:$BL$2,)</f>
        <v>#N/A</v>
      </c>
      <c r="M111" s="30" t="e">
        <f>IF(M100=0,0,VLOOKUP(M100,FAC_TOTALS_APTA!$A$4:$BN$108,$L111,FALSE))</f>
        <v>#N/A</v>
      </c>
      <c r="N111" s="30" t="e">
        <f>IF(N100=0,0,VLOOKUP(N100,FAC_TOTALS_APTA!$A$4:$BN$108,$L111,FALSE))</f>
        <v>#N/A</v>
      </c>
      <c r="O111" s="30" t="e">
        <f>IF(O100=0,0,VLOOKUP(O100,FAC_TOTALS_APTA!$A$4:$BN$108,$L111,FALSE))</f>
        <v>#N/A</v>
      </c>
      <c r="P111" s="30" t="e">
        <f>IF(P100=0,0,VLOOKUP(P100,FAC_TOTALS_APTA!$A$4:$BN$108,$L111,FALSE))</f>
        <v>#N/A</v>
      </c>
      <c r="Q111" s="30" t="e">
        <f>IF(Q100=0,0,VLOOKUP(Q100,FAC_TOTALS_APTA!$A$4:$BN$108,$L111,FALSE))</f>
        <v>#N/A</v>
      </c>
      <c r="R111" s="30" t="e">
        <f>IF(R100=0,0,VLOOKUP(R100,FAC_TOTALS_APTA!$A$4:$BN$108,$L111,FALSE))</f>
        <v>#N/A</v>
      </c>
      <c r="S111" s="30">
        <f>IF(S100=0,0,VLOOKUP(S100,FAC_TOTALS_APTA!$A$4:$BN$108,$L111,FALSE))</f>
        <v>0</v>
      </c>
      <c r="T111" s="30">
        <f>IF(T100=0,0,VLOOKUP(T100,FAC_TOTALS_APTA!$A$4:$BN$108,$L111,FALSE))</f>
        <v>0</v>
      </c>
      <c r="U111" s="30">
        <f>IF(U100=0,0,VLOOKUP(U100,FAC_TOTALS_APTA!$A$4:$BN$108,$L111,FALSE))</f>
        <v>0</v>
      </c>
      <c r="V111" s="30">
        <f>IF(V100=0,0,VLOOKUP(V100,FAC_TOTALS_APTA!$A$4:$BN$108,$L111,FALSE))</f>
        <v>0</v>
      </c>
      <c r="W111" s="30">
        <f>IF(W100=0,0,VLOOKUP(W100,FAC_TOTALS_APTA!$A$4:$BN$108,$L111,FALSE))</f>
        <v>0</v>
      </c>
      <c r="X111" s="30">
        <f>IF(X100=0,0,VLOOKUP(X100,FAC_TOTALS_APTA!$A$4:$BN$108,$L111,FALSE))</f>
        <v>0</v>
      </c>
      <c r="Y111" s="30">
        <f>IF(Y100=0,0,VLOOKUP(Y100,FAC_TOTALS_APTA!$A$4:$BN$108,$L111,FALSE))</f>
        <v>0</v>
      </c>
      <c r="Z111" s="30">
        <f>IF(Z100=0,0,VLOOKUP(Z100,FAC_TOTALS_APTA!$A$4:$BN$108,$L111,FALSE))</f>
        <v>0</v>
      </c>
      <c r="AA111" s="30">
        <f>IF(AA100=0,0,VLOOKUP(AA100,FAC_TOTALS_APTA!$A$4:$BN$108,$L111,FALSE))</f>
        <v>0</v>
      </c>
      <c r="AB111" s="30">
        <f>IF(AB100=0,0,VLOOKUP(AB100,FAC_TOTALS_APTA!$A$4:$BN$108,$L111,FALSE))</f>
        <v>0</v>
      </c>
      <c r="AC111" s="33" t="e">
        <f t="shared" si="25"/>
        <v>#N/A</v>
      </c>
      <c r="AD111" s="34" t="e">
        <f>AC111/G118</f>
        <v>#N/A</v>
      </c>
      <c r="AE111" s="8"/>
    </row>
    <row r="112" spans="1:31" s="15" customFormat="1" ht="34" x14ac:dyDescent="0.2">
      <c r="A112" s="8"/>
      <c r="B112" s="13" t="s">
        <v>83</v>
      </c>
      <c r="C112" s="29"/>
      <c r="D112" s="5" t="s">
        <v>80</v>
      </c>
      <c r="E112" s="56">
        <v>-1.2E-2</v>
      </c>
      <c r="F112" s="8" t="e">
        <f>MATCH($D112,FAC_TOTALS_APTA!$A$2:$BN$2,)</f>
        <v>#N/A</v>
      </c>
      <c r="G112" s="35" t="e">
        <f>VLOOKUP(G100,FAC_TOTALS_APTA!$A$4:$BN$108,$F112,FALSE)</f>
        <v>#N/A</v>
      </c>
      <c r="H112" s="35" t="e">
        <f>VLOOKUP(H100,FAC_TOTALS_APTA!$A$4:$BN$108,$F112,FALSE)</f>
        <v>#N/A</v>
      </c>
      <c r="I112" s="31" t="str">
        <f t="shared" si="22"/>
        <v>-</v>
      </c>
      <c r="J112" s="32" t="str">
        <f t="shared" si="23"/>
        <v/>
      </c>
      <c r="K112" s="32" t="str">
        <f t="shared" si="24"/>
        <v>PER_CAPITA_TNC_TRIPS_LOW_OPEX_BUS_FAC</v>
      </c>
      <c r="L112" s="8" t="e">
        <f>MATCH($K112,FAC_TOTALS_APTA!$A$2:$BL$2,)</f>
        <v>#N/A</v>
      </c>
      <c r="M112" s="30" t="e">
        <f>IF(M100=0,0,VLOOKUP(M100,FAC_TOTALS_APTA!$A$4:$BN$108,$L112,FALSE))</f>
        <v>#N/A</v>
      </c>
      <c r="N112" s="30" t="e">
        <f>IF(N100=0,0,VLOOKUP(N100,FAC_TOTALS_APTA!$A$4:$BN$108,$L112,FALSE))</f>
        <v>#N/A</v>
      </c>
      <c r="O112" s="30" t="e">
        <f>IF(O100=0,0,VLOOKUP(O100,FAC_TOTALS_APTA!$A$4:$BN$108,$L112,FALSE))</f>
        <v>#N/A</v>
      </c>
      <c r="P112" s="30" t="e">
        <f>IF(P100=0,0,VLOOKUP(P100,FAC_TOTALS_APTA!$A$4:$BN$108,$L112,FALSE))</f>
        <v>#N/A</v>
      </c>
      <c r="Q112" s="30" t="e">
        <f>IF(Q100=0,0,VLOOKUP(Q100,FAC_TOTALS_APTA!$A$4:$BN$108,$L112,FALSE))</f>
        <v>#N/A</v>
      </c>
      <c r="R112" s="30" t="e">
        <f>IF(R100=0,0,VLOOKUP(R100,FAC_TOTALS_APTA!$A$4:$BN$108,$L112,FALSE))</f>
        <v>#N/A</v>
      </c>
      <c r="S112" s="30">
        <f>IF(S100=0,0,VLOOKUP(S100,FAC_TOTALS_APTA!$A$4:$BN$108,$L112,FALSE))</f>
        <v>0</v>
      </c>
      <c r="T112" s="30">
        <f>IF(T100=0,0,VLOOKUP(T100,FAC_TOTALS_APTA!$A$4:$BN$108,$L112,FALSE))</f>
        <v>0</v>
      </c>
      <c r="U112" s="30">
        <f>IF(U100=0,0,VLOOKUP(U100,FAC_TOTALS_APTA!$A$4:$BN$108,$L112,FALSE))</f>
        <v>0</v>
      </c>
      <c r="V112" s="30">
        <f>IF(V100=0,0,VLOOKUP(V100,FAC_TOTALS_APTA!$A$4:$BN$108,$L112,FALSE))</f>
        <v>0</v>
      </c>
      <c r="W112" s="30">
        <f>IF(W100=0,0,VLOOKUP(W100,FAC_TOTALS_APTA!$A$4:$BN$108,$L112,FALSE))</f>
        <v>0</v>
      </c>
      <c r="X112" s="30">
        <f>IF(X100=0,0,VLOOKUP(X100,FAC_TOTALS_APTA!$A$4:$BN$108,$L112,FALSE))</f>
        <v>0</v>
      </c>
      <c r="Y112" s="30">
        <f>IF(Y100=0,0,VLOOKUP(Y100,FAC_TOTALS_APTA!$A$4:$BN$108,$L112,FALSE))</f>
        <v>0</v>
      </c>
      <c r="Z112" s="30">
        <f>IF(Z100=0,0,VLOOKUP(Z100,FAC_TOTALS_APTA!$A$4:$BN$108,$L112,FALSE))</f>
        <v>0</v>
      </c>
      <c r="AA112" s="30">
        <f>IF(AA100=0,0,VLOOKUP(AA100,FAC_TOTALS_APTA!$A$4:$BN$108,$L112,FALSE))</f>
        <v>0</v>
      </c>
      <c r="AB112" s="30">
        <f>IF(AB100=0,0,VLOOKUP(AB100,FAC_TOTALS_APTA!$A$4:$BN$108,$L112,FALSE))</f>
        <v>0</v>
      </c>
      <c r="AC112" s="33" t="e">
        <f t="shared" si="25"/>
        <v>#N/A</v>
      </c>
      <c r="AD112" s="34" t="e">
        <f>AC112/G118</f>
        <v>#N/A</v>
      </c>
      <c r="AE112" s="8"/>
    </row>
    <row r="113" spans="1:31" s="15" customFormat="1" ht="34" x14ac:dyDescent="0.2">
      <c r="A113" s="8"/>
      <c r="B113" s="13" t="s">
        <v>83</v>
      </c>
      <c r="C113" s="29"/>
      <c r="D113" s="5" t="s">
        <v>88</v>
      </c>
      <c r="E113" s="56">
        <v>2.8E-3</v>
      </c>
      <c r="F113" s="8" t="e">
        <f>MATCH($D113,FAC_TOTALS_APTA!$A$2:$BN$2,)</f>
        <v>#N/A</v>
      </c>
      <c r="G113" s="35" t="e">
        <f>VLOOKUP(G100,FAC_TOTALS_APTA!$A$4:$BN$108,$F113,FALSE)</f>
        <v>#N/A</v>
      </c>
      <c r="H113" s="35" t="e">
        <f>VLOOKUP(H100,FAC_TOTALS_APTA!$A$4:$BN$108,$F113,FALSE)</f>
        <v>#N/A</v>
      </c>
      <c r="I113" s="31" t="str">
        <f t="shared" si="22"/>
        <v>-</v>
      </c>
      <c r="J113" s="32" t="str">
        <f t="shared" si="23"/>
        <v/>
      </c>
      <c r="K113" s="32" t="str">
        <f t="shared" si="24"/>
        <v>PER_CAPITA_TNC_TRIPS_NEW_YORK_BUS_FAC</v>
      </c>
      <c r="L113" s="8" t="e">
        <f>MATCH($K113,FAC_TOTALS_APTA!$A$2:$BL$2,)</f>
        <v>#N/A</v>
      </c>
      <c r="M113" s="30" t="e">
        <f>IF(M100=0,0,VLOOKUP(M100,FAC_TOTALS_APTA!$A$4:$BN$108,$L113,FALSE))</f>
        <v>#N/A</v>
      </c>
      <c r="N113" s="30" t="e">
        <f>IF(N100=0,0,VLOOKUP(N100,FAC_TOTALS_APTA!$A$4:$BN$108,$L113,FALSE))</f>
        <v>#N/A</v>
      </c>
      <c r="O113" s="30" t="e">
        <f>IF(O100=0,0,VLOOKUP(O100,FAC_TOTALS_APTA!$A$4:$BN$108,$L113,FALSE))</f>
        <v>#N/A</v>
      </c>
      <c r="P113" s="30" t="e">
        <f>IF(P100=0,0,VLOOKUP(P100,FAC_TOTALS_APTA!$A$4:$BN$108,$L113,FALSE))</f>
        <v>#N/A</v>
      </c>
      <c r="Q113" s="30" t="e">
        <f>IF(Q100=0,0,VLOOKUP(Q100,FAC_TOTALS_APTA!$A$4:$BN$108,$L113,FALSE))</f>
        <v>#N/A</v>
      </c>
      <c r="R113" s="30" t="e">
        <f>IF(R100=0,0,VLOOKUP(R100,FAC_TOTALS_APTA!$A$4:$BN$108,$L113,FALSE))</f>
        <v>#N/A</v>
      </c>
      <c r="S113" s="30">
        <f>IF(S100=0,0,VLOOKUP(S100,FAC_TOTALS_APTA!$A$4:$BN$108,$L113,FALSE))</f>
        <v>0</v>
      </c>
      <c r="T113" s="30">
        <f>IF(T100=0,0,VLOOKUP(T100,FAC_TOTALS_APTA!$A$4:$BN$108,$L113,FALSE))</f>
        <v>0</v>
      </c>
      <c r="U113" s="30">
        <f>IF(U100=0,0,VLOOKUP(U100,FAC_TOTALS_APTA!$A$4:$BN$108,$L113,FALSE))</f>
        <v>0</v>
      </c>
      <c r="V113" s="30">
        <f>IF(V100=0,0,VLOOKUP(V100,FAC_TOTALS_APTA!$A$4:$BN$108,$L113,FALSE))</f>
        <v>0</v>
      </c>
      <c r="W113" s="30">
        <f>IF(W100=0,0,VLOOKUP(W100,FAC_TOTALS_APTA!$A$4:$BN$108,$L113,FALSE))</f>
        <v>0</v>
      </c>
      <c r="X113" s="30">
        <f>IF(X100=0,0,VLOOKUP(X100,FAC_TOTALS_APTA!$A$4:$BN$108,$L113,FALSE))</f>
        <v>0</v>
      </c>
      <c r="Y113" s="30">
        <f>IF(Y100=0,0,VLOOKUP(Y100,FAC_TOTALS_APTA!$A$4:$BN$108,$L113,FALSE))</f>
        <v>0</v>
      </c>
      <c r="Z113" s="30">
        <f>IF(Z100=0,0,VLOOKUP(Z100,FAC_TOTALS_APTA!$A$4:$BN$108,$L113,FALSE))</f>
        <v>0</v>
      </c>
      <c r="AA113" s="30">
        <f>IF(AA100=0,0,VLOOKUP(AA100,FAC_TOTALS_APTA!$A$4:$BN$108,$L113,FALSE))</f>
        <v>0</v>
      </c>
      <c r="AB113" s="30">
        <f>IF(AB100=0,0,VLOOKUP(AB100,FAC_TOTALS_APTA!$A$4:$BN$108,$L113,FALSE))</f>
        <v>0</v>
      </c>
      <c r="AC113" s="33" t="e">
        <f t="shared" si="25"/>
        <v>#N/A</v>
      </c>
      <c r="AD113" s="34" t="e">
        <f>AC113/G118</f>
        <v>#N/A</v>
      </c>
      <c r="AE113" s="8"/>
    </row>
    <row r="114" spans="1:31" s="15" customFormat="1" ht="15" x14ac:dyDescent="0.2">
      <c r="A114" s="8"/>
      <c r="B114" s="27" t="s">
        <v>73</v>
      </c>
      <c r="C114" s="29"/>
      <c r="D114" s="8" t="s">
        <v>49</v>
      </c>
      <c r="E114" s="56">
        <v>-9.7000000000000003E-3</v>
      </c>
      <c r="F114" s="8">
        <f>MATCH($D114,FAC_TOTALS_APTA!$A$2:$BN$2,)</f>
        <v>22</v>
      </c>
      <c r="G114" s="35" t="e">
        <f>VLOOKUP(G100,FAC_TOTALS_APTA!$A$4:$BN$108,$F114,FALSE)</f>
        <v>#N/A</v>
      </c>
      <c r="H114" s="35" t="e">
        <f>VLOOKUP(H100,FAC_TOTALS_APTA!$A$4:$BN$108,$F114,FALSE)</f>
        <v>#N/A</v>
      </c>
      <c r="I114" s="31" t="str">
        <f t="shared" si="22"/>
        <v>-</v>
      </c>
      <c r="J114" s="32" t="str">
        <f t="shared" si="23"/>
        <v/>
      </c>
      <c r="K114" s="32" t="str">
        <f t="shared" si="24"/>
        <v>BIKE_SHARE_FAC</v>
      </c>
      <c r="L114" s="8">
        <f>MATCH($K114,FAC_TOTALS_APTA!$A$2:$BL$2,)</f>
        <v>35</v>
      </c>
      <c r="M114" s="30" t="e">
        <f>IF(M100=0,0,VLOOKUP(M100,FAC_TOTALS_APTA!$A$4:$BN$108,$L114,FALSE))</f>
        <v>#N/A</v>
      </c>
      <c r="N114" s="30" t="e">
        <f>IF(N100=0,0,VLOOKUP(N100,FAC_TOTALS_APTA!$A$4:$BN$108,$L114,FALSE))</f>
        <v>#N/A</v>
      </c>
      <c r="O114" s="30" t="e">
        <f>IF(O100=0,0,VLOOKUP(O100,FAC_TOTALS_APTA!$A$4:$BN$108,$L114,FALSE))</f>
        <v>#N/A</v>
      </c>
      <c r="P114" s="30" t="e">
        <f>IF(P100=0,0,VLOOKUP(P100,FAC_TOTALS_APTA!$A$4:$BN$108,$L114,FALSE))</f>
        <v>#N/A</v>
      </c>
      <c r="Q114" s="30" t="e">
        <f>IF(Q100=0,0,VLOOKUP(Q100,FAC_TOTALS_APTA!$A$4:$BN$108,$L114,FALSE))</f>
        <v>#N/A</v>
      </c>
      <c r="R114" s="30" t="e">
        <f>IF(R100=0,0,VLOOKUP(R100,FAC_TOTALS_APTA!$A$4:$BN$108,$L114,FALSE))</f>
        <v>#N/A</v>
      </c>
      <c r="S114" s="30">
        <f>IF(S100=0,0,VLOOKUP(S100,FAC_TOTALS_APTA!$A$4:$BN$108,$L114,FALSE))</f>
        <v>0</v>
      </c>
      <c r="T114" s="30">
        <f>IF(T100=0,0,VLOOKUP(T100,FAC_TOTALS_APTA!$A$4:$BN$108,$L114,FALSE))</f>
        <v>0</v>
      </c>
      <c r="U114" s="30">
        <f>IF(U100=0,0,VLOOKUP(U100,FAC_TOTALS_APTA!$A$4:$BN$108,$L114,FALSE))</f>
        <v>0</v>
      </c>
      <c r="V114" s="30">
        <f>IF(V100=0,0,VLOOKUP(V100,FAC_TOTALS_APTA!$A$4:$BN$108,$L114,FALSE))</f>
        <v>0</v>
      </c>
      <c r="W114" s="30">
        <f>IF(W100=0,0,VLOOKUP(W100,FAC_TOTALS_APTA!$A$4:$BN$108,$L114,FALSE))</f>
        <v>0</v>
      </c>
      <c r="X114" s="30">
        <f>IF(X100=0,0,VLOOKUP(X100,FAC_TOTALS_APTA!$A$4:$BN$108,$L114,FALSE))</f>
        <v>0</v>
      </c>
      <c r="Y114" s="30">
        <f>IF(Y100=0,0,VLOOKUP(Y100,FAC_TOTALS_APTA!$A$4:$BN$108,$L114,FALSE))</f>
        <v>0</v>
      </c>
      <c r="Z114" s="30">
        <f>IF(Z100=0,0,VLOOKUP(Z100,FAC_TOTALS_APTA!$A$4:$BN$108,$L114,FALSE))</f>
        <v>0</v>
      </c>
      <c r="AA114" s="30">
        <f>IF(AA100=0,0,VLOOKUP(AA100,FAC_TOTALS_APTA!$A$4:$BN$108,$L114,FALSE))</f>
        <v>0</v>
      </c>
      <c r="AB114" s="30">
        <f>IF(AB100=0,0,VLOOKUP(AB100,FAC_TOTALS_APTA!$A$4:$BN$108,$L114,FALSE))</f>
        <v>0</v>
      </c>
      <c r="AC114" s="33" t="e">
        <f t="shared" si="25"/>
        <v>#N/A</v>
      </c>
      <c r="AD114" s="34" t="e">
        <f>AC114/G118</f>
        <v>#N/A</v>
      </c>
      <c r="AE114" s="8"/>
    </row>
    <row r="115" spans="1:31" s="15" customFormat="1" ht="15" x14ac:dyDescent="0.2">
      <c r="A115" s="8"/>
      <c r="B115" s="10" t="s">
        <v>74</v>
      </c>
      <c r="C115" s="28"/>
      <c r="D115" s="9" t="s">
        <v>50</v>
      </c>
      <c r="E115" s="57">
        <v>-4.1399999999999999E-2</v>
      </c>
      <c r="F115" s="9">
        <f>MATCH($D115,FAC_TOTALS_APTA!$A$2:$BN$2,)</f>
        <v>23</v>
      </c>
      <c r="G115" s="37" t="e">
        <f>VLOOKUP(G100,FAC_TOTALS_APTA!$A$4:$BN$108,$F115,FALSE)</f>
        <v>#N/A</v>
      </c>
      <c r="H115" s="37" t="e">
        <f>VLOOKUP(H100,FAC_TOTALS_APTA!$A$4:$BN$108,$F115,FALSE)</f>
        <v>#N/A</v>
      </c>
      <c r="I115" s="38" t="str">
        <f t="shared" si="22"/>
        <v>-</v>
      </c>
      <c r="J115" s="39" t="str">
        <f t="shared" si="23"/>
        <v/>
      </c>
      <c r="K115" s="39" t="str">
        <f t="shared" si="24"/>
        <v>scooter_flag_FAC</v>
      </c>
      <c r="L115" s="9">
        <f>MATCH($K115,FAC_TOTALS_APTA!$A$2:$BL$2,)</f>
        <v>36</v>
      </c>
      <c r="M115" s="40" t="e">
        <f>IF($M$11=0,0,VLOOKUP($M$11,FAC_TOTALS_APTA!$A$4:$BN$108,$L115,FALSE))</f>
        <v>#N/A</v>
      </c>
      <c r="N115" s="40" t="e">
        <f>IF($M$11=0,0,VLOOKUP($M$11,FAC_TOTALS_APTA!$A$4:$BN$108,$L115,FALSE))</f>
        <v>#N/A</v>
      </c>
      <c r="O115" s="40" t="e">
        <f>IF($M$11=0,0,VLOOKUP($M$11,FAC_TOTALS_APTA!$A$4:$BN$108,$L115,FALSE))</f>
        <v>#N/A</v>
      </c>
      <c r="P115" s="40" t="e">
        <f>IF($M$11=0,0,VLOOKUP($M$11,FAC_TOTALS_APTA!$A$4:$BN$108,$L115,FALSE))</f>
        <v>#N/A</v>
      </c>
      <c r="Q115" s="40" t="e">
        <f>IF($M$11=0,0,VLOOKUP($M$11,FAC_TOTALS_APTA!$A$4:$BN$108,$L115,FALSE))</f>
        <v>#N/A</v>
      </c>
      <c r="R115" s="40" t="e">
        <f>IF($M$11=0,0,VLOOKUP($M$11,FAC_TOTALS_APTA!$A$4:$BN$108,$L115,FALSE))</f>
        <v>#N/A</v>
      </c>
      <c r="S115" s="40" t="e">
        <f>IF($M$11=0,0,VLOOKUP($M$11,FAC_TOTALS_APTA!$A$4:$BN$108,$L115,FALSE))</f>
        <v>#N/A</v>
      </c>
      <c r="T115" s="40" t="e">
        <f>IF($M$11=0,0,VLOOKUP($M$11,FAC_TOTALS_APTA!$A$4:$BN$108,$L115,FALSE))</f>
        <v>#N/A</v>
      </c>
      <c r="U115" s="40" t="e">
        <f>IF($M$11=0,0,VLOOKUP($M$11,FAC_TOTALS_APTA!$A$4:$BN$108,$L115,FALSE))</f>
        <v>#N/A</v>
      </c>
      <c r="V115" s="40" t="e">
        <f>IF($M$11=0,0,VLOOKUP($M$11,FAC_TOTALS_APTA!$A$4:$BN$108,$L115,FALSE))</f>
        <v>#N/A</v>
      </c>
      <c r="W115" s="40" t="e">
        <f>IF($M$11=0,0,VLOOKUP($M$11,FAC_TOTALS_APTA!$A$4:$BN$108,$L115,FALSE))</f>
        <v>#N/A</v>
      </c>
      <c r="X115" s="40" t="e">
        <f>IF($M$11=0,0,VLOOKUP($M$11,FAC_TOTALS_APTA!$A$4:$BN$108,$L115,FALSE))</f>
        <v>#N/A</v>
      </c>
      <c r="Y115" s="40" t="e">
        <f>IF($M$11=0,0,VLOOKUP($M$11,FAC_TOTALS_APTA!$A$4:$BN$108,$L115,FALSE))</f>
        <v>#N/A</v>
      </c>
      <c r="Z115" s="40" t="e">
        <f>IF($M$11=0,0,VLOOKUP($M$11,FAC_TOTALS_APTA!$A$4:$BN$108,$L115,FALSE))</f>
        <v>#N/A</v>
      </c>
      <c r="AA115" s="40" t="e">
        <f>IF($M$11=0,0,VLOOKUP($M$11,FAC_TOTALS_APTA!$A$4:$BN$108,$L115,FALSE))</f>
        <v>#N/A</v>
      </c>
      <c r="AB115" s="40" t="e">
        <f>IF($M$11=0,0,VLOOKUP($M$11,FAC_TOTALS_APTA!$A$4:$BN$108,$L115,FALSE))</f>
        <v>#N/A</v>
      </c>
      <c r="AC115" s="41" t="e">
        <f t="shared" si="25"/>
        <v>#N/A</v>
      </c>
      <c r="AD115" s="42" t="e">
        <f>AC115/G118</f>
        <v>#N/A</v>
      </c>
      <c r="AE115" s="8"/>
    </row>
    <row r="116" spans="1:31" s="15" customFormat="1" ht="15" x14ac:dyDescent="0.2">
      <c r="A116" s="8"/>
      <c r="B116" s="43" t="s">
        <v>61</v>
      </c>
      <c r="C116" s="44"/>
      <c r="D116" s="43" t="s">
        <v>53</v>
      </c>
      <c r="E116" s="45"/>
      <c r="F116" s="46"/>
      <c r="G116" s="47"/>
      <c r="H116" s="47"/>
      <c r="I116" s="48"/>
      <c r="J116" s="49"/>
      <c r="K116" s="49" t="str">
        <f t="shared" si="24"/>
        <v>New_Reporter_FAC</v>
      </c>
      <c r="L116" s="46">
        <f>MATCH($K116,FAC_TOTALS_APTA!$A$2:$BL$2,)</f>
        <v>40</v>
      </c>
      <c r="M116" s="47" t="e">
        <f>IF(M100=0,0,VLOOKUP(M100,FAC_TOTALS_APTA!$A$4:$BN$108,$L116,FALSE))</f>
        <v>#N/A</v>
      </c>
      <c r="N116" s="47" t="e">
        <f>IF(N100=0,0,VLOOKUP(N100,FAC_TOTALS_APTA!$A$4:$BN$108,$L116,FALSE))</f>
        <v>#N/A</v>
      </c>
      <c r="O116" s="47" t="e">
        <f>IF(O100=0,0,VLOOKUP(O100,FAC_TOTALS_APTA!$A$4:$BN$108,$L116,FALSE))</f>
        <v>#N/A</v>
      </c>
      <c r="P116" s="47" t="e">
        <f>IF(P100=0,0,VLOOKUP(P100,FAC_TOTALS_APTA!$A$4:$BN$108,$L116,FALSE))</f>
        <v>#N/A</v>
      </c>
      <c r="Q116" s="47" t="e">
        <f>IF(Q100=0,0,VLOOKUP(Q100,FAC_TOTALS_APTA!$A$4:$BN$108,$L116,FALSE))</f>
        <v>#N/A</v>
      </c>
      <c r="R116" s="47" t="e">
        <f>IF(R100=0,0,VLOOKUP(R100,FAC_TOTALS_APTA!$A$4:$BN$108,$L116,FALSE))</f>
        <v>#N/A</v>
      </c>
      <c r="S116" s="47">
        <f>IF(S100=0,0,VLOOKUP(S100,FAC_TOTALS_APTA!$A$4:$BN$108,$L116,FALSE))</f>
        <v>0</v>
      </c>
      <c r="T116" s="47">
        <f>IF(T100=0,0,VLOOKUP(T100,FAC_TOTALS_APTA!$A$4:$BN$108,$L116,FALSE))</f>
        <v>0</v>
      </c>
      <c r="U116" s="47">
        <f>IF(U100=0,0,VLOOKUP(U100,FAC_TOTALS_APTA!$A$4:$BN$108,$L116,FALSE))</f>
        <v>0</v>
      </c>
      <c r="V116" s="47">
        <f>IF(V100=0,0,VLOOKUP(V100,FAC_TOTALS_APTA!$A$4:$BN$108,$L116,FALSE))</f>
        <v>0</v>
      </c>
      <c r="W116" s="47">
        <f>IF(W100=0,0,VLOOKUP(W100,FAC_TOTALS_APTA!$A$4:$BN$108,$L116,FALSE))</f>
        <v>0</v>
      </c>
      <c r="X116" s="47">
        <f>IF(X100=0,0,VLOOKUP(X100,FAC_TOTALS_APTA!$A$4:$BN$108,$L116,FALSE))</f>
        <v>0</v>
      </c>
      <c r="Y116" s="47">
        <f>IF(Y100=0,0,VLOOKUP(Y100,FAC_TOTALS_APTA!$A$4:$BN$108,$L116,FALSE))</f>
        <v>0</v>
      </c>
      <c r="Z116" s="47">
        <f>IF(Z100=0,0,VLOOKUP(Z100,FAC_TOTALS_APTA!$A$4:$BN$108,$L116,FALSE))</f>
        <v>0</v>
      </c>
      <c r="AA116" s="47">
        <f>IF(AA100=0,0,VLOOKUP(AA100,FAC_TOTALS_APTA!$A$4:$BN$108,$L116,FALSE))</f>
        <v>0</v>
      </c>
      <c r="AB116" s="47">
        <f>IF(AB100=0,0,VLOOKUP(AB100,FAC_TOTALS_APTA!$A$4:$BN$108,$L116,FALSE))</f>
        <v>0</v>
      </c>
      <c r="AC116" s="50" t="e">
        <f>SUM(M116:AB116)</f>
        <v>#N/A</v>
      </c>
      <c r="AD116" s="51" t="e">
        <f>AC116/G118</f>
        <v>#N/A</v>
      </c>
      <c r="AE116" s="8"/>
    </row>
    <row r="117" spans="1:31" s="74" customFormat="1" ht="15" x14ac:dyDescent="0.2">
      <c r="A117" s="73"/>
      <c r="B117" s="27" t="s">
        <v>75</v>
      </c>
      <c r="C117" s="29"/>
      <c r="D117" s="8" t="s">
        <v>6</v>
      </c>
      <c r="E117" s="56"/>
      <c r="F117" s="8">
        <f>MATCH($D117,FAC_TOTALS_APTA!$A$2:$BL$2,)</f>
        <v>9</v>
      </c>
      <c r="G117" s="75" t="e">
        <f>VLOOKUP(G100,FAC_TOTALS_APTA!$A$4:$BN$108,$F117,FALSE)</f>
        <v>#N/A</v>
      </c>
      <c r="H117" s="75" t="e">
        <f>VLOOKUP(H100,FAC_TOTALS_APTA!$A$4:$BL$108,$F117,FALSE)</f>
        <v>#N/A</v>
      </c>
      <c r="I117" s="77" t="e">
        <f t="shared" ref="I117:I118" si="26">H117/G117-1</f>
        <v>#N/A</v>
      </c>
      <c r="J117" s="32"/>
      <c r="K117" s="32"/>
      <c r="L117" s="8"/>
      <c r="M117" s="30" t="e">
        <f t="shared" ref="M117:AB117" si="27">SUM(M102:M107)</f>
        <v>#N/A</v>
      </c>
      <c r="N117" s="30" t="e">
        <f t="shared" si="27"/>
        <v>#N/A</v>
      </c>
      <c r="O117" s="30" t="e">
        <f t="shared" si="27"/>
        <v>#N/A</v>
      </c>
      <c r="P117" s="30" t="e">
        <f t="shared" si="27"/>
        <v>#N/A</v>
      </c>
      <c r="Q117" s="30" t="e">
        <f t="shared" si="27"/>
        <v>#N/A</v>
      </c>
      <c r="R117" s="30" t="e">
        <f t="shared" si="27"/>
        <v>#N/A</v>
      </c>
      <c r="S117" s="30">
        <f t="shared" si="27"/>
        <v>0</v>
      </c>
      <c r="T117" s="30">
        <f t="shared" si="27"/>
        <v>0</v>
      </c>
      <c r="U117" s="30">
        <f t="shared" si="27"/>
        <v>0</v>
      </c>
      <c r="V117" s="30">
        <f t="shared" si="27"/>
        <v>0</v>
      </c>
      <c r="W117" s="30">
        <f t="shared" si="27"/>
        <v>0</v>
      </c>
      <c r="X117" s="30">
        <f t="shared" si="27"/>
        <v>0</v>
      </c>
      <c r="Y117" s="30">
        <f t="shared" si="27"/>
        <v>0</v>
      </c>
      <c r="Z117" s="30">
        <f t="shared" si="27"/>
        <v>0</v>
      </c>
      <c r="AA117" s="30">
        <f t="shared" si="27"/>
        <v>0</v>
      </c>
      <c r="AB117" s="30">
        <f t="shared" si="27"/>
        <v>0</v>
      </c>
      <c r="AC117" s="33" t="e">
        <f>H117-G117</f>
        <v>#N/A</v>
      </c>
      <c r="AD117" s="34" t="e">
        <f>I117</f>
        <v>#N/A</v>
      </c>
      <c r="AE117" s="73"/>
    </row>
    <row r="118" spans="1:31" ht="16" thickBot="1" x14ac:dyDescent="0.25">
      <c r="B118" s="11" t="s">
        <v>58</v>
      </c>
      <c r="C118" s="25"/>
      <c r="D118" s="25" t="s">
        <v>4</v>
      </c>
      <c r="E118" s="25"/>
      <c r="F118" s="25">
        <f>MATCH($D118,FAC_TOTALS_APTA!$A$2:$BL$2,)</f>
        <v>7</v>
      </c>
      <c r="G118" s="76" t="e">
        <f>VLOOKUP(G100,FAC_TOTALS_APTA!$A$4:$BL$108,$F118,FALSE)</f>
        <v>#N/A</v>
      </c>
      <c r="H118" s="76" t="e">
        <f>VLOOKUP(H100,FAC_TOTALS_APTA!$A$4:$BL$108,$F118,FALSE)</f>
        <v>#N/A</v>
      </c>
      <c r="I118" s="78" t="e">
        <f t="shared" si="26"/>
        <v>#N/A</v>
      </c>
      <c r="J118" s="52"/>
      <c r="K118" s="52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53" t="e">
        <f>H118-G118</f>
        <v>#N/A</v>
      </c>
      <c r="AD118" s="54" t="e">
        <f>I118</f>
        <v>#N/A</v>
      </c>
    </row>
    <row r="119" spans="1:31" ht="17" thickTop="1" thickBot="1" x14ac:dyDescent="0.25">
      <c r="B119" s="58" t="s">
        <v>76</v>
      </c>
      <c r="C119" s="59"/>
      <c r="D119" s="59"/>
      <c r="E119" s="60"/>
      <c r="F119" s="59"/>
      <c r="G119" s="59"/>
      <c r="H119" s="59"/>
      <c r="I119" s="61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4" t="e">
        <f>AD118-AD117</f>
        <v>#N/A</v>
      </c>
    </row>
    <row r="120" spans="1:31" ht="15" thickTop="1" x14ac:dyDescent="0.2"/>
  </sheetData>
  <mergeCells count="8">
    <mergeCell ref="G97:I97"/>
    <mergeCell ref="AC97:AD97"/>
    <mergeCell ref="G8:I8"/>
    <mergeCell ref="AC8:AD8"/>
    <mergeCell ref="G37:I37"/>
    <mergeCell ref="AC37:AD37"/>
    <mergeCell ref="G67:I67"/>
    <mergeCell ref="AC67:AD6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5C7C-FE49-1E4E-9392-166C2CBD0A88}">
  <dimension ref="A1:AE116"/>
  <sheetViews>
    <sheetView showGridLines="0" topLeftCell="A101" workbookViewId="0">
      <selection activeCell="E99" sqref="E99:E111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25.33203125" style="14" hidden="1" customWidth="1"/>
    <col min="5" max="5" width="5.5" style="15" bestFit="1" customWidth="1"/>
    <col min="6" max="6" width="11" style="14" hidden="1" customWidth="1"/>
    <col min="7" max="8" width="11.6640625" style="14" customWidth="1"/>
    <col min="9" max="9" width="13.1640625" style="16" customWidth="1"/>
    <col min="10" max="10" width="11" style="14" hidden="1" customWidth="1"/>
    <col min="11" max="11" width="24.6640625" style="14" hidden="1" customWidth="1"/>
    <col min="12" max="12" width="12.6640625" style="14" hidden="1" customWidth="1"/>
    <col min="13" max="13" width="13.6640625" style="14" hidden="1" customWidth="1"/>
    <col min="14" max="14" width="13.1640625" style="14" hidden="1" customWidth="1"/>
    <col min="15" max="15" width="11.1640625" style="14" hidden="1" customWidth="1"/>
    <col min="16" max="28" width="11.6640625" style="14" hidden="1" customWidth="1"/>
    <col min="29" max="29" width="12.33203125" style="14" customWidth="1"/>
    <col min="30" max="30" width="11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2002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78</v>
      </c>
      <c r="C6" s="21">
        <v>1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62"/>
      <c r="C8" s="63"/>
      <c r="D8" s="63"/>
      <c r="E8" s="63"/>
      <c r="F8" s="63"/>
      <c r="G8" s="85" t="s">
        <v>59</v>
      </c>
      <c r="H8" s="85"/>
      <c r="I8" s="85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5" t="s">
        <v>63</v>
      </c>
      <c r="AD8" s="85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2002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1_1_2002</v>
      </c>
      <c r="H11" s="8" t="str">
        <f>CONCATENATE($C6,"_",$C7,"_",H9)</f>
        <v>1_1_2018</v>
      </c>
      <c r="I11" s="29"/>
      <c r="J11" s="8"/>
      <c r="K11" s="8"/>
      <c r="L11" s="8"/>
      <c r="M11" s="8" t="str">
        <f>IF($G9+M10&gt;$H9,0,CONCATENATE($C6,"_",$C7,"_",$G9+M10))</f>
        <v>1_1_2003</v>
      </c>
      <c r="N11" s="8" t="str">
        <f t="shared" ref="N11:AB11" si="0">IF($G9+N10&gt;$H9,0,CONCATENATE($C6,"_",$C7,"_",$G9+N10))</f>
        <v>1_1_2004</v>
      </c>
      <c r="O11" s="8" t="str">
        <f t="shared" si="0"/>
        <v>1_1_2005</v>
      </c>
      <c r="P11" s="8" t="str">
        <f t="shared" si="0"/>
        <v>1_1_2006</v>
      </c>
      <c r="Q11" s="8" t="str">
        <f t="shared" si="0"/>
        <v>1_1_2007</v>
      </c>
      <c r="R11" s="8" t="str">
        <f t="shared" si="0"/>
        <v>1_1_2008</v>
      </c>
      <c r="S11" s="8" t="str">
        <f t="shared" si="0"/>
        <v>1_1_2009</v>
      </c>
      <c r="T11" s="8" t="str">
        <f t="shared" si="0"/>
        <v>1_1_2010</v>
      </c>
      <c r="U11" s="8" t="str">
        <f t="shared" si="0"/>
        <v>1_1_2011</v>
      </c>
      <c r="V11" s="8" t="str">
        <f t="shared" si="0"/>
        <v>1_1_2012</v>
      </c>
      <c r="W11" s="8" t="str">
        <f t="shared" si="0"/>
        <v>1_1_2013</v>
      </c>
      <c r="X11" s="8" t="str">
        <f t="shared" si="0"/>
        <v>1_1_2014</v>
      </c>
      <c r="Y11" s="8" t="str">
        <f t="shared" si="0"/>
        <v>1_1_2015</v>
      </c>
      <c r="Z11" s="8" t="str">
        <f t="shared" si="0"/>
        <v>1_1_2016</v>
      </c>
      <c r="AA11" s="8" t="str">
        <f t="shared" si="0"/>
        <v>1_1_2017</v>
      </c>
      <c r="AB11" s="8" t="str">
        <f t="shared" si="0"/>
        <v>1_1_2018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56">
        <v>0.52300000000000002</v>
      </c>
      <c r="F13" s="8">
        <f>MATCH($D13,FAC_TOTALS_APTA!$A$2:$BN$2,)</f>
        <v>11</v>
      </c>
      <c r="G13" s="30">
        <f>VLOOKUP(G11,FAC_TOTALS_APTA!$A$4:$BN$108,$F13,FALSE)</f>
        <v>50740292.217438303</v>
      </c>
      <c r="H13" s="30">
        <f>VLOOKUP(H11,FAC_TOTALS_APTA!$A$4:$BN$108,$F13,FALSE)</f>
        <v>70621306.110453904</v>
      </c>
      <c r="I13" s="31">
        <f>IFERROR(H13/G13-1,"-")</f>
        <v>0.39181906575979353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MATCH($K13,FAC_TOTALS_APTA!$A$2:$BL$2,)</f>
        <v>24</v>
      </c>
      <c r="M13" s="30">
        <f>IF(M11=0,0,VLOOKUP(M11,FAC_TOTALS_APTA!$A$4:$BN$108,$L13,FALSE))</f>
        <v>41925734.463514403</v>
      </c>
      <c r="N13" s="30">
        <f>IF(N11=0,0,VLOOKUP(N11,FAC_TOTALS_APTA!$A$4:$BN$108,$L13,FALSE))</f>
        <v>14478640.4259887</v>
      </c>
      <c r="O13" s="30">
        <f>IF(O11=0,0,VLOOKUP(O11,FAC_TOTALS_APTA!$A$4:$BN$108,$L13,FALSE))</f>
        <v>-2431984.7182662599</v>
      </c>
      <c r="P13" s="30">
        <f>IF(P11=0,0,VLOOKUP(P11,FAC_TOTALS_APTA!$A$4:$BN$108,$L13,FALSE))</f>
        <v>30711585.521950498</v>
      </c>
      <c r="Q13" s="30">
        <f>IF(Q11=0,0,VLOOKUP(Q11,FAC_TOTALS_APTA!$A$4:$BN$108,$L13,FALSE))</f>
        <v>44652822.541483298</v>
      </c>
      <c r="R13" s="30">
        <f>IF(R11=0,0,VLOOKUP(R11,FAC_TOTALS_APTA!$A$4:$BN$108,$L13,FALSE))</f>
        <v>23440949.440744899</v>
      </c>
      <c r="S13" s="30">
        <f>IF(S11=0,0,VLOOKUP(S11,FAC_TOTALS_APTA!$A$4:$BN$108,$L13,FALSE))</f>
        <v>6033501.3915403001</v>
      </c>
      <c r="T13" s="30">
        <f>IF(T11=0,0,VLOOKUP(T11,FAC_TOTALS_APTA!$A$4:$BN$108,$L13,FALSE))</f>
        <v>27208864.727453001</v>
      </c>
      <c r="U13" s="30">
        <f>IF(U11=0,0,VLOOKUP(U11,FAC_TOTALS_APTA!$A$4:$BN$108,$L13,FALSE))</f>
        <v>3843812.35035941</v>
      </c>
      <c r="V13" s="30">
        <f>IF(V11=0,0,VLOOKUP(V11,FAC_TOTALS_APTA!$A$4:$BN$108,$L13,FALSE))</f>
        <v>25984509.188878499</v>
      </c>
      <c r="W13" s="30">
        <f>IF(W11=0,0,VLOOKUP(W11,FAC_TOTALS_APTA!$A$4:$BN$108,$L13,FALSE))</f>
        <v>24302649.521018099</v>
      </c>
      <c r="X13" s="30">
        <f>IF(X11=0,0,VLOOKUP(X11,FAC_TOTALS_APTA!$A$4:$BN$108,$L13,FALSE))</f>
        <v>33206008.468772002</v>
      </c>
      <c r="Y13" s="30">
        <f>IF(Y11=0,0,VLOOKUP(Y11,FAC_TOTALS_APTA!$A$4:$BN$108,$L13,FALSE))</f>
        <v>16601666.7956204</v>
      </c>
      <c r="Z13" s="30">
        <f>IF(Z11=0,0,VLOOKUP(Z11,FAC_TOTALS_APTA!$A$4:$BN$108,$L13,FALSE))</f>
        <v>21159958.554033</v>
      </c>
      <c r="AA13" s="30">
        <f>IF(AA11=0,0,VLOOKUP(AA11,FAC_TOTALS_APTA!$A$4:$BN$108,$L13,FALSE))</f>
        <v>27123869.948050998</v>
      </c>
      <c r="AB13" s="30">
        <f>IF(AB11=0,0,VLOOKUP(AB11,FAC_TOTALS_APTA!$A$4:$BN$108,$L13,FALSE))</f>
        <v>10162138.080380799</v>
      </c>
      <c r="AC13" s="33">
        <f>SUM(M13:AB13)</f>
        <v>348404726.70152199</v>
      </c>
      <c r="AD13" s="34">
        <f>AC13/G28</f>
        <v>0.32563763967816489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56">
        <v>-0.71730000000000005</v>
      </c>
      <c r="F14" s="8">
        <f>MATCH($D14,FAC_TOTALS_APTA!$A$2:$BN$2,)</f>
        <v>12</v>
      </c>
      <c r="G14" s="55">
        <f>VLOOKUP(G11,FAC_TOTALS_APTA!$A$4:$BN$108,$F14,FALSE)</f>
        <v>1.7132453925100699</v>
      </c>
      <c r="H14" s="55">
        <f>VLOOKUP(H11,FAC_TOTALS_APTA!$A$4:$BN$108,$F14,FALSE)</f>
        <v>2.0770714924310698</v>
      </c>
      <c r="I14" s="31">
        <f t="shared" ref="I14:I25" si="1">IFERROR(H14/G14-1,"-")</f>
        <v>0.21236076367785217</v>
      </c>
      <c r="J14" s="32" t="str">
        <f t="shared" ref="J14:J25" si="2">IF(C14="Log","_log","")</f>
        <v>_log</v>
      </c>
      <c r="K14" s="32" t="str">
        <f t="shared" ref="K14:K26" si="3">CONCATENATE(D14,J14,"_FAC")</f>
        <v>FARE_per_UPT_2018_log_FAC</v>
      </c>
      <c r="L14" s="8">
        <f>MATCH($K14,FAC_TOTALS_APTA!$A$2:$BL$2,)</f>
        <v>25</v>
      </c>
      <c r="M14" s="30">
        <f>IF(M11=0,0,VLOOKUP(M11,FAC_TOTALS_APTA!$A$4:$BN$108,$L14,FALSE))</f>
        <v>1278165.1993096001</v>
      </c>
      <c r="N14" s="30">
        <f>IF(N11=0,0,VLOOKUP(N11,FAC_TOTALS_APTA!$A$4:$BN$108,$L14,FALSE))</f>
        <v>11078046.9897954</v>
      </c>
      <c r="O14" s="30">
        <f>IF(O11=0,0,VLOOKUP(O11,FAC_TOTALS_APTA!$A$4:$BN$108,$L14,FALSE))</f>
        <v>-8181200.8430537097</v>
      </c>
      <c r="P14" s="30">
        <f>IF(P11=0,0,VLOOKUP(P11,FAC_TOTALS_APTA!$A$4:$BN$108,$L14,FALSE))</f>
        <v>-20753046.187296201</v>
      </c>
      <c r="Q14" s="30">
        <f>IF(Q11=0,0,VLOOKUP(Q11,FAC_TOTALS_APTA!$A$4:$BN$108,$L14,FALSE))</f>
        <v>6503122.7832601704</v>
      </c>
      <c r="R14" s="30">
        <f>IF(R11=0,0,VLOOKUP(R11,FAC_TOTALS_APTA!$A$4:$BN$108,$L14,FALSE))</f>
        <v>-22007386.715291999</v>
      </c>
      <c r="S14" s="30">
        <f>IF(S11=0,0,VLOOKUP(S11,FAC_TOTALS_APTA!$A$4:$BN$108,$L14,FALSE))</f>
        <v>-48385003.936086401</v>
      </c>
      <c r="T14" s="30">
        <f>IF(T11=0,0,VLOOKUP(T11,FAC_TOTALS_APTA!$A$4:$BN$108,$L14,FALSE))</f>
        <v>-1344524.2500235799</v>
      </c>
      <c r="U14" s="30">
        <f>IF(U11=0,0,VLOOKUP(U11,FAC_TOTALS_APTA!$A$4:$BN$108,$L14,FALSE))</f>
        <v>-6167408.72695853</v>
      </c>
      <c r="V14" s="30">
        <f>IF(V11=0,0,VLOOKUP(V11,FAC_TOTALS_APTA!$A$4:$BN$108,$L14,FALSE))</f>
        <v>-3893038.12513072</v>
      </c>
      <c r="W14" s="30">
        <f>IF(W11=0,0,VLOOKUP(W11,FAC_TOTALS_APTA!$A$4:$BN$108,$L14,FALSE))</f>
        <v>-51875403.1357347</v>
      </c>
      <c r="X14" s="30">
        <f>IF(X11=0,0,VLOOKUP(X11,FAC_TOTALS_APTA!$A$4:$BN$108,$L14,FALSE))</f>
        <v>10391867.699095299</v>
      </c>
      <c r="Y14" s="30">
        <f>IF(Y11=0,0,VLOOKUP(Y11,FAC_TOTALS_APTA!$A$4:$BN$108,$L14,FALSE))</f>
        <v>-50770605.043297902</v>
      </c>
      <c r="Z14" s="30">
        <f>IF(Z11=0,0,VLOOKUP(Z11,FAC_TOTALS_APTA!$A$4:$BN$108,$L14,FALSE))</f>
        <v>-16185549.461797601</v>
      </c>
      <c r="AA14" s="30">
        <f>IF(AA11=0,0,VLOOKUP(AA11,FAC_TOTALS_APTA!$A$4:$BN$108,$L14,FALSE))</f>
        <v>12359750.2620677</v>
      </c>
      <c r="AB14" s="30">
        <f>IF(AB11=0,0,VLOOKUP(AB11,FAC_TOTALS_APTA!$A$4:$BN$108,$L14,FALSE))</f>
        <v>868568.20269877405</v>
      </c>
      <c r="AC14" s="33">
        <f t="shared" ref="AC14:AC25" si="4">SUM(M14:AB14)</f>
        <v>-187083645.28844437</v>
      </c>
      <c r="AD14" s="34">
        <f>AC14/G28</f>
        <v>-0.17485835295887772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56">
        <v>0.59470000000000001</v>
      </c>
      <c r="F15" s="8">
        <f>MATCH($D15,FAC_TOTALS_APTA!$A$2:$BN$2,)</f>
        <v>13</v>
      </c>
      <c r="G15" s="30">
        <f>VLOOKUP(G11,FAC_TOTALS_APTA!$A$4:$BN$108,$F15,FALSE)</f>
        <v>8927514.0518831294</v>
      </c>
      <c r="H15" s="30">
        <f>VLOOKUP(H11,FAC_TOTALS_APTA!$A$4:$BN$108,$F15,FALSE)</f>
        <v>10291699.890126601</v>
      </c>
      <c r="I15" s="31">
        <f t="shared" si="1"/>
        <v>0.15280691022331316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MATCH($K15,FAC_TOTALS_APTA!$A$2:$BL$2,)</f>
        <v>26</v>
      </c>
      <c r="M15" s="30">
        <f>IF(M11=0,0,VLOOKUP(M11,FAC_TOTALS_APTA!$A$4:$BN$108,$L15,FALSE))</f>
        <v>11089818.2414898</v>
      </c>
      <c r="N15" s="30">
        <f>IF(N11=0,0,VLOOKUP(N11,FAC_TOTALS_APTA!$A$4:$BN$108,$L15,FALSE))</f>
        <v>16648615.8739253</v>
      </c>
      <c r="O15" s="30">
        <f>IF(O11=0,0,VLOOKUP(O11,FAC_TOTALS_APTA!$A$4:$BN$108,$L15,FALSE))</f>
        <v>18125302.2008106</v>
      </c>
      <c r="P15" s="30">
        <f>IF(P11=0,0,VLOOKUP(P11,FAC_TOTALS_APTA!$A$4:$BN$108,$L15,FALSE))</f>
        <v>24554296.147608999</v>
      </c>
      <c r="Q15" s="30">
        <f>IF(Q11=0,0,VLOOKUP(Q11,FAC_TOTALS_APTA!$A$4:$BN$108,$L15,FALSE))</f>
        <v>6990851.9545781398</v>
      </c>
      <c r="R15" s="30">
        <f>IF(R11=0,0,VLOOKUP(R11,FAC_TOTALS_APTA!$A$4:$BN$108,$L15,FALSE))</f>
        <v>5865072.6305170599</v>
      </c>
      <c r="S15" s="30">
        <f>IF(S11=0,0,VLOOKUP(S11,FAC_TOTALS_APTA!$A$4:$BN$108,$L15,FALSE))</f>
        <v>-1903700.4017711</v>
      </c>
      <c r="T15" s="30">
        <f>IF(T11=0,0,VLOOKUP(T11,FAC_TOTALS_APTA!$A$4:$BN$108,$L15,FALSE))</f>
        <v>2634928.02021336</v>
      </c>
      <c r="U15" s="30">
        <f>IF(U11=0,0,VLOOKUP(U11,FAC_TOTALS_APTA!$A$4:$BN$108,$L15,FALSE))</f>
        <v>9738099.2776945997</v>
      </c>
      <c r="V15" s="30">
        <f>IF(V11=0,0,VLOOKUP(V11,FAC_TOTALS_APTA!$A$4:$BN$108,$L15,FALSE))</f>
        <v>12357163.4619151</v>
      </c>
      <c r="W15" s="30">
        <f>IF(W11=0,0,VLOOKUP(W11,FAC_TOTALS_APTA!$A$4:$BN$108,$L15,FALSE))</f>
        <v>11196458.3906346</v>
      </c>
      <c r="X15" s="30">
        <f>IF(X11=0,0,VLOOKUP(X11,FAC_TOTALS_APTA!$A$4:$BN$108,$L15,FALSE))</f>
        <v>13212733.9395799</v>
      </c>
      <c r="Y15" s="30">
        <f>IF(Y11=0,0,VLOOKUP(Y11,FAC_TOTALS_APTA!$A$4:$BN$108,$L15,FALSE))</f>
        <v>12233895.3117748</v>
      </c>
      <c r="Z15" s="30">
        <f>IF(Z11=0,0,VLOOKUP(Z11,FAC_TOTALS_APTA!$A$4:$BN$108,$L15,FALSE))</f>
        <v>9214090.2363599893</v>
      </c>
      <c r="AA15" s="30">
        <f>IF(AA11=0,0,VLOOKUP(AA11,FAC_TOTALS_APTA!$A$4:$BN$108,$L15,FALSE))</f>
        <v>11276874.614984799</v>
      </c>
      <c r="AB15" s="30">
        <f>IF(AB11=0,0,VLOOKUP(AB11,FAC_TOTALS_APTA!$A$4:$BN$108,$L15,FALSE))</f>
        <v>9839326.9216908403</v>
      </c>
      <c r="AC15" s="33">
        <f t="shared" si="4"/>
        <v>173073826.82200682</v>
      </c>
      <c r="AD15" s="34">
        <f>AC15/G28</f>
        <v>0.16176402940901768</v>
      </c>
      <c r="AE15" s="8"/>
    </row>
    <row r="16" spans="1:31" s="15" customFormat="1" ht="30" x14ac:dyDescent="0.2">
      <c r="A16" s="8"/>
      <c r="B16" s="27" t="s">
        <v>82</v>
      </c>
      <c r="C16" s="29"/>
      <c r="D16" s="5" t="s">
        <v>79</v>
      </c>
      <c r="E16" s="56">
        <v>-0.45679999999999998</v>
      </c>
      <c r="F16" s="8">
        <f>MATCH($D16,FAC_TOTALS_APTA!$A$2:$BN$2,)</f>
        <v>17</v>
      </c>
      <c r="G16" s="55">
        <f>VLOOKUP(G11,FAC_TOTALS_APTA!$A$4:$BN$108,$F16,FALSE)</f>
        <v>0.51516486358284896</v>
      </c>
      <c r="H16" s="55">
        <f>VLOOKUP(H11,FAC_TOTALS_APTA!$A$4:$BN$108,$F16,FALSE)</f>
        <v>0.60568888765740103</v>
      </c>
      <c r="I16" s="31">
        <f t="shared" si="1"/>
        <v>0.17571855239695311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MATCH($K16,FAC_TOTALS_APTA!$A$2:$BL$2,)</f>
        <v>30</v>
      </c>
      <c r="M16" s="30">
        <f>IF(M11=0,0,VLOOKUP(M11,FAC_TOTALS_APTA!$A$4:$BN$108,$L16,FALSE))</f>
        <v>997303.64854694298</v>
      </c>
      <c r="N16" s="30">
        <f>IF(N11=0,0,VLOOKUP(N11,FAC_TOTALS_APTA!$A$4:$BN$108,$L16,FALSE))</f>
        <v>872526.42321458203</v>
      </c>
      <c r="O16" s="30">
        <f>IF(O11=0,0,VLOOKUP(O11,FAC_TOTALS_APTA!$A$4:$BN$108,$L16,FALSE))</f>
        <v>952252.24547320302</v>
      </c>
      <c r="P16" s="30">
        <f>IF(P11=0,0,VLOOKUP(P11,FAC_TOTALS_APTA!$A$4:$BN$108,$L16,FALSE))</f>
        <v>1388607.54279686</v>
      </c>
      <c r="Q16" s="30">
        <f>IF(Q11=0,0,VLOOKUP(Q11,FAC_TOTALS_APTA!$A$4:$BN$108,$L16,FALSE))</f>
        <v>3374308.5726828999</v>
      </c>
      <c r="R16" s="30">
        <f>IF(R11=0,0,VLOOKUP(R11,FAC_TOTALS_APTA!$A$4:$BN$108,$L16,FALSE))</f>
        <v>-2629294.1065301299</v>
      </c>
      <c r="S16" s="30">
        <f>IF(S11=0,0,VLOOKUP(S11,FAC_TOTALS_APTA!$A$4:$BN$108,$L16,FALSE))</f>
        <v>-387289.08800804202</v>
      </c>
      <c r="T16" s="30">
        <f>IF(T11=0,0,VLOOKUP(T11,FAC_TOTALS_APTA!$A$4:$BN$108,$L16,FALSE))</f>
        <v>-58571911.784082301</v>
      </c>
      <c r="U16" s="30">
        <f>IF(U11=0,0,VLOOKUP(U11,FAC_TOTALS_APTA!$A$4:$BN$108,$L16,FALSE))</f>
        <v>2424775.4930316298</v>
      </c>
      <c r="V16" s="30">
        <f>IF(V11=0,0,VLOOKUP(V11,FAC_TOTALS_APTA!$A$4:$BN$108,$L16,FALSE))</f>
        <v>3356232.7483564802</v>
      </c>
      <c r="W16" s="30">
        <f>IF(W11=0,0,VLOOKUP(W11,FAC_TOTALS_APTA!$A$4:$BN$108,$L16,FALSE))</f>
        <v>-640250.87410239596</v>
      </c>
      <c r="X16" s="30">
        <f>IF(X11=0,0,VLOOKUP(X11,FAC_TOTALS_APTA!$A$4:$BN$108,$L16,FALSE))</f>
        <v>991324.30161284504</v>
      </c>
      <c r="Y16" s="30">
        <f>IF(Y11=0,0,VLOOKUP(Y11,FAC_TOTALS_APTA!$A$4:$BN$108,$L16,FALSE))</f>
        <v>-822117.45236347103</v>
      </c>
      <c r="Z16" s="30">
        <f>IF(Z11=0,0,VLOOKUP(Z11,FAC_TOTALS_APTA!$A$4:$BN$108,$L16,FALSE))</f>
        <v>393593.434837198</v>
      </c>
      <c r="AA16" s="30">
        <f>IF(AA11=0,0,VLOOKUP(AA11,FAC_TOTALS_APTA!$A$4:$BN$108,$L16,FALSE))</f>
        <v>1299972.298715</v>
      </c>
      <c r="AB16" s="30">
        <f>IF(AB11=0,0,VLOOKUP(AB11,FAC_TOTALS_APTA!$A$4:$BN$108,$L16,FALSE))</f>
        <v>-943405.24778975104</v>
      </c>
      <c r="AC16" s="33">
        <f t="shared" si="4"/>
        <v>-47943371.843608446</v>
      </c>
      <c r="AD16" s="34">
        <f>AC16/G28</f>
        <v>-4.4810432376080171E-2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56">
        <v>0.1794</v>
      </c>
      <c r="F17" s="8">
        <f>MATCH($D17,FAC_TOTALS_APTA!$A$2:$BN$2,)</f>
        <v>14</v>
      </c>
      <c r="G17" s="35">
        <f>VLOOKUP(G11,FAC_TOTALS_APTA!$A$4:$BN$108,$F17,FALSE)</f>
        <v>1.94994096951705</v>
      </c>
      <c r="H17" s="35">
        <f>VLOOKUP(H11,FAC_TOTALS_APTA!$A$4:$BN$108,$F17,FALSE)</f>
        <v>2.9329873699500002</v>
      </c>
      <c r="I17" s="31">
        <f t="shared" si="1"/>
        <v>0.50414162059296874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MATCH($K17,FAC_TOTALS_APTA!$A$2:$BL$2,)</f>
        <v>27</v>
      </c>
      <c r="M17" s="30">
        <f>IF(M11=0,0,VLOOKUP(M11,FAC_TOTALS_APTA!$A$4:$BN$108,$L17,FALSE))</f>
        <v>17187138.760161601</v>
      </c>
      <c r="N17" s="30">
        <f>IF(N11=0,0,VLOOKUP(N11,FAC_TOTALS_APTA!$A$4:$BN$108,$L17,FALSE))</f>
        <v>22197088.652561199</v>
      </c>
      <c r="O17" s="30">
        <f>IF(O11=0,0,VLOOKUP(O11,FAC_TOTALS_APTA!$A$4:$BN$108,$L17,FALSE))</f>
        <v>29992485.415627301</v>
      </c>
      <c r="P17" s="30">
        <f>IF(P11=0,0,VLOOKUP(P11,FAC_TOTALS_APTA!$A$4:$BN$108,$L17,FALSE))</f>
        <v>18179356.6910492</v>
      </c>
      <c r="Q17" s="30">
        <f>IF(Q11=0,0,VLOOKUP(Q11,FAC_TOTALS_APTA!$A$4:$BN$108,$L17,FALSE))</f>
        <v>9994540.3615290001</v>
      </c>
      <c r="R17" s="30">
        <f>IF(R11=0,0,VLOOKUP(R11,FAC_TOTALS_APTA!$A$4:$BN$108,$L17,FALSE))</f>
        <v>25523615.913817</v>
      </c>
      <c r="S17" s="30">
        <f>IF(S11=0,0,VLOOKUP(S11,FAC_TOTALS_APTA!$A$4:$BN$108,$L17,FALSE))</f>
        <v>-68379579.379970297</v>
      </c>
      <c r="T17" s="30">
        <f>IF(T11=0,0,VLOOKUP(T11,FAC_TOTALS_APTA!$A$4:$BN$108,$L17,FALSE))</f>
        <v>32101875.860960301</v>
      </c>
      <c r="U17" s="30">
        <f>IF(U11=0,0,VLOOKUP(U11,FAC_TOTALS_APTA!$A$4:$BN$108,$L17,FALSE))</f>
        <v>46281500.706994303</v>
      </c>
      <c r="V17" s="30">
        <f>IF(V11=0,0,VLOOKUP(V11,FAC_TOTALS_APTA!$A$4:$BN$108,$L17,FALSE))</f>
        <v>1713640.7194385999</v>
      </c>
      <c r="W17" s="30">
        <f>IF(W11=0,0,VLOOKUP(W11,FAC_TOTALS_APTA!$A$4:$BN$108,$L17,FALSE))</f>
        <v>-9616514.1284868494</v>
      </c>
      <c r="X17" s="30">
        <f>IF(X11=0,0,VLOOKUP(X11,FAC_TOTALS_APTA!$A$4:$BN$108,$L17,FALSE))</f>
        <v>-13192521.9436632</v>
      </c>
      <c r="Y17" s="30">
        <f>IF(Y11=0,0,VLOOKUP(Y11,FAC_TOTALS_APTA!$A$4:$BN$108,$L17,FALSE))</f>
        <v>-70540912.1243916</v>
      </c>
      <c r="Z17" s="30">
        <f>IF(Z11=0,0,VLOOKUP(Z11,FAC_TOTALS_APTA!$A$4:$BN$108,$L17,FALSE))</f>
        <v>-26169737.519382998</v>
      </c>
      <c r="AA17" s="30">
        <f>IF(AA11=0,0,VLOOKUP(AA11,FAC_TOTALS_APTA!$A$4:$BN$108,$L17,FALSE))</f>
        <v>18553863.993042801</v>
      </c>
      <c r="AB17" s="30">
        <f>IF(AB11=0,0,VLOOKUP(AB11,FAC_TOTALS_APTA!$A$4:$BN$108,$L17,FALSE))</f>
        <v>22202597.700152099</v>
      </c>
      <c r="AC17" s="33">
        <f t="shared" si="4"/>
        <v>56028439.679438487</v>
      </c>
      <c r="AD17" s="34">
        <f>AC17/G28</f>
        <v>5.2367167991073889E-2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56">
        <v>-0.7228</v>
      </c>
      <c r="F18" s="8">
        <f>MATCH($D18,FAC_TOTALS_APTA!$A$2:$BN$2,)</f>
        <v>15</v>
      </c>
      <c r="G18" s="55">
        <f>VLOOKUP(G11,FAC_TOTALS_APTA!$A$4:$BN$108,$F18,FALSE)</f>
        <v>43176.306881081997</v>
      </c>
      <c r="H18" s="55">
        <f>VLOOKUP(H11,FAC_TOTALS_APTA!$A$4:$BN$108,$F18,FALSE)</f>
        <v>38881.041747275602</v>
      </c>
      <c r="I18" s="31">
        <f t="shared" si="1"/>
        <v>-9.9481994734672341E-2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MATCH($K18,FAC_TOTALS_APTA!$A$2:$BL$2,)</f>
        <v>28</v>
      </c>
      <c r="M18" s="30">
        <f>IF(M11=0,0,VLOOKUP(M11,FAC_TOTALS_APTA!$A$4:$BN$108,$L18,FALSE))</f>
        <v>16275380.119239399</v>
      </c>
      <c r="N18" s="30">
        <f>IF(N11=0,0,VLOOKUP(N11,FAC_TOTALS_APTA!$A$4:$BN$108,$L18,FALSE))</f>
        <v>30032123.9254601</v>
      </c>
      <c r="O18" s="30">
        <f>IF(O11=0,0,VLOOKUP(O11,FAC_TOTALS_APTA!$A$4:$BN$108,$L18,FALSE))</f>
        <v>29192728.285443399</v>
      </c>
      <c r="P18" s="30">
        <f>IF(P11=0,0,VLOOKUP(P11,FAC_TOTALS_APTA!$A$4:$BN$108,$L18,FALSE))</f>
        <v>48104100.772689603</v>
      </c>
      <c r="Q18" s="30">
        <f>IF(Q11=0,0,VLOOKUP(Q11,FAC_TOTALS_APTA!$A$4:$BN$108,$L18,FALSE))</f>
        <v>-14127528.1045333</v>
      </c>
      <c r="R18" s="30">
        <f>IF(R11=0,0,VLOOKUP(R11,FAC_TOTALS_APTA!$A$4:$BN$108,$L18,FALSE))</f>
        <v>1095886.918235</v>
      </c>
      <c r="S18" s="30">
        <f>IF(S11=0,0,VLOOKUP(S11,FAC_TOTALS_APTA!$A$4:$BN$108,$L18,FALSE))</f>
        <v>51113844.682470597</v>
      </c>
      <c r="T18" s="30">
        <f>IF(T11=0,0,VLOOKUP(T11,FAC_TOTALS_APTA!$A$4:$BN$108,$L18,FALSE))</f>
        <v>27838899.749970801</v>
      </c>
      <c r="U18" s="30">
        <f>IF(U11=0,0,VLOOKUP(U11,FAC_TOTALS_APTA!$A$4:$BN$108,$L18,FALSE))</f>
        <v>19391691.948902901</v>
      </c>
      <c r="V18" s="30">
        <f>IF(V11=0,0,VLOOKUP(V11,FAC_TOTALS_APTA!$A$4:$BN$108,$L18,FALSE))</f>
        <v>11079299.5966637</v>
      </c>
      <c r="W18" s="30">
        <f>IF(W11=0,0,VLOOKUP(W11,FAC_TOTALS_APTA!$A$4:$BN$108,$L18,FALSE))</f>
        <v>-10433151.0357931</v>
      </c>
      <c r="X18" s="30">
        <f>IF(X11=0,0,VLOOKUP(X11,FAC_TOTALS_APTA!$A$4:$BN$108,$L18,FALSE))</f>
        <v>-6287086.5145979803</v>
      </c>
      <c r="Y18" s="30">
        <f>IF(Y11=0,0,VLOOKUP(Y11,FAC_TOTALS_APTA!$A$4:$BN$108,$L18,FALSE))</f>
        <v>-36407974.0671307</v>
      </c>
      <c r="Z18" s="30">
        <f>IF(Z11=0,0,VLOOKUP(Z11,FAC_TOTALS_APTA!$A$4:$BN$108,$L18,FALSE))</f>
        <v>-26626513.237765498</v>
      </c>
      <c r="AA18" s="30">
        <f>IF(AA11=0,0,VLOOKUP(AA11,FAC_TOTALS_APTA!$A$4:$BN$108,$L18,FALSE))</f>
        <v>-26923846.2625672</v>
      </c>
      <c r="AB18" s="30">
        <f>IF(AB11=0,0,VLOOKUP(AB11,FAC_TOTALS_APTA!$A$4:$BN$108,$L18,FALSE))</f>
        <v>-28483378.610638902</v>
      </c>
      <c r="AC18" s="33">
        <f t="shared" si="4"/>
        <v>84834478.166048869</v>
      </c>
      <c r="AD18" s="34">
        <f>AC18/G28</f>
        <v>7.9290827925499241E-2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56">
        <v>1.9300000000000001E-2</v>
      </c>
      <c r="F19" s="8">
        <f>MATCH($D19,FAC_TOTALS_APTA!$A$2:$BN$2,)</f>
        <v>16</v>
      </c>
      <c r="G19" s="30">
        <f>VLOOKUP(G11,FAC_TOTALS_APTA!$A$4:$BN$108,$F19,FALSE)</f>
        <v>11.1578924248098</v>
      </c>
      <c r="H19" s="30">
        <f>VLOOKUP(H11,FAC_TOTALS_APTA!$A$4:$BN$108,$F19,FALSE)</f>
        <v>10.033631511663399</v>
      </c>
      <c r="I19" s="31">
        <f t="shared" si="1"/>
        <v>-0.10075925366035832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MATCH($K19,FAC_TOTALS_APTA!$A$2:$BL$2,)</f>
        <v>29</v>
      </c>
      <c r="M19" s="30">
        <f>IF(M11=0,0,VLOOKUP(M11,FAC_TOTALS_APTA!$A$4:$BN$108,$L19,FALSE))</f>
        <v>-3483487.16986949</v>
      </c>
      <c r="N19" s="30">
        <f>IF(N11=0,0,VLOOKUP(N11,FAC_TOTALS_APTA!$A$4:$BN$108,$L19,FALSE))</f>
        <v>-2286930.0880764201</v>
      </c>
      <c r="O19" s="30">
        <f>IF(O11=0,0,VLOOKUP(O11,FAC_TOTALS_APTA!$A$4:$BN$108,$L19,FALSE))</f>
        <v>-2607402.9109136802</v>
      </c>
      <c r="P19" s="30">
        <f>IF(P11=0,0,VLOOKUP(P11,FAC_TOTALS_APTA!$A$4:$BN$108,$L19,FALSE))</f>
        <v>-1829401.85541752</v>
      </c>
      <c r="Q19" s="30">
        <f>IF(Q11=0,0,VLOOKUP(Q11,FAC_TOTALS_APTA!$A$4:$BN$108,$L19,FALSE))</f>
        <v>-4341990.4727011099</v>
      </c>
      <c r="R19" s="30">
        <f>IF(R11=0,0,VLOOKUP(R11,FAC_TOTALS_APTA!$A$4:$BN$108,$L19,FALSE))</f>
        <v>4251922.4508391796</v>
      </c>
      <c r="S19" s="30">
        <f>IF(S11=0,0,VLOOKUP(S11,FAC_TOTALS_APTA!$A$4:$BN$108,$L19,FALSE))</f>
        <v>4111336.6856463598</v>
      </c>
      <c r="T19" s="30">
        <f>IF(T11=0,0,VLOOKUP(T11,FAC_TOTALS_APTA!$A$4:$BN$108,$L19,FALSE))</f>
        <v>8551634.8397091199</v>
      </c>
      <c r="U19" s="30">
        <f>IF(U11=0,0,VLOOKUP(U11,FAC_TOTALS_APTA!$A$4:$BN$108,$L19,FALSE))</f>
        <v>9185637.3530767504</v>
      </c>
      <c r="V19" s="30">
        <f>IF(V11=0,0,VLOOKUP(V11,FAC_TOTALS_APTA!$A$4:$BN$108,$L19,FALSE))</f>
        <v>-3581513.13723198</v>
      </c>
      <c r="W19" s="30">
        <f>IF(W11=0,0,VLOOKUP(W11,FAC_TOTALS_APTA!$A$4:$BN$108,$L19,FALSE))</f>
        <v>-10804127.3756408</v>
      </c>
      <c r="X19" s="30">
        <f>IF(X11=0,0,VLOOKUP(X11,FAC_TOTALS_APTA!$A$4:$BN$108,$L19,FALSE))</f>
        <v>-1206159.9347542799</v>
      </c>
      <c r="Y19" s="30">
        <f>IF(Y11=0,0,VLOOKUP(Y11,FAC_TOTALS_APTA!$A$4:$BN$108,$L19,FALSE))</f>
        <v>-384012.80122885702</v>
      </c>
      <c r="Z19" s="30">
        <f>IF(Z11=0,0,VLOOKUP(Z11,FAC_TOTALS_APTA!$A$4:$BN$108,$L19,FALSE))</f>
        <v>-3282747.55992223</v>
      </c>
      <c r="AA19" s="30">
        <f>IF(AA11=0,0,VLOOKUP(AA11,FAC_TOTALS_APTA!$A$4:$BN$108,$L19,FALSE))</f>
        <v>-5423365.2170508597</v>
      </c>
      <c r="AB19" s="30">
        <f>IF(AB11=0,0,VLOOKUP(AB11,FAC_TOTALS_APTA!$A$4:$BN$108,$L19,FALSE))</f>
        <v>-4670390.0206731604</v>
      </c>
      <c r="AC19" s="33">
        <f t="shared" si="4"/>
        <v>-17800997.214208975</v>
      </c>
      <c r="AD19" s="34">
        <f>AC19/G28</f>
        <v>-1.6637761409358277E-2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56">
        <v>1.04E-2</v>
      </c>
      <c r="F20" s="8">
        <f>MATCH($D20,FAC_TOTALS_APTA!$A$2:$BN$2,)</f>
        <v>18</v>
      </c>
      <c r="G20" s="35">
        <f>VLOOKUP(G11,FAC_TOTALS_APTA!$A$4:$BN$108,$F20,FALSE)</f>
        <v>3.9475414957497899</v>
      </c>
      <c r="H20" s="35">
        <f>VLOOKUP(H11,FAC_TOTALS_APTA!$A$4:$BN$108,$F20,FALSE)</f>
        <v>6.1878226839308299</v>
      </c>
      <c r="I20" s="31">
        <f t="shared" si="1"/>
        <v>0.56751301806278409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MATCH($K20,FAC_TOTALS_APTA!$A$2:$BL$2,)</f>
        <v>31</v>
      </c>
      <c r="M20" s="30">
        <f>IF(M11=0,0,VLOOKUP(M11,FAC_TOTALS_APTA!$A$4:$BN$108,$L20,FALSE))</f>
        <v>0</v>
      </c>
      <c r="N20" s="30">
        <f>IF(N11=0,0,VLOOKUP(N11,FAC_TOTALS_APTA!$A$4:$BN$108,$L20,FALSE))</f>
        <v>0</v>
      </c>
      <c r="O20" s="30">
        <f>IF(O11=0,0,VLOOKUP(O11,FAC_TOTALS_APTA!$A$4:$BN$108,$L20,FALSE))</f>
        <v>0</v>
      </c>
      <c r="P20" s="30">
        <f>IF(P11=0,0,VLOOKUP(P11,FAC_TOTALS_APTA!$A$4:$BN$108,$L20,FALSE))</f>
        <v>3937949.2200191799</v>
      </c>
      <c r="Q20" s="30">
        <f>IF(Q11=0,0,VLOOKUP(Q11,FAC_TOTALS_APTA!$A$4:$BN$108,$L20,FALSE))</f>
        <v>3298957.2701313202</v>
      </c>
      <c r="R20" s="30">
        <f>IF(R11=0,0,VLOOKUP(R11,FAC_TOTALS_APTA!$A$4:$BN$108,$L20,FALSE))</f>
        <v>1320893.1378241801</v>
      </c>
      <c r="S20" s="30">
        <f>IF(S11=0,0,VLOOKUP(S11,FAC_TOTALS_APTA!$A$4:$BN$108,$L20,FALSE))</f>
        <v>2899506.6760799</v>
      </c>
      <c r="T20" s="30">
        <f>IF(T11=0,0,VLOOKUP(T11,FAC_TOTALS_APTA!$A$4:$BN$108,$L20,FALSE))</f>
        <v>3799413.6588202901</v>
      </c>
      <c r="U20" s="30">
        <f>IF(U11=0,0,VLOOKUP(U11,FAC_TOTALS_APTA!$A$4:$BN$108,$L20,FALSE))</f>
        <v>-631395.77737457096</v>
      </c>
      <c r="V20" s="30">
        <f>IF(V11=0,0,VLOOKUP(V11,FAC_TOTALS_APTA!$A$4:$BN$108,$L20,FALSE))</f>
        <v>1038429.10087558</v>
      </c>
      <c r="W20" s="30">
        <f>IF(W11=0,0,VLOOKUP(W11,FAC_TOTALS_APTA!$A$4:$BN$108,$L20,FALSE))</f>
        <v>55265.522216609403</v>
      </c>
      <c r="X20" s="30">
        <f>IF(X11=0,0,VLOOKUP(X11,FAC_TOTALS_APTA!$A$4:$BN$108,$L20,FALSE))</f>
        <v>4284449.1969344402</v>
      </c>
      <c r="Y20" s="30">
        <f>IF(Y11=0,0,VLOOKUP(Y11,FAC_TOTALS_APTA!$A$4:$BN$108,$L20,FALSE))</f>
        <v>569742.16844167199</v>
      </c>
      <c r="Z20" s="30">
        <f>IF(Z11=0,0,VLOOKUP(Z11,FAC_TOTALS_APTA!$A$4:$BN$108,$L20,FALSE))</f>
        <v>8950664.2063758504</v>
      </c>
      <c r="AA20" s="30">
        <f>IF(AA11=0,0,VLOOKUP(AA11,FAC_TOTALS_APTA!$A$4:$BN$108,$L20,FALSE))</f>
        <v>2644458.86722964</v>
      </c>
      <c r="AB20" s="30">
        <f>IF(AB11=0,0,VLOOKUP(AB11,FAC_TOTALS_APTA!$A$4:$BN$108,$L20,FALSE))</f>
        <v>4108795.35523431</v>
      </c>
      <c r="AC20" s="33">
        <f t="shared" si="4"/>
        <v>36277128.602808401</v>
      </c>
      <c r="AD20" s="34">
        <f>AC20/G28</f>
        <v>3.3906539226260635E-2</v>
      </c>
      <c r="AE20" s="8"/>
    </row>
    <row r="21" spans="1:31" s="15" customFormat="1" ht="34" x14ac:dyDescent="0.2">
      <c r="A21" s="8"/>
      <c r="B21" s="13" t="s">
        <v>83</v>
      </c>
      <c r="C21" s="29"/>
      <c r="D21" s="5" t="s">
        <v>89</v>
      </c>
      <c r="E21" s="56">
        <v>8.9999999999999993E-3</v>
      </c>
      <c r="F21" s="8">
        <f>MATCH($D21,FAC_TOTALS_APTA!$A$2:$BN$2,)</f>
        <v>19</v>
      </c>
      <c r="G21" s="35">
        <f>VLOOKUP(G11,FAC_TOTALS_APTA!$A$4:$BN$108,$F21,FALSE)</f>
        <v>0</v>
      </c>
      <c r="H21" s="35">
        <f>VLOOKUP(H11,FAC_TOTALS_APTA!$A$4:$BN$108,$F21,FALSE)</f>
        <v>17.8013023366277</v>
      </c>
      <c r="I21" s="31" t="str">
        <f t="shared" si="1"/>
        <v>-</v>
      </c>
      <c r="J21" s="32" t="str">
        <f t="shared" si="2"/>
        <v/>
      </c>
      <c r="K21" s="32" t="str">
        <f t="shared" si="3"/>
        <v>PER_CAPITA_TNC_TRIPS_HI_OPEX_RAIL_FAC</v>
      </c>
      <c r="L21" s="8">
        <f>MATCH($K21,FAC_TOTALS_APTA!$A$2:$BL$2,)</f>
        <v>32</v>
      </c>
      <c r="M21" s="30">
        <f>IF(M11=0,0,VLOOKUP(M11,FAC_TOTALS_APTA!$A$4:$BN$108,$L21,FALSE))</f>
        <v>0</v>
      </c>
      <c r="N21" s="30">
        <f>IF(N11=0,0,VLOOKUP(N11,FAC_TOTALS_APTA!$A$4:$BN$108,$L21,FALSE))</f>
        <v>0</v>
      </c>
      <c r="O21" s="30">
        <f>IF(O11=0,0,VLOOKUP(O11,FAC_TOTALS_APTA!$A$4:$BN$108,$L21,FALSE))</f>
        <v>0</v>
      </c>
      <c r="P21" s="30">
        <f>IF(P11=0,0,VLOOKUP(P11,FAC_TOTALS_APTA!$A$4:$BN$108,$L21,FALSE))</f>
        <v>0</v>
      </c>
      <c r="Q21" s="30">
        <f>IF(Q11=0,0,VLOOKUP(Q11,FAC_TOTALS_APTA!$A$4:$BN$108,$L21,FALSE))</f>
        <v>0</v>
      </c>
      <c r="R21" s="30">
        <f>IF(R11=0,0,VLOOKUP(R11,FAC_TOTALS_APTA!$A$4:$BN$108,$L21,FALSE))</f>
        <v>0</v>
      </c>
      <c r="S21" s="30">
        <f>IF(S11=0,0,VLOOKUP(S11,FAC_TOTALS_APTA!$A$4:$BN$108,$L21,FALSE))</f>
        <v>0</v>
      </c>
      <c r="T21" s="30">
        <f>IF(T11=0,0,VLOOKUP(T11,FAC_TOTALS_APTA!$A$4:$BN$108,$L21,FALSE))</f>
        <v>0</v>
      </c>
      <c r="U21" s="30">
        <f>IF(U11=0,0,VLOOKUP(U11,FAC_TOTALS_APTA!$A$4:$BN$108,$L21,FALSE))</f>
        <v>0</v>
      </c>
      <c r="V21" s="30">
        <f>IF(V11=0,0,VLOOKUP(V11,FAC_TOTALS_APTA!$A$4:$BN$108,$L21,FALSE))</f>
        <v>7381059.4442684297</v>
      </c>
      <c r="W21" s="30">
        <f>IF(W11=0,0,VLOOKUP(W11,FAC_TOTALS_APTA!$A$4:$BN$108,$L21,FALSE))</f>
        <v>17159877.499092098</v>
      </c>
      <c r="X21" s="30">
        <f>IF(X11=0,0,VLOOKUP(X11,FAC_TOTALS_APTA!$A$4:$BN$108,$L21,FALSE))</f>
        <v>18335220.035176799</v>
      </c>
      <c r="Y21" s="30">
        <f>IF(Y11=0,0,VLOOKUP(Y11,FAC_TOTALS_APTA!$A$4:$BN$108,$L21,FALSE))</f>
        <v>29804087.050767198</v>
      </c>
      <c r="Z21" s="30">
        <f>IF(Z11=0,0,VLOOKUP(Z11,FAC_TOTALS_APTA!$A$4:$BN$108,$L21,FALSE))</f>
        <v>58063937.019975603</v>
      </c>
      <c r="AA21" s="30">
        <f>IF(AA11=0,0,VLOOKUP(AA11,FAC_TOTALS_APTA!$A$4:$BN$108,$L21,FALSE))</f>
        <v>71177670.537512302</v>
      </c>
      <c r="AB21" s="30">
        <f>IF(AB11=0,0,VLOOKUP(AB11,FAC_TOTALS_APTA!$A$4:$BN$108,$L21,FALSE))</f>
        <v>81854360.478730306</v>
      </c>
      <c r="AC21" s="33">
        <f t="shared" si="4"/>
        <v>283776212.06552273</v>
      </c>
      <c r="AD21" s="34">
        <f>AC21/G28</f>
        <v>0.265232382949251</v>
      </c>
      <c r="AE21" s="8"/>
    </row>
    <row r="22" spans="1:31" s="15" customFormat="1" ht="34" x14ac:dyDescent="0.2">
      <c r="A22" s="8"/>
      <c r="B22" s="13" t="s">
        <v>83</v>
      </c>
      <c r="C22" s="29"/>
      <c r="D22" s="5" t="s">
        <v>85</v>
      </c>
      <c r="E22" s="56">
        <v>2.1999999999999999E-2</v>
      </c>
      <c r="F22" s="8">
        <f>MATCH($D22,FAC_TOTALS_APTA!$A$2:$BN$2,)</f>
        <v>20</v>
      </c>
      <c r="G22" s="35">
        <f>VLOOKUP(G11,FAC_TOTALS_APTA!$A$4:$BN$108,$F22,FALSE)</f>
        <v>0</v>
      </c>
      <c r="H22" s="35">
        <f>VLOOKUP(H11,FAC_TOTALS_APTA!$A$4:$BN$108,$F22,FALSE)</f>
        <v>0</v>
      </c>
      <c r="I22" s="31" t="str">
        <f t="shared" si="1"/>
        <v>-</v>
      </c>
      <c r="J22" s="32" t="str">
        <f t="shared" si="2"/>
        <v/>
      </c>
      <c r="K22" s="32" t="str">
        <f t="shared" si="3"/>
        <v>PER_CAPITA_TNC_TRIPS_MIDLOW_RAIL_FAC</v>
      </c>
      <c r="L22" s="8">
        <f>MATCH($K22,FAC_TOTALS_APTA!$A$2:$BL$2,)</f>
        <v>33</v>
      </c>
      <c r="M22" s="30">
        <f>IF(M11=0,0,VLOOKUP(M11,FAC_TOTALS_APTA!$A$4:$BN$108,$L22,FALSE))</f>
        <v>0</v>
      </c>
      <c r="N22" s="30">
        <f>IF(N11=0,0,VLOOKUP(N11,FAC_TOTALS_APTA!$A$4:$BN$108,$L22,FALSE))</f>
        <v>0</v>
      </c>
      <c r="O22" s="30">
        <f>IF(O11=0,0,VLOOKUP(O11,FAC_TOTALS_APTA!$A$4:$BN$108,$L22,FALSE))</f>
        <v>0</v>
      </c>
      <c r="P22" s="30">
        <f>IF(P11=0,0,VLOOKUP(P11,FAC_TOTALS_APTA!$A$4:$BN$108,$L22,FALSE))</f>
        <v>0</v>
      </c>
      <c r="Q22" s="30">
        <f>IF(Q11=0,0,VLOOKUP(Q11,FAC_TOTALS_APTA!$A$4:$BN$108,$L22,FALSE))</f>
        <v>0</v>
      </c>
      <c r="R22" s="30">
        <f>IF(R11=0,0,VLOOKUP(R11,FAC_TOTALS_APTA!$A$4:$BN$108,$L22,FALSE))</f>
        <v>0</v>
      </c>
      <c r="S22" s="30">
        <f>IF(S11=0,0,VLOOKUP(S11,FAC_TOTALS_APTA!$A$4:$BN$108,$L22,FALSE))</f>
        <v>0</v>
      </c>
      <c r="T22" s="30">
        <f>IF(T11=0,0,VLOOKUP(T11,FAC_TOTALS_APTA!$A$4:$BN$108,$L22,FALSE))</f>
        <v>0</v>
      </c>
      <c r="U22" s="30">
        <f>IF(U11=0,0,VLOOKUP(U11,FAC_TOTALS_APTA!$A$4:$BN$108,$L22,FALSE))</f>
        <v>0</v>
      </c>
      <c r="V22" s="30">
        <f>IF(V11=0,0,VLOOKUP(V11,FAC_TOTALS_APTA!$A$4:$BN$108,$L22,FALSE))</f>
        <v>0</v>
      </c>
      <c r="W22" s="30">
        <f>IF(W11=0,0,VLOOKUP(W11,FAC_TOTALS_APTA!$A$4:$BN$108,$L22,FALSE))</f>
        <v>0</v>
      </c>
      <c r="X22" s="30">
        <f>IF(X11=0,0,VLOOKUP(X11,FAC_TOTALS_APTA!$A$4:$BN$108,$L22,FALSE))</f>
        <v>0</v>
      </c>
      <c r="Y22" s="30">
        <f>IF(Y11=0,0,VLOOKUP(Y11,FAC_TOTALS_APTA!$A$4:$BN$108,$L22,FALSE))</f>
        <v>0</v>
      </c>
      <c r="Z22" s="30">
        <f>IF(Z11=0,0,VLOOKUP(Z11,FAC_TOTALS_APTA!$A$4:$BN$108,$L22,FALSE))</f>
        <v>0</v>
      </c>
      <c r="AA22" s="30">
        <f>IF(AA11=0,0,VLOOKUP(AA11,FAC_TOTALS_APTA!$A$4:$BN$108,$L22,FALSE))</f>
        <v>0</v>
      </c>
      <c r="AB22" s="30">
        <f>IF(AB11=0,0,VLOOKUP(AB11,FAC_TOTALS_APTA!$A$4:$BN$108,$L22,FALSE))</f>
        <v>0</v>
      </c>
      <c r="AC22" s="33">
        <f t="shared" si="4"/>
        <v>0</v>
      </c>
      <c r="AD22" s="34">
        <f>AC22/G28</f>
        <v>0</v>
      </c>
      <c r="AE22" s="8"/>
    </row>
    <row r="23" spans="1:31" s="15" customFormat="1" ht="34" x14ac:dyDescent="0.2">
      <c r="A23" s="8"/>
      <c r="B23" s="13" t="s">
        <v>83</v>
      </c>
      <c r="C23" s="29"/>
      <c r="D23" s="5" t="s">
        <v>90</v>
      </c>
      <c r="E23" s="56">
        <v>2.0500000000000001E-2</v>
      </c>
      <c r="F23" s="8">
        <f>MATCH($D23,FAC_TOTALS_APTA!$A$2:$BN$2,)</f>
        <v>21</v>
      </c>
      <c r="G23" s="35">
        <f>VLOOKUP(G11,FAC_TOTALS_APTA!$A$4:$BN$108,$F23,FALSE)</f>
        <v>0</v>
      </c>
      <c r="H23" s="35">
        <f>VLOOKUP(H11,FAC_TOTALS_APTA!$A$4:$BN$108,$F23,FALSE)</f>
        <v>0</v>
      </c>
      <c r="I23" s="31" t="str">
        <f t="shared" si="1"/>
        <v>-</v>
      </c>
      <c r="J23" s="32" t="str">
        <f t="shared" si="2"/>
        <v/>
      </c>
      <c r="K23" s="32" t="str">
        <f t="shared" si="3"/>
        <v>PER_CAPITA_TNC_TRIPS_NEW_YORK_RAIL_FAC</v>
      </c>
      <c r="L23" s="8">
        <f>MATCH($K23,FAC_TOTALS_APTA!$A$2:$BL$2,)</f>
        <v>34</v>
      </c>
      <c r="M23" s="30">
        <f>IF(M11=0,0,VLOOKUP(M11,FAC_TOTALS_APTA!$A$4:$BN$108,$L23,FALSE))</f>
        <v>0</v>
      </c>
      <c r="N23" s="30">
        <f>IF(N11=0,0,VLOOKUP(N11,FAC_TOTALS_APTA!$A$4:$BN$108,$L23,FALSE))</f>
        <v>0</v>
      </c>
      <c r="O23" s="30">
        <f>IF(O11=0,0,VLOOKUP(O11,FAC_TOTALS_APTA!$A$4:$BN$108,$L23,FALSE))</f>
        <v>0</v>
      </c>
      <c r="P23" s="30">
        <f>IF(P11=0,0,VLOOKUP(P11,FAC_TOTALS_APTA!$A$4:$BN$108,$L23,FALSE))</f>
        <v>0</v>
      </c>
      <c r="Q23" s="30">
        <f>IF(Q11=0,0,VLOOKUP(Q11,FAC_TOTALS_APTA!$A$4:$BN$108,$L23,FALSE))</f>
        <v>0</v>
      </c>
      <c r="R23" s="30">
        <f>IF(R11=0,0,VLOOKUP(R11,FAC_TOTALS_APTA!$A$4:$BN$108,$L23,FALSE))</f>
        <v>0</v>
      </c>
      <c r="S23" s="30">
        <f>IF(S11=0,0,VLOOKUP(S11,FAC_TOTALS_APTA!$A$4:$BN$108,$L23,FALSE))</f>
        <v>0</v>
      </c>
      <c r="T23" s="30">
        <f>IF(T11=0,0,VLOOKUP(T11,FAC_TOTALS_APTA!$A$4:$BN$108,$L23,FALSE))</f>
        <v>0</v>
      </c>
      <c r="U23" s="30">
        <f>IF(U11=0,0,VLOOKUP(U11,FAC_TOTALS_APTA!$A$4:$BN$108,$L23,FALSE))</f>
        <v>0</v>
      </c>
      <c r="V23" s="30">
        <f>IF(V11=0,0,VLOOKUP(V11,FAC_TOTALS_APTA!$A$4:$BN$108,$L23,FALSE))</f>
        <v>0</v>
      </c>
      <c r="W23" s="30">
        <f>IF(W11=0,0,VLOOKUP(W11,FAC_TOTALS_APTA!$A$4:$BN$108,$L23,FALSE))</f>
        <v>0</v>
      </c>
      <c r="X23" s="30">
        <f>IF(X11=0,0,VLOOKUP(X11,FAC_TOTALS_APTA!$A$4:$BN$108,$L23,FALSE))</f>
        <v>0</v>
      </c>
      <c r="Y23" s="30">
        <f>IF(Y11=0,0,VLOOKUP(Y11,FAC_TOTALS_APTA!$A$4:$BN$108,$L23,FALSE))</f>
        <v>0</v>
      </c>
      <c r="Z23" s="30">
        <f>IF(Z11=0,0,VLOOKUP(Z11,FAC_TOTALS_APTA!$A$4:$BN$108,$L23,FALSE))</f>
        <v>0</v>
      </c>
      <c r="AA23" s="30">
        <f>IF(AA11=0,0,VLOOKUP(AA11,FAC_TOTALS_APTA!$A$4:$BN$108,$L23,FALSE))</f>
        <v>0</v>
      </c>
      <c r="AB23" s="30">
        <f>IF(AB11=0,0,VLOOKUP(AB11,FAC_TOTALS_APTA!$A$4:$BN$108,$L23,FALSE))</f>
        <v>0</v>
      </c>
      <c r="AC23" s="33">
        <f t="shared" si="4"/>
        <v>0</v>
      </c>
      <c r="AD23" s="34">
        <f>AC23/G28</f>
        <v>0</v>
      </c>
      <c r="AE23" s="8"/>
    </row>
    <row r="24" spans="1:31" s="15" customFormat="1" ht="15" x14ac:dyDescent="0.2">
      <c r="A24" s="8"/>
      <c r="B24" s="27" t="s">
        <v>73</v>
      </c>
      <c r="C24" s="29"/>
      <c r="D24" s="8" t="s">
        <v>49</v>
      </c>
      <c r="E24" s="56">
        <v>-9.4999999999999998E-3</v>
      </c>
      <c r="F24" s="8">
        <f>MATCH($D24,FAC_TOTALS_APTA!$A$2:$BN$2,)</f>
        <v>22</v>
      </c>
      <c r="G24" s="35">
        <f>VLOOKUP(G11,FAC_TOTALS_APTA!$A$4:$BN$108,$F24,FALSE)</f>
        <v>0</v>
      </c>
      <c r="H24" s="35">
        <f>VLOOKUP(H11,FAC_TOTALS_APTA!$A$4:$BN$108,$F24,FALSE)</f>
        <v>1</v>
      </c>
      <c r="I24" s="31" t="str">
        <f t="shared" si="1"/>
        <v>-</v>
      </c>
      <c r="J24" s="32" t="str">
        <f t="shared" si="2"/>
        <v/>
      </c>
      <c r="K24" s="32" t="str">
        <f t="shared" si="3"/>
        <v>BIKE_SHARE_FAC</v>
      </c>
      <c r="L24" s="8">
        <f>MATCH($K24,FAC_TOTALS_APTA!$A$2:$BL$2,)</f>
        <v>35</v>
      </c>
      <c r="M24" s="30">
        <f>IF(M11=0,0,VLOOKUP(M11,FAC_TOTALS_APTA!$A$4:$BN$108,$L24,FALSE))</f>
        <v>0</v>
      </c>
      <c r="N24" s="30">
        <f>IF(N11=0,0,VLOOKUP(N11,FAC_TOTALS_APTA!$A$4:$BN$108,$L24,FALSE))</f>
        <v>0</v>
      </c>
      <c r="O24" s="30">
        <f>IF(O11=0,0,VLOOKUP(O11,FAC_TOTALS_APTA!$A$4:$BN$108,$L24,FALSE))</f>
        <v>0</v>
      </c>
      <c r="P24" s="30">
        <f>IF(P11=0,0,VLOOKUP(P11,FAC_TOTALS_APTA!$A$4:$BN$108,$L24,FALSE))</f>
        <v>0</v>
      </c>
      <c r="Q24" s="30">
        <f>IF(Q11=0,0,VLOOKUP(Q11,FAC_TOTALS_APTA!$A$4:$BN$108,$L24,FALSE))</f>
        <v>0</v>
      </c>
      <c r="R24" s="30">
        <f>IF(R11=0,0,VLOOKUP(R11,FAC_TOTALS_APTA!$A$4:$BN$108,$L24,FALSE))</f>
        <v>-2689074.5508002699</v>
      </c>
      <c r="S24" s="30">
        <f>IF(S11=0,0,VLOOKUP(S11,FAC_TOTALS_APTA!$A$4:$BN$108,$L24,FALSE))</f>
        <v>0</v>
      </c>
      <c r="T24" s="30">
        <f>IF(T11=0,0,VLOOKUP(T11,FAC_TOTALS_APTA!$A$4:$BN$108,$L24,FALSE))</f>
        <v>-280906.58609196299</v>
      </c>
      <c r="U24" s="30">
        <f>IF(U11=0,0,VLOOKUP(U11,FAC_TOTALS_APTA!$A$4:$BN$108,$L24,FALSE))</f>
        <v>-2245277.2175821802</v>
      </c>
      <c r="V24" s="30">
        <f>IF(V11=0,0,VLOOKUP(V11,FAC_TOTALS_APTA!$A$4:$BN$108,$L24,FALSE))</f>
        <v>-102057.90896631499</v>
      </c>
      <c r="W24" s="30">
        <f>IF(W11=0,0,VLOOKUP(W11,FAC_TOTALS_APTA!$A$4:$BN$108,$L24,FALSE))</f>
        <v>0</v>
      </c>
      <c r="X24" s="30">
        <f>IF(X11=0,0,VLOOKUP(X11,FAC_TOTALS_APTA!$A$4:$BN$108,$L24,FALSE))</f>
        <v>-3822268.01772846</v>
      </c>
      <c r="Y24" s="30">
        <f>IF(Y11=0,0,VLOOKUP(Y11,FAC_TOTALS_APTA!$A$4:$BN$108,$L24,FALSE))</f>
        <v>-4892308.0200765701</v>
      </c>
      <c r="Z24" s="30">
        <f>IF(Z11=0,0,VLOOKUP(Z11,FAC_TOTALS_APTA!$A$4:$BN$108,$L24,FALSE))</f>
        <v>-1762728.51374807</v>
      </c>
      <c r="AA24" s="30">
        <f>IF(AA11=0,0,VLOOKUP(AA11,FAC_TOTALS_APTA!$A$4:$BN$108,$L24,FALSE))</f>
        <v>0</v>
      </c>
      <c r="AB24" s="30">
        <f>IF(AB11=0,0,VLOOKUP(AB11,FAC_TOTALS_APTA!$A$4:$BN$108,$L24,FALSE))</f>
        <v>-81892.442382365407</v>
      </c>
      <c r="AC24" s="33">
        <f t="shared" si="4"/>
        <v>-15876513.257376192</v>
      </c>
      <c r="AD24" s="34">
        <f>AC24/G28</f>
        <v>-1.4839036061299486E-2</v>
      </c>
      <c r="AE24" s="8"/>
    </row>
    <row r="25" spans="1:31" s="15" customFormat="1" ht="15" x14ac:dyDescent="0.2">
      <c r="A25" s="8"/>
      <c r="B25" s="10" t="s">
        <v>74</v>
      </c>
      <c r="C25" s="28"/>
      <c r="D25" s="9" t="s">
        <v>50</v>
      </c>
      <c r="E25" s="57">
        <v>-4.2500000000000003E-2</v>
      </c>
      <c r="F25" s="9">
        <f>MATCH($D25,FAC_TOTALS_APTA!$A$2:$BN$2,)</f>
        <v>23</v>
      </c>
      <c r="G25" s="37">
        <f>VLOOKUP(G11,FAC_TOTALS_APTA!$A$4:$BN$108,$F25,FALSE)</f>
        <v>0</v>
      </c>
      <c r="H25" s="37">
        <f>VLOOKUP(H11,FAC_TOTALS_APTA!$A$4:$BN$108,$F25,FALSE)</f>
        <v>0.57219218117369197</v>
      </c>
      <c r="I25" s="38" t="str">
        <f t="shared" si="1"/>
        <v>-</v>
      </c>
      <c r="J25" s="39" t="str">
        <f t="shared" si="2"/>
        <v/>
      </c>
      <c r="K25" s="39" t="str">
        <f t="shared" si="3"/>
        <v>scooter_flag_FAC</v>
      </c>
      <c r="L25" s="9">
        <f>MATCH($K25,FAC_TOTALS_APTA!$A$2:$BL$2,)</f>
        <v>36</v>
      </c>
      <c r="M25" s="40">
        <f>IF($M$11=0,0,VLOOKUP($M$11,FAC_TOTALS_APTA!$A$4:$BN$108,$L25,FALSE))</f>
        <v>0</v>
      </c>
      <c r="N25" s="40">
        <f>IF($M$11=0,0,VLOOKUP($M$11,FAC_TOTALS_APTA!$A$4:$BN$108,$L25,FALSE))</f>
        <v>0</v>
      </c>
      <c r="O25" s="40">
        <f>IF($M$11=0,0,VLOOKUP($M$11,FAC_TOTALS_APTA!$A$4:$BN$108,$L25,FALSE))</f>
        <v>0</v>
      </c>
      <c r="P25" s="40">
        <f>IF($M$11=0,0,VLOOKUP($M$11,FAC_TOTALS_APTA!$A$4:$BN$108,$L25,FALSE))</f>
        <v>0</v>
      </c>
      <c r="Q25" s="40">
        <f>IF($M$11=0,0,VLOOKUP($M$11,FAC_TOTALS_APTA!$A$4:$BN$108,$L25,FALSE))</f>
        <v>0</v>
      </c>
      <c r="R25" s="40">
        <f>IF($M$11=0,0,VLOOKUP($M$11,FAC_TOTALS_APTA!$A$4:$BN$108,$L25,FALSE))</f>
        <v>0</v>
      </c>
      <c r="S25" s="40">
        <f>IF($M$11=0,0,VLOOKUP($M$11,FAC_TOTALS_APTA!$A$4:$BN$108,$L25,FALSE))</f>
        <v>0</v>
      </c>
      <c r="T25" s="40">
        <f>IF($M$11=0,0,VLOOKUP($M$11,FAC_TOTALS_APTA!$A$4:$BN$108,$L25,FALSE))</f>
        <v>0</v>
      </c>
      <c r="U25" s="40">
        <f>IF($M$11=0,0,VLOOKUP($M$11,FAC_TOTALS_APTA!$A$4:$BN$108,$L25,FALSE))</f>
        <v>0</v>
      </c>
      <c r="V25" s="40">
        <f>IF($M$11=0,0,VLOOKUP($M$11,FAC_TOTALS_APTA!$A$4:$BN$108,$L25,FALSE))</f>
        <v>0</v>
      </c>
      <c r="W25" s="40">
        <f>IF($M$11=0,0,VLOOKUP($M$11,FAC_TOTALS_APTA!$A$4:$BN$108,$L25,FALSE))</f>
        <v>0</v>
      </c>
      <c r="X25" s="40">
        <f>IF($M$11=0,0,VLOOKUP($M$11,FAC_TOTALS_APTA!$A$4:$BN$108,$L25,FALSE))</f>
        <v>0</v>
      </c>
      <c r="Y25" s="40">
        <f>IF($M$11=0,0,VLOOKUP($M$11,FAC_TOTALS_APTA!$A$4:$BN$108,$L25,FALSE))</f>
        <v>0</v>
      </c>
      <c r="Z25" s="40">
        <f>IF($M$11=0,0,VLOOKUP($M$11,FAC_TOTALS_APTA!$A$4:$BN$108,$L25,FALSE))</f>
        <v>0</v>
      </c>
      <c r="AA25" s="40">
        <f>IF($M$11=0,0,VLOOKUP($M$11,FAC_TOTALS_APTA!$A$4:$BN$108,$L25,FALSE))</f>
        <v>0</v>
      </c>
      <c r="AB25" s="40">
        <f>IF($M$11=0,0,VLOOKUP($M$11,FAC_TOTALS_APTA!$A$4:$BN$108,$L25,FALSE))</f>
        <v>0</v>
      </c>
      <c r="AC25" s="41">
        <f t="shared" si="4"/>
        <v>0</v>
      </c>
      <c r="AD25" s="42">
        <f>AC25/G28</f>
        <v>0</v>
      </c>
      <c r="AE25" s="8"/>
    </row>
    <row r="26" spans="1:31" s="15" customFormat="1" ht="15" x14ac:dyDescent="0.2">
      <c r="A26" s="8"/>
      <c r="B26" s="43" t="s">
        <v>61</v>
      </c>
      <c r="C26" s="44"/>
      <c r="D26" s="43" t="s">
        <v>53</v>
      </c>
      <c r="E26" s="45"/>
      <c r="F26" s="46"/>
      <c r="G26" s="47"/>
      <c r="H26" s="47"/>
      <c r="I26" s="48"/>
      <c r="J26" s="49"/>
      <c r="K26" s="49" t="str">
        <f t="shared" si="3"/>
        <v>New_Reporter_FAC</v>
      </c>
      <c r="L26" s="46">
        <f>MATCH($K26,FAC_TOTALS_APTA!$A$2:$BL$2,)</f>
        <v>40</v>
      </c>
      <c r="M26" s="47">
        <f>IF(M11=0,0,VLOOKUP(M11,FAC_TOTALS_APTA!$A$4:$BN$108,$L26,FALSE))</f>
        <v>0</v>
      </c>
      <c r="N26" s="47">
        <f>IF(N11=0,0,VLOOKUP(N11,FAC_TOTALS_APTA!$A$4:$BN$108,$L26,FALSE))</f>
        <v>7695887</v>
      </c>
      <c r="O26" s="47">
        <f>IF(O11=0,0,VLOOKUP(O11,FAC_TOTALS_APTA!$A$4:$BN$108,$L26,FALSE))</f>
        <v>41519322.999999903</v>
      </c>
      <c r="P26" s="47">
        <f>IF(P11=0,0,VLOOKUP(P11,FAC_TOTALS_APTA!$A$4:$BN$108,$L26,FALSE))</f>
        <v>0</v>
      </c>
      <c r="Q26" s="47">
        <f>IF(Q11=0,0,VLOOKUP(Q11,FAC_TOTALS_APTA!$A$4:$BN$108,$L26,FALSE))</f>
        <v>0</v>
      </c>
      <c r="R26" s="47">
        <f>IF(R11=0,0,VLOOKUP(R11,FAC_TOTALS_APTA!$A$4:$BN$108,$L26,FALSE))</f>
        <v>0</v>
      </c>
      <c r="S26" s="47">
        <f>IF(S11=0,0,VLOOKUP(S11,FAC_TOTALS_APTA!$A$4:$BN$108,$L26,FALSE))</f>
        <v>11348341</v>
      </c>
      <c r="T26" s="47">
        <f>IF(T11=0,0,VLOOKUP(T11,FAC_TOTALS_APTA!$A$4:$BN$108,$L26,FALSE))</f>
        <v>0</v>
      </c>
      <c r="U26" s="47">
        <f>IF(U11=0,0,VLOOKUP(U11,FAC_TOTALS_APTA!$A$4:$BN$108,$L26,FALSE))</f>
        <v>0</v>
      </c>
      <c r="V26" s="47">
        <f>IF(V11=0,0,VLOOKUP(V11,FAC_TOTALS_APTA!$A$4:$BN$108,$L26,FALSE))</f>
        <v>0</v>
      </c>
      <c r="W26" s="47">
        <f>IF(W11=0,0,VLOOKUP(W11,FAC_TOTALS_APTA!$A$4:$BN$108,$L26,FALSE))</f>
        <v>0</v>
      </c>
      <c r="X26" s="47">
        <f>IF(X11=0,0,VLOOKUP(X11,FAC_TOTALS_APTA!$A$4:$BN$108,$L26,FALSE))</f>
        <v>0</v>
      </c>
      <c r="Y26" s="47">
        <f>IF(Y11=0,0,VLOOKUP(Y11,FAC_TOTALS_APTA!$A$4:$BN$108,$L26,FALSE))</f>
        <v>0</v>
      </c>
      <c r="Z26" s="47">
        <f>IF(Z11=0,0,VLOOKUP(Z11,FAC_TOTALS_APTA!$A$4:$BN$108,$L26,FALSE))</f>
        <v>0</v>
      </c>
      <c r="AA26" s="47">
        <f>IF(AA11=0,0,VLOOKUP(AA11,FAC_TOTALS_APTA!$A$4:$BN$108,$L26,FALSE))</f>
        <v>0</v>
      </c>
      <c r="AB26" s="47">
        <f>IF(AB11=0,0,VLOOKUP(AB11,FAC_TOTALS_APTA!$A$4:$BN$108,$L26,FALSE))</f>
        <v>0</v>
      </c>
      <c r="AC26" s="50">
        <f>SUM(M26:AB26)</f>
        <v>60563550.999999903</v>
      </c>
      <c r="AD26" s="51">
        <f>AC26/G28</f>
        <v>5.6605924910610519E-2</v>
      </c>
      <c r="AE26" s="8"/>
    </row>
    <row r="27" spans="1:31" s="74" customFormat="1" ht="15" x14ac:dyDescent="0.2">
      <c r="A27" s="73"/>
      <c r="B27" s="27" t="s">
        <v>75</v>
      </c>
      <c r="C27" s="29"/>
      <c r="D27" s="8" t="s">
        <v>6</v>
      </c>
      <c r="E27" s="56"/>
      <c r="F27" s="8">
        <f>MATCH($D27,FAC_TOTALS_APTA!$A$2:$BL$2,)</f>
        <v>9</v>
      </c>
      <c r="G27" s="75">
        <f>VLOOKUP(G11,FAC_TOTALS_APTA!$A$4:$BN$108,$F27,FALSE)</f>
        <v>933848584.89203703</v>
      </c>
      <c r="H27" s="75">
        <f>VLOOKUP(H11,FAC_TOTALS_APTA!$A$4:$BL$108,$F27,FALSE)</f>
        <v>1831707179.24789</v>
      </c>
      <c r="I27" s="77">
        <f t="shared" ref="I27:I28" si="5">H27/G27-1</f>
        <v>0.96146057174745847</v>
      </c>
      <c r="J27" s="32"/>
      <c r="K27" s="32"/>
      <c r="L27" s="8"/>
      <c r="M27" s="30">
        <f>SUM(M13:M18)</f>
        <v>88753540.43226175</v>
      </c>
      <c r="N27" s="30">
        <f>SUM(N13:N18)</f>
        <v>95307042.290945277</v>
      </c>
      <c r="O27" s="30">
        <f>SUM(O13:O18)</f>
        <v>67649582.586034536</v>
      </c>
      <c r="P27" s="30">
        <f>SUM(P13:P18)</f>
        <v>102184900.48879895</v>
      </c>
      <c r="Q27" s="30">
        <f>SUM(Q13:Q18)</f>
        <v>57388118.109000206</v>
      </c>
      <c r="R27" s="30">
        <f>SUM(R13:R18)</f>
        <v>31288844.081491832</v>
      </c>
      <c r="S27" s="30">
        <f>SUM(S13:S18)</f>
        <v>-61908226.731824927</v>
      </c>
      <c r="T27" s="30">
        <f>SUM(T13:T18)</f>
        <v>29868132.324491579</v>
      </c>
      <c r="U27" s="30">
        <f>SUM(U13:U18)</f>
        <v>75512471.050024316</v>
      </c>
      <c r="V27" s="30">
        <f>SUM(V13:V18)</f>
        <v>50597807.590121657</v>
      </c>
      <c r="W27" s="30">
        <f>SUM(W13:W18)</f>
        <v>-37066211.262464345</v>
      </c>
      <c r="X27" s="30">
        <f>SUM(X13:X18)</f>
        <v>38322325.950798869</v>
      </c>
      <c r="Y27" s="30">
        <f>SUM(Y13:Y18)</f>
        <v>-129706046.57978848</v>
      </c>
      <c r="Z27" s="30">
        <f>SUM(Z13:Z18)</f>
        <v>-38214157.993715912</v>
      </c>
      <c r="AA27" s="30">
        <f>SUM(AA13:AA18)</f>
        <v>43690484.854294099</v>
      </c>
      <c r="AB27" s="30">
        <f>SUM(AB13:AB18)</f>
        <v>13645847.046493858</v>
      </c>
      <c r="AC27" s="33">
        <f>H27-G27</f>
        <v>897858594.35585296</v>
      </c>
      <c r="AD27" s="34">
        <f>I27</f>
        <v>0.96146057174745847</v>
      </c>
      <c r="AE27" s="73"/>
    </row>
    <row r="28" spans="1:31" ht="16" thickBot="1" x14ac:dyDescent="0.25">
      <c r="B28" s="11" t="s">
        <v>58</v>
      </c>
      <c r="C28" s="25"/>
      <c r="D28" s="25" t="s">
        <v>4</v>
      </c>
      <c r="E28" s="25"/>
      <c r="F28" s="25">
        <f>MATCH($D28,FAC_TOTALS_APTA!$A$2:$BL$2,)</f>
        <v>7</v>
      </c>
      <c r="G28" s="76">
        <f>VLOOKUP(G11,FAC_TOTALS_APTA!$A$4:$BL$108,$F28,FALSE)</f>
        <v>1069915403.65499</v>
      </c>
      <c r="H28" s="76">
        <f>VLOOKUP(H11,FAC_TOTALS_APTA!$A$4:$BL$108,$F28,FALSE)</f>
        <v>1636184633.7979901</v>
      </c>
      <c r="I28" s="78">
        <f t="shared" si="5"/>
        <v>0.52926542435835611</v>
      </c>
      <c r="J28" s="52"/>
      <c r="K28" s="52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53">
        <f>H28-G28</f>
        <v>566269230.14300013</v>
      </c>
      <c r="AD28" s="54">
        <f>I28</f>
        <v>0.52926542435835611</v>
      </c>
    </row>
    <row r="29" spans="1:31" ht="17" thickTop="1" thickBot="1" x14ac:dyDescent="0.25">
      <c r="B29" s="58" t="s">
        <v>76</v>
      </c>
      <c r="C29" s="59"/>
      <c r="D29" s="59"/>
      <c r="E29" s="60"/>
      <c r="F29" s="59"/>
      <c r="G29" s="59"/>
      <c r="H29" s="59"/>
      <c r="I29" s="61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4">
        <f>AD28-AD27</f>
        <v>-0.43219514738910236</v>
      </c>
    </row>
    <row r="30" spans="1:31" ht="15" thickTop="1" x14ac:dyDescent="0.2"/>
    <row r="31" spans="1:31" s="12" customFormat="1" ht="15" x14ac:dyDescent="0.2">
      <c r="B31" s="20" t="s">
        <v>28</v>
      </c>
      <c r="E31" s="8"/>
      <c r="I31" s="19"/>
    </row>
    <row r="32" spans="1:31" ht="15" x14ac:dyDescent="0.2">
      <c r="B32" s="17" t="s">
        <v>19</v>
      </c>
      <c r="C32" s="18" t="s">
        <v>20</v>
      </c>
      <c r="D32" s="12"/>
      <c r="E32" s="8"/>
      <c r="F32" s="12"/>
      <c r="G32" s="12"/>
      <c r="H32" s="12"/>
      <c r="I32" s="19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1" x14ac:dyDescent="0.2">
      <c r="B33" s="17"/>
      <c r="C33" s="18"/>
      <c r="D33" s="12"/>
      <c r="E33" s="8"/>
      <c r="F33" s="12"/>
      <c r="G33" s="12"/>
      <c r="H33" s="12"/>
      <c r="I33" s="19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1" ht="15" x14ac:dyDescent="0.2">
      <c r="B34" s="20" t="s">
        <v>78</v>
      </c>
      <c r="C34" s="21">
        <v>1</v>
      </c>
      <c r="D34" s="12"/>
      <c r="E34" s="8"/>
      <c r="F34" s="12"/>
      <c r="G34" s="12"/>
      <c r="H34" s="12"/>
      <c r="I34" s="19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1" ht="16" thickBot="1" x14ac:dyDescent="0.25">
      <c r="B35" s="22" t="s">
        <v>39</v>
      </c>
      <c r="C35" s="23">
        <v>2</v>
      </c>
      <c r="D35" s="24"/>
      <c r="E35" s="25"/>
      <c r="F35" s="24"/>
      <c r="G35" s="24"/>
      <c r="H35" s="24"/>
      <c r="I35" s="26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1:31" ht="15" thickTop="1" x14ac:dyDescent="0.2">
      <c r="B36" s="62"/>
      <c r="C36" s="63"/>
      <c r="D36" s="63"/>
      <c r="E36" s="63"/>
      <c r="F36" s="63"/>
      <c r="G36" s="85" t="s">
        <v>59</v>
      </c>
      <c r="H36" s="85"/>
      <c r="I36" s="85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5" t="s">
        <v>63</v>
      </c>
      <c r="AD36" s="85"/>
    </row>
    <row r="37" spans="1:31" ht="15" x14ac:dyDescent="0.2">
      <c r="B37" s="10" t="s">
        <v>21</v>
      </c>
      <c r="C37" s="28" t="s">
        <v>22</v>
      </c>
      <c r="D37" s="9" t="s">
        <v>23</v>
      </c>
      <c r="E37" s="9" t="s">
        <v>29</v>
      </c>
      <c r="F37" s="9"/>
      <c r="G37" s="28">
        <f>$C$1</f>
        <v>2002</v>
      </c>
      <c r="H37" s="28">
        <f>$C$2</f>
        <v>2018</v>
      </c>
      <c r="I37" s="28" t="s">
        <v>25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 t="s">
        <v>27</v>
      </c>
      <c r="AD37" s="28" t="s">
        <v>25</v>
      </c>
    </row>
    <row r="38" spans="1:31" s="15" customFormat="1" x14ac:dyDescent="0.2">
      <c r="A38" s="8"/>
      <c r="B38" s="27"/>
      <c r="C38" s="29"/>
      <c r="D38" s="8"/>
      <c r="E38" s="8"/>
      <c r="F38" s="8"/>
      <c r="G38" s="8"/>
      <c r="H38" s="8"/>
      <c r="I38" s="29"/>
      <c r="J38" s="8"/>
      <c r="K38" s="8"/>
      <c r="L38" s="8"/>
      <c r="M38" s="8">
        <v>1</v>
      </c>
      <c r="N38" s="8">
        <v>2</v>
      </c>
      <c r="O38" s="8">
        <v>3</v>
      </c>
      <c r="P38" s="8">
        <v>4</v>
      </c>
      <c r="Q38" s="8">
        <v>5</v>
      </c>
      <c r="R38" s="8">
        <v>6</v>
      </c>
      <c r="S38" s="8">
        <v>7</v>
      </c>
      <c r="T38" s="8">
        <v>8</v>
      </c>
      <c r="U38" s="8">
        <v>9</v>
      </c>
      <c r="V38" s="8">
        <v>10</v>
      </c>
      <c r="W38" s="8">
        <v>11</v>
      </c>
      <c r="X38" s="8">
        <v>12</v>
      </c>
      <c r="Y38" s="8">
        <v>13</v>
      </c>
      <c r="Z38" s="8">
        <v>14</v>
      </c>
      <c r="AA38" s="8">
        <v>15</v>
      </c>
      <c r="AB38" s="8">
        <v>16</v>
      </c>
      <c r="AC38" s="8"/>
      <c r="AD38" s="8"/>
      <c r="AE38" s="8"/>
    </row>
    <row r="39" spans="1:31" x14ac:dyDescent="0.2">
      <c r="B39" s="27"/>
      <c r="C39" s="29"/>
      <c r="D39" s="8"/>
      <c r="E39" s="8"/>
      <c r="F39" s="8"/>
      <c r="G39" s="8" t="str">
        <f>CONCATENATE($C34,"_",$C35,"_",G37)</f>
        <v>1_2_2002</v>
      </c>
      <c r="H39" s="8" t="str">
        <f>CONCATENATE($C34,"_",$C35,"_",H37)</f>
        <v>1_2_2018</v>
      </c>
      <c r="I39" s="29"/>
      <c r="J39" s="8"/>
      <c r="K39" s="8"/>
      <c r="L39" s="8"/>
      <c r="M39" s="8" t="str">
        <f>IF($G37+M38&gt;$H37,0,CONCATENATE($C34,"_",$C35,"_",$G37+M38))</f>
        <v>1_2_2003</v>
      </c>
      <c r="N39" s="8" t="str">
        <f t="shared" ref="N39:AB39" si="6">IF($G37+N38&gt;$H37,0,CONCATENATE($C34,"_",$C35,"_",$G37+N38))</f>
        <v>1_2_2004</v>
      </c>
      <c r="O39" s="8" t="str">
        <f t="shared" si="6"/>
        <v>1_2_2005</v>
      </c>
      <c r="P39" s="8" t="str">
        <f t="shared" si="6"/>
        <v>1_2_2006</v>
      </c>
      <c r="Q39" s="8" t="str">
        <f t="shared" si="6"/>
        <v>1_2_2007</v>
      </c>
      <c r="R39" s="8" t="str">
        <f t="shared" si="6"/>
        <v>1_2_2008</v>
      </c>
      <c r="S39" s="8" t="str">
        <f t="shared" si="6"/>
        <v>1_2_2009</v>
      </c>
      <c r="T39" s="8" t="str">
        <f t="shared" si="6"/>
        <v>1_2_2010</v>
      </c>
      <c r="U39" s="8" t="str">
        <f t="shared" si="6"/>
        <v>1_2_2011</v>
      </c>
      <c r="V39" s="8" t="str">
        <f t="shared" si="6"/>
        <v>1_2_2012</v>
      </c>
      <c r="W39" s="8" t="str">
        <f t="shared" si="6"/>
        <v>1_2_2013</v>
      </c>
      <c r="X39" s="8" t="str">
        <f t="shared" si="6"/>
        <v>1_2_2014</v>
      </c>
      <c r="Y39" s="8" t="str">
        <f t="shared" si="6"/>
        <v>1_2_2015</v>
      </c>
      <c r="Z39" s="8" t="str">
        <f t="shared" si="6"/>
        <v>1_2_2016</v>
      </c>
      <c r="AA39" s="8" t="str">
        <f t="shared" si="6"/>
        <v>1_2_2017</v>
      </c>
      <c r="AB39" s="8" t="str">
        <f t="shared" si="6"/>
        <v>1_2_2018</v>
      </c>
      <c r="AC39" s="8"/>
      <c r="AD39" s="8"/>
    </row>
    <row r="40" spans="1:31" x14ac:dyDescent="0.2">
      <c r="B40" s="27"/>
      <c r="C40" s="29"/>
      <c r="D40" s="8"/>
      <c r="E40" s="8"/>
      <c r="F40" s="8" t="s">
        <v>26</v>
      </c>
      <c r="G40" s="30"/>
      <c r="H40" s="30"/>
      <c r="I40" s="29"/>
      <c r="J40" s="8"/>
      <c r="K40" s="8"/>
      <c r="L40" s="8" t="s">
        <v>26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1" s="15" customFormat="1" ht="15" x14ac:dyDescent="0.2">
      <c r="A41" s="8"/>
      <c r="B41" s="27" t="s">
        <v>37</v>
      </c>
      <c r="C41" s="29" t="s">
        <v>24</v>
      </c>
      <c r="D41" s="8" t="s">
        <v>8</v>
      </c>
      <c r="E41" s="56">
        <v>0.52300000000000002</v>
      </c>
      <c r="F41" s="8">
        <f>MATCH($D41,FAC_TOTALS_APTA!$A$2:$BN$2,)</f>
        <v>11</v>
      </c>
      <c r="G41" s="30">
        <f>VLOOKUP(G39,FAC_TOTALS_APTA!$A$4:$BN$108,$F41,FALSE)</f>
        <v>2962620.5000872598</v>
      </c>
      <c r="H41" s="30">
        <f>VLOOKUP(H39,FAC_TOTALS_APTA!$A$4:$BN$108,$F41,FALSE)</f>
        <v>4711448.7649383796</v>
      </c>
      <c r="I41" s="31">
        <f>IFERROR(H41/G41-1,"-")</f>
        <v>0.59029776672361867</v>
      </c>
      <c r="J41" s="32" t="str">
        <f>IF(C41="Log","_log","")</f>
        <v>_log</v>
      </c>
      <c r="K41" s="32" t="str">
        <f>CONCATENATE(D41,J41,"_FAC")</f>
        <v>VRM_ADJ_log_FAC</v>
      </c>
      <c r="L41" s="8">
        <f>MATCH($K41,FAC_TOTALS_APTA!$A$2:$BL$2,)</f>
        <v>24</v>
      </c>
      <c r="M41" s="30">
        <f>IF(M39=0,0,VLOOKUP(M39,FAC_TOTALS_APTA!$A$4:$BN$108,$L41,FALSE))</f>
        <v>604572.24213788903</v>
      </c>
      <c r="N41" s="30">
        <f>IF(N39=0,0,VLOOKUP(N39,FAC_TOTALS_APTA!$A$4:$BN$108,$L41,FALSE))</f>
        <v>700006.440840884</v>
      </c>
      <c r="O41" s="30">
        <f>IF(O39=0,0,VLOOKUP(O39,FAC_TOTALS_APTA!$A$4:$BN$108,$L41,FALSE))</f>
        <v>2050620.4227823601</v>
      </c>
      <c r="P41" s="30">
        <f>IF(P39=0,0,VLOOKUP(P39,FAC_TOTALS_APTA!$A$4:$BN$108,$L41,FALSE))</f>
        <v>2187385.3805808402</v>
      </c>
      <c r="Q41" s="30">
        <f>IF(Q39=0,0,VLOOKUP(Q39,FAC_TOTALS_APTA!$A$4:$BN$108,$L41,FALSE))</f>
        <v>2927083.71528209</v>
      </c>
      <c r="R41" s="30">
        <f>IF(R39=0,0,VLOOKUP(R39,FAC_TOTALS_APTA!$A$4:$BN$108,$L41,FALSE))</f>
        <v>5520156.4396693399</v>
      </c>
      <c r="S41" s="30">
        <f>IF(S39=0,0,VLOOKUP(S39,FAC_TOTALS_APTA!$A$4:$BN$108,$L41,FALSE))</f>
        <v>226735.55609521101</v>
      </c>
      <c r="T41" s="30">
        <f>IF(T39=0,0,VLOOKUP(T39,FAC_TOTALS_APTA!$A$4:$BN$108,$L41,FALSE))</f>
        <v>231857.13043884799</v>
      </c>
      <c r="U41" s="30">
        <f>IF(U39=0,0,VLOOKUP(U39,FAC_TOTALS_APTA!$A$4:$BN$108,$L41,FALSE))</f>
        <v>2832586.76159435</v>
      </c>
      <c r="V41" s="30">
        <f>IF(V39=0,0,VLOOKUP(V39,FAC_TOTALS_APTA!$A$4:$BN$108,$L41,FALSE))</f>
        <v>3425952.1362274499</v>
      </c>
      <c r="W41" s="30">
        <f>IF(W39=0,0,VLOOKUP(W39,FAC_TOTALS_APTA!$A$4:$BN$108,$L41,FALSE))</f>
        <v>5597817.8866612799</v>
      </c>
      <c r="X41" s="30">
        <f>IF(X39=0,0,VLOOKUP(X39,FAC_TOTALS_APTA!$A$4:$BN$108,$L41,FALSE))</f>
        <v>1231754.5230606999</v>
      </c>
      <c r="Y41" s="30">
        <f>IF(Y39=0,0,VLOOKUP(Y39,FAC_TOTALS_APTA!$A$4:$BN$108,$L41,FALSE))</f>
        <v>618797.20528476196</v>
      </c>
      <c r="Z41" s="30">
        <f>IF(Z39=0,0,VLOOKUP(Z39,FAC_TOTALS_APTA!$A$4:$BN$108,$L41,FALSE))</f>
        <v>1496958.4382114001</v>
      </c>
      <c r="AA41" s="30">
        <f>IF(AA39=0,0,VLOOKUP(AA39,FAC_TOTALS_APTA!$A$4:$BN$108,$L41,FALSE))</f>
        <v>355649.531126399</v>
      </c>
      <c r="AB41" s="30">
        <f>IF(AB39=0,0,VLOOKUP(AB39,FAC_TOTALS_APTA!$A$4:$BN$108,$L41,FALSE))</f>
        <v>1699135.98517832</v>
      </c>
      <c r="AC41" s="33">
        <f>SUM(M41:AB41)</f>
        <v>31707069.795172129</v>
      </c>
      <c r="AD41" s="34">
        <f>AC41/G56</f>
        <v>0.66681880255975956</v>
      </c>
      <c r="AE41" s="8"/>
    </row>
    <row r="42" spans="1:31" s="15" customFormat="1" ht="15" x14ac:dyDescent="0.2">
      <c r="A42" s="8"/>
      <c r="B42" s="27" t="s">
        <v>60</v>
      </c>
      <c r="C42" s="29" t="s">
        <v>24</v>
      </c>
      <c r="D42" s="8" t="s">
        <v>18</v>
      </c>
      <c r="E42" s="56">
        <v>-0.71730000000000005</v>
      </c>
      <c r="F42" s="8">
        <f>MATCH($D42,FAC_TOTALS_APTA!$A$2:$BN$2,)</f>
        <v>12</v>
      </c>
      <c r="G42" s="55">
        <f>VLOOKUP(G39,FAC_TOTALS_APTA!$A$4:$BN$108,$F42,FALSE)</f>
        <v>1.2225813885152299</v>
      </c>
      <c r="H42" s="55">
        <f>VLOOKUP(H39,FAC_TOTALS_APTA!$A$4:$BN$108,$F42,FALSE)</f>
        <v>1.26586607517489</v>
      </c>
      <c r="I42" s="31">
        <f t="shared" ref="I42:I53" si="7">IFERROR(H42/G42-1,"-")</f>
        <v>3.5404339593478884E-2</v>
      </c>
      <c r="J42" s="32" t="str">
        <f t="shared" ref="J42:J53" si="8">IF(C42="Log","_log","")</f>
        <v>_log</v>
      </c>
      <c r="K42" s="32" t="str">
        <f t="shared" ref="K42:K54" si="9">CONCATENATE(D42,J42,"_FAC")</f>
        <v>FARE_per_UPT_2018_log_FAC</v>
      </c>
      <c r="L42" s="8">
        <f>MATCH($K42,FAC_TOTALS_APTA!$A$2:$BL$2,)</f>
        <v>25</v>
      </c>
      <c r="M42" s="30">
        <f>IF(M39=0,0,VLOOKUP(M39,FAC_TOTALS_APTA!$A$4:$BN$108,$L42,FALSE))</f>
        <v>4386660.9673793698</v>
      </c>
      <c r="N42" s="30">
        <f>IF(N39=0,0,VLOOKUP(N39,FAC_TOTALS_APTA!$A$4:$BN$108,$L42,FALSE))</f>
        <v>1238573.4009088699</v>
      </c>
      <c r="O42" s="30">
        <f>IF(O39=0,0,VLOOKUP(O39,FAC_TOTALS_APTA!$A$4:$BN$108,$L42,FALSE))</f>
        <v>792336.67292133905</v>
      </c>
      <c r="P42" s="30">
        <f>IF(P39=0,0,VLOOKUP(P39,FAC_TOTALS_APTA!$A$4:$BN$108,$L42,FALSE))</f>
        <v>530735.76722228003</v>
      </c>
      <c r="Q42" s="30">
        <f>IF(Q39=0,0,VLOOKUP(Q39,FAC_TOTALS_APTA!$A$4:$BN$108,$L42,FALSE))</f>
        <v>-1507289.7539471099</v>
      </c>
      <c r="R42" s="30">
        <f>IF(R39=0,0,VLOOKUP(R39,FAC_TOTALS_APTA!$A$4:$BN$108,$L42,FALSE))</f>
        <v>-597653.85556198098</v>
      </c>
      <c r="S42" s="30">
        <f>IF(S39=0,0,VLOOKUP(S39,FAC_TOTALS_APTA!$A$4:$BN$108,$L42,FALSE))</f>
        <v>-5354618.2125752196</v>
      </c>
      <c r="T42" s="30">
        <f>IF(T39=0,0,VLOOKUP(T39,FAC_TOTALS_APTA!$A$4:$BN$108,$L42,FALSE))</f>
        <v>-512887.06830636499</v>
      </c>
      <c r="U42" s="30">
        <f>IF(U39=0,0,VLOOKUP(U39,FAC_TOTALS_APTA!$A$4:$BN$108,$L42,FALSE))</f>
        <v>-821556.10086535895</v>
      </c>
      <c r="V42" s="30">
        <f>IF(V39=0,0,VLOOKUP(V39,FAC_TOTALS_APTA!$A$4:$BN$108,$L42,FALSE))</f>
        <v>535839.52209427697</v>
      </c>
      <c r="W42" s="30">
        <f>IF(W39=0,0,VLOOKUP(W39,FAC_TOTALS_APTA!$A$4:$BN$108,$L42,FALSE))</f>
        <v>-2093513.6839051801</v>
      </c>
      <c r="X42" s="30">
        <f>IF(X39=0,0,VLOOKUP(X39,FAC_TOTALS_APTA!$A$4:$BN$108,$L42,FALSE))</f>
        <v>149126.312096526</v>
      </c>
      <c r="Y42" s="30">
        <f>IF(Y39=0,0,VLOOKUP(Y39,FAC_TOTALS_APTA!$A$4:$BN$108,$L42,FALSE))</f>
        <v>-779727.34897870198</v>
      </c>
      <c r="Z42" s="30">
        <f>IF(Z39=0,0,VLOOKUP(Z39,FAC_TOTALS_APTA!$A$4:$BN$108,$L42,FALSE))</f>
        <v>1467723.92984945</v>
      </c>
      <c r="AA42" s="30">
        <f>IF(AA39=0,0,VLOOKUP(AA39,FAC_TOTALS_APTA!$A$4:$BN$108,$L42,FALSE))</f>
        <v>-181420.44495567601</v>
      </c>
      <c r="AB42" s="30">
        <f>IF(AB39=0,0,VLOOKUP(AB39,FAC_TOTALS_APTA!$A$4:$BN$108,$L42,FALSE))</f>
        <v>680126.78247964301</v>
      </c>
      <c r="AC42" s="33">
        <f t="shared" ref="AC42:AC53" si="10">SUM(M42:AB42)</f>
        <v>-2067543.1141438386</v>
      </c>
      <c r="AD42" s="34">
        <f>AC42/G56</f>
        <v>-4.348167877133808E-2</v>
      </c>
      <c r="AE42" s="8"/>
    </row>
    <row r="43" spans="1:31" s="15" customFormat="1" ht="15" x14ac:dyDescent="0.2">
      <c r="A43" s="8"/>
      <c r="B43" s="27" t="s">
        <v>56</v>
      </c>
      <c r="C43" s="29" t="s">
        <v>24</v>
      </c>
      <c r="D43" s="8" t="s">
        <v>9</v>
      </c>
      <c r="E43" s="56">
        <v>0.59470000000000001</v>
      </c>
      <c r="F43" s="8">
        <f>MATCH($D43,FAC_TOTALS_APTA!$A$2:$BN$2,)</f>
        <v>13</v>
      </c>
      <c r="G43" s="30">
        <f>VLOOKUP(G39,FAC_TOTALS_APTA!$A$4:$BN$108,$F43,FALSE)</f>
        <v>2768260.23772333</v>
      </c>
      <c r="H43" s="30">
        <f>VLOOKUP(H39,FAC_TOTALS_APTA!$A$4:$BN$108,$F43,FALSE)</f>
        <v>3015744.4941639798</v>
      </c>
      <c r="I43" s="31">
        <f t="shared" si="7"/>
        <v>8.9400647044724835E-2</v>
      </c>
      <c r="J43" s="32" t="str">
        <f t="shared" si="8"/>
        <v>_log</v>
      </c>
      <c r="K43" s="32" t="str">
        <f t="shared" si="9"/>
        <v>POP_EMP_log_FAC</v>
      </c>
      <c r="L43" s="8">
        <f>MATCH($K43,FAC_TOTALS_APTA!$A$2:$BL$2,)</f>
        <v>26</v>
      </c>
      <c r="M43" s="30">
        <f>IF(M39=0,0,VLOOKUP(M39,FAC_TOTALS_APTA!$A$4:$BN$108,$L43,FALSE))</f>
        <v>517806.541964581</v>
      </c>
      <c r="N43" s="30">
        <f>IF(N39=0,0,VLOOKUP(N39,FAC_TOTALS_APTA!$A$4:$BN$108,$L43,FALSE))</f>
        <v>561472.55995450797</v>
      </c>
      <c r="O43" s="30">
        <f>IF(O39=0,0,VLOOKUP(O39,FAC_TOTALS_APTA!$A$4:$BN$108,$L43,FALSE))</f>
        <v>709980.91034228099</v>
      </c>
      <c r="P43" s="30">
        <f>IF(P39=0,0,VLOOKUP(P39,FAC_TOTALS_APTA!$A$4:$BN$108,$L43,FALSE))</f>
        <v>923319.67307972803</v>
      </c>
      <c r="Q43" s="30">
        <f>IF(Q39=0,0,VLOOKUP(Q39,FAC_TOTALS_APTA!$A$4:$BN$108,$L43,FALSE))</f>
        <v>286299.64584346599</v>
      </c>
      <c r="R43" s="30">
        <f>IF(R39=0,0,VLOOKUP(R39,FAC_TOTALS_APTA!$A$4:$BN$108,$L43,FALSE))</f>
        <v>61597.403141910603</v>
      </c>
      <c r="S43" s="30">
        <f>IF(S39=0,0,VLOOKUP(S39,FAC_TOTALS_APTA!$A$4:$BN$108,$L43,FALSE))</f>
        <v>-322959.25574688899</v>
      </c>
      <c r="T43" s="30">
        <f>IF(T39=0,0,VLOOKUP(T39,FAC_TOTALS_APTA!$A$4:$BN$108,$L43,FALSE))</f>
        <v>129508.802006389</v>
      </c>
      <c r="U43" s="30">
        <f>IF(U39=0,0,VLOOKUP(U39,FAC_TOTALS_APTA!$A$4:$BN$108,$L43,FALSE))</f>
        <v>284798.72448532499</v>
      </c>
      <c r="V43" s="30">
        <f>IF(V39=0,0,VLOOKUP(V39,FAC_TOTALS_APTA!$A$4:$BN$108,$L43,FALSE))</f>
        <v>456022.02252455399</v>
      </c>
      <c r="W43" s="30">
        <f>IF(W39=0,0,VLOOKUP(W39,FAC_TOTALS_APTA!$A$4:$BN$108,$L43,FALSE))</f>
        <v>694573.87298868306</v>
      </c>
      <c r="X43" s="30">
        <f>IF(X39=0,0,VLOOKUP(X39,FAC_TOTALS_APTA!$A$4:$BN$108,$L43,FALSE))</f>
        <v>578813.33811516699</v>
      </c>
      <c r="Y43" s="30">
        <f>IF(Y39=0,0,VLOOKUP(Y39,FAC_TOTALS_APTA!$A$4:$BN$108,$L43,FALSE))</f>
        <v>638671.36507301498</v>
      </c>
      <c r="Z43" s="30">
        <f>IF(Z39=0,0,VLOOKUP(Z39,FAC_TOTALS_APTA!$A$4:$BN$108,$L43,FALSE))</f>
        <v>560215.65571529302</v>
      </c>
      <c r="AA43" s="30">
        <f>IF(AA39=0,0,VLOOKUP(AA39,FAC_TOTALS_APTA!$A$4:$BN$108,$L43,FALSE))</f>
        <v>582289.16252149094</v>
      </c>
      <c r="AB43" s="30">
        <f>IF(AB39=0,0,VLOOKUP(AB39,FAC_TOTALS_APTA!$A$4:$BN$108,$L43,FALSE))</f>
        <v>519275.00343893003</v>
      </c>
      <c r="AC43" s="33">
        <f t="shared" si="10"/>
        <v>7181685.4254484326</v>
      </c>
      <c r="AD43" s="34">
        <f>AC43/G56</f>
        <v>0.15103517627754992</v>
      </c>
      <c r="AE43" s="8"/>
    </row>
    <row r="44" spans="1:31" s="15" customFormat="1" ht="30" x14ac:dyDescent="0.2">
      <c r="A44" s="8"/>
      <c r="B44" s="27" t="s">
        <v>82</v>
      </c>
      <c r="C44" s="29"/>
      <c r="D44" s="5" t="s">
        <v>79</v>
      </c>
      <c r="E44" s="56">
        <v>-0.45679999999999998</v>
      </c>
      <c r="F44" s="8">
        <f>MATCH($D44,FAC_TOTALS_APTA!$A$2:$BN$2,)</f>
        <v>17</v>
      </c>
      <c r="G44" s="55">
        <f>VLOOKUP(G39,FAC_TOTALS_APTA!$A$4:$BN$108,$F44,FALSE)</f>
        <v>0.32365849183725298</v>
      </c>
      <c r="H44" s="55">
        <f>VLOOKUP(H39,FAC_TOTALS_APTA!$A$4:$BN$108,$F44,FALSE)</f>
        <v>0.29219186593364799</v>
      </c>
      <c r="I44" s="31">
        <f t="shared" si="7"/>
        <v>-9.7221691063887006E-2</v>
      </c>
      <c r="J44" s="32" t="str">
        <f t="shared" si="8"/>
        <v/>
      </c>
      <c r="K44" s="32" t="str">
        <f t="shared" si="9"/>
        <v>TSD_POP_EMP_PCT_FAC</v>
      </c>
      <c r="L44" s="8">
        <f>MATCH($K44,FAC_TOTALS_APTA!$A$2:$BL$2,)</f>
        <v>30</v>
      </c>
      <c r="M44" s="30">
        <f>IF(M39=0,0,VLOOKUP(M39,FAC_TOTALS_APTA!$A$4:$BN$108,$L44,FALSE))</f>
        <v>30667.014361829199</v>
      </c>
      <c r="N44" s="30">
        <f>IF(N39=0,0,VLOOKUP(N39,FAC_TOTALS_APTA!$A$4:$BN$108,$L44,FALSE))</f>
        <v>85042.473689346894</v>
      </c>
      <c r="O44" s="30">
        <f>IF(O39=0,0,VLOOKUP(O39,FAC_TOTALS_APTA!$A$4:$BN$108,$L44,FALSE))</f>
        <v>91757.200466545997</v>
      </c>
      <c r="P44" s="30">
        <f>IF(P39=0,0,VLOOKUP(P39,FAC_TOTALS_APTA!$A$4:$BN$108,$L44,FALSE))</f>
        <v>1518.2114289710601</v>
      </c>
      <c r="Q44" s="30">
        <f>IF(Q39=0,0,VLOOKUP(Q39,FAC_TOTALS_APTA!$A$4:$BN$108,$L44,FALSE))</f>
        <v>164800.141690738</v>
      </c>
      <c r="R44" s="30">
        <f>IF(R39=0,0,VLOOKUP(R39,FAC_TOTALS_APTA!$A$4:$BN$108,$L44,FALSE))</f>
        <v>19689.278457473902</v>
      </c>
      <c r="S44" s="30">
        <f>IF(S39=0,0,VLOOKUP(S39,FAC_TOTALS_APTA!$A$4:$BN$108,$L44,FALSE))</f>
        <v>-203817.75188725401</v>
      </c>
      <c r="T44" s="30">
        <f>IF(T39=0,0,VLOOKUP(T39,FAC_TOTALS_APTA!$A$4:$BN$108,$L44,FALSE))</f>
        <v>-81903.135470414403</v>
      </c>
      <c r="U44" s="30">
        <f>IF(U39=0,0,VLOOKUP(U39,FAC_TOTALS_APTA!$A$4:$BN$108,$L44,FALSE))</f>
        <v>151221.81542810399</v>
      </c>
      <c r="V44" s="30">
        <f>IF(V39=0,0,VLOOKUP(V39,FAC_TOTALS_APTA!$A$4:$BN$108,$L44,FALSE))</f>
        <v>302705.62217373599</v>
      </c>
      <c r="W44" s="30">
        <f>IF(W39=0,0,VLOOKUP(W39,FAC_TOTALS_APTA!$A$4:$BN$108,$L44,FALSE))</f>
        <v>60002.674245658498</v>
      </c>
      <c r="X44" s="30">
        <f>IF(X39=0,0,VLOOKUP(X39,FAC_TOTALS_APTA!$A$4:$BN$108,$L44,FALSE))</f>
        <v>62823.1728792086</v>
      </c>
      <c r="Y44" s="30">
        <f>IF(Y39=0,0,VLOOKUP(Y39,FAC_TOTALS_APTA!$A$4:$BN$108,$L44,FALSE))</f>
        <v>26846.0678816203</v>
      </c>
      <c r="Z44" s="30">
        <f>IF(Z39=0,0,VLOOKUP(Z39,FAC_TOTALS_APTA!$A$4:$BN$108,$L44,FALSE))</f>
        <v>128898.998631529</v>
      </c>
      <c r="AA44" s="30">
        <f>IF(AA39=0,0,VLOOKUP(AA39,FAC_TOTALS_APTA!$A$4:$BN$108,$L44,FALSE))</f>
        <v>90248.684200335701</v>
      </c>
      <c r="AB44" s="30">
        <f>IF(AB39=0,0,VLOOKUP(AB39,FAC_TOTALS_APTA!$A$4:$BN$108,$L44,FALSE))</f>
        <v>-101231.991351459</v>
      </c>
      <c r="AC44" s="33">
        <f t="shared" si="10"/>
        <v>829268.47682596976</v>
      </c>
      <c r="AD44" s="34">
        <f>AC44/G56</f>
        <v>1.7440016257883502E-2</v>
      </c>
      <c r="AE44" s="8"/>
    </row>
    <row r="45" spans="1:31" s="15" customFormat="1" ht="15" x14ac:dyDescent="0.2">
      <c r="A45" s="8"/>
      <c r="B45" s="27" t="s">
        <v>57</v>
      </c>
      <c r="C45" s="29" t="s">
        <v>24</v>
      </c>
      <c r="D45" s="36" t="s">
        <v>17</v>
      </c>
      <c r="E45" s="56">
        <v>0.1794</v>
      </c>
      <c r="F45" s="8">
        <f>MATCH($D45,FAC_TOTALS_APTA!$A$2:$BN$2,)</f>
        <v>14</v>
      </c>
      <c r="G45" s="35">
        <f>VLOOKUP(G39,FAC_TOTALS_APTA!$A$4:$BN$108,$F45,FALSE)</f>
        <v>1.9579725613818899</v>
      </c>
      <c r="H45" s="35">
        <f>VLOOKUP(H39,FAC_TOTALS_APTA!$A$4:$BN$108,$F45,FALSE)</f>
        <v>2.8728320563110699</v>
      </c>
      <c r="I45" s="31">
        <f t="shared" si="7"/>
        <v>0.46724837363578486</v>
      </c>
      <c r="J45" s="32" t="str">
        <f t="shared" si="8"/>
        <v>_log</v>
      </c>
      <c r="K45" s="32" t="str">
        <f t="shared" si="9"/>
        <v>GAS_PRICE_2018_log_FAC</v>
      </c>
      <c r="L45" s="8">
        <f>MATCH($K45,FAC_TOTALS_APTA!$A$2:$BL$2,)</f>
        <v>27</v>
      </c>
      <c r="M45" s="30">
        <f>IF(M39=0,0,VLOOKUP(M39,FAC_TOTALS_APTA!$A$4:$BN$108,$L45,FALSE))</f>
        <v>738389.17137087299</v>
      </c>
      <c r="N45" s="30">
        <f>IF(N39=0,0,VLOOKUP(N39,FAC_TOTALS_APTA!$A$4:$BN$108,$L45,FALSE))</f>
        <v>786352.46175238804</v>
      </c>
      <c r="O45" s="30">
        <f>IF(O39=0,0,VLOOKUP(O39,FAC_TOTALS_APTA!$A$4:$BN$108,$L45,FALSE))</f>
        <v>1167468.19232686</v>
      </c>
      <c r="P45" s="30">
        <f>IF(P39=0,0,VLOOKUP(P39,FAC_TOTALS_APTA!$A$4:$BN$108,$L45,FALSE))</f>
        <v>754495.78511258401</v>
      </c>
      <c r="Q45" s="30">
        <f>IF(Q39=0,0,VLOOKUP(Q39,FAC_TOTALS_APTA!$A$4:$BN$108,$L45,FALSE))</f>
        <v>574665.16202646005</v>
      </c>
      <c r="R45" s="30">
        <f>IF(R39=0,0,VLOOKUP(R39,FAC_TOTALS_APTA!$A$4:$BN$108,$L45,FALSE))</f>
        <v>1104131.1063697501</v>
      </c>
      <c r="S45" s="30">
        <f>IF(S39=0,0,VLOOKUP(S39,FAC_TOTALS_APTA!$A$4:$BN$108,$L45,FALSE))</f>
        <v>-3762897.4867020901</v>
      </c>
      <c r="T45" s="30">
        <f>IF(T39=0,0,VLOOKUP(T39,FAC_TOTALS_APTA!$A$4:$BN$108,$L45,FALSE))</f>
        <v>1649756.35857384</v>
      </c>
      <c r="U45" s="30">
        <f>IF(U39=0,0,VLOOKUP(U39,FAC_TOTALS_APTA!$A$4:$BN$108,$L45,FALSE))</f>
        <v>2118490.6862230101</v>
      </c>
      <c r="V45" s="30">
        <f>IF(V39=0,0,VLOOKUP(V39,FAC_TOTALS_APTA!$A$4:$BN$108,$L45,FALSE))</f>
        <v>35367.531627942801</v>
      </c>
      <c r="W45" s="30">
        <f>IF(W39=0,0,VLOOKUP(W39,FAC_TOTALS_APTA!$A$4:$BN$108,$L45,FALSE))</f>
        <v>-467379.25496316602</v>
      </c>
      <c r="X45" s="30">
        <f>IF(X39=0,0,VLOOKUP(X39,FAC_TOTALS_APTA!$A$4:$BN$108,$L45,FALSE))</f>
        <v>-698288.476358357</v>
      </c>
      <c r="Y45" s="30">
        <f>IF(Y39=0,0,VLOOKUP(Y39,FAC_TOTALS_APTA!$A$4:$BN$108,$L45,FALSE))</f>
        <v>-3703824.6767515098</v>
      </c>
      <c r="Z45" s="30">
        <f>IF(Z39=0,0,VLOOKUP(Z39,FAC_TOTALS_APTA!$A$4:$BN$108,$L45,FALSE))</f>
        <v>-1372477.9142002701</v>
      </c>
      <c r="AA45" s="30">
        <f>IF(AA39=0,0,VLOOKUP(AA39,FAC_TOTALS_APTA!$A$4:$BN$108,$L45,FALSE))</f>
        <v>997299.44967560202</v>
      </c>
      <c r="AB45" s="30">
        <f>IF(AB39=0,0,VLOOKUP(AB39,FAC_TOTALS_APTA!$A$4:$BN$108,$L45,FALSE))</f>
        <v>1241381.6969210501</v>
      </c>
      <c r="AC45" s="33">
        <f t="shared" si="10"/>
        <v>1162929.7930049668</v>
      </c>
      <c r="AD45" s="34">
        <f>AC45/G56</f>
        <v>2.445711499177123E-2</v>
      </c>
      <c r="AE45" s="8"/>
    </row>
    <row r="46" spans="1:31" s="15" customFormat="1" ht="15" x14ac:dyDescent="0.2">
      <c r="A46" s="8"/>
      <c r="B46" s="27" t="s">
        <v>54</v>
      </c>
      <c r="C46" s="29" t="s">
        <v>24</v>
      </c>
      <c r="D46" s="8" t="s">
        <v>16</v>
      </c>
      <c r="E46" s="56">
        <v>-0.7228</v>
      </c>
      <c r="F46" s="8">
        <f>MATCH($D46,FAC_TOTALS_APTA!$A$2:$BN$2,)</f>
        <v>15</v>
      </c>
      <c r="G46" s="55">
        <f>VLOOKUP(G39,FAC_TOTALS_APTA!$A$4:$BN$108,$F46,FALSE)</f>
        <v>35534.3786964147</v>
      </c>
      <c r="H46" s="55">
        <f>VLOOKUP(H39,FAC_TOTALS_APTA!$A$4:$BN$108,$F46,FALSE)</f>
        <v>31758.584871931998</v>
      </c>
      <c r="I46" s="31">
        <f t="shared" si="7"/>
        <v>-0.10625748818463698</v>
      </c>
      <c r="J46" s="32" t="str">
        <f t="shared" si="8"/>
        <v>_log</v>
      </c>
      <c r="K46" s="32" t="str">
        <f t="shared" si="9"/>
        <v>TOTAL_MED_INC_INDIV_2018_log_FAC</v>
      </c>
      <c r="L46" s="8">
        <f>MATCH($K46,FAC_TOTALS_APTA!$A$2:$BL$2,)</f>
        <v>28</v>
      </c>
      <c r="M46" s="30">
        <f>IF(M39=0,0,VLOOKUP(M39,FAC_TOTALS_APTA!$A$4:$BN$108,$L46,FALSE))</f>
        <v>667818.383434408</v>
      </c>
      <c r="N46" s="30">
        <f>IF(N39=0,0,VLOOKUP(N39,FAC_TOTALS_APTA!$A$4:$BN$108,$L46,FALSE))</f>
        <v>962674.30186959996</v>
      </c>
      <c r="O46" s="30">
        <f>IF(O39=0,0,VLOOKUP(O39,FAC_TOTALS_APTA!$A$4:$BN$108,$L46,FALSE))</f>
        <v>940554.14585970703</v>
      </c>
      <c r="P46" s="30">
        <f>IF(P39=0,0,VLOOKUP(P39,FAC_TOTALS_APTA!$A$4:$BN$108,$L46,FALSE))</f>
        <v>1793948.2382467501</v>
      </c>
      <c r="Q46" s="30">
        <f>IF(Q39=0,0,VLOOKUP(Q39,FAC_TOTALS_APTA!$A$4:$BN$108,$L46,FALSE))</f>
        <v>-733731.52391410398</v>
      </c>
      <c r="R46" s="30">
        <f>IF(R39=0,0,VLOOKUP(R39,FAC_TOTALS_APTA!$A$4:$BN$108,$L46,FALSE))</f>
        <v>525354.495899576</v>
      </c>
      <c r="S46" s="30">
        <f>IF(S39=0,0,VLOOKUP(S39,FAC_TOTALS_APTA!$A$4:$BN$108,$L46,FALSE))</f>
        <v>2515128.5894744499</v>
      </c>
      <c r="T46" s="30">
        <f>IF(T39=0,0,VLOOKUP(T39,FAC_TOTALS_APTA!$A$4:$BN$108,$L46,FALSE))</f>
        <v>1429777.4408839799</v>
      </c>
      <c r="U46" s="30">
        <f>IF(U39=0,0,VLOOKUP(U39,FAC_TOTALS_APTA!$A$4:$BN$108,$L46,FALSE))</f>
        <v>1151784.1322558799</v>
      </c>
      <c r="V46" s="30">
        <f>IF(V39=0,0,VLOOKUP(V39,FAC_TOTALS_APTA!$A$4:$BN$108,$L46,FALSE))</f>
        <v>787327.83869019104</v>
      </c>
      <c r="W46" s="30">
        <f>IF(W39=0,0,VLOOKUP(W39,FAC_TOTALS_APTA!$A$4:$BN$108,$L46,FALSE))</f>
        <v>-1277845.2129504899</v>
      </c>
      <c r="X46" s="30">
        <f>IF(X39=0,0,VLOOKUP(X39,FAC_TOTALS_APTA!$A$4:$BN$108,$L46,FALSE))</f>
        <v>-139534.53733667501</v>
      </c>
      <c r="Y46" s="30">
        <f>IF(Y39=0,0,VLOOKUP(Y39,FAC_TOTALS_APTA!$A$4:$BN$108,$L46,FALSE))</f>
        <v>-3227154.5684521799</v>
      </c>
      <c r="Z46" s="30">
        <f>IF(Z39=0,0,VLOOKUP(Z39,FAC_TOTALS_APTA!$A$4:$BN$108,$L46,FALSE))</f>
        <v>-1283712.19035449</v>
      </c>
      <c r="AA46" s="30">
        <f>IF(AA39=0,0,VLOOKUP(AA39,FAC_TOTALS_APTA!$A$4:$BN$108,$L46,FALSE))</f>
        <v>257164.05460612499</v>
      </c>
      <c r="AB46" s="30">
        <f>IF(AB39=0,0,VLOOKUP(AB39,FAC_TOTALS_APTA!$A$4:$BN$108,$L46,FALSE))</f>
        <v>-373532.71927181899</v>
      </c>
      <c r="AC46" s="33">
        <f t="shared" si="10"/>
        <v>3996020.8689409103</v>
      </c>
      <c r="AD46" s="34">
        <f>AC46/G56</f>
        <v>8.4038729155499439E-2</v>
      </c>
      <c r="AE46" s="8"/>
    </row>
    <row r="47" spans="1:31" s="15" customFormat="1" ht="15" x14ac:dyDescent="0.2">
      <c r="A47" s="8"/>
      <c r="B47" s="27" t="s">
        <v>72</v>
      </c>
      <c r="C47" s="29"/>
      <c r="D47" s="8" t="s">
        <v>10</v>
      </c>
      <c r="E47" s="56">
        <v>1.9300000000000001E-2</v>
      </c>
      <c r="F47" s="8">
        <f>MATCH($D47,FAC_TOTALS_APTA!$A$2:$BN$2,)</f>
        <v>16</v>
      </c>
      <c r="G47" s="30">
        <f>VLOOKUP(G39,FAC_TOTALS_APTA!$A$4:$BN$108,$F47,FALSE)</f>
        <v>7.6732557818507896</v>
      </c>
      <c r="H47" s="30">
        <f>VLOOKUP(H39,FAC_TOTALS_APTA!$A$4:$BN$108,$F47,FALSE)</f>
        <v>7.0949716059104304</v>
      </c>
      <c r="I47" s="31">
        <f t="shared" si="7"/>
        <v>-7.5363599543775028E-2</v>
      </c>
      <c r="J47" s="32" t="str">
        <f t="shared" si="8"/>
        <v/>
      </c>
      <c r="K47" s="32" t="str">
        <f t="shared" si="9"/>
        <v>PCT_HH_NO_VEH_FAC</v>
      </c>
      <c r="L47" s="8">
        <f>MATCH($K47,FAC_TOTALS_APTA!$A$2:$BL$2,)</f>
        <v>29</v>
      </c>
      <c r="M47" s="30">
        <f>IF(M39=0,0,VLOOKUP(M39,FAC_TOTALS_APTA!$A$4:$BN$108,$L47,FALSE))</f>
        <v>40580.168912704197</v>
      </c>
      <c r="N47" s="30">
        <f>IF(N39=0,0,VLOOKUP(N39,FAC_TOTALS_APTA!$A$4:$BN$108,$L47,FALSE))</f>
        <v>43038.124668453202</v>
      </c>
      <c r="O47" s="30">
        <f>IF(O39=0,0,VLOOKUP(O39,FAC_TOTALS_APTA!$A$4:$BN$108,$L47,FALSE))</f>
        <v>23264.308118530102</v>
      </c>
      <c r="P47" s="30">
        <f>IF(P39=0,0,VLOOKUP(P39,FAC_TOTALS_APTA!$A$4:$BN$108,$L47,FALSE))</f>
        <v>130225.65067172601</v>
      </c>
      <c r="Q47" s="30">
        <f>IF(Q39=0,0,VLOOKUP(Q39,FAC_TOTALS_APTA!$A$4:$BN$108,$L47,FALSE))</f>
        <v>-337163.23640023201</v>
      </c>
      <c r="R47" s="30">
        <f>IF(R39=0,0,VLOOKUP(R39,FAC_TOTALS_APTA!$A$4:$BN$108,$L47,FALSE))</f>
        <v>229017.485194265</v>
      </c>
      <c r="S47" s="30">
        <f>IF(S39=0,0,VLOOKUP(S39,FAC_TOTALS_APTA!$A$4:$BN$108,$L47,FALSE))</f>
        <v>564894.65394878201</v>
      </c>
      <c r="T47" s="30">
        <f>IF(T39=0,0,VLOOKUP(T39,FAC_TOTALS_APTA!$A$4:$BN$108,$L47,FALSE))</f>
        <v>69296.024034999296</v>
      </c>
      <c r="U47" s="30">
        <f>IF(U39=0,0,VLOOKUP(U39,FAC_TOTALS_APTA!$A$4:$BN$108,$L47,FALSE))</f>
        <v>679979.56227770599</v>
      </c>
      <c r="V47" s="30">
        <f>IF(V39=0,0,VLOOKUP(V39,FAC_TOTALS_APTA!$A$4:$BN$108,$L47,FALSE))</f>
        <v>9970.8660835313403</v>
      </c>
      <c r="W47" s="30">
        <f>IF(W39=0,0,VLOOKUP(W39,FAC_TOTALS_APTA!$A$4:$BN$108,$L47,FALSE))</f>
        <v>-268636.26368072402</v>
      </c>
      <c r="X47" s="30">
        <f>IF(X39=0,0,VLOOKUP(X39,FAC_TOTALS_APTA!$A$4:$BN$108,$L47,FALSE))</f>
        <v>-13483.169378300199</v>
      </c>
      <c r="Y47" s="30">
        <f>IF(Y39=0,0,VLOOKUP(Y39,FAC_TOTALS_APTA!$A$4:$BN$108,$L47,FALSE))</f>
        <v>-371460.051170205</v>
      </c>
      <c r="Z47" s="30">
        <f>IF(Z39=0,0,VLOOKUP(Z39,FAC_TOTALS_APTA!$A$4:$BN$108,$L47,FALSE))</f>
        <v>-537216.30692135496</v>
      </c>
      <c r="AA47" s="30">
        <f>IF(AA39=0,0,VLOOKUP(AA39,FAC_TOTALS_APTA!$A$4:$BN$108,$L47,FALSE))</f>
        <v>-422230.07360261999</v>
      </c>
      <c r="AB47" s="30">
        <f>IF(AB39=0,0,VLOOKUP(AB39,FAC_TOTALS_APTA!$A$4:$BN$108,$L47,FALSE))</f>
        <v>-449450.71941721498</v>
      </c>
      <c r="AC47" s="33">
        <f t="shared" si="10"/>
        <v>-609372.97665995383</v>
      </c>
      <c r="AD47" s="34">
        <f>AC47/G56</f>
        <v>-1.281548125492625E-2</v>
      </c>
      <c r="AE47" s="8"/>
    </row>
    <row r="48" spans="1:31" s="15" customFormat="1" ht="15" x14ac:dyDescent="0.2">
      <c r="A48" s="8"/>
      <c r="B48" s="27" t="s">
        <v>55</v>
      </c>
      <c r="C48" s="29"/>
      <c r="D48" s="8" t="s">
        <v>32</v>
      </c>
      <c r="E48" s="56">
        <v>1.04E-2</v>
      </c>
      <c r="F48" s="8">
        <f>MATCH($D48,FAC_TOTALS_APTA!$A$2:$BN$2,)</f>
        <v>18</v>
      </c>
      <c r="G48" s="35">
        <f>VLOOKUP(G39,FAC_TOTALS_APTA!$A$4:$BN$108,$F48,FALSE)</f>
        <v>3.5450752847825</v>
      </c>
      <c r="H48" s="35">
        <f>VLOOKUP(H39,FAC_TOTALS_APTA!$A$4:$BN$108,$F48,FALSE)</f>
        <v>5.79903350338535</v>
      </c>
      <c r="I48" s="31">
        <f t="shared" si="7"/>
        <v>0.63579981736301439</v>
      </c>
      <c r="J48" s="32" t="str">
        <f t="shared" si="8"/>
        <v/>
      </c>
      <c r="K48" s="32" t="str">
        <f t="shared" si="9"/>
        <v>JTW_HOME_PCT_FAC</v>
      </c>
      <c r="L48" s="8">
        <f>MATCH($K48,FAC_TOTALS_APTA!$A$2:$BL$2,)</f>
        <v>31</v>
      </c>
      <c r="M48" s="30">
        <f>IF(M39=0,0,VLOOKUP(M39,FAC_TOTALS_APTA!$A$4:$BN$108,$L48,FALSE))</f>
        <v>0</v>
      </c>
      <c r="N48" s="30">
        <f>IF(N39=0,0,VLOOKUP(N39,FAC_TOTALS_APTA!$A$4:$BN$108,$L48,FALSE))</f>
        <v>0</v>
      </c>
      <c r="O48" s="30">
        <f>IF(O39=0,0,VLOOKUP(O39,FAC_TOTALS_APTA!$A$4:$BN$108,$L48,FALSE))</f>
        <v>0</v>
      </c>
      <c r="P48" s="30">
        <f>IF(P39=0,0,VLOOKUP(P39,FAC_TOTALS_APTA!$A$4:$BN$108,$L48,FALSE))</f>
        <v>43839.050836434202</v>
      </c>
      <c r="Q48" s="30">
        <f>IF(Q39=0,0,VLOOKUP(Q39,FAC_TOTALS_APTA!$A$4:$BN$108,$L48,FALSE))</f>
        <v>242431.53400357801</v>
      </c>
      <c r="R48" s="30">
        <f>IF(R39=0,0,VLOOKUP(R39,FAC_TOTALS_APTA!$A$4:$BN$108,$L48,FALSE))</f>
        <v>-9921.0552350910693</v>
      </c>
      <c r="S48" s="30">
        <f>IF(S39=0,0,VLOOKUP(S39,FAC_TOTALS_APTA!$A$4:$BN$108,$L48,FALSE))</f>
        <v>66868.296730665606</v>
      </c>
      <c r="T48" s="30">
        <f>IF(T39=0,0,VLOOKUP(T39,FAC_TOTALS_APTA!$A$4:$BN$108,$L48,FALSE))</f>
        <v>-62456.274703656898</v>
      </c>
      <c r="U48" s="30">
        <f>IF(U39=0,0,VLOOKUP(U39,FAC_TOTALS_APTA!$A$4:$BN$108,$L48,FALSE))</f>
        <v>76243.675239968899</v>
      </c>
      <c r="V48" s="30">
        <f>IF(V39=0,0,VLOOKUP(V39,FAC_TOTALS_APTA!$A$4:$BN$108,$L48,FALSE))</f>
        <v>231981.87254533</v>
      </c>
      <c r="W48" s="30">
        <f>IF(W39=0,0,VLOOKUP(W39,FAC_TOTALS_APTA!$A$4:$BN$108,$L48,FALSE))</f>
        <v>16138.6722510492</v>
      </c>
      <c r="X48" s="30">
        <f>IF(X39=0,0,VLOOKUP(X39,FAC_TOTALS_APTA!$A$4:$BN$108,$L48,FALSE))</f>
        <v>63042.170375649701</v>
      </c>
      <c r="Y48" s="30">
        <f>IF(Y39=0,0,VLOOKUP(Y39,FAC_TOTALS_APTA!$A$4:$BN$108,$L48,FALSE))</f>
        <v>164605.97761797099</v>
      </c>
      <c r="Z48" s="30">
        <f>IF(Z39=0,0,VLOOKUP(Z39,FAC_TOTALS_APTA!$A$4:$BN$108,$L48,FALSE))</f>
        <v>624226.21839655901</v>
      </c>
      <c r="AA48" s="30">
        <f>IF(AA39=0,0,VLOOKUP(AA39,FAC_TOTALS_APTA!$A$4:$BN$108,$L48,FALSE))</f>
        <v>294296.29273197101</v>
      </c>
      <c r="AB48" s="30">
        <f>IF(AB39=0,0,VLOOKUP(AB39,FAC_TOTALS_APTA!$A$4:$BN$108,$L48,FALSE))</f>
        <v>369467.43130761001</v>
      </c>
      <c r="AC48" s="33">
        <f t="shared" si="10"/>
        <v>2120763.8620980387</v>
      </c>
      <c r="AD48" s="34">
        <f>AC48/G56</f>
        <v>4.4600943201996951E-2</v>
      </c>
      <c r="AE48" s="8"/>
    </row>
    <row r="49" spans="1:31" s="15" customFormat="1" ht="34" hidden="1" x14ac:dyDescent="0.2">
      <c r="A49" s="8"/>
      <c r="B49" s="13" t="s">
        <v>83</v>
      </c>
      <c r="C49" s="29"/>
      <c r="D49" s="5" t="s">
        <v>89</v>
      </c>
      <c r="E49" s="56">
        <v>8.9999999999999993E-3</v>
      </c>
      <c r="F49" s="8">
        <f>MATCH($D49,FAC_TOTALS_APTA!$A$2:$BN$2,)</f>
        <v>19</v>
      </c>
      <c r="G49" s="35">
        <f>VLOOKUP(G39,FAC_TOTALS_APTA!$A$4:$BN$108,$F49,FALSE)</f>
        <v>0</v>
      </c>
      <c r="H49" s="35">
        <f>VLOOKUP(H39,FAC_TOTALS_APTA!$A$4:$BN$108,$F49,FALSE)</f>
        <v>0</v>
      </c>
      <c r="I49" s="31" t="str">
        <f t="shared" si="7"/>
        <v>-</v>
      </c>
      <c r="J49" s="32" t="str">
        <f t="shared" si="8"/>
        <v/>
      </c>
      <c r="K49" s="32" t="str">
        <f t="shared" si="9"/>
        <v>PER_CAPITA_TNC_TRIPS_HI_OPEX_RAIL_FAC</v>
      </c>
      <c r="L49" s="8">
        <f>MATCH($K49,FAC_TOTALS_APTA!$A$2:$BL$2,)</f>
        <v>32</v>
      </c>
      <c r="M49" s="30">
        <f>IF(M39=0,0,VLOOKUP(M39,FAC_TOTALS_APTA!$A$4:$BN$108,$L49,FALSE))</f>
        <v>0</v>
      </c>
      <c r="N49" s="30">
        <f>IF(N39=0,0,VLOOKUP(N39,FAC_TOTALS_APTA!$A$4:$BN$108,$L49,FALSE))</f>
        <v>0</v>
      </c>
      <c r="O49" s="30">
        <f>IF(O39=0,0,VLOOKUP(O39,FAC_TOTALS_APTA!$A$4:$BN$108,$L49,FALSE))</f>
        <v>0</v>
      </c>
      <c r="P49" s="30">
        <f>IF(P39=0,0,VLOOKUP(P39,FAC_TOTALS_APTA!$A$4:$BN$108,$L49,FALSE))</f>
        <v>0</v>
      </c>
      <c r="Q49" s="30">
        <f>IF(Q39=0,0,VLOOKUP(Q39,FAC_TOTALS_APTA!$A$4:$BN$108,$L49,FALSE))</f>
        <v>0</v>
      </c>
      <c r="R49" s="30">
        <f>IF(R39=0,0,VLOOKUP(R39,FAC_TOTALS_APTA!$A$4:$BN$108,$L49,FALSE))</f>
        <v>0</v>
      </c>
      <c r="S49" s="30">
        <f>IF(S39=0,0,VLOOKUP(S39,FAC_TOTALS_APTA!$A$4:$BN$108,$L49,FALSE))</f>
        <v>0</v>
      </c>
      <c r="T49" s="30">
        <f>IF(T39=0,0,VLOOKUP(T39,FAC_TOTALS_APTA!$A$4:$BN$108,$L49,FALSE))</f>
        <v>0</v>
      </c>
      <c r="U49" s="30">
        <f>IF(U39=0,0,VLOOKUP(U39,FAC_TOTALS_APTA!$A$4:$BN$108,$L49,FALSE))</f>
        <v>0</v>
      </c>
      <c r="V49" s="30">
        <f>IF(V39=0,0,VLOOKUP(V39,FAC_TOTALS_APTA!$A$4:$BN$108,$L49,FALSE))</f>
        <v>0</v>
      </c>
      <c r="W49" s="30">
        <f>IF(W39=0,0,VLOOKUP(W39,FAC_TOTALS_APTA!$A$4:$BN$108,$L49,FALSE))</f>
        <v>0</v>
      </c>
      <c r="X49" s="30">
        <f>IF(X39=0,0,VLOOKUP(X39,FAC_TOTALS_APTA!$A$4:$BN$108,$L49,FALSE))</f>
        <v>0</v>
      </c>
      <c r="Y49" s="30">
        <f>IF(Y39=0,0,VLOOKUP(Y39,FAC_TOTALS_APTA!$A$4:$BN$108,$L49,FALSE))</f>
        <v>0</v>
      </c>
      <c r="Z49" s="30">
        <f>IF(Z39=0,0,VLOOKUP(Z39,FAC_TOTALS_APTA!$A$4:$BN$108,$L49,FALSE))</f>
        <v>0</v>
      </c>
      <c r="AA49" s="30">
        <f>IF(AA39=0,0,VLOOKUP(AA39,FAC_TOTALS_APTA!$A$4:$BN$108,$L49,FALSE))</f>
        <v>0</v>
      </c>
      <c r="AB49" s="30">
        <f>IF(AB39=0,0,VLOOKUP(AB39,FAC_TOTALS_APTA!$A$4:$BN$108,$L49,FALSE))</f>
        <v>0</v>
      </c>
      <c r="AC49" s="33">
        <f t="shared" si="10"/>
        <v>0</v>
      </c>
      <c r="AD49" s="34">
        <f>AC49/G56</f>
        <v>0</v>
      </c>
      <c r="AE49" s="8"/>
    </row>
    <row r="50" spans="1:31" s="15" customFormat="1" ht="34" x14ac:dyDescent="0.2">
      <c r="A50" s="8"/>
      <c r="B50" s="13" t="s">
        <v>83</v>
      </c>
      <c r="C50" s="29"/>
      <c r="D50" s="5" t="s">
        <v>85</v>
      </c>
      <c r="E50" s="56">
        <v>2.1999999999999999E-2</v>
      </c>
      <c r="F50" s="8">
        <f>MATCH($D50,FAC_TOTALS_APTA!$A$2:$BN$2,)</f>
        <v>20</v>
      </c>
      <c r="G50" s="35">
        <f>VLOOKUP(G39,FAC_TOTALS_APTA!$A$4:$BN$108,$F50,FALSE)</f>
        <v>0</v>
      </c>
      <c r="H50" s="35">
        <f>VLOOKUP(H39,FAC_TOTALS_APTA!$A$4:$BN$108,$F50,FALSE)</f>
        <v>2.8790566557786699</v>
      </c>
      <c r="I50" s="31" t="str">
        <f t="shared" si="7"/>
        <v>-</v>
      </c>
      <c r="J50" s="32" t="str">
        <f t="shared" si="8"/>
        <v/>
      </c>
      <c r="K50" s="32" t="str">
        <f t="shared" si="9"/>
        <v>PER_CAPITA_TNC_TRIPS_MIDLOW_RAIL_FAC</v>
      </c>
      <c r="L50" s="8">
        <f>MATCH($K50,FAC_TOTALS_APTA!$A$2:$BL$2,)</f>
        <v>33</v>
      </c>
      <c r="M50" s="30">
        <f>IF(M39=0,0,VLOOKUP(M39,FAC_TOTALS_APTA!$A$4:$BN$108,$L50,FALSE))</f>
        <v>0</v>
      </c>
      <c r="N50" s="30">
        <f>IF(N39=0,0,VLOOKUP(N39,FAC_TOTALS_APTA!$A$4:$BN$108,$L50,FALSE))</f>
        <v>0</v>
      </c>
      <c r="O50" s="30">
        <f>IF(O39=0,0,VLOOKUP(O39,FAC_TOTALS_APTA!$A$4:$BN$108,$L50,FALSE))</f>
        <v>0</v>
      </c>
      <c r="P50" s="30">
        <f>IF(P39=0,0,VLOOKUP(P39,FAC_TOTALS_APTA!$A$4:$BN$108,$L50,FALSE))</f>
        <v>0</v>
      </c>
      <c r="Q50" s="30">
        <f>IF(Q39=0,0,VLOOKUP(Q39,FAC_TOTALS_APTA!$A$4:$BN$108,$L50,FALSE))</f>
        <v>0</v>
      </c>
      <c r="R50" s="30">
        <f>IF(R39=0,0,VLOOKUP(R39,FAC_TOTALS_APTA!$A$4:$BN$108,$L50,FALSE))</f>
        <v>0</v>
      </c>
      <c r="S50" s="30">
        <f>IF(S39=0,0,VLOOKUP(S39,FAC_TOTALS_APTA!$A$4:$BN$108,$L50,FALSE))</f>
        <v>0</v>
      </c>
      <c r="T50" s="30">
        <f>IF(T39=0,0,VLOOKUP(T39,FAC_TOTALS_APTA!$A$4:$BN$108,$L50,FALSE))</f>
        <v>0</v>
      </c>
      <c r="U50" s="30">
        <f>IF(U39=0,0,VLOOKUP(U39,FAC_TOTALS_APTA!$A$4:$BN$108,$L50,FALSE))</f>
        <v>0</v>
      </c>
      <c r="V50" s="30">
        <f>IF(V39=0,0,VLOOKUP(V39,FAC_TOTALS_APTA!$A$4:$BN$108,$L50,FALSE))</f>
        <v>0</v>
      </c>
      <c r="W50" s="30">
        <f>IF(W39=0,0,VLOOKUP(W39,FAC_TOTALS_APTA!$A$4:$BN$108,$L50,FALSE))</f>
        <v>127677.26598238701</v>
      </c>
      <c r="X50" s="30">
        <f>IF(X39=0,0,VLOOKUP(X39,FAC_TOTALS_APTA!$A$4:$BN$108,$L50,FALSE))</f>
        <v>682305.64217324997</v>
      </c>
      <c r="Y50" s="30">
        <f>IF(Y39=0,0,VLOOKUP(Y39,FAC_TOTALS_APTA!$A$4:$BN$108,$L50,FALSE))</f>
        <v>653462.71128169994</v>
      </c>
      <c r="Z50" s="30">
        <f>IF(Z39=0,0,VLOOKUP(Z39,FAC_TOTALS_APTA!$A$4:$BN$108,$L50,FALSE))</f>
        <v>1174562.1345725099</v>
      </c>
      <c r="AA50" s="30">
        <f>IF(AA39=0,0,VLOOKUP(AA39,FAC_TOTALS_APTA!$A$4:$BN$108,$L50,FALSE))</f>
        <v>1432892.06757757</v>
      </c>
      <c r="AB50" s="30">
        <f>IF(AB39=0,0,VLOOKUP(AB39,FAC_TOTALS_APTA!$A$4:$BN$108,$L50,FALSE))</f>
        <v>1679664.6113819999</v>
      </c>
      <c r="AC50" s="33">
        <f t="shared" si="10"/>
        <v>5750564.4329694165</v>
      </c>
      <c r="AD50" s="34">
        <f>AC50/G56</f>
        <v>0.12093783859583522</v>
      </c>
      <c r="AE50" s="8"/>
    </row>
    <row r="51" spans="1:31" s="15" customFormat="1" ht="34" hidden="1" x14ac:dyDescent="0.2">
      <c r="A51" s="8"/>
      <c r="B51" s="13" t="s">
        <v>83</v>
      </c>
      <c r="C51" s="29"/>
      <c r="D51" s="5" t="s">
        <v>90</v>
      </c>
      <c r="E51" s="56">
        <v>2.0500000000000001E-2</v>
      </c>
      <c r="F51" s="8">
        <f>MATCH($D51,FAC_TOTALS_APTA!$A$2:$BN$2,)</f>
        <v>21</v>
      </c>
      <c r="G51" s="35">
        <f>VLOOKUP(G39,FAC_TOTALS_APTA!$A$4:$BN$108,$F51,FALSE)</f>
        <v>0</v>
      </c>
      <c r="H51" s="35">
        <f>VLOOKUP(H39,FAC_TOTALS_APTA!$A$4:$BN$108,$F51,FALSE)</f>
        <v>0</v>
      </c>
      <c r="I51" s="31" t="str">
        <f t="shared" si="7"/>
        <v>-</v>
      </c>
      <c r="J51" s="32" t="str">
        <f t="shared" si="8"/>
        <v/>
      </c>
      <c r="K51" s="32" t="str">
        <f t="shared" si="9"/>
        <v>PER_CAPITA_TNC_TRIPS_NEW_YORK_RAIL_FAC</v>
      </c>
      <c r="L51" s="8">
        <f>MATCH($K51,FAC_TOTALS_APTA!$A$2:$BL$2,)</f>
        <v>34</v>
      </c>
      <c r="M51" s="30">
        <f>IF(M39=0,0,VLOOKUP(M39,FAC_TOTALS_APTA!$A$4:$BN$108,$L51,FALSE))</f>
        <v>0</v>
      </c>
      <c r="N51" s="30">
        <f>IF(N39=0,0,VLOOKUP(N39,FAC_TOTALS_APTA!$A$4:$BN$108,$L51,FALSE))</f>
        <v>0</v>
      </c>
      <c r="O51" s="30">
        <f>IF(O39=0,0,VLOOKUP(O39,FAC_TOTALS_APTA!$A$4:$BN$108,$L51,FALSE))</f>
        <v>0</v>
      </c>
      <c r="P51" s="30">
        <f>IF(P39=0,0,VLOOKUP(P39,FAC_TOTALS_APTA!$A$4:$BN$108,$L51,FALSE))</f>
        <v>0</v>
      </c>
      <c r="Q51" s="30">
        <f>IF(Q39=0,0,VLOOKUP(Q39,FAC_TOTALS_APTA!$A$4:$BN$108,$L51,FALSE))</f>
        <v>0</v>
      </c>
      <c r="R51" s="30">
        <f>IF(R39=0,0,VLOOKUP(R39,FAC_TOTALS_APTA!$A$4:$BN$108,$L51,FALSE))</f>
        <v>0</v>
      </c>
      <c r="S51" s="30">
        <f>IF(S39=0,0,VLOOKUP(S39,FAC_TOTALS_APTA!$A$4:$BN$108,$L51,FALSE))</f>
        <v>0</v>
      </c>
      <c r="T51" s="30">
        <f>IF(T39=0,0,VLOOKUP(T39,FAC_TOTALS_APTA!$A$4:$BN$108,$L51,FALSE))</f>
        <v>0</v>
      </c>
      <c r="U51" s="30">
        <f>IF(U39=0,0,VLOOKUP(U39,FAC_TOTALS_APTA!$A$4:$BN$108,$L51,FALSE))</f>
        <v>0</v>
      </c>
      <c r="V51" s="30">
        <f>IF(V39=0,0,VLOOKUP(V39,FAC_TOTALS_APTA!$A$4:$BN$108,$L51,FALSE))</f>
        <v>0</v>
      </c>
      <c r="W51" s="30">
        <f>IF(W39=0,0,VLOOKUP(W39,FAC_TOTALS_APTA!$A$4:$BN$108,$L51,FALSE))</f>
        <v>0</v>
      </c>
      <c r="X51" s="30">
        <f>IF(X39=0,0,VLOOKUP(X39,FAC_TOTALS_APTA!$A$4:$BN$108,$L51,FALSE))</f>
        <v>0</v>
      </c>
      <c r="Y51" s="30">
        <f>IF(Y39=0,0,VLOOKUP(Y39,FAC_TOTALS_APTA!$A$4:$BN$108,$L51,FALSE))</f>
        <v>0</v>
      </c>
      <c r="Z51" s="30">
        <f>IF(Z39=0,0,VLOOKUP(Z39,FAC_TOTALS_APTA!$A$4:$BN$108,$L51,FALSE))</f>
        <v>0</v>
      </c>
      <c r="AA51" s="30">
        <f>IF(AA39=0,0,VLOOKUP(AA39,FAC_TOTALS_APTA!$A$4:$BN$108,$L51,FALSE))</f>
        <v>0</v>
      </c>
      <c r="AB51" s="30">
        <f>IF(AB39=0,0,VLOOKUP(AB39,FAC_TOTALS_APTA!$A$4:$BN$108,$L51,FALSE))</f>
        <v>0</v>
      </c>
      <c r="AC51" s="33">
        <f t="shared" si="10"/>
        <v>0</v>
      </c>
      <c r="AD51" s="34">
        <f>AC51/G56</f>
        <v>0</v>
      </c>
      <c r="AE51" s="8"/>
    </row>
    <row r="52" spans="1:31" s="15" customFormat="1" ht="15" x14ac:dyDescent="0.2">
      <c r="A52" s="8"/>
      <c r="B52" s="27" t="s">
        <v>73</v>
      </c>
      <c r="C52" s="29"/>
      <c r="D52" s="8" t="s">
        <v>49</v>
      </c>
      <c r="E52" s="56">
        <v>-9.4999999999999998E-3</v>
      </c>
      <c r="F52" s="8">
        <f>MATCH($D52,FAC_TOTALS_APTA!$A$2:$BN$2,)</f>
        <v>22</v>
      </c>
      <c r="G52" s="35">
        <f>VLOOKUP(G39,FAC_TOTALS_APTA!$A$4:$BN$108,$F52,FALSE)</f>
        <v>0.31426638102022397</v>
      </c>
      <c r="H52" s="35">
        <f>VLOOKUP(H39,FAC_TOTALS_APTA!$A$4:$BN$108,$F52,FALSE)</f>
        <v>0.84257587959054803</v>
      </c>
      <c r="I52" s="31">
        <f t="shared" si="7"/>
        <v>1.681088180209533</v>
      </c>
      <c r="J52" s="32" t="str">
        <f t="shared" si="8"/>
        <v/>
      </c>
      <c r="K52" s="32" t="str">
        <f t="shared" si="9"/>
        <v>BIKE_SHARE_FAC</v>
      </c>
      <c r="L52" s="8">
        <f>MATCH($K52,FAC_TOTALS_APTA!$A$2:$BL$2,)</f>
        <v>35</v>
      </c>
      <c r="M52" s="30">
        <f>IF(M39=0,0,VLOOKUP(M39,FAC_TOTALS_APTA!$A$4:$BN$108,$L52,FALSE))</f>
        <v>0</v>
      </c>
      <c r="N52" s="30">
        <f>IF(N39=0,0,VLOOKUP(N39,FAC_TOTALS_APTA!$A$4:$BN$108,$L52,FALSE))</f>
        <v>0</v>
      </c>
      <c r="O52" s="30">
        <f>IF(O39=0,0,VLOOKUP(O39,FAC_TOTALS_APTA!$A$4:$BN$108,$L52,FALSE))</f>
        <v>0</v>
      </c>
      <c r="P52" s="30">
        <f>IF(P39=0,0,VLOOKUP(P39,FAC_TOTALS_APTA!$A$4:$BN$108,$L52,FALSE))</f>
        <v>0</v>
      </c>
      <c r="Q52" s="30">
        <f>IF(Q39=0,0,VLOOKUP(Q39,FAC_TOTALS_APTA!$A$4:$BN$108,$L52,FALSE))</f>
        <v>0</v>
      </c>
      <c r="R52" s="30">
        <f>IF(R39=0,0,VLOOKUP(R39,FAC_TOTALS_APTA!$A$4:$BN$108,$L52,FALSE))</f>
        <v>0</v>
      </c>
      <c r="S52" s="30">
        <f>IF(S39=0,0,VLOOKUP(S39,FAC_TOTALS_APTA!$A$4:$BN$108,$L52,FALSE))</f>
        <v>0</v>
      </c>
      <c r="T52" s="30">
        <f>IF(T39=0,0,VLOOKUP(T39,FAC_TOTALS_APTA!$A$4:$BN$108,$L52,FALSE))</f>
        <v>0</v>
      </c>
      <c r="U52" s="30">
        <f>IF(U39=0,0,VLOOKUP(U39,FAC_TOTALS_APTA!$A$4:$BN$108,$L52,FALSE))</f>
        <v>0</v>
      </c>
      <c r="V52" s="30">
        <f>IF(V39=0,0,VLOOKUP(V39,FAC_TOTALS_APTA!$A$4:$BN$108,$L52,FALSE))</f>
        <v>-40859.316549177202</v>
      </c>
      <c r="W52" s="30">
        <f>IF(W39=0,0,VLOOKUP(W39,FAC_TOTALS_APTA!$A$4:$BN$108,$L52,FALSE))</f>
        <v>-186076.80976032</v>
      </c>
      <c r="X52" s="30">
        <f>IF(X39=0,0,VLOOKUP(X39,FAC_TOTALS_APTA!$A$4:$BN$108,$L52,FALSE))</f>
        <v>-2807.1871778866498</v>
      </c>
      <c r="Y52" s="30">
        <f>IF(Y39=0,0,VLOOKUP(Y39,FAC_TOTALS_APTA!$A$4:$BN$108,$L52,FALSE))</f>
        <v>-97233.506816464898</v>
      </c>
      <c r="Z52" s="30">
        <f>IF(Z39=0,0,VLOOKUP(Z39,FAC_TOTALS_APTA!$A$4:$BN$108,$L52,FALSE))</f>
        <v>-72110.589283246198</v>
      </c>
      <c r="AA52" s="30">
        <f>IF(AA39=0,0,VLOOKUP(AA39,FAC_TOTALS_APTA!$A$4:$BN$108,$L52,FALSE))</f>
        <v>-96214.114256981295</v>
      </c>
      <c r="AB52" s="30">
        <f>IF(AB39=0,0,VLOOKUP(AB39,FAC_TOTALS_APTA!$A$4:$BN$108,$L52,FALSE))</f>
        <v>-20549.8022293541</v>
      </c>
      <c r="AC52" s="33">
        <f t="shared" si="10"/>
        <v>-515851.32607343036</v>
      </c>
      <c r="AD52" s="34">
        <f>AC52/G56</f>
        <v>-1.084866453359638E-2</v>
      </c>
      <c r="AE52" s="8"/>
    </row>
    <row r="53" spans="1:31" s="15" customFormat="1" ht="15" x14ac:dyDescent="0.2">
      <c r="A53" s="8"/>
      <c r="B53" s="10" t="s">
        <v>74</v>
      </c>
      <c r="C53" s="28"/>
      <c r="D53" s="9" t="s">
        <v>50</v>
      </c>
      <c r="E53" s="57">
        <v>-4.2500000000000003E-2</v>
      </c>
      <c r="F53" s="9">
        <f>MATCH($D53,FAC_TOTALS_APTA!$A$2:$BN$2,)</f>
        <v>23</v>
      </c>
      <c r="G53" s="37">
        <f>VLOOKUP(G39,FAC_TOTALS_APTA!$A$4:$BN$108,$F53,FALSE)</f>
        <v>0</v>
      </c>
      <c r="H53" s="37">
        <f>VLOOKUP(H39,FAC_TOTALS_APTA!$A$4:$BN$108,$F53,FALSE)</f>
        <v>0.54244263891990796</v>
      </c>
      <c r="I53" s="38" t="str">
        <f t="shared" si="7"/>
        <v>-</v>
      </c>
      <c r="J53" s="39" t="str">
        <f t="shared" si="8"/>
        <v/>
      </c>
      <c r="K53" s="39" t="str">
        <f t="shared" si="9"/>
        <v>scooter_flag_FAC</v>
      </c>
      <c r="L53" s="9">
        <f>MATCH($K53,FAC_TOTALS_APTA!$A$2:$BL$2,)</f>
        <v>36</v>
      </c>
      <c r="M53" s="40">
        <f>IF($M$11=0,0,VLOOKUP($M$11,FAC_TOTALS_APTA!$A$4:$BN$108,$L53,FALSE))</f>
        <v>0</v>
      </c>
      <c r="N53" s="40">
        <f>IF($M$11=0,0,VLOOKUP($M$11,FAC_TOTALS_APTA!$A$4:$BN$108,$L53,FALSE))</f>
        <v>0</v>
      </c>
      <c r="O53" s="40">
        <f>IF($M$11=0,0,VLOOKUP($M$11,FAC_TOTALS_APTA!$A$4:$BN$108,$L53,FALSE))</f>
        <v>0</v>
      </c>
      <c r="P53" s="40">
        <f>IF($M$11=0,0,VLOOKUP($M$11,FAC_TOTALS_APTA!$A$4:$BN$108,$L53,FALSE))</f>
        <v>0</v>
      </c>
      <c r="Q53" s="40">
        <f>IF($M$11=0,0,VLOOKUP($M$11,FAC_TOTALS_APTA!$A$4:$BN$108,$L53,FALSE))</f>
        <v>0</v>
      </c>
      <c r="R53" s="40">
        <f>IF($M$11=0,0,VLOOKUP($M$11,FAC_TOTALS_APTA!$A$4:$BN$108,$L53,FALSE))</f>
        <v>0</v>
      </c>
      <c r="S53" s="40">
        <f>IF($M$11=0,0,VLOOKUP($M$11,FAC_TOTALS_APTA!$A$4:$BN$108,$L53,FALSE))</f>
        <v>0</v>
      </c>
      <c r="T53" s="40">
        <f>IF($M$11=0,0,VLOOKUP($M$11,FAC_TOTALS_APTA!$A$4:$BN$108,$L53,FALSE))</f>
        <v>0</v>
      </c>
      <c r="U53" s="40">
        <f>IF($M$11=0,0,VLOOKUP($M$11,FAC_TOTALS_APTA!$A$4:$BN$108,$L53,FALSE))</f>
        <v>0</v>
      </c>
      <c r="V53" s="40">
        <f>IF($M$11=0,0,VLOOKUP($M$11,FAC_TOTALS_APTA!$A$4:$BN$108,$L53,FALSE))</f>
        <v>0</v>
      </c>
      <c r="W53" s="40">
        <f>IF($M$11=0,0,VLOOKUP($M$11,FAC_TOTALS_APTA!$A$4:$BN$108,$L53,FALSE))</f>
        <v>0</v>
      </c>
      <c r="X53" s="40">
        <f>IF($M$11=0,0,VLOOKUP($M$11,FAC_TOTALS_APTA!$A$4:$BN$108,$L53,FALSE))</f>
        <v>0</v>
      </c>
      <c r="Y53" s="40">
        <f>IF($M$11=0,0,VLOOKUP($M$11,FAC_TOTALS_APTA!$A$4:$BN$108,$L53,FALSE))</f>
        <v>0</v>
      </c>
      <c r="Z53" s="40">
        <f>IF($M$11=0,0,VLOOKUP($M$11,FAC_TOTALS_APTA!$A$4:$BN$108,$L53,FALSE))</f>
        <v>0</v>
      </c>
      <c r="AA53" s="40">
        <f>IF($M$11=0,0,VLOOKUP($M$11,FAC_TOTALS_APTA!$A$4:$BN$108,$L53,FALSE))</f>
        <v>0</v>
      </c>
      <c r="AB53" s="40">
        <f>IF($M$11=0,0,VLOOKUP($M$11,FAC_TOTALS_APTA!$A$4:$BN$108,$L53,FALSE))</f>
        <v>0</v>
      </c>
      <c r="AC53" s="41">
        <f t="shared" si="10"/>
        <v>0</v>
      </c>
      <c r="AD53" s="42">
        <f>AC53/G56</f>
        <v>0</v>
      </c>
      <c r="AE53" s="8"/>
    </row>
    <row r="54" spans="1:31" s="15" customFormat="1" ht="15" x14ac:dyDescent="0.2">
      <c r="A54" s="8"/>
      <c r="B54" s="43" t="s">
        <v>61</v>
      </c>
      <c r="C54" s="44"/>
      <c r="D54" s="43" t="s">
        <v>53</v>
      </c>
      <c r="E54" s="45"/>
      <c r="F54" s="46"/>
      <c r="G54" s="47"/>
      <c r="H54" s="47"/>
      <c r="I54" s="48"/>
      <c r="J54" s="49"/>
      <c r="K54" s="49" t="str">
        <f t="shared" si="9"/>
        <v>New_Reporter_FAC</v>
      </c>
      <c r="L54" s="46">
        <f>MATCH($K54,FAC_TOTALS_APTA!$A$2:$BL$2,)</f>
        <v>40</v>
      </c>
      <c r="M54" s="47">
        <f>IF(M39=0,0,VLOOKUP(M39,FAC_TOTALS_APTA!$A$4:$BN$108,$L54,FALSE))</f>
        <v>0</v>
      </c>
      <c r="N54" s="47">
        <f>IF(N39=0,0,VLOOKUP(N39,FAC_TOTALS_APTA!$A$4:$BN$108,$L54,FALSE))</f>
        <v>0</v>
      </c>
      <c r="O54" s="47">
        <f>IF(O39=0,0,VLOOKUP(O39,FAC_TOTALS_APTA!$A$4:$BN$108,$L54,FALSE))</f>
        <v>0</v>
      </c>
      <c r="P54" s="47">
        <f>IF(P39=0,0,VLOOKUP(P39,FAC_TOTALS_APTA!$A$4:$BN$108,$L54,FALSE))</f>
        <v>673108.99999999895</v>
      </c>
      <c r="Q54" s="47">
        <f>IF(Q39=0,0,VLOOKUP(Q39,FAC_TOTALS_APTA!$A$4:$BN$108,$L54,FALSE))</f>
        <v>1817976.4890000001</v>
      </c>
      <c r="R54" s="47">
        <f>IF(R39=0,0,VLOOKUP(R39,FAC_TOTALS_APTA!$A$4:$BN$108,$L54,FALSE))</f>
        <v>4486638.5929999901</v>
      </c>
      <c r="S54" s="47">
        <f>IF(S39=0,0,VLOOKUP(S39,FAC_TOTALS_APTA!$A$4:$BN$108,$L54,FALSE))</f>
        <v>1351087</v>
      </c>
      <c r="T54" s="47">
        <f>IF(T39=0,0,VLOOKUP(T39,FAC_TOTALS_APTA!$A$4:$BN$108,$L54,FALSE))</f>
        <v>0</v>
      </c>
      <c r="U54" s="47">
        <f>IF(U39=0,0,VLOOKUP(U39,FAC_TOTALS_APTA!$A$4:$BN$108,$L54,FALSE))</f>
        <v>469328</v>
      </c>
      <c r="V54" s="47">
        <f>IF(V39=0,0,VLOOKUP(V39,FAC_TOTALS_APTA!$A$4:$BN$108,$L54,FALSE))</f>
        <v>1651310</v>
      </c>
      <c r="W54" s="47">
        <f>IF(W39=0,0,VLOOKUP(W39,FAC_TOTALS_APTA!$A$4:$BN$108,$L54,FALSE))</f>
        <v>0</v>
      </c>
      <c r="X54" s="47">
        <f>IF(X39=0,0,VLOOKUP(X39,FAC_TOTALS_APTA!$A$4:$BN$108,$L54,FALSE))</f>
        <v>0</v>
      </c>
      <c r="Y54" s="47">
        <f>IF(Y39=0,0,VLOOKUP(Y39,FAC_TOTALS_APTA!$A$4:$BN$108,$L54,FALSE))</f>
        <v>1955601.15419999</v>
      </c>
      <c r="Z54" s="47">
        <f>IF(Z39=0,0,VLOOKUP(Z39,FAC_TOTALS_APTA!$A$4:$BN$108,$L54,FALSE))</f>
        <v>0</v>
      </c>
      <c r="AA54" s="47">
        <f>IF(AA39=0,0,VLOOKUP(AA39,FAC_TOTALS_APTA!$A$4:$BN$108,$L54,FALSE))</f>
        <v>2057323</v>
      </c>
      <c r="AB54" s="47">
        <f>IF(AB39=0,0,VLOOKUP(AB39,FAC_TOTALS_APTA!$A$4:$BN$108,$L54,FALSE))</f>
        <v>67552.984799999904</v>
      </c>
      <c r="AC54" s="50">
        <f>SUM(M54:AB54)</f>
        <v>14529926.220999978</v>
      </c>
      <c r="AD54" s="51">
        <f>AC54/G56</f>
        <v>0.30557311244964447</v>
      </c>
      <c r="AE54" s="8"/>
    </row>
    <row r="55" spans="1:31" s="74" customFormat="1" ht="15" x14ac:dyDescent="0.2">
      <c r="A55" s="73"/>
      <c r="B55" s="27" t="s">
        <v>75</v>
      </c>
      <c r="C55" s="29"/>
      <c r="D55" s="8" t="s">
        <v>6</v>
      </c>
      <c r="E55" s="56"/>
      <c r="F55" s="8">
        <f>MATCH($D55,FAC_TOTALS_APTA!$A$2:$BL$2,)</f>
        <v>9</v>
      </c>
      <c r="G55" s="75">
        <f>VLOOKUP(G39,FAC_TOTALS_APTA!$A$4:$BN$108,$F55,FALSE)</f>
        <v>40242173.625924699</v>
      </c>
      <c r="H55" s="75">
        <f>VLOOKUP(H39,FAC_TOTALS_APTA!$A$4:$BL$108,$F55,FALSE)</f>
        <v>101288738.90211</v>
      </c>
      <c r="I55" s="77">
        <f t="shared" ref="I55:I56" si="11">H55/G55-1</f>
        <v>1.5169798193221364</v>
      </c>
      <c r="J55" s="32"/>
      <c r="K55" s="32"/>
      <c r="L55" s="8"/>
      <c r="M55" s="30">
        <f>SUM(M41:M46)</f>
        <v>6945914.3206489515</v>
      </c>
      <c r="N55" s="30">
        <f>SUM(N41:N46)</f>
        <v>4334121.6390155973</v>
      </c>
      <c r="O55" s="30">
        <f>SUM(O41:O46)</f>
        <v>5752717.5446990933</v>
      </c>
      <c r="P55" s="30">
        <f>SUM(P41:P46)</f>
        <v>6191403.0556711536</v>
      </c>
      <c r="Q55" s="30">
        <f>SUM(Q41:Q46)</f>
        <v>1711827.3869815404</v>
      </c>
      <c r="R55" s="30">
        <f>SUM(R41:R46)</f>
        <v>6633274.8679760685</v>
      </c>
      <c r="S55" s="30">
        <f>SUM(S41:S46)</f>
        <v>-6902428.5613417933</v>
      </c>
      <c r="T55" s="30">
        <f>SUM(T41:T46)</f>
        <v>2846109.5281262775</v>
      </c>
      <c r="U55" s="30">
        <f>SUM(U41:U46)</f>
        <v>5717326.0191213097</v>
      </c>
      <c r="V55" s="30">
        <f>SUM(V41:V46)</f>
        <v>5543214.6733381506</v>
      </c>
      <c r="W55" s="30">
        <f>SUM(W41:W46)</f>
        <v>2513656.2820767849</v>
      </c>
      <c r="X55" s="30">
        <f>SUM(X41:X46)</f>
        <v>1184694.3324565692</v>
      </c>
      <c r="Y55" s="30">
        <f>SUM(Y41:Y46)</f>
        <v>-6426391.955942994</v>
      </c>
      <c r="Z55" s="30">
        <f>SUM(Z41:Z46)</f>
        <v>997606.91785291187</v>
      </c>
      <c r="AA55" s="30">
        <f>SUM(AA41:AA46)</f>
        <v>2101230.4371742764</v>
      </c>
      <c r="AB55" s="30">
        <f>SUM(AB41:AB46)</f>
        <v>3665154.7573946649</v>
      </c>
      <c r="AC55" s="33">
        <f>H55-G55</f>
        <v>61046565.276185296</v>
      </c>
      <c r="AD55" s="34">
        <f>I55</f>
        <v>1.5169798193221364</v>
      </c>
      <c r="AE55" s="73"/>
    </row>
    <row r="56" spans="1:31" ht="16" thickBot="1" x14ac:dyDescent="0.25">
      <c r="B56" s="11" t="s">
        <v>58</v>
      </c>
      <c r="C56" s="25"/>
      <c r="D56" s="25" t="s">
        <v>4</v>
      </c>
      <c r="E56" s="25"/>
      <c r="F56" s="25">
        <f>MATCH($D56,FAC_TOTALS_APTA!$A$2:$BL$2,)</f>
        <v>7</v>
      </c>
      <c r="G56" s="76">
        <f>VLOOKUP(G39,FAC_TOTALS_APTA!$A$4:$BL$108,$F56,FALSE)</f>
        <v>47549753.656399898</v>
      </c>
      <c r="H56" s="76">
        <f>VLOOKUP(H39,FAC_TOTALS_APTA!$A$4:$BL$108,$F56,FALSE)</f>
        <v>86796528.468199894</v>
      </c>
      <c r="I56" s="78">
        <f t="shared" si="11"/>
        <v>0.82538334678664782</v>
      </c>
      <c r="J56" s="52"/>
      <c r="K56" s="52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53">
        <f>H56-G56</f>
        <v>39246774.811799996</v>
      </c>
      <c r="AD56" s="54">
        <f>I56</f>
        <v>0.82538334678664782</v>
      </c>
    </row>
    <row r="57" spans="1:31" ht="17" thickTop="1" thickBot="1" x14ac:dyDescent="0.25">
      <c r="B57" s="58" t="s">
        <v>76</v>
      </c>
      <c r="C57" s="59"/>
      <c r="D57" s="59"/>
      <c r="E57" s="60"/>
      <c r="F57" s="59"/>
      <c r="G57" s="59"/>
      <c r="H57" s="59"/>
      <c r="I57" s="61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4">
        <f>AD56-AD55</f>
        <v>-0.69159647253548862</v>
      </c>
    </row>
    <row r="58" spans="1:31" ht="15" thickTop="1" x14ac:dyDescent="0.2">
      <c r="B58" s="17"/>
      <c r="C58" s="12"/>
      <c r="D58" s="12"/>
      <c r="E58" s="8"/>
      <c r="F58" s="12"/>
      <c r="G58" s="12"/>
      <c r="H58" s="12"/>
      <c r="I58" s="19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34"/>
    </row>
    <row r="59" spans="1:31" x14ac:dyDescent="0.2">
      <c r="B59" s="17"/>
      <c r="C59" s="12"/>
      <c r="D59" s="12"/>
      <c r="E59" s="8"/>
      <c r="F59" s="12"/>
      <c r="G59" s="12"/>
      <c r="H59" s="12"/>
      <c r="I59" s="19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34"/>
    </row>
    <row r="60" spans="1:31" s="12" customFormat="1" ht="15" hidden="1" x14ac:dyDescent="0.2">
      <c r="B60" s="20" t="s">
        <v>28</v>
      </c>
      <c r="E60" s="8"/>
      <c r="I60" s="19"/>
    </row>
    <row r="61" spans="1:31" ht="15" hidden="1" x14ac:dyDescent="0.2">
      <c r="B61" s="17" t="s">
        <v>19</v>
      </c>
      <c r="C61" s="18" t="s">
        <v>20</v>
      </c>
      <c r="D61" s="12"/>
      <c r="E61" s="8"/>
      <c r="F61" s="12"/>
      <c r="G61" s="12"/>
      <c r="H61" s="12"/>
      <c r="I61" s="19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1" hidden="1" x14ac:dyDescent="0.2">
      <c r="B62" s="17"/>
      <c r="C62" s="18"/>
      <c r="D62" s="12"/>
      <c r="E62" s="8"/>
      <c r="F62" s="12"/>
      <c r="G62" s="12"/>
      <c r="H62" s="12"/>
      <c r="I62" s="19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1" ht="15" hidden="1" x14ac:dyDescent="0.2">
      <c r="B63" s="20" t="s">
        <v>78</v>
      </c>
      <c r="C63" s="21">
        <v>1</v>
      </c>
      <c r="D63" s="12"/>
      <c r="E63" s="8"/>
      <c r="F63" s="12"/>
      <c r="G63" s="12"/>
      <c r="H63" s="12"/>
      <c r="I63" s="19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1" ht="16" hidden="1" thickBot="1" x14ac:dyDescent="0.25">
      <c r="B64" s="22" t="s">
        <v>40</v>
      </c>
      <c r="C64" s="23">
        <v>3</v>
      </c>
      <c r="D64" s="24"/>
      <c r="E64" s="25"/>
      <c r="F64" s="24"/>
      <c r="G64" s="24"/>
      <c r="H64" s="24"/>
      <c r="I64" s="26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1" ht="15" hidden="1" thickTop="1" x14ac:dyDescent="0.2">
      <c r="B65" s="62"/>
      <c r="C65" s="63"/>
      <c r="D65" s="63"/>
      <c r="E65" s="63"/>
      <c r="F65" s="63"/>
      <c r="G65" s="85" t="s">
        <v>59</v>
      </c>
      <c r="H65" s="85"/>
      <c r="I65" s="85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5" t="s">
        <v>63</v>
      </c>
      <c r="AD65" s="85"/>
    </row>
    <row r="66" spans="1:31" ht="15" hidden="1" x14ac:dyDescent="0.2">
      <c r="B66" s="10" t="s">
        <v>21</v>
      </c>
      <c r="C66" s="28" t="s">
        <v>22</v>
      </c>
      <c r="D66" s="9" t="s">
        <v>23</v>
      </c>
      <c r="E66" s="9" t="s">
        <v>29</v>
      </c>
      <c r="F66" s="9"/>
      <c r="G66" s="28">
        <f>$C$1</f>
        <v>2002</v>
      </c>
      <c r="H66" s="28">
        <f>$C$2</f>
        <v>2018</v>
      </c>
      <c r="I66" s="28" t="s">
        <v>25</v>
      </c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 t="s">
        <v>27</v>
      </c>
      <c r="AD66" s="28" t="s">
        <v>25</v>
      </c>
    </row>
    <row r="67" spans="1:31" s="15" customFormat="1" hidden="1" x14ac:dyDescent="0.2">
      <c r="A67" s="8"/>
      <c r="B67" s="27"/>
      <c r="C67" s="29"/>
      <c r="D67" s="8"/>
      <c r="E67" s="8"/>
      <c r="F67" s="8"/>
      <c r="G67" s="8"/>
      <c r="H67" s="8"/>
      <c r="I67" s="29"/>
      <c r="J67" s="8"/>
      <c r="K67" s="8"/>
      <c r="L67" s="8"/>
      <c r="M67" s="8">
        <v>1</v>
      </c>
      <c r="N67" s="8">
        <v>2</v>
      </c>
      <c r="O67" s="8">
        <v>3</v>
      </c>
      <c r="P67" s="8">
        <v>4</v>
      </c>
      <c r="Q67" s="8">
        <v>5</v>
      </c>
      <c r="R67" s="8">
        <v>6</v>
      </c>
      <c r="S67" s="8">
        <v>7</v>
      </c>
      <c r="T67" s="8">
        <v>8</v>
      </c>
      <c r="U67" s="8">
        <v>9</v>
      </c>
      <c r="V67" s="8">
        <v>10</v>
      </c>
      <c r="W67" s="8">
        <v>11</v>
      </c>
      <c r="X67" s="8">
        <v>12</v>
      </c>
      <c r="Y67" s="8">
        <v>13</v>
      </c>
      <c r="Z67" s="8">
        <v>14</v>
      </c>
      <c r="AA67" s="8">
        <v>15</v>
      </c>
      <c r="AB67" s="8">
        <v>16</v>
      </c>
      <c r="AC67" s="8"/>
      <c r="AD67" s="8"/>
      <c r="AE67" s="8"/>
    </row>
    <row r="68" spans="1:31" hidden="1" x14ac:dyDescent="0.2">
      <c r="B68" s="27"/>
      <c r="C68" s="29"/>
      <c r="D68" s="8"/>
      <c r="E68" s="8"/>
      <c r="F68" s="8"/>
      <c r="G68" s="8" t="str">
        <f>CONCATENATE($C63,"_",$C64,"_",G66)</f>
        <v>1_3_2002</v>
      </c>
      <c r="H68" s="8" t="str">
        <f>CONCATENATE($C63,"_",$C64,"_",H66)</f>
        <v>1_3_2018</v>
      </c>
      <c r="I68" s="29"/>
      <c r="J68" s="8"/>
      <c r="K68" s="8"/>
      <c r="L68" s="8"/>
      <c r="M68" s="8" t="str">
        <f>IF($G66+M67&gt;$H66,0,CONCATENATE($C63,"_",$C64,"_",$G66+M67))</f>
        <v>1_3_2003</v>
      </c>
      <c r="N68" s="8" t="str">
        <f t="shared" ref="N68:AB68" si="12">IF($G66+N67&gt;$H66,0,CONCATENATE($C63,"_",$C64,"_",$G66+N67))</f>
        <v>1_3_2004</v>
      </c>
      <c r="O68" s="8" t="str">
        <f t="shared" si="12"/>
        <v>1_3_2005</v>
      </c>
      <c r="P68" s="8" t="str">
        <f t="shared" si="12"/>
        <v>1_3_2006</v>
      </c>
      <c r="Q68" s="8" t="str">
        <f t="shared" si="12"/>
        <v>1_3_2007</v>
      </c>
      <c r="R68" s="8" t="str">
        <f t="shared" si="12"/>
        <v>1_3_2008</v>
      </c>
      <c r="S68" s="8" t="str">
        <f t="shared" si="12"/>
        <v>1_3_2009</v>
      </c>
      <c r="T68" s="8" t="str">
        <f t="shared" si="12"/>
        <v>1_3_2010</v>
      </c>
      <c r="U68" s="8" t="str">
        <f t="shared" si="12"/>
        <v>1_3_2011</v>
      </c>
      <c r="V68" s="8" t="str">
        <f t="shared" si="12"/>
        <v>1_3_2012</v>
      </c>
      <c r="W68" s="8" t="str">
        <f t="shared" si="12"/>
        <v>1_3_2013</v>
      </c>
      <c r="X68" s="8" t="str">
        <f t="shared" si="12"/>
        <v>1_3_2014</v>
      </c>
      <c r="Y68" s="8" t="str">
        <f t="shared" si="12"/>
        <v>1_3_2015</v>
      </c>
      <c r="Z68" s="8" t="str">
        <f t="shared" si="12"/>
        <v>1_3_2016</v>
      </c>
      <c r="AA68" s="8" t="str">
        <f t="shared" si="12"/>
        <v>1_3_2017</v>
      </c>
      <c r="AB68" s="8" t="str">
        <f t="shared" si="12"/>
        <v>1_3_2018</v>
      </c>
      <c r="AC68" s="8"/>
      <c r="AD68" s="8"/>
    </row>
    <row r="69" spans="1:31" hidden="1" x14ac:dyDescent="0.2">
      <c r="B69" s="27"/>
      <c r="C69" s="29"/>
      <c r="D69" s="8"/>
      <c r="E69" s="8"/>
      <c r="F69" s="8" t="s">
        <v>26</v>
      </c>
      <c r="G69" s="30"/>
      <c r="H69" s="30"/>
      <c r="I69" s="29"/>
      <c r="J69" s="8"/>
      <c r="K69" s="8"/>
      <c r="L69" s="8" t="s">
        <v>26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1" s="15" customFormat="1" ht="15" hidden="1" x14ac:dyDescent="0.2">
      <c r="A70" s="8"/>
      <c r="B70" s="27" t="s">
        <v>37</v>
      </c>
      <c r="C70" s="29" t="s">
        <v>24</v>
      </c>
      <c r="D70" s="8" t="s">
        <v>8</v>
      </c>
      <c r="E70" s="56">
        <v>0.81299999999999994</v>
      </c>
      <c r="F70" s="8">
        <f>MATCH($D70,FAC_TOTALS_APTA!$A$2:$BN$2,)</f>
        <v>11</v>
      </c>
      <c r="G70" s="30" t="e">
        <f>VLOOKUP(G68,FAC_TOTALS_APTA!$A$4:$BN$108,$F70,FALSE)</f>
        <v>#N/A</v>
      </c>
      <c r="H70" s="30" t="e">
        <f>VLOOKUP(H68,FAC_TOTALS_APTA!$A$4:$BN$108,$F70,FALSE)</f>
        <v>#N/A</v>
      </c>
      <c r="I70" s="31" t="str">
        <f>IFERROR(H70/G70-1,"-")</f>
        <v>-</v>
      </c>
      <c r="J70" s="32" t="str">
        <f>IF(C70="Log","_log","")</f>
        <v>_log</v>
      </c>
      <c r="K70" s="32" t="str">
        <f>CONCATENATE(D70,J70,"_FAC")</f>
        <v>VRM_ADJ_log_FAC</v>
      </c>
      <c r="L70" s="8">
        <f>MATCH($K70,FAC_TOTALS_APTA!$A$2:$BL$2,)</f>
        <v>24</v>
      </c>
      <c r="M70" s="30" t="e">
        <f>IF(M68=0,0,VLOOKUP(M68,FAC_TOTALS_APTA!$A$4:$BN$108,$L70,FALSE))</f>
        <v>#N/A</v>
      </c>
      <c r="N70" s="30" t="e">
        <f>IF(N68=0,0,VLOOKUP(N68,FAC_TOTALS_APTA!$A$4:$BN$108,$L70,FALSE))</f>
        <v>#N/A</v>
      </c>
      <c r="O70" s="30" t="e">
        <f>IF(O68=0,0,VLOOKUP(O68,FAC_TOTALS_APTA!$A$4:$BN$108,$L70,FALSE))</f>
        <v>#N/A</v>
      </c>
      <c r="P70" s="30" t="e">
        <f>IF(P68=0,0,VLOOKUP(P68,FAC_TOTALS_APTA!$A$4:$BN$108,$L70,FALSE))</f>
        <v>#N/A</v>
      </c>
      <c r="Q70" s="30" t="e">
        <f>IF(Q68=0,0,VLOOKUP(Q68,FAC_TOTALS_APTA!$A$4:$BN$108,$L70,FALSE))</f>
        <v>#N/A</v>
      </c>
      <c r="R70" s="30" t="e">
        <f>IF(R68=0,0,VLOOKUP(R68,FAC_TOTALS_APTA!$A$4:$BN$108,$L70,FALSE))</f>
        <v>#N/A</v>
      </c>
      <c r="S70" s="30" t="e">
        <f>IF(S68=0,0,VLOOKUP(S68,FAC_TOTALS_APTA!$A$4:$BN$108,$L70,FALSE))</f>
        <v>#N/A</v>
      </c>
      <c r="T70" s="30" t="e">
        <f>IF(T68=0,0,VLOOKUP(T68,FAC_TOTALS_APTA!$A$4:$BN$108,$L70,FALSE))</f>
        <v>#N/A</v>
      </c>
      <c r="U70" s="30" t="e">
        <f>IF(U68=0,0,VLOOKUP(U68,FAC_TOTALS_APTA!$A$4:$BN$108,$L70,FALSE))</f>
        <v>#N/A</v>
      </c>
      <c r="V70" s="30" t="e">
        <f>IF(V68=0,0,VLOOKUP(V68,FAC_TOTALS_APTA!$A$4:$BN$108,$L70,FALSE))</f>
        <v>#N/A</v>
      </c>
      <c r="W70" s="30" t="e">
        <f>IF(W68=0,0,VLOOKUP(W68,FAC_TOTALS_APTA!$A$4:$BN$108,$L70,FALSE))</f>
        <v>#N/A</v>
      </c>
      <c r="X70" s="30" t="e">
        <f>IF(X68=0,0,VLOOKUP(X68,FAC_TOTALS_APTA!$A$4:$BN$108,$L70,FALSE))</f>
        <v>#N/A</v>
      </c>
      <c r="Y70" s="30" t="e">
        <f>IF(Y68=0,0,VLOOKUP(Y68,FAC_TOTALS_APTA!$A$4:$BN$108,$L70,FALSE))</f>
        <v>#N/A</v>
      </c>
      <c r="Z70" s="30" t="e">
        <f>IF(Z68=0,0,VLOOKUP(Z68,FAC_TOTALS_APTA!$A$4:$BN$108,$L70,FALSE))</f>
        <v>#N/A</v>
      </c>
      <c r="AA70" s="30" t="e">
        <f>IF(AA68=0,0,VLOOKUP(AA68,FAC_TOTALS_APTA!$A$4:$BN$108,$L70,FALSE))</f>
        <v>#N/A</v>
      </c>
      <c r="AB70" s="30" t="e">
        <f>IF(AB68=0,0,VLOOKUP(AB68,FAC_TOTALS_APTA!$A$4:$BN$108,$L70,FALSE))</f>
        <v>#N/A</v>
      </c>
      <c r="AC70" s="33" t="e">
        <f>SUM(M70:AB70)</f>
        <v>#N/A</v>
      </c>
      <c r="AD70" s="34" t="e">
        <f>AC70/G85</f>
        <v>#N/A</v>
      </c>
      <c r="AE70" s="8"/>
    </row>
    <row r="71" spans="1:31" s="15" customFormat="1" ht="15" hidden="1" x14ac:dyDescent="0.2">
      <c r="A71" s="8"/>
      <c r="B71" s="27" t="s">
        <v>60</v>
      </c>
      <c r="C71" s="29" t="s">
        <v>24</v>
      </c>
      <c r="D71" s="8" t="s">
        <v>18</v>
      </c>
      <c r="E71" s="56">
        <v>-0.70179999999999998</v>
      </c>
      <c r="F71" s="8">
        <f>MATCH($D71,FAC_TOTALS_APTA!$A$2:$BN$2,)</f>
        <v>12</v>
      </c>
      <c r="G71" s="55" t="e">
        <f>VLOOKUP(G68,FAC_TOTALS_APTA!$A$4:$BN$108,$F71,FALSE)</f>
        <v>#N/A</v>
      </c>
      <c r="H71" s="55" t="e">
        <f>VLOOKUP(H68,FAC_TOTALS_APTA!$A$4:$BN$108,$F71,FALSE)</f>
        <v>#N/A</v>
      </c>
      <c r="I71" s="31" t="str">
        <f t="shared" ref="I71:I82" si="13">IFERROR(H71/G71-1,"-")</f>
        <v>-</v>
      </c>
      <c r="J71" s="32" t="str">
        <f t="shared" ref="J71:J82" si="14">IF(C71="Log","_log","")</f>
        <v>_log</v>
      </c>
      <c r="K71" s="32" t="str">
        <f t="shared" ref="K71:K83" si="15">CONCATENATE(D71,J71,"_FAC")</f>
        <v>FARE_per_UPT_2018_log_FAC</v>
      </c>
      <c r="L71" s="8">
        <f>MATCH($K71,FAC_TOTALS_APTA!$A$2:$BL$2,)</f>
        <v>25</v>
      </c>
      <c r="M71" s="30" t="e">
        <f>IF(M68=0,0,VLOOKUP(M68,FAC_TOTALS_APTA!$A$4:$BN$108,$L71,FALSE))</f>
        <v>#N/A</v>
      </c>
      <c r="N71" s="30" t="e">
        <f>IF(N68=0,0,VLOOKUP(N68,FAC_TOTALS_APTA!$A$4:$BN$108,$L71,FALSE))</f>
        <v>#N/A</v>
      </c>
      <c r="O71" s="30" t="e">
        <f>IF(O68=0,0,VLOOKUP(O68,FAC_TOTALS_APTA!$A$4:$BN$108,$L71,FALSE))</f>
        <v>#N/A</v>
      </c>
      <c r="P71" s="30" t="e">
        <f>IF(P68=0,0,VLOOKUP(P68,FAC_TOTALS_APTA!$A$4:$BN$108,$L71,FALSE))</f>
        <v>#N/A</v>
      </c>
      <c r="Q71" s="30" t="e">
        <f>IF(Q68=0,0,VLOOKUP(Q68,FAC_TOTALS_APTA!$A$4:$BN$108,$L71,FALSE))</f>
        <v>#N/A</v>
      </c>
      <c r="R71" s="30" t="e">
        <f>IF(R68=0,0,VLOOKUP(R68,FAC_TOTALS_APTA!$A$4:$BN$108,$L71,FALSE))</f>
        <v>#N/A</v>
      </c>
      <c r="S71" s="30" t="e">
        <f>IF(S68=0,0,VLOOKUP(S68,FAC_TOTALS_APTA!$A$4:$BN$108,$L71,FALSE))</f>
        <v>#N/A</v>
      </c>
      <c r="T71" s="30" t="e">
        <f>IF(T68=0,0,VLOOKUP(T68,FAC_TOTALS_APTA!$A$4:$BN$108,$L71,FALSE))</f>
        <v>#N/A</v>
      </c>
      <c r="U71" s="30" t="e">
        <f>IF(U68=0,0,VLOOKUP(U68,FAC_TOTALS_APTA!$A$4:$BN$108,$L71,FALSE))</f>
        <v>#N/A</v>
      </c>
      <c r="V71" s="30" t="e">
        <f>IF(V68=0,0,VLOOKUP(V68,FAC_TOTALS_APTA!$A$4:$BN$108,$L71,FALSE))</f>
        <v>#N/A</v>
      </c>
      <c r="W71" s="30" t="e">
        <f>IF(W68=0,0,VLOOKUP(W68,FAC_TOTALS_APTA!$A$4:$BN$108,$L71,FALSE))</f>
        <v>#N/A</v>
      </c>
      <c r="X71" s="30" t="e">
        <f>IF(X68=0,0,VLOOKUP(X68,FAC_TOTALS_APTA!$A$4:$BN$108,$L71,FALSE))</f>
        <v>#N/A</v>
      </c>
      <c r="Y71" s="30" t="e">
        <f>IF(Y68=0,0,VLOOKUP(Y68,FAC_TOTALS_APTA!$A$4:$BN$108,$L71,FALSE))</f>
        <v>#N/A</v>
      </c>
      <c r="Z71" s="30" t="e">
        <f>IF(Z68=0,0,VLOOKUP(Z68,FAC_TOTALS_APTA!$A$4:$BN$108,$L71,FALSE))</f>
        <v>#N/A</v>
      </c>
      <c r="AA71" s="30" t="e">
        <f>IF(AA68=0,0,VLOOKUP(AA68,FAC_TOTALS_APTA!$A$4:$BN$108,$L71,FALSE))</f>
        <v>#N/A</v>
      </c>
      <c r="AB71" s="30" t="e">
        <f>IF(AB68=0,0,VLOOKUP(AB68,FAC_TOTALS_APTA!$A$4:$BN$108,$L71,FALSE))</f>
        <v>#N/A</v>
      </c>
      <c r="AC71" s="33" t="e">
        <f t="shared" ref="AC71:AC82" si="16">SUM(M71:AB71)</f>
        <v>#N/A</v>
      </c>
      <c r="AD71" s="34" t="e">
        <f>AC71/G85</f>
        <v>#N/A</v>
      </c>
      <c r="AE71" s="8"/>
    </row>
    <row r="72" spans="1:31" s="15" customFormat="1" ht="15" hidden="1" x14ac:dyDescent="0.2">
      <c r="A72" s="8"/>
      <c r="B72" s="27" t="s">
        <v>56</v>
      </c>
      <c r="C72" s="29" t="s">
        <v>24</v>
      </c>
      <c r="D72" s="8" t="s">
        <v>9</v>
      </c>
      <c r="E72" s="56">
        <v>0.26119999999999999</v>
      </c>
      <c r="F72" s="8">
        <f>MATCH($D72,FAC_TOTALS_APTA!$A$2:$BN$2,)</f>
        <v>13</v>
      </c>
      <c r="G72" s="30" t="e">
        <f>VLOOKUP(G68,FAC_TOTALS_APTA!$A$4:$BN$108,$F72,FALSE)</f>
        <v>#N/A</v>
      </c>
      <c r="H72" s="30" t="e">
        <f>VLOOKUP(H68,FAC_TOTALS_APTA!$A$4:$BN$108,$F72,FALSE)</f>
        <v>#N/A</v>
      </c>
      <c r="I72" s="31" t="str">
        <f t="shared" si="13"/>
        <v>-</v>
      </c>
      <c r="J72" s="32" t="str">
        <f t="shared" si="14"/>
        <v>_log</v>
      </c>
      <c r="K72" s="32" t="str">
        <f t="shared" si="15"/>
        <v>POP_EMP_log_FAC</v>
      </c>
      <c r="L72" s="8">
        <f>MATCH($K72,FAC_TOTALS_APTA!$A$2:$BL$2,)</f>
        <v>26</v>
      </c>
      <c r="M72" s="30" t="e">
        <f>IF(M68=0,0,VLOOKUP(M68,FAC_TOTALS_APTA!$A$4:$BN$108,$L72,FALSE))</f>
        <v>#N/A</v>
      </c>
      <c r="N72" s="30" t="e">
        <f>IF(N68=0,0,VLOOKUP(N68,FAC_TOTALS_APTA!$A$4:$BN$108,$L72,FALSE))</f>
        <v>#N/A</v>
      </c>
      <c r="O72" s="30" t="e">
        <f>IF(O68=0,0,VLOOKUP(O68,FAC_TOTALS_APTA!$A$4:$BN$108,$L72,FALSE))</f>
        <v>#N/A</v>
      </c>
      <c r="P72" s="30" t="e">
        <f>IF(P68=0,0,VLOOKUP(P68,FAC_TOTALS_APTA!$A$4:$BN$108,$L72,FALSE))</f>
        <v>#N/A</v>
      </c>
      <c r="Q72" s="30" t="e">
        <f>IF(Q68=0,0,VLOOKUP(Q68,FAC_TOTALS_APTA!$A$4:$BN$108,$L72,FALSE))</f>
        <v>#N/A</v>
      </c>
      <c r="R72" s="30" t="e">
        <f>IF(R68=0,0,VLOOKUP(R68,FAC_TOTALS_APTA!$A$4:$BN$108,$L72,FALSE))</f>
        <v>#N/A</v>
      </c>
      <c r="S72" s="30" t="e">
        <f>IF(S68=0,0,VLOOKUP(S68,FAC_TOTALS_APTA!$A$4:$BN$108,$L72,FALSE))</f>
        <v>#N/A</v>
      </c>
      <c r="T72" s="30" t="e">
        <f>IF(T68=0,0,VLOOKUP(T68,FAC_TOTALS_APTA!$A$4:$BN$108,$L72,FALSE))</f>
        <v>#N/A</v>
      </c>
      <c r="U72" s="30" t="e">
        <f>IF(U68=0,0,VLOOKUP(U68,FAC_TOTALS_APTA!$A$4:$BN$108,$L72,FALSE))</f>
        <v>#N/A</v>
      </c>
      <c r="V72" s="30" t="e">
        <f>IF(V68=0,0,VLOOKUP(V68,FAC_TOTALS_APTA!$A$4:$BN$108,$L72,FALSE))</f>
        <v>#N/A</v>
      </c>
      <c r="W72" s="30" t="e">
        <f>IF(W68=0,0,VLOOKUP(W68,FAC_TOTALS_APTA!$A$4:$BN$108,$L72,FALSE))</f>
        <v>#N/A</v>
      </c>
      <c r="X72" s="30" t="e">
        <f>IF(X68=0,0,VLOOKUP(X68,FAC_TOTALS_APTA!$A$4:$BN$108,$L72,FALSE))</f>
        <v>#N/A</v>
      </c>
      <c r="Y72" s="30" t="e">
        <f>IF(Y68=0,0,VLOOKUP(Y68,FAC_TOTALS_APTA!$A$4:$BN$108,$L72,FALSE))</f>
        <v>#N/A</v>
      </c>
      <c r="Z72" s="30" t="e">
        <f>IF(Z68=0,0,VLOOKUP(Z68,FAC_TOTALS_APTA!$A$4:$BN$108,$L72,FALSE))</f>
        <v>#N/A</v>
      </c>
      <c r="AA72" s="30" t="e">
        <f>IF(AA68=0,0,VLOOKUP(AA68,FAC_TOTALS_APTA!$A$4:$BN$108,$L72,FALSE))</f>
        <v>#N/A</v>
      </c>
      <c r="AB72" s="30" t="e">
        <f>IF(AB68=0,0,VLOOKUP(AB68,FAC_TOTALS_APTA!$A$4:$BN$108,$L72,FALSE))</f>
        <v>#N/A</v>
      </c>
      <c r="AC72" s="33" t="e">
        <f t="shared" si="16"/>
        <v>#N/A</v>
      </c>
      <c r="AD72" s="34" t="e">
        <f>AC72/G85</f>
        <v>#N/A</v>
      </c>
      <c r="AE72" s="8"/>
    </row>
    <row r="73" spans="1:31" s="15" customFormat="1" ht="30" hidden="1" x14ac:dyDescent="0.2">
      <c r="A73" s="8"/>
      <c r="B73" s="27" t="s">
        <v>82</v>
      </c>
      <c r="C73" s="29"/>
      <c r="D73" s="5" t="s">
        <v>79</v>
      </c>
      <c r="E73" s="56">
        <v>0.39179999999999998</v>
      </c>
      <c r="F73" s="8">
        <f>MATCH($D73,FAC_TOTALS_APTA!$A$2:$BN$2,)</f>
        <v>17</v>
      </c>
      <c r="G73" s="55" t="e">
        <f>VLOOKUP(G68,FAC_TOTALS_APTA!$A$4:$BN$108,$F73,FALSE)</f>
        <v>#N/A</v>
      </c>
      <c r="H73" s="55" t="e">
        <f>VLOOKUP(H68,FAC_TOTALS_APTA!$A$4:$BN$108,$F73,FALSE)</f>
        <v>#N/A</v>
      </c>
      <c r="I73" s="31" t="str">
        <f t="shared" si="13"/>
        <v>-</v>
      </c>
      <c r="J73" s="32" t="str">
        <f t="shared" si="14"/>
        <v/>
      </c>
      <c r="K73" s="32" t="str">
        <f t="shared" si="15"/>
        <v>TSD_POP_EMP_PCT_FAC</v>
      </c>
      <c r="L73" s="8">
        <f>MATCH($K73,FAC_TOTALS_APTA!$A$2:$BL$2,)</f>
        <v>30</v>
      </c>
      <c r="M73" s="30" t="e">
        <f>IF(M68=0,0,VLOOKUP(M68,FAC_TOTALS_APTA!$A$4:$BN$108,$L73,FALSE))</f>
        <v>#N/A</v>
      </c>
      <c r="N73" s="30" t="e">
        <f>IF(N68=0,0,VLOOKUP(N68,FAC_TOTALS_APTA!$A$4:$BN$108,$L73,FALSE))</f>
        <v>#N/A</v>
      </c>
      <c r="O73" s="30" t="e">
        <f>IF(O68=0,0,VLOOKUP(O68,FAC_TOTALS_APTA!$A$4:$BN$108,$L73,FALSE))</f>
        <v>#N/A</v>
      </c>
      <c r="P73" s="30" t="e">
        <f>IF(P68=0,0,VLOOKUP(P68,FAC_TOTALS_APTA!$A$4:$BN$108,$L73,FALSE))</f>
        <v>#N/A</v>
      </c>
      <c r="Q73" s="30" t="e">
        <f>IF(Q68=0,0,VLOOKUP(Q68,FAC_TOTALS_APTA!$A$4:$BN$108,$L73,FALSE))</f>
        <v>#N/A</v>
      </c>
      <c r="R73" s="30" t="e">
        <f>IF(R68=0,0,VLOOKUP(R68,FAC_TOTALS_APTA!$A$4:$BN$108,$L73,FALSE))</f>
        <v>#N/A</v>
      </c>
      <c r="S73" s="30" t="e">
        <f>IF(S68=0,0,VLOOKUP(S68,FAC_TOTALS_APTA!$A$4:$BN$108,$L73,FALSE))</f>
        <v>#N/A</v>
      </c>
      <c r="T73" s="30" t="e">
        <f>IF(T68=0,0,VLOOKUP(T68,FAC_TOTALS_APTA!$A$4:$BN$108,$L73,FALSE))</f>
        <v>#N/A</v>
      </c>
      <c r="U73" s="30" t="e">
        <f>IF(U68=0,0,VLOOKUP(U68,FAC_TOTALS_APTA!$A$4:$BN$108,$L73,FALSE))</f>
        <v>#N/A</v>
      </c>
      <c r="V73" s="30" t="e">
        <f>IF(V68=0,0,VLOOKUP(V68,FAC_TOTALS_APTA!$A$4:$BN$108,$L73,FALSE))</f>
        <v>#N/A</v>
      </c>
      <c r="W73" s="30" t="e">
        <f>IF(W68=0,0,VLOOKUP(W68,FAC_TOTALS_APTA!$A$4:$BN$108,$L73,FALSE))</f>
        <v>#N/A</v>
      </c>
      <c r="X73" s="30" t="e">
        <f>IF(X68=0,0,VLOOKUP(X68,FAC_TOTALS_APTA!$A$4:$BN$108,$L73,FALSE))</f>
        <v>#N/A</v>
      </c>
      <c r="Y73" s="30" t="e">
        <f>IF(Y68=0,0,VLOOKUP(Y68,FAC_TOTALS_APTA!$A$4:$BN$108,$L73,FALSE))</f>
        <v>#N/A</v>
      </c>
      <c r="Z73" s="30" t="e">
        <f>IF(Z68=0,0,VLOOKUP(Z68,FAC_TOTALS_APTA!$A$4:$BN$108,$L73,FALSE))</f>
        <v>#N/A</v>
      </c>
      <c r="AA73" s="30" t="e">
        <f>IF(AA68=0,0,VLOOKUP(AA68,FAC_TOTALS_APTA!$A$4:$BN$108,$L73,FALSE))</f>
        <v>#N/A</v>
      </c>
      <c r="AB73" s="30" t="e">
        <f>IF(AB68=0,0,VLOOKUP(AB68,FAC_TOTALS_APTA!$A$4:$BN$108,$L73,FALSE))</f>
        <v>#N/A</v>
      </c>
      <c r="AC73" s="33" t="e">
        <f t="shared" si="16"/>
        <v>#N/A</v>
      </c>
      <c r="AD73" s="34" t="e">
        <f>AC73/G85</f>
        <v>#N/A</v>
      </c>
      <c r="AE73" s="8"/>
    </row>
    <row r="74" spans="1:31" s="15" customFormat="1" ht="15" hidden="1" x14ac:dyDescent="0.2">
      <c r="A74" s="8"/>
      <c r="B74" s="27" t="s">
        <v>57</v>
      </c>
      <c r="C74" s="29" t="s">
        <v>24</v>
      </c>
      <c r="D74" s="36" t="s">
        <v>17</v>
      </c>
      <c r="E74" s="56">
        <v>0.21890000000000001</v>
      </c>
      <c r="F74" s="8">
        <f>MATCH($D74,FAC_TOTALS_APTA!$A$2:$BN$2,)</f>
        <v>14</v>
      </c>
      <c r="G74" s="35" t="e">
        <f>VLOOKUP(G68,FAC_TOTALS_APTA!$A$4:$BN$108,$F74,FALSE)</f>
        <v>#N/A</v>
      </c>
      <c r="H74" s="35" t="e">
        <f>VLOOKUP(H68,FAC_TOTALS_APTA!$A$4:$BN$108,$F74,FALSE)</f>
        <v>#N/A</v>
      </c>
      <c r="I74" s="31" t="str">
        <f t="shared" si="13"/>
        <v>-</v>
      </c>
      <c r="J74" s="32" t="str">
        <f t="shared" si="14"/>
        <v>_log</v>
      </c>
      <c r="K74" s="32" t="str">
        <f t="shared" si="15"/>
        <v>GAS_PRICE_2018_log_FAC</v>
      </c>
      <c r="L74" s="8">
        <f>MATCH($K74,FAC_TOTALS_APTA!$A$2:$BL$2,)</f>
        <v>27</v>
      </c>
      <c r="M74" s="30" t="e">
        <f>IF(M68=0,0,VLOOKUP(M68,FAC_TOTALS_APTA!$A$4:$BN$108,$L74,FALSE))</f>
        <v>#N/A</v>
      </c>
      <c r="N74" s="30" t="e">
        <f>IF(N68=0,0,VLOOKUP(N68,FAC_TOTALS_APTA!$A$4:$BN$108,$L74,FALSE))</f>
        <v>#N/A</v>
      </c>
      <c r="O74" s="30" t="e">
        <f>IF(O68=0,0,VLOOKUP(O68,FAC_TOTALS_APTA!$A$4:$BN$108,$L74,FALSE))</f>
        <v>#N/A</v>
      </c>
      <c r="P74" s="30" t="e">
        <f>IF(P68=0,0,VLOOKUP(P68,FAC_TOTALS_APTA!$A$4:$BN$108,$L74,FALSE))</f>
        <v>#N/A</v>
      </c>
      <c r="Q74" s="30" t="e">
        <f>IF(Q68=0,0,VLOOKUP(Q68,FAC_TOTALS_APTA!$A$4:$BN$108,$L74,FALSE))</f>
        <v>#N/A</v>
      </c>
      <c r="R74" s="30" t="e">
        <f>IF(R68=0,0,VLOOKUP(R68,FAC_TOTALS_APTA!$A$4:$BN$108,$L74,FALSE))</f>
        <v>#N/A</v>
      </c>
      <c r="S74" s="30" t="e">
        <f>IF(S68=0,0,VLOOKUP(S68,FAC_TOTALS_APTA!$A$4:$BN$108,$L74,FALSE))</f>
        <v>#N/A</v>
      </c>
      <c r="T74" s="30" t="e">
        <f>IF(T68=0,0,VLOOKUP(T68,FAC_TOTALS_APTA!$A$4:$BN$108,$L74,FALSE))</f>
        <v>#N/A</v>
      </c>
      <c r="U74" s="30" t="e">
        <f>IF(U68=0,0,VLOOKUP(U68,FAC_TOTALS_APTA!$A$4:$BN$108,$L74,FALSE))</f>
        <v>#N/A</v>
      </c>
      <c r="V74" s="30" t="e">
        <f>IF(V68=0,0,VLOOKUP(V68,FAC_TOTALS_APTA!$A$4:$BN$108,$L74,FALSE))</f>
        <v>#N/A</v>
      </c>
      <c r="W74" s="30" t="e">
        <f>IF(W68=0,0,VLOOKUP(W68,FAC_TOTALS_APTA!$A$4:$BN$108,$L74,FALSE))</f>
        <v>#N/A</v>
      </c>
      <c r="X74" s="30" t="e">
        <f>IF(X68=0,0,VLOOKUP(X68,FAC_TOTALS_APTA!$A$4:$BN$108,$L74,FALSE))</f>
        <v>#N/A</v>
      </c>
      <c r="Y74" s="30" t="e">
        <f>IF(Y68=0,0,VLOOKUP(Y68,FAC_TOTALS_APTA!$A$4:$BN$108,$L74,FALSE))</f>
        <v>#N/A</v>
      </c>
      <c r="Z74" s="30" t="e">
        <f>IF(Z68=0,0,VLOOKUP(Z68,FAC_TOTALS_APTA!$A$4:$BN$108,$L74,FALSE))</f>
        <v>#N/A</v>
      </c>
      <c r="AA74" s="30" t="e">
        <f>IF(AA68=0,0,VLOOKUP(AA68,FAC_TOTALS_APTA!$A$4:$BN$108,$L74,FALSE))</f>
        <v>#N/A</v>
      </c>
      <c r="AB74" s="30" t="e">
        <f>IF(AB68=0,0,VLOOKUP(AB68,FAC_TOTALS_APTA!$A$4:$BN$108,$L74,FALSE))</f>
        <v>#N/A</v>
      </c>
      <c r="AC74" s="33" t="e">
        <f t="shared" si="16"/>
        <v>#N/A</v>
      </c>
      <c r="AD74" s="34" t="e">
        <f>AC74/G85</f>
        <v>#N/A</v>
      </c>
      <c r="AE74" s="8"/>
    </row>
    <row r="75" spans="1:31" s="15" customFormat="1" ht="15" hidden="1" x14ac:dyDescent="0.2">
      <c r="A75" s="8"/>
      <c r="B75" s="27" t="s">
        <v>54</v>
      </c>
      <c r="C75" s="29" t="s">
        <v>24</v>
      </c>
      <c r="D75" s="8" t="s">
        <v>16</v>
      </c>
      <c r="E75" s="56">
        <v>-0.3866</v>
      </c>
      <c r="F75" s="8">
        <f>MATCH($D75,FAC_TOTALS_APTA!$A$2:$BN$2,)</f>
        <v>15</v>
      </c>
      <c r="G75" s="55" t="e">
        <f>VLOOKUP(G68,FAC_TOTALS_APTA!$A$4:$BN$108,$F75,FALSE)</f>
        <v>#N/A</v>
      </c>
      <c r="H75" s="55" t="e">
        <f>VLOOKUP(H68,FAC_TOTALS_APTA!$A$4:$BN$108,$F75,FALSE)</f>
        <v>#N/A</v>
      </c>
      <c r="I75" s="31" t="str">
        <f t="shared" si="13"/>
        <v>-</v>
      </c>
      <c r="J75" s="32" t="str">
        <f t="shared" si="14"/>
        <v>_log</v>
      </c>
      <c r="K75" s="32" t="str">
        <f t="shared" si="15"/>
        <v>TOTAL_MED_INC_INDIV_2018_log_FAC</v>
      </c>
      <c r="L75" s="8">
        <f>MATCH($K75,FAC_TOTALS_APTA!$A$2:$BL$2,)</f>
        <v>28</v>
      </c>
      <c r="M75" s="30" t="e">
        <f>IF(M68=0,0,VLOOKUP(M68,FAC_TOTALS_APTA!$A$4:$BN$108,$L75,FALSE))</f>
        <v>#N/A</v>
      </c>
      <c r="N75" s="30" t="e">
        <f>IF(N68=0,0,VLOOKUP(N68,FAC_TOTALS_APTA!$A$4:$BN$108,$L75,FALSE))</f>
        <v>#N/A</v>
      </c>
      <c r="O75" s="30" t="e">
        <f>IF(O68=0,0,VLOOKUP(O68,FAC_TOTALS_APTA!$A$4:$BN$108,$L75,FALSE))</f>
        <v>#N/A</v>
      </c>
      <c r="P75" s="30" t="e">
        <f>IF(P68=0,0,VLOOKUP(P68,FAC_TOTALS_APTA!$A$4:$BN$108,$L75,FALSE))</f>
        <v>#N/A</v>
      </c>
      <c r="Q75" s="30" t="e">
        <f>IF(Q68=0,0,VLOOKUP(Q68,FAC_TOTALS_APTA!$A$4:$BN$108,$L75,FALSE))</f>
        <v>#N/A</v>
      </c>
      <c r="R75" s="30" t="e">
        <f>IF(R68=0,0,VLOOKUP(R68,FAC_TOTALS_APTA!$A$4:$BN$108,$L75,FALSE))</f>
        <v>#N/A</v>
      </c>
      <c r="S75" s="30" t="e">
        <f>IF(S68=0,0,VLOOKUP(S68,FAC_TOTALS_APTA!$A$4:$BN$108,$L75,FALSE))</f>
        <v>#N/A</v>
      </c>
      <c r="T75" s="30" t="e">
        <f>IF(T68=0,0,VLOOKUP(T68,FAC_TOTALS_APTA!$A$4:$BN$108,$L75,FALSE))</f>
        <v>#N/A</v>
      </c>
      <c r="U75" s="30" t="e">
        <f>IF(U68=0,0,VLOOKUP(U68,FAC_TOTALS_APTA!$A$4:$BN$108,$L75,FALSE))</f>
        <v>#N/A</v>
      </c>
      <c r="V75" s="30" t="e">
        <f>IF(V68=0,0,VLOOKUP(V68,FAC_TOTALS_APTA!$A$4:$BN$108,$L75,FALSE))</f>
        <v>#N/A</v>
      </c>
      <c r="W75" s="30" t="e">
        <f>IF(W68=0,0,VLOOKUP(W68,FAC_TOTALS_APTA!$A$4:$BN$108,$L75,FALSE))</f>
        <v>#N/A</v>
      </c>
      <c r="X75" s="30" t="e">
        <f>IF(X68=0,0,VLOOKUP(X68,FAC_TOTALS_APTA!$A$4:$BN$108,$L75,FALSE))</f>
        <v>#N/A</v>
      </c>
      <c r="Y75" s="30" t="e">
        <f>IF(Y68=0,0,VLOOKUP(Y68,FAC_TOTALS_APTA!$A$4:$BN$108,$L75,FALSE))</f>
        <v>#N/A</v>
      </c>
      <c r="Z75" s="30" t="e">
        <f>IF(Z68=0,0,VLOOKUP(Z68,FAC_TOTALS_APTA!$A$4:$BN$108,$L75,FALSE))</f>
        <v>#N/A</v>
      </c>
      <c r="AA75" s="30" t="e">
        <f>IF(AA68=0,0,VLOOKUP(AA68,FAC_TOTALS_APTA!$A$4:$BN$108,$L75,FALSE))</f>
        <v>#N/A</v>
      </c>
      <c r="AB75" s="30" t="e">
        <f>IF(AB68=0,0,VLOOKUP(AB68,FAC_TOTALS_APTA!$A$4:$BN$108,$L75,FALSE))</f>
        <v>#N/A</v>
      </c>
      <c r="AC75" s="33" t="e">
        <f t="shared" si="16"/>
        <v>#N/A</v>
      </c>
      <c r="AD75" s="34" t="e">
        <f>AC75/G85</f>
        <v>#N/A</v>
      </c>
      <c r="AE75" s="8"/>
    </row>
    <row r="76" spans="1:31" s="15" customFormat="1" ht="15" hidden="1" x14ac:dyDescent="0.2">
      <c r="A76" s="8"/>
      <c r="B76" s="27" t="s">
        <v>72</v>
      </c>
      <c r="C76" s="29"/>
      <c r="D76" s="8" t="s">
        <v>10</v>
      </c>
      <c r="E76" s="56">
        <v>7.1000000000000004E-3</v>
      </c>
      <c r="F76" s="8">
        <f>MATCH($D76,FAC_TOTALS_APTA!$A$2:$BN$2,)</f>
        <v>16</v>
      </c>
      <c r="G76" s="30" t="e">
        <f>VLOOKUP(G68,FAC_TOTALS_APTA!$A$4:$BN$108,$F76,FALSE)</f>
        <v>#N/A</v>
      </c>
      <c r="H76" s="30" t="e">
        <f>VLOOKUP(H68,FAC_TOTALS_APTA!$A$4:$BN$108,$F76,FALSE)</f>
        <v>#N/A</v>
      </c>
      <c r="I76" s="31" t="str">
        <f t="shared" si="13"/>
        <v>-</v>
      </c>
      <c r="J76" s="32" t="str">
        <f t="shared" si="14"/>
        <v/>
      </c>
      <c r="K76" s="32" t="str">
        <f t="shared" si="15"/>
        <v>PCT_HH_NO_VEH_FAC</v>
      </c>
      <c r="L76" s="8">
        <f>MATCH($K76,FAC_TOTALS_APTA!$A$2:$BL$2,)</f>
        <v>29</v>
      </c>
      <c r="M76" s="30" t="e">
        <f>IF(M68=0,0,VLOOKUP(M68,FAC_TOTALS_APTA!$A$4:$BN$108,$L76,FALSE))</f>
        <v>#N/A</v>
      </c>
      <c r="N76" s="30" t="e">
        <f>IF(N68=0,0,VLOOKUP(N68,FAC_TOTALS_APTA!$A$4:$BN$108,$L76,FALSE))</f>
        <v>#N/A</v>
      </c>
      <c r="O76" s="30" t="e">
        <f>IF(O68=0,0,VLOOKUP(O68,FAC_TOTALS_APTA!$A$4:$BN$108,$L76,FALSE))</f>
        <v>#N/A</v>
      </c>
      <c r="P76" s="30" t="e">
        <f>IF(P68=0,0,VLOOKUP(P68,FAC_TOTALS_APTA!$A$4:$BN$108,$L76,FALSE))</f>
        <v>#N/A</v>
      </c>
      <c r="Q76" s="30" t="e">
        <f>IF(Q68=0,0,VLOOKUP(Q68,FAC_TOTALS_APTA!$A$4:$BN$108,$L76,FALSE))</f>
        <v>#N/A</v>
      </c>
      <c r="R76" s="30" t="e">
        <f>IF(R68=0,0,VLOOKUP(R68,FAC_TOTALS_APTA!$A$4:$BN$108,$L76,FALSE))</f>
        <v>#N/A</v>
      </c>
      <c r="S76" s="30" t="e">
        <f>IF(S68=0,0,VLOOKUP(S68,FAC_TOTALS_APTA!$A$4:$BN$108,$L76,FALSE))</f>
        <v>#N/A</v>
      </c>
      <c r="T76" s="30" t="e">
        <f>IF(T68=0,0,VLOOKUP(T68,FAC_TOTALS_APTA!$A$4:$BN$108,$L76,FALSE))</f>
        <v>#N/A</v>
      </c>
      <c r="U76" s="30" t="e">
        <f>IF(U68=0,0,VLOOKUP(U68,FAC_TOTALS_APTA!$A$4:$BN$108,$L76,FALSE))</f>
        <v>#N/A</v>
      </c>
      <c r="V76" s="30" t="e">
        <f>IF(V68=0,0,VLOOKUP(V68,FAC_TOTALS_APTA!$A$4:$BN$108,$L76,FALSE))</f>
        <v>#N/A</v>
      </c>
      <c r="W76" s="30" t="e">
        <f>IF(W68=0,0,VLOOKUP(W68,FAC_TOTALS_APTA!$A$4:$BN$108,$L76,FALSE))</f>
        <v>#N/A</v>
      </c>
      <c r="X76" s="30" t="e">
        <f>IF(X68=0,0,VLOOKUP(X68,FAC_TOTALS_APTA!$A$4:$BN$108,$L76,FALSE))</f>
        <v>#N/A</v>
      </c>
      <c r="Y76" s="30" t="e">
        <f>IF(Y68=0,0,VLOOKUP(Y68,FAC_TOTALS_APTA!$A$4:$BN$108,$L76,FALSE))</f>
        <v>#N/A</v>
      </c>
      <c r="Z76" s="30" t="e">
        <f>IF(Z68=0,0,VLOOKUP(Z68,FAC_TOTALS_APTA!$A$4:$BN$108,$L76,FALSE))</f>
        <v>#N/A</v>
      </c>
      <c r="AA76" s="30" t="e">
        <f>IF(AA68=0,0,VLOOKUP(AA68,FAC_TOTALS_APTA!$A$4:$BN$108,$L76,FALSE))</f>
        <v>#N/A</v>
      </c>
      <c r="AB76" s="30" t="e">
        <f>IF(AB68=0,0,VLOOKUP(AB68,FAC_TOTALS_APTA!$A$4:$BN$108,$L76,FALSE))</f>
        <v>#N/A</v>
      </c>
      <c r="AC76" s="33" t="e">
        <f t="shared" si="16"/>
        <v>#N/A</v>
      </c>
      <c r="AD76" s="34" t="e">
        <f>AC76/G85</f>
        <v>#N/A</v>
      </c>
      <c r="AE76" s="8"/>
    </row>
    <row r="77" spans="1:31" s="15" customFormat="1" ht="15" hidden="1" x14ac:dyDescent="0.2">
      <c r="A77" s="8"/>
      <c r="B77" s="27" t="s">
        <v>55</v>
      </c>
      <c r="C77" s="29"/>
      <c r="D77" s="8" t="s">
        <v>32</v>
      </c>
      <c r="E77" s="56">
        <v>1E-4</v>
      </c>
      <c r="F77" s="8">
        <f>MATCH($D77,FAC_TOTALS_APTA!$A$2:$BN$2,)</f>
        <v>18</v>
      </c>
      <c r="G77" s="35" t="e">
        <f>VLOOKUP(G68,FAC_TOTALS_APTA!$A$4:$BN$108,$F77,FALSE)</f>
        <v>#N/A</v>
      </c>
      <c r="H77" s="35" t="e">
        <f>VLOOKUP(H68,FAC_TOTALS_APTA!$A$4:$BN$108,$F77,FALSE)</f>
        <v>#N/A</v>
      </c>
      <c r="I77" s="31" t="str">
        <f t="shared" si="13"/>
        <v>-</v>
      </c>
      <c r="J77" s="32" t="str">
        <f t="shared" si="14"/>
        <v/>
      </c>
      <c r="K77" s="32" t="str">
        <f t="shared" si="15"/>
        <v>JTW_HOME_PCT_FAC</v>
      </c>
      <c r="L77" s="8">
        <f>MATCH($K77,FAC_TOTALS_APTA!$A$2:$BL$2,)</f>
        <v>31</v>
      </c>
      <c r="M77" s="30" t="e">
        <f>IF(M68=0,0,VLOOKUP(M68,FAC_TOTALS_APTA!$A$4:$BN$108,$L77,FALSE))</f>
        <v>#N/A</v>
      </c>
      <c r="N77" s="30" t="e">
        <f>IF(N68=0,0,VLOOKUP(N68,FAC_TOTALS_APTA!$A$4:$BN$108,$L77,FALSE))</f>
        <v>#N/A</v>
      </c>
      <c r="O77" s="30" t="e">
        <f>IF(O68=0,0,VLOOKUP(O68,FAC_TOTALS_APTA!$A$4:$BN$108,$L77,FALSE))</f>
        <v>#N/A</v>
      </c>
      <c r="P77" s="30" t="e">
        <f>IF(P68=0,0,VLOOKUP(P68,FAC_TOTALS_APTA!$A$4:$BN$108,$L77,FALSE))</f>
        <v>#N/A</v>
      </c>
      <c r="Q77" s="30" t="e">
        <f>IF(Q68=0,0,VLOOKUP(Q68,FAC_TOTALS_APTA!$A$4:$BN$108,$L77,FALSE))</f>
        <v>#N/A</v>
      </c>
      <c r="R77" s="30" t="e">
        <f>IF(R68=0,0,VLOOKUP(R68,FAC_TOTALS_APTA!$A$4:$BN$108,$L77,FALSE))</f>
        <v>#N/A</v>
      </c>
      <c r="S77" s="30" t="e">
        <f>IF(S68=0,0,VLOOKUP(S68,FAC_TOTALS_APTA!$A$4:$BN$108,$L77,FALSE))</f>
        <v>#N/A</v>
      </c>
      <c r="T77" s="30" t="e">
        <f>IF(T68=0,0,VLOOKUP(T68,FAC_TOTALS_APTA!$A$4:$BN$108,$L77,FALSE))</f>
        <v>#N/A</v>
      </c>
      <c r="U77" s="30" t="e">
        <f>IF(U68=0,0,VLOOKUP(U68,FAC_TOTALS_APTA!$A$4:$BN$108,$L77,FALSE))</f>
        <v>#N/A</v>
      </c>
      <c r="V77" s="30" t="e">
        <f>IF(V68=0,0,VLOOKUP(V68,FAC_TOTALS_APTA!$A$4:$BN$108,$L77,FALSE))</f>
        <v>#N/A</v>
      </c>
      <c r="W77" s="30" t="e">
        <f>IF(W68=0,0,VLOOKUP(W68,FAC_TOTALS_APTA!$A$4:$BN$108,$L77,FALSE))</f>
        <v>#N/A</v>
      </c>
      <c r="X77" s="30" t="e">
        <f>IF(X68=0,0,VLOOKUP(X68,FAC_TOTALS_APTA!$A$4:$BN$108,$L77,FALSE))</f>
        <v>#N/A</v>
      </c>
      <c r="Y77" s="30" t="e">
        <f>IF(Y68=0,0,VLOOKUP(Y68,FAC_TOTALS_APTA!$A$4:$BN$108,$L77,FALSE))</f>
        <v>#N/A</v>
      </c>
      <c r="Z77" s="30" t="e">
        <f>IF(Z68=0,0,VLOOKUP(Z68,FAC_TOTALS_APTA!$A$4:$BN$108,$L77,FALSE))</f>
        <v>#N/A</v>
      </c>
      <c r="AA77" s="30" t="e">
        <f>IF(AA68=0,0,VLOOKUP(AA68,FAC_TOTALS_APTA!$A$4:$BN$108,$L77,FALSE))</f>
        <v>#N/A</v>
      </c>
      <c r="AB77" s="30" t="e">
        <f>IF(AB68=0,0,VLOOKUP(AB68,FAC_TOTALS_APTA!$A$4:$BN$108,$L77,FALSE))</f>
        <v>#N/A</v>
      </c>
      <c r="AC77" s="33" t="e">
        <f t="shared" si="16"/>
        <v>#N/A</v>
      </c>
      <c r="AD77" s="34" t="e">
        <f>AC77/G85</f>
        <v>#N/A</v>
      </c>
      <c r="AE77" s="8"/>
    </row>
    <row r="78" spans="1:31" s="15" customFormat="1" ht="34" hidden="1" x14ac:dyDescent="0.2">
      <c r="A78" s="8"/>
      <c r="B78" s="13" t="s">
        <v>83</v>
      </c>
      <c r="C78" s="29"/>
      <c r="D78" s="5" t="s">
        <v>89</v>
      </c>
      <c r="E78" s="56">
        <v>-5.9999999999999995E-4</v>
      </c>
      <c r="F78" s="8">
        <f>MATCH($D78,FAC_TOTALS_APTA!$A$2:$BN$2,)</f>
        <v>19</v>
      </c>
      <c r="G78" s="35" t="e">
        <f>VLOOKUP(G68,FAC_TOTALS_APTA!$A$4:$BN$108,$F78,FALSE)</f>
        <v>#N/A</v>
      </c>
      <c r="H78" s="35" t="e">
        <f>VLOOKUP(H68,FAC_TOTALS_APTA!$A$4:$BN$108,$F78,FALSE)</f>
        <v>#N/A</v>
      </c>
      <c r="I78" s="31" t="str">
        <f t="shared" si="13"/>
        <v>-</v>
      </c>
      <c r="J78" s="32" t="str">
        <f t="shared" si="14"/>
        <v/>
      </c>
      <c r="K78" s="32" t="str">
        <f t="shared" si="15"/>
        <v>PER_CAPITA_TNC_TRIPS_HI_OPEX_RAIL_FAC</v>
      </c>
      <c r="L78" s="8">
        <f>MATCH($K78,FAC_TOTALS_APTA!$A$2:$BL$2,)</f>
        <v>32</v>
      </c>
      <c r="M78" s="30" t="e">
        <f>IF(M68=0,0,VLOOKUP(M68,FAC_TOTALS_APTA!$A$4:$BN$108,$L78,FALSE))</f>
        <v>#N/A</v>
      </c>
      <c r="N78" s="30" t="e">
        <f>IF(N68=0,0,VLOOKUP(N68,FAC_TOTALS_APTA!$A$4:$BN$108,$L78,FALSE))</f>
        <v>#N/A</v>
      </c>
      <c r="O78" s="30" t="e">
        <f>IF(O68=0,0,VLOOKUP(O68,FAC_TOTALS_APTA!$A$4:$BN$108,$L78,FALSE))</f>
        <v>#N/A</v>
      </c>
      <c r="P78" s="30" t="e">
        <f>IF(P68=0,0,VLOOKUP(P68,FAC_TOTALS_APTA!$A$4:$BN$108,$L78,FALSE))</f>
        <v>#N/A</v>
      </c>
      <c r="Q78" s="30" t="e">
        <f>IF(Q68=0,0,VLOOKUP(Q68,FAC_TOTALS_APTA!$A$4:$BN$108,$L78,FALSE))</f>
        <v>#N/A</v>
      </c>
      <c r="R78" s="30" t="e">
        <f>IF(R68=0,0,VLOOKUP(R68,FAC_TOTALS_APTA!$A$4:$BN$108,$L78,FALSE))</f>
        <v>#N/A</v>
      </c>
      <c r="S78" s="30" t="e">
        <f>IF(S68=0,0,VLOOKUP(S68,FAC_TOTALS_APTA!$A$4:$BN$108,$L78,FALSE))</f>
        <v>#N/A</v>
      </c>
      <c r="T78" s="30" t="e">
        <f>IF(T68=0,0,VLOOKUP(T68,FAC_TOTALS_APTA!$A$4:$BN$108,$L78,FALSE))</f>
        <v>#N/A</v>
      </c>
      <c r="U78" s="30" t="e">
        <f>IF(U68=0,0,VLOOKUP(U68,FAC_TOTALS_APTA!$A$4:$BN$108,$L78,FALSE))</f>
        <v>#N/A</v>
      </c>
      <c r="V78" s="30" t="e">
        <f>IF(V68=0,0,VLOOKUP(V68,FAC_TOTALS_APTA!$A$4:$BN$108,$L78,FALSE))</f>
        <v>#N/A</v>
      </c>
      <c r="W78" s="30" t="e">
        <f>IF(W68=0,0,VLOOKUP(W68,FAC_TOTALS_APTA!$A$4:$BN$108,$L78,FALSE))</f>
        <v>#N/A</v>
      </c>
      <c r="X78" s="30" t="e">
        <f>IF(X68=0,0,VLOOKUP(X68,FAC_TOTALS_APTA!$A$4:$BN$108,$L78,FALSE))</f>
        <v>#N/A</v>
      </c>
      <c r="Y78" s="30" t="e">
        <f>IF(Y68=0,0,VLOOKUP(Y68,FAC_TOTALS_APTA!$A$4:$BN$108,$L78,FALSE))</f>
        <v>#N/A</v>
      </c>
      <c r="Z78" s="30" t="e">
        <f>IF(Z68=0,0,VLOOKUP(Z68,FAC_TOTALS_APTA!$A$4:$BN$108,$L78,FALSE))</f>
        <v>#N/A</v>
      </c>
      <c r="AA78" s="30" t="e">
        <f>IF(AA68=0,0,VLOOKUP(AA68,FAC_TOTALS_APTA!$A$4:$BN$108,$L78,FALSE))</f>
        <v>#N/A</v>
      </c>
      <c r="AB78" s="30" t="e">
        <f>IF(AB68=0,0,VLOOKUP(AB68,FAC_TOTALS_APTA!$A$4:$BN$108,$L78,FALSE))</f>
        <v>#N/A</v>
      </c>
      <c r="AC78" s="33" t="e">
        <f t="shared" si="16"/>
        <v>#N/A</v>
      </c>
      <c r="AD78" s="34" t="e">
        <f>AC78/G85</f>
        <v>#N/A</v>
      </c>
      <c r="AE78" s="8"/>
    </row>
    <row r="79" spans="1:31" s="15" customFormat="1" ht="34" hidden="1" x14ac:dyDescent="0.2">
      <c r="A79" s="8"/>
      <c r="B79" s="13" t="s">
        <v>83</v>
      </c>
      <c r="C79" s="29"/>
      <c r="D79" s="5" t="s">
        <v>85</v>
      </c>
      <c r="E79" s="56">
        <v>-4.2099999999999999E-2</v>
      </c>
      <c r="F79" s="8">
        <f>MATCH($D79,FAC_TOTALS_APTA!$A$2:$BN$2,)</f>
        <v>20</v>
      </c>
      <c r="G79" s="35" t="e">
        <f>VLOOKUP(G68,FAC_TOTALS_APTA!$A$4:$BN$108,$F79,FALSE)</f>
        <v>#N/A</v>
      </c>
      <c r="H79" s="35" t="e">
        <f>VLOOKUP(H68,FAC_TOTALS_APTA!$A$4:$BN$108,$F79,FALSE)</f>
        <v>#N/A</v>
      </c>
      <c r="I79" s="31" t="str">
        <f t="shared" si="13"/>
        <v>-</v>
      </c>
      <c r="J79" s="32" t="str">
        <f t="shared" si="14"/>
        <v/>
      </c>
      <c r="K79" s="32" t="str">
        <f t="shared" si="15"/>
        <v>PER_CAPITA_TNC_TRIPS_MIDLOW_RAIL_FAC</v>
      </c>
      <c r="L79" s="8">
        <f>MATCH($K79,FAC_TOTALS_APTA!$A$2:$BL$2,)</f>
        <v>33</v>
      </c>
      <c r="M79" s="30" t="e">
        <f>IF(M68=0,0,VLOOKUP(M68,FAC_TOTALS_APTA!$A$4:$BN$108,$L79,FALSE))</f>
        <v>#N/A</v>
      </c>
      <c r="N79" s="30" t="e">
        <f>IF(N68=0,0,VLOOKUP(N68,FAC_TOTALS_APTA!$A$4:$BN$108,$L79,FALSE))</f>
        <v>#N/A</v>
      </c>
      <c r="O79" s="30" t="e">
        <f>IF(O68=0,0,VLOOKUP(O68,FAC_TOTALS_APTA!$A$4:$BN$108,$L79,FALSE))</f>
        <v>#N/A</v>
      </c>
      <c r="P79" s="30" t="e">
        <f>IF(P68=0,0,VLOOKUP(P68,FAC_TOTALS_APTA!$A$4:$BN$108,$L79,FALSE))</f>
        <v>#N/A</v>
      </c>
      <c r="Q79" s="30" t="e">
        <f>IF(Q68=0,0,VLOOKUP(Q68,FAC_TOTALS_APTA!$A$4:$BN$108,$L79,FALSE))</f>
        <v>#N/A</v>
      </c>
      <c r="R79" s="30" t="e">
        <f>IF(R68=0,0,VLOOKUP(R68,FAC_TOTALS_APTA!$A$4:$BN$108,$L79,FALSE))</f>
        <v>#N/A</v>
      </c>
      <c r="S79" s="30" t="e">
        <f>IF(S68=0,0,VLOOKUP(S68,FAC_TOTALS_APTA!$A$4:$BN$108,$L79,FALSE))</f>
        <v>#N/A</v>
      </c>
      <c r="T79" s="30" t="e">
        <f>IF(T68=0,0,VLOOKUP(T68,FAC_TOTALS_APTA!$A$4:$BN$108,$L79,FALSE))</f>
        <v>#N/A</v>
      </c>
      <c r="U79" s="30" t="e">
        <f>IF(U68=0,0,VLOOKUP(U68,FAC_TOTALS_APTA!$A$4:$BN$108,$L79,FALSE))</f>
        <v>#N/A</v>
      </c>
      <c r="V79" s="30" t="e">
        <f>IF(V68=0,0,VLOOKUP(V68,FAC_TOTALS_APTA!$A$4:$BN$108,$L79,FALSE))</f>
        <v>#N/A</v>
      </c>
      <c r="W79" s="30" t="e">
        <f>IF(W68=0,0,VLOOKUP(W68,FAC_TOTALS_APTA!$A$4:$BN$108,$L79,FALSE))</f>
        <v>#N/A</v>
      </c>
      <c r="X79" s="30" t="e">
        <f>IF(X68=0,0,VLOOKUP(X68,FAC_TOTALS_APTA!$A$4:$BN$108,$L79,FALSE))</f>
        <v>#N/A</v>
      </c>
      <c r="Y79" s="30" t="e">
        <f>IF(Y68=0,0,VLOOKUP(Y68,FAC_TOTALS_APTA!$A$4:$BN$108,$L79,FALSE))</f>
        <v>#N/A</v>
      </c>
      <c r="Z79" s="30" t="e">
        <f>IF(Z68=0,0,VLOOKUP(Z68,FAC_TOTALS_APTA!$A$4:$BN$108,$L79,FALSE))</f>
        <v>#N/A</v>
      </c>
      <c r="AA79" s="30" t="e">
        <f>IF(AA68=0,0,VLOOKUP(AA68,FAC_TOTALS_APTA!$A$4:$BN$108,$L79,FALSE))</f>
        <v>#N/A</v>
      </c>
      <c r="AB79" s="30" t="e">
        <f>IF(AB68=0,0,VLOOKUP(AB68,FAC_TOTALS_APTA!$A$4:$BN$108,$L79,FALSE))</f>
        <v>#N/A</v>
      </c>
      <c r="AC79" s="33" t="e">
        <f t="shared" si="16"/>
        <v>#N/A</v>
      </c>
      <c r="AD79" s="34" t="e">
        <f>AC79/G85</f>
        <v>#N/A</v>
      </c>
      <c r="AE79" s="8"/>
    </row>
    <row r="80" spans="1:31" s="15" customFormat="1" ht="34" hidden="1" x14ac:dyDescent="0.2">
      <c r="A80" s="8"/>
      <c r="B80" s="13" t="s">
        <v>83</v>
      </c>
      <c r="C80" s="29"/>
      <c r="D80" s="5" t="s">
        <v>90</v>
      </c>
      <c r="E80" s="56">
        <v>2.8E-3</v>
      </c>
      <c r="F80" s="8">
        <f>MATCH($D80,FAC_TOTALS_APTA!$A$2:$BN$2,)</f>
        <v>21</v>
      </c>
      <c r="G80" s="35" t="e">
        <f>VLOOKUP(G68,FAC_TOTALS_APTA!$A$4:$BN$108,$F80,FALSE)</f>
        <v>#N/A</v>
      </c>
      <c r="H80" s="35" t="e">
        <f>VLOOKUP(H68,FAC_TOTALS_APTA!$A$4:$BN$108,$F80,FALSE)</f>
        <v>#N/A</v>
      </c>
      <c r="I80" s="31" t="str">
        <f t="shared" si="13"/>
        <v>-</v>
      </c>
      <c r="J80" s="32" t="str">
        <f t="shared" si="14"/>
        <v/>
      </c>
      <c r="K80" s="32" t="str">
        <f t="shared" si="15"/>
        <v>PER_CAPITA_TNC_TRIPS_NEW_YORK_RAIL_FAC</v>
      </c>
      <c r="L80" s="8">
        <f>MATCH($K80,FAC_TOTALS_APTA!$A$2:$BL$2,)</f>
        <v>34</v>
      </c>
      <c r="M80" s="30" t="e">
        <f>IF(M68=0,0,VLOOKUP(M68,FAC_TOTALS_APTA!$A$4:$BN$108,$L80,FALSE))</f>
        <v>#N/A</v>
      </c>
      <c r="N80" s="30" t="e">
        <f>IF(N68=0,0,VLOOKUP(N68,FAC_TOTALS_APTA!$A$4:$BN$108,$L80,FALSE))</f>
        <v>#N/A</v>
      </c>
      <c r="O80" s="30" t="e">
        <f>IF(O68=0,0,VLOOKUP(O68,FAC_TOTALS_APTA!$A$4:$BN$108,$L80,FALSE))</f>
        <v>#N/A</v>
      </c>
      <c r="P80" s="30" t="e">
        <f>IF(P68=0,0,VLOOKUP(P68,FAC_TOTALS_APTA!$A$4:$BN$108,$L80,FALSE))</f>
        <v>#N/A</v>
      </c>
      <c r="Q80" s="30" t="e">
        <f>IF(Q68=0,0,VLOOKUP(Q68,FAC_TOTALS_APTA!$A$4:$BN$108,$L80,FALSE))</f>
        <v>#N/A</v>
      </c>
      <c r="R80" s="30" t="e">
        <f>IF(R68=0,0,VLOOKUP(R68,FAC_TOTALS_APTA!$A$4:$BN$108,$L80,FALSE))</f>
        <v>#N/A</v>
      </c>
      <c r="S80" s="30" t="e">
        <f>IF(S68=0,0,VLOOKUP(S68,FAC_TOTALS_APTA!$A$4:$BN$108,$L80,FALSE))</f>
        <v>#N/A</v>
      </c>
      <c r="T80" s="30" t="e">
        <f>IF(T68=0,0,VLOOKUP(T68,FAC_TOTALS_APTA!$A$4:$BN$108,$L80,FALSE))</f>
        <v>#N/A</v>
      </c>
      <c r="U80" s="30" t="e">
        <f>IF(U68=0,0,VLOOKUP(U68,FAC_TOTALS_APTA!$A$4:$BN$108,$L80,FALSE))</f>
        <v>#N/A</v>
      </c>
      <c r="V80" s="30" t="e">
        <f>IF(V68=0,0,VLOOKUP(V68,FAC_TOTALS_APTA!$A$4:$BN$108,$L80,FALSE))</f>
        <v>#N/A</v>
      </c>
      <c r="W80" s="30" t="e">
        <f>IF(W68=0,0,VLOOKUP(W68,FAC_TOTALS_APTA!$A$4:$BN$108,$L80,FALSE))</f>
        <v>#N/A</v>
      </c>
      <c r="X80" s="30" t="e">
        <f>IF(X68=0,0,VLOOKUP(X68,FAC_TOTALS_APTA!$A$4:$BN$108,$L80,FALSE))</f>
        <v>#N/A</v>
      </c>
      <c r="Y80" s="30" t="e">
        <f>IF(Y68=0,0,VLOOKUP(Y68,FAC_TOTALS_APTA!$A$4:$BN$108,$L80,FALSE))</f>
        <v>#N/A</v>
      </c>
      <c r="Z80" s="30" t="e">
        <f>IF(Z68=0,0,VLOOKUP(Z68,FAC_TOTALS_APTA!$A$4:$BN$108,$L80,FALSE))</f>
        <v>#N/A</v>
      </c>
      <c r="AA80" s="30" t="e">
        <f>IF(AA68=0,0,VLOOKUP(AA68,FAC_TOTALS_APTA!$A$4:$BN$108,$L80,FALSE))</f>
        <v>#N/A</v>
      </c>
      <c r="AB80" s="30" t="e">
        <f>IF(AB68=0,0,VLOOKUP(AB68,FAC_TOTALS_APTA!$A$4:$BN$108,$L80,FALSE))</f>
        <v>#N/A</v>
      </c>
      <c r="AC80" s="33" t="e">
        <f t="shared" si="16"/>
        <v>#N/A</v>
      </c>
      <c r="AD80" s="34" t="e">
        <f>AC80/G85</f>
        <v>#N/A</v>
      </c>
      <c r="AE80" s="8"/>
    </row>
    <row r="81" spans="1:31" s="15" customFormat="1" ht="15" hidden="1" x14ac:dyDescent="0.2">
      <c r="A81" s="8"/>
      <c r="B81" s="27" t="s">
        <v>73</v>
      </c>
      <c r="C81" s="29"/>
      <c r="D81" s="8" t="s">
        <v>49</v>
      </c>
      <c r="E81" s="56">
        <v>-9.7000000000000003E-3</v>
      </c>
      <c r="F81" s="8">
        <f>MATCH($D81,FAC_TOTALS_APTA!$A$2:$BN$2,)</f>
        <v>22</v>
      </c>
      <c r="G81" s="35" t="e">
        <f>VLOOKUP(G68,FAC_TOTALS_APTA!$A$4:$BN$108,$F81,FALSE)</f>
        <v>#N/A</v>
      </c>
      <c r="H81" s="35" t="e">
        <f>VLOOKUP(H68,FAC_TOTALS_APTA!$A$4:$BN$108,$F81,FALSE)</f>
        <v>#N/A</v>
      </c>
      <c r="I81" s="31" t="str">
        <f t="shared" si="13"/>
        <v>-</v>
      </c>
      <c r="J81" s="32" t="str">
        <f t="shared" si="14"/>
        <v/>
      </c>
      <c r="K81" s="32" t="str">
        <f t="shared" si="15"/>
        <v>BIKE_SHARE_FAC</v>
      </c>
      <c r="L81" s="8">
        <f>MATCH($K81,FAC_TOTALS_APTA!$A$2:$BL$2,)</f>
        <v>35</v>
      </c>
      <c r="M81" s="30" t="e">
        <f>IF(M68=0,0,VLOOKUP(M68,FAC_TOTALS_APTA!$A$4:$BN$108,$L81,FALSE))</f>
        <v>#N/A</v>
      </c>
      <c r="N81" s="30" t="e">
        <f>IF(N68=0,0,VLOOKUP(N68,FAC_TOTALS_APTA!$A$4:$BN$108,$L81,FALSE))</f>
        <v>#N/A</v>
      </c>
      <c r="O81" s="30" t="e">
        <f>IF(O68=0,0,VLOOKUP(O68,FAC_TOTALS_APTA!$A$4:$BN$108,$L81,FALSE))</f>
        <v>#N/A</v>
      </c>
      <c r="P81" s="30" t="e">
        <f>IF(P68=0,0,VLOOKUP(P68,FAC_TOTALS_APTA!$A$4:$BN$108,$L81,FALSE))</f>
        <v>#N/A</v>
      </c>
      <c r="Q81" s="30" t="e">
        <f>IF(Q68=0,0,VLOOKUP(Q68,FAC_TOTALS_APTA!$A$4:$BN$108,$L81,FALSE))</f>
        <v>#N/A</v>
      </c>
      <c r="R81" s="30" t="e">
        <f>IF(R68=0,0,VLOOKUP(R68,FAC_TOTALS_APTA!$A$4:$BN$108,$L81,FALSE))</f>
        <v>#N/A</v>
      </c>
      <c r="S81" s="30" t="e">
        <f>IF(S68=0,0,VLOOKUP(S68,FAC_TOTALS_APTA!$A$4:$BN$108,$L81,FALSE))</f>
        <v>#N/A</v>
      </c>
      <c r="T81" s="30" t="e">
        <f>IF(T68=0,0,VLOOKUP(T68,FAC_TOTALS_APTA!$A$4:$BN$108,$L81,FALSE))</f>
        <v>#N/A</v>
      </c>
      <c r="U81" s="30" t="e">
        <f>IF(U68=0,0,VLOOKUP(U68,FAC_TOTALS_APTA!$A$4:$BN$108,$L81,FALSE))</f>
        <v>#N/A</v>
      </c>
      <c r="V81" s="30" t="e">
        <f>IF(V68=0,0,VLOOKUP(V68,FAC_TOTALS_APTA!$A$4:$BN$108,$L81,FALSE))</f>
        <v>#N/A</v>
      </c>
      <c r="W81" s="30" t="e">
        <f>IF(W68=0,0,VLOOKUP(W68,FAC_TOTALS_APTA!$A$4:$BN$108,$L81,FALSE))</f>
        <v>#N/A</v>
      </c>
      <c r="X81" s="30" t="e">
        <f>IF(X68=0,0,VLOOKUP(X68,FAC_TOTALS_APTA!$A$4:$BN$108,$L81,FALSE))</f>
        <v>#N/A</v>
      </c>
      <c r="Y81" s="30" t="e">
        <f>IF(Y68=0,0,VLOOKUP(Y68,FAC_TOTALS_APTA!$A$4:$BN$108,$L81,FALSE))</f>
        <v>#N/A</v>
      </c>
      <c r="Z81" s="30" t="e">
        <f>IF(Z68=0,0,VLOOKUP(Z68,FAC_TOTALS_APTA!$A$4:$BN$108,$L81,FALSE))</f>
        <v>#N/A</v>
      </c>
      <c r="AA81" s="30" t="e">
        <f>IF(AA68=0,0,VLOOKUP(AA68,FAC_TOTALS_APTA!$A$4:$BN$108,$L81,FALSE))</f>
        <v>#N/A</v>
      </c>
      <c r="AB81" s="30" t="e">
        <f>IF(AB68=0,0,VLOOKUP(AB68,FAC_TOTALS_APTA!$A$4:$BN$108,$L81,FALSE))</f>
        <v>#N/A</v>
      </c>
      <c r="AC81" s="33" t="e">
        <f t="shared" si="16"/>
        <v>#N/A</v>
      </c>
      <c r="AD81" s="34" t="e">
        <f>AC81/G85</f>
        <v>#N/A</v>
      </c>
      <c r="AE81" s="8"/>
    </row>
    <row r="82" spans="1:31" s="15" customFormat="1" ht="15" hidden="1" x14ac:dyDescent="0.2">
      <c r="A82" s="8"/>
      <c r="B82" s="10" t="s">
        <v>74</v>
      </c>
      <c r="C82" s="28"/>
      <c r="D82" s="9" t="s">
        <v>50</v>
      </c>
      <c r="E82" s="57">
        <v>-4.1399999999999999E-2</v>
      </c>
      <c r="F82" s="9">
        <f>MATCH($D82,FAC_TOTALS_APTA!$A$2:$BN$2,)</f>
        <v>23</v>
      </c>
      <c r="G82" s="37" t="e">
        <f>VLOOKUP(G68,FAC_TOTALS_APTA!$A$4:$BN$108,$F82,FALSE)</f>
        <v>#N/A</v>
      </c>
      <c r="H82" s="37" t="e">
        <f>VLOOKUP(H68,FAC_TOTALS_APTA!$A$4:$BN$108,$F82,FALSE)</f>
        <v>#N/A</v>
      </c>
      <c r="I82" s="38" t="str">
        <f t="shared" si="13"/>
        <v>-</v>
      </c>
      <c r="J82" s="39" t="str">
        <f t="shared" si="14"/>
        <v/>
      </c>
      <c r="K82" s="39" t="str">
        <f t="shared" si="15"/>
        <v>scooter_flag_FAC</v>
      </c>
      <c r="L82" s="9">
        <f>MATCH($K82,FAC_TOTALS_APTA!$A$2:$BL$2,)</f>
        <v>36</v>
      </c>
      <c r="M82" s="40">
        <f>IF($M$11=0,0,VLOOKUP($M$11,FAC_TOTALS_APTA!$A$4:$BN$108,$L82,FALSE))</f>
        <v>0</v>
      </c>
      <c r="N82" s="40">
        <f>IF($M$11=0,0,VLOOKUP($M$11,FAC_TOTALS_APTA!$A$4:$BN$108,$L82,FALSE))</f>
        <v>0</v>
      </c>
      <c r="O82" s="40">
        <f>IF($M$11=0,0,VLOOKUP($M$11,FAC_TOTALS_APTA!$A$4:$BN$108,$L82,FALSE))</f>
        <v>0</v>
      </c>
      <c r="P82" s="40">
        <f>IF($M$11=0,0,VLOOKUP($M$11,FAC_TOTALS_APTA!$A$4:$BN$108,$L82,FALSE))</f>
        <v>0</v>
      </c>
      <c r="Q82" s="40">
        <f>IF($M$11=0,0,VLOOKUP($M$11,FAC_TOTALS_APTA!$A$4:$BN$108,$L82,FALSE))</f>
        <v>0</v>
      </c>
      <c r="R82" s="40">
        <f>IF($M$11=0,0,VLOOKUP($M$11,FAC_TOTALS_APTA!$A$4:$BN$108,$L82,FALSE))</f>
        <v>0</v>
      </c>
      <c r="S82" s="40">
        <f>IF($M$11=0,0,VLOOKUP($M$11,FAC_TOTALS_APTA!$A$4:$BN$108,$L82,FALSE))</f>
        <v>0</v>
      </c>
      <c r="T82" s="40">
        <f>IF($M$11=0,0,VLOOKUP($M$11,FAC_TOTALS_APTA!$A$4:$BN$108,$L82,FALSE))</f>
        <v>0</v>
      </c>
      <c r="U82" s="40">
        <f>IF($M$11=0,0,VLOOKUP($M$11,FAC_TOTALS_APTA!$A$4:$BN$108,$L82,FALSE))</f>
        <v>0</v>
      </c>
      <c r="V82" s="40">
        <f>IF($M$11=0,0,VLOOKUP($M$11,FAC_TOTALS_APTA!$A$4:$BN$108,$L82,FALSE))</f>
        <v>0</v>
      </c>
      <c r="W82" s="40">
        <f>IF($M$11=0,0,VLOOKUP($M$11,FAC_TOTALS_APTA!$A$4:$BN$108,$L82,FALSE))</f>
        <v>0</v>
      </c>
      <c r="X82" s="40">
        <f>IF($M$11=0,0,VLOOKUP($M$11,FAC_TOTALS_APTA!$A$4:$BN$108,$L82,FALSE))</f>
        <v>0</v>
      </c>
      <c r="Y82" s="40">
        <f>IF($M$11=0,0,VLOOKUP($M$11,FAC_TOTALS_APTA!$A$4:$BN$108,$L82,FALSE))</f>
        <v>0</v>
      </c>
      <c r="Z82" s="40">
        <f>IF($M$11=0,0,VLOOKUP($M$11,FAC_TOTALS_APTA!$A$4:$BN$108,$L82,FALSE))</f>
        <v>0</v>
      </c>
      <c r="AA82" s="40">
        <f>IF($M$11=0,0,VLOOKUP($M$11,FAC_TOTALS_APTA!$A$4:$BN$108,$L82,FALSE))</f>
        <v>0</v>
      </c>
      <c r="AB82" s="40">
        <f>IF($M$11=0,0,VLOOKUP($M$11,FAC_TOTALS_APTA!$A$4:$BN$108,$L82,FALSE))</f>
        <v>0</v>
      </c>
      <c r="AC82" s="41">
        <f t="shared" si="16"/>
        <v>0</v>
      </c>
      <c r="AD82" s="42" t="e">
        <f>AC82/G85</f>
        <v>#N/A</v>
      </c>
      <c r="AE82" s="8"/>
    </row>
    <row r="83" spans="1:31" s="15" customFormat="1" ht="15" hidden="1" x14ac:dyDescent="0.2">
      <c r="A83" s="8"/>
      <c r="B83" s="43" t="s">
        <v>61</v>
      </c>
      <c r="C83" s="44"/>
      <c r="D83" s="43" t="s">
        <v>53</v>
      </c>
      <c r="E83" s="45"/>
      <c r="F83" s="46"/>
      <c r="G83" s="47"/>
      <c r="H83" s="47"/>
      <c r="I83" s="48"/>
      <c r="J83" s="49"/>
      <c r="K83" s="49" t="str">
        <f t="shared" si="15"/>
        <v>New_Reporter_FAC</v>
      </c>
      <c r="L83" s="46">
        <f>MATCH($K83,FAC_TOTALS_APTA!$A$2:$BL$2,)</f>
        <v>40</v>
      </c>
      <c r="M83" s="47" t="e">
        <f>IF(M68=0,0,VLOOKUP(M68,FAC_TOTALS_APTA!$A$4:$BN$108,$L83,FALSE))</f>
        <v>#N/A</v>
      </c>
      <c r="N83" s="47" t="e">
        <f>IF(N68=0,0,VLOOKUP(N68,FAC_TOTALS_APTA!$A$4:$BN$108,$L83,FALSE))</f>
        <v>#N/A</v>
      </c>
      <c r="O83" s="47" t="e">
        <f>IF(O68=0,0,VLOOKUP(O68,FAC_TOTALS_APTA!$A$4:$BN$108,$L83,FALSE))</f>
        <v>#N/A</v>
      </c>
      <c r="P83" s="47" t="e">
        <f>IF(P68=0,0,VLOOKUP(P68,FAC_TOTALS_APTA!$A$4:$BN$108,$L83,FALSE))</f>
        <v>#N/A</v>
      </c>
      <c r="Q83" s="47" t="e">
        <f>IF(Q68=0,0,VLOOKUP(Q68,FAC_TOTALS_APTA!$A$4:$BN$108,$L83,FALSE))</f>
        <v>#N/A</v>
      </c>
      <c r="R83" s="47" t="e">
        <f>IF(R68=0,0,VLOOKUP(R68,FAC_TOTALS_APTA!$A$4:$BN$108,$L83,FALSE))</f>
        <v>#N/A</v>
      </c>
      <c r="S83" s="47" t="e">
        <f>IF(S68=0,0,VLOOKUP(S68,FAC_TOTALS_APTA!$A$4:$BN$108,$L83,FALSE))</f>
        <v>#N/A</v>
      </c>
      <c r="T83" s="47" t="e">
        <f>IF(T68=0,0,VLOOKUP(T68,FAC_TOTALS_APTA!$A$4:$BN$108,$L83,FALSE))</f>
        <v>#N/A</v>
      </c>
      <c r="U83" s="47" t="e">
        <f>IF(U68=0,0,VLOOKUP(U68,FAC_TOTALS_APTA!$A$4:$BN$108,$L83,FALSE))</f>
        <v>#N/A</v>
      </c>
      <c r="V83" s="47" t="e">
        <f>IF(V68=0,0,VLOOKUP(V68,FAC_TOTALS_APTA!$A$4:$BN$108,$L83,FALSE))</f>
        <v>#N/A</v>
      </c>
      <c r="W83" s="47" t="e">
        <f>IF(W68=0,0,VLOOKUP(W68,FAC_TOTALS_APTA!$A$4:$BN$108,$L83,FALSE))</f>
        <v>#N/A</v>
      </c>
      <c r="X83" s="47" t="e">
        <f>IF(X68=0,0,VLOOKUP(X68,FAC_TOTALS_APTA!$A$4:$BN$108,$L83,FALSE))</f>
        <v>#N/A</v>
      </c>
      <c r="Y83" s="47" t="e">
        <f>IF(Y68=0,0,VLOOKUP(Y68,FAC_TOTALS_APTA!$A$4:$BN$108,$L83,FALSE))</f>
        <v>#N/A</v>
      </c>
      <c r="Z83" s="47" t="e">
        <f>IF(Z68=0,0,VLOOKUP(Z68,FAC_TOTALS_APTA!$A$4:$BN$108,$L83,FALSE))</f>
        <v>#N/A</v>
      </c>
      <c r="AA83" s="47" t="e">
        <f>IF(AA68=0,0,VLOOKUP(AA68,FAC_TOTALS_APTA!$A$4:$BN$108,$L83,FALSE))</f>
        <v>#N/A</v>
      </c>
      <c r="AB83" s="47" t="e">
        <f>IF(AB68=0,0,VLOOKUP(AB68,FAC_TOTALS_APTA!$A$4:$BN$108,$L83,FALSE))</f>
        <v>#N/A</v>
      </c>
      <c r="AC83" s="50" t="e">
        <f>SUM(M83:AB83)</f>
        <v>#N/A</v>
      </c>
      <c r="AD83" s="51" t="e">
        <f>AC83/G85</f>
        <v>#N/A</v>
      </c>
      <c r="AE83" s="8"/>
    </row>
    <row r="84" spans="1:31" s="74" customFormat="1" ht="15" hidden="1" x14ac:dyDescent="0.2">
      <c r="A84" s="73"/>
      <c r="B84" s="27" t="s">
        <v>75</v>
      </c>
      <c r="C84" s="29"/>
      <c r="D84" s="8" t="s">
        <v>6</v>
      </c>
      <c r="E84" s="56"/>
      <c r="F84" s="8">
        <f>MATCH($D84,FAC_TOTALS_APTA!$A$2:$BL$2,)</f>
        <v>9</v>
      </c>
      <c r="G84" s="75" t="e">
        <f>VLOOKUP(G68,FAC_TOTALS_APTA!$A$4:$BN$108,$F84,FALSE)</f>
        <v>#N/A</v>
      </c>
      <c r="H84" s="75" t="e">
        <f>VLOOKUP(H68,FAC_TOTALS_APTA!$A$4:$BL$108,$F84,FALSE)</f>
        <v>#N/A</v>
      </c>
      <c r="I84" s="77" t="e">
        <f t="shared" ref="I84:I85" si="17">H84/G84-1</f>
        <v>#N/A</v>
      </c>
      <c r="J84" s="32"/>
      <c r="K84" s="32"/>
      <c r="L84" s="8"/>
      <c r="M84" s="30" t="e">
        <f>SUM(M70:M75)</f>
        <v>#N/A</v>
      </c>
      <c r="N84" s="30" t="e">
        <f>SUM(N70:N75)</f>
        <v>#N/A</v>
      </c>
      <c r="O84" s="30" t="e">
        <f>SUM(O70:O75)</f>
        <v>#N/A</v>
      </c>
      <c r="P84" s="30" t="e">
        <f>SUM(P70:P75)</f>
        <v>#N/A</v>
      </c>
      <c r="Q84" s="30" t="e">
        <f>SUM(Q70:Q75)</f>
        <v>#N/A</v>
      </c>
      <c r="R84" s="30" t="e">
        <f>SUM(R70:R75)</f>
        <v>#N/A</v>
      </c>
      <c r="S84" s="30" t="e">
        <f>SUM(S70:S75)</f>
        <v>#N/A</v>
      </c>
      <c r="T84" s="30" t="e">
        <f>SUM(T70:T75)</f>
        <v>#N/A</v>
      </c>
      <c r="U84" s="30" t="e">
        <f>SUM(U70:U75)</f>
        <v>#N/A</v>
      </c>
      <c r="V84" s="30" t="e">
        <f>SUM(V70:V75)</f>
        <v>#N/A</v>
      </c>
      <c r="W84" s="30" t="e">
        <f>SUM(W70:W75)</f>
        <v>#N/A</v>
      </c>
      <c r="X84" s="30" t="e">
        <f>SUM(X70:X75)</f>
        <v>#N/A</v>
      </c>
      <c r="Y84" s="30" t="e">
        <f>SUM(Y70:Y75)</f>
        <v>#N/A</v>
      </c>
      <c r="Z84" s="30" t="e">
        <f>SUM(Z70:Z75)</f>
        <v>#N/A</v>
      </c>
      <c r="AA84" s="30" t="e">
        <f>SUM(AA70:AA75)</f>
        <v>#N/A</v>
      </c>
      <c r="AB84" s="30" t="e">
        <f>SUM(AB70:AB75)</f>
        <v>#N/A</v>
      </c>
      <c r="AC84" s="33" t="e">
        <f>H84-G84</f>
        <v>#N/A</v>
      </c>
      <c r="AD84" s="34" t="e">
        <f>I84</f>
        <v>#N/A</v>
      </c>
      <c r="AE84" s="73"/>
    </row>
    <row r="85" spans="1:31" ht="16" hidden="1" thickBot="1" x14ac:dyDescent="0.25">
      <c r="B85" s="11" t="s">
        <v>58</v>
      </c>
      <c r="C85" s="25"/>
      <c r="D85" s="25" t="s">
        <v>4</v>
      </c>
      <c r="E85" s="25"/>
      <c r="F85" s="25">
        <f>MATCH($D85,FAC_TOTALS_APTA!$A$2:$BL$2,)</f>
        <v>7</v>
      </c>
      <c r="G85" s="76" t="e">
        <f>VLOOKUP(G68,FAC_TOTALS_APTA!$A$4:$BL$108,$F85,FALSE)</f>
        <v>#N/A</v>
      </c>
      <c r="H85" s="76" t="e">
        <f>VLOOKUP(H68,FAC_TOTALS_APTA!$A$4:$BL$108,$F85,FALSE)</f>
        <v>#N/A</v>
      </c>
      <c r="I85" s="78" t="e">
        <f t="shared" si="17"/>
        <v>#N/A</v>
      </c>
      <c r="J85" s="52"/>
      <c r="K85" s="52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53" t="e">
        <f>H85-G85</f>
        <v>#N/A</v>
      </c>
      <c r="AD85" s="54" t="e">
        <f>I85</f>
        <v>#N/A</v>
      </c>
    </row>
    <row r="86" spans="1:31" ht="17" hidden="1" thickTop="1" thickBot="1" x14ac:dyDescent="0.25">
      <c r="B86" s="58" t="s">
        <v>76</v>
      </c>
      <c r="C86" s="59"/>
      <c r="D86" s="59"/>
      <c r="E86" s="60"/>
      <c r="F86" s="59"/>
      <c r="G86" s="59"/>
      <c r="H86" s="59"/>
      <c r="I86" s="61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4" t="e">
        <f>AD85-AD84</f>
        <v>#N/A</v>
      </c>
    </row>
    <row r="87" spans="1:31" x14ac:dyDescent="0.2">
      <c r="B87" s="17"/>
      <c r="C87" s="12"/>
      <c r="D87" s="12"/>
      <c r="E87" s="8"/>
      <c r="F87" s="12"/>
      <c r="G87" s="12"/>
      <c r="H87" s="12"/>
      <c r="I87" s="19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34"/>
    </row>
    <row r="88" spans="1:31" x14ac:dyDescent="0.2">
      <c r="B88" s="17"/>
      <c r="C88" s="12"/>
      <c r="D88" s="12"/>
      <c r="E88" s="8"/>
      <c r="F88" s="12"/>
      <c r="G88" s="12"/>
      <c r="H88" s="12"/>
      <c r="I88" s="19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34"/>
    </row>
    <row r="89" spans="1:31" s="12" customFormat="1" ht="15" x14ac:dyDescent="0.2">
      <c r="B89" s="20" t="s">
        <v>28</v>
      </c>
      <c r="E89" s="8"/>
      <c r="I89" s="19"/>
    </row>
    <row r="90" spans="1:31" ht="15" x14ac:dyDescent="0.2">
      <c r="B90" s="17" t="s">
        <v>19</v>
      </c>
      <c r="C90" s="18" t="s">
        <v>20</v>
      </c>
      <c r="D90" s="12"/>
      <c r="E90" s="8"/>
      <c r="F90" s="12"/>
      <c r="G90" s="12"/>
      <c r="H90" s="12"/>
      <c r="I90" s="19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1" x14ac:dyDescent="0.2">
      <c r="B91" s="17"/>
      <c r="C91" s="18"/>
      <c r="D91" s="12"/>
      <c r="E91" s="8"/>
      <c r="F91" s="12"/>
      <c r="G91" s="12"/>
      <c r="H91" s="12"/>
      <c r="I91" s="19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1:31" ht="15" x14ac:dyDescent="0.2">
      <c r="B92" s="20" t="s">
        <v>78</v>
      </c>
      <c r="C92" s="21">
        <v>1</v>
      </c>
      <c r="D92" s="12"/>
      <c r="E92" s="8"/>
      <c r="F92" s="12"/>
      <c r="G92" s="12"/>
      <c r="H92" s="12"/>
      <c r="I92" s="19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1" ht="16" thickBot="1" x14ac:dyDescent="0.25">
      <c r="B93" s="22" t="s">
        <v>41</v>
      </c>
      <c r="C93" s="23">
        <v>10</v>
      </c>
      <c r="D93" s="24"/>
      <c r="E93" s="25"/>
      <c r="F93" s="24"/>
      <c r="G93" s="24"/>
      <c r="H93" s="24"/>
      <c r="I93" s="26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</row>
    <row r="94" spans="1:31" ht="15" thickTop="1" x14ac:dyDescent="0.2">
      <c r="B94" s="62"/>
      <c r="C94" s="63"/>
      <c r="D94" s="63"/>
      <c r="E94" s="63"/>
      <c r="F94" s="63"/>
      <c r="G94" s="85" t="s">
        <v>59</v>
      </c>
      <c r="H94" s="85"/>
      <c r="I94" s="85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5" t="s">
        <v>63</v>
      </c>
      <c r="AD94" s="85"/>
    </row>
    <row r="95" spans="1:31" ht="15" x14ac:dyDescent="0.2">
      <c r="B95" s="10" t="s">
        <v>21</v>
      </c>
      <c r="C95" s="28" t="s">
        <v>22</v>
      </c>
      <c r="D95" s="9" t="s">
        <v>23</v>
      </c>
      <c r="E95" s="9" t="s">
        <v>29</v>
      </c>
      <c r="F95" s="9"/>
      <c r="G95" s="28">
        <f>$C$1</f>
        <v>2002</v>
      </c>
      <c r="H95" s="28">
        <f>$C$2</f>
        <v>2018</v>
      </c>
      <c r="I95" s="28" t="s">
        <v>25</v>
      </c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 t="s">
        <v>27</v>
      </c>
      <c r="AD95" s="28" t="s">
        <v>25</v>
      </c>
    </row>
    <row r="96" spans="1:31" s="15" customFormat="1" x14ac:dyDescent="0.2">
      <c r="A96" s="8"/>
      <c r="B96" s="27"/>
      <c r="C96" s="29"/>
      <c r="D96" s="8"/>
      <c r="E96" s="8"/>
      <c r="F96" s="8"/>
      <c r="G96" s="8"/>
      <c r="H96" s="8"/>
      <c r="I96" s="29"/>
      <c r="J96" s="8"/>
      <c r="K96" s="8"/>
      <c r="L96" s="8"/>
      <c r="M96" s="8">
        <v>1</v>
      </c>
      <c r="N96" s="8">
        <v>2</v>
      </c>
      <c r="O96" s="8">
        <v>3</v>
      </c>
      <c r="P96" s="8">
        <v>4</v>
      </c>
      <c r="Q96" s="8">
        <v>5</v>
      </c>
      <c r="R96" s="8">
        <v>6</v>
      </c>
      <c r="S96" s="8">
        <v>7</v>
      </c>
      <c r="T96" s="8">
        <v>8</v>
      </c>
      <c r="U96" s="8">
        <v>9</v>
      </c>
      <c r="V96" s="8">
        <v>10</v>
      </c>
      <c r="W96" s="8">
        <v>11</v>
      </c>
      <c r="X96" s="8">
        <v>12</v>
      </c>
      <c r="Y96" s="8">
        <v>13</v>
      </c>
      <c r="Z96" s="8">
        <v>14</v>
      </c>
      <c r="AA96" s="8">
        <v>15</v>
      </c>
      <c r="AB96" s="8">
        <v>16</v>
      </c>
      <c r="AC96" s="8"/>
      <c r="AD96" s="8"/>
      <c r="AE96" s="8"/>
    </row>
    <row r="97" spans="1:31" x14ac:dyDescent="0.2">
      <c r="B97" s="27"/>
      <c r="C97" s="29"/>
      <c r="D97" s="8"/>
      <c r="E97" s="8"/>
      <c r="F97" s="8"/>
      <c r="G97" s="8" t="str">
        <f>CONCATENATE($C92,"_",$C93,"_",G95)</f>
        <v>1_10_2002</v>
      </c>
      <c r="H97" s="8" t="str">
        <f>CONCATENATE($C92,"_",$C93,"_",H95)</f>
        <v>1_10_2018</v>
      </c>
      <c r="I97" s="29"/>
      <c r="J97" s="8"/>
      <c r="K97" s="8"/>
      <c r="L97" s="8"/>
      <c r="M97" s="8" t="str">
        <f>IF($G95+M96&gt;$H95,0,CONCATENATE($C92,"_",$C93,"_",$G95+M96))</f>
        <v>1_10_2003</v>
      </c>
      <c r="N97" s="8" t="str">
        <f t="shared" ref="N97:AB97" si="18">IF($G95+N96&gt;$H95,0,CONCATENATE($C92,"_",$C93,"_",$G95+N96))</f>
        <v>1_10_2004</v>
      </c>
      <c r="O97" s="8" t="str">
        <f t="shared" si="18"/>
        <v>1_10_2005</v>
      </c>
      <c r="P97" s="8" t="str">
        <f t="shared" si="18"/>
        <v>1_10_2006</v>
      </c>
      <c r="Q97" s="8" t="str">
        <f t="shared" si="18"/>
        <v>1_10_2007</v>
      </c>
      <c r="R97" s="8" t="str">
        <f t="shared" si="18"/>
        <v>1_10_2008</v>
      </c>
      <c r="S97" s="8" t="str">
        <f t="shared" si="18"/>
        <v>1_10_2009</v>
      </c>
      <c r="T97" s="8" t="str">
        <f t="shared" si="18"/>
        <v>1_10_2010</v>
      </c>
      <c r="U97" s="8" t="str">
        <f t="shared" si="18"/>
        <v>1_10_2011</v>
      </c>
      <c r="V97" s="8" t="str">
        <f t="shared" si="18"/>
        <v>1_10_2012</v>
      </c>
      <c r="W97" s="8" t="str">
        <f t="shared" si="18"/>
        <v>1_10_2013</v>
      </c>
      <c r="X97" s="8" t="str">
        <f t="shared" si="18"/>
        <v>1_10_2014</v>
      </c>
      <c r="Y97" s="8" t="str">
        <f t="shared" si="18"/>
        <v>1_10_2015</v>
      </c>
      <c r="Z97" s="8" t="str">
        <f t="shared" si="18"/>
        <v>1_10_2016</v>
      </c>
      <c r="AA97" s="8" t="str">
        <f t="shared" si="18"/>
        <v>1_10_2017</v>
      </c>
      <c r="AB97" s="8" t="str">
        <f t="shared" si="18"/>
        <v>1_10_2018</v>
      </c>
      <c r="AC97" s="8"/>
      <c r="AD97" s="8"/>
    </row>
    <row r="98" spans="1:31" x14ac:dyDescent="0.2">
      <c r="B98" s="27"/>
      <c r="C98" s="29"/>
      <c r="D98" s="8"/>
      <c r="E98" s="8"/>
      <c r="F98" s="8" t="s">
        <v>26</v>
      </c>
      <c r="G98" s="30"/>
      <c r="H98" s="30"/>
      <c r="I98" s="29"/>
      <c r="J98" s="8"/>
      <c r="K98" s="8"/>
      <c r="L98" s="8" t="s">
        <v>26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1" s="15" customFormat="1" ht="15" x14ac:dyDescent="0.2">
      <c r="A99" s="8"/>
      <c r="B99" s="27" t="s">
        <v>37</v>
      </c>
      <c r="C99" s="29" t="s">
        <v>24</v>
      </c>
      <c r="D99" s="8" t="s">
        <v>8</v>
      </c>
      <c r="E99" s="56">
        <v>0.52300000000000002</v>
      </c>
      <c r="F99" s="8">
        <f>MATCH($D99,FAC_TOTALS_APTA!$A$2:$BN$2,)</f>
        <v>11</v>
      </c>
      <c r="G99" s="30">
        <f>VLOOKUP(G97,FAC_TOTALS_APTA!$A$4:$BN$108,$F99,FALSE)</f>
        <v>474570591.5</v>
      </c>
      <c r="H99" s="30">
        <f>VLOOKUP(H97,FAC_TOTALS_APTA!$A$4:$BN$108,$F99,FALSE)</f>
        <v>560645667.79999995</v>
      </c>
      <c r="I99" s="31">
        <f>IFERROR(H99/G99-1,"-")</f>
        <v>0.18137465287922283</v>
      </c>
      <c r="J99" s="32" t="str">
        <f>IF(C99="Log","_log","")</f>
        <v>_log</v>
      </c>
      <c r="K99" s="32" t="str">
        <f>CONCATENATE(D99,J99,"_FAC")</f>
        <v>VRM_ADJ_log_FAC</v>
      </c>
      <c r="L99" s="8">
        <f>MATCH($K99,FAC_TOTALS_APTA!$A$2:$BL$2,)</f>
        <v>24</v>
      </c>
      <c r="M99" s="30">
        <f>IF(M97=0,0,VLOOKUP(M97,FAC_TOTALS_APTA!$A$4:$BN$108,$L99,FALSE))</f>
        <v>63877661.570146002</v>
      </c>
      <c r="N99" s="30">
        <f>IF(N97=0,0,VLOOKUP(N97,FAC_TOTALS_APTA!$A$4:$BN$108,$L99,FALSE))</f>
        <v>37705833.175429098</v>
      </c>
      <c r="O99" s="30">
        <f>IF(O97=0,0,VLOOKUP(O97,FAC_TOTALS_APTA!$A$4:$BN$108,$L99,FALSE))</f>
        <v>12976911.5702141</v>
      </c>
      <c r="P99" s="30">
        <f>IF(P97=0,0,VLOOKUP(P97,FAC_TOTALS_APTA!$A$4:$BN$108,$L99,FALSE))</f>
        <v>29555166.456551801</v>
      </c>
      <c r="Q99" s="30">
        <f>IF(Q97=0,0,VLOOKUP(Q97,FAC_TOTALS_APTA!$A$4:$BN$108,$L99,FALSE))</f>
        <v>7920314.75580246</v>
      </c>
      <c r="R99" s="30">
        <f>IF(R97=0,0,VLOOKUP(R97,FAC_TOTALS_APTA!$A$4:$BN$108,$L99,FALSE))</f>
        <v>40269692.925684303</v>
      </c>
      <c r="S99" s="30">
        <f>IF(S97=0,0,VLOOKUP(S97,FAC_TOTALS_APTA!$A$4:$BN$108,$L99,FALSE))</f>
        <v>9932667.1785117108</v>
      </c>
      <c r="T99" s="30">
        <f>IF(T97=0,0,VLOOKUP(T97,FAC_TOTALS_APTA!$A$4:$BN$108,$L99,FALSE))</f>
        <v>-24683223.259127401</v>
      </c>
      <c r="U99" s="30">
        <f>IF(U97=0,0,VLOOKUP(U97,FAC_TOTALS_APTA!$A$4:$BN$108,$L99,FALSE))</f>
        <v>-25858188.914496899</v>
      </c>
      <c r="V99" s="30">
        <f>IF(V97=0,0,VLOOKUP(V97,FAC_TOTALS_APTA!$A$4:$BN$108,$L99,FALSE))</f>
        <v>-1310052.02211953</v>
      </c>
      <c r="W99" s="30">
        <f>IF(W97=0,0,VLOOKUP(W97,FAC_TOTALS_APTA!$A$4:$BN$108,$L99,FALSE))</f>
        <v>34024150.766005397</v>
      </c>
      <c r="X99" s="30">
        <f>IF(X97=0,0,VLOOKUP(X97,FAC_TOTALS_APTA!$A$4:$BN$108,$L99,FALSE))</f>
        <v>19740385.0486442</v>
      </c>
      <c r="Y99" s="30">
        <f>IF(Y97=0,0,VLOOKUP(Y97,FAC_TOTALS_APTA!$A$4:$BN$108,$L99,FALSE))</f>
        <v>3489622.1474617999</v>
      </c>
      <c r="Z99" s="30">
        <f>IF(Z97=0,0,VLOOKUP(Z97,FAC_TOTALS_APTA!$A$4:$BN$108,$L99,FALSE))</f>
        <v>-1481235.3678659601</v>
      </c>
      <c r="AA99" s="30">
        <f>IF(AA97=0,0,VLOOKUP(AA97,FAC_TOTALS_APTA!$A$4:$BN$108,$L99,FALSE))</f>
        <v>9231420.7526672706</v>
      </c>
      <c r="AB99" s="30">
        <f>IF(AB97=0,0,VLOOKUP(AB97,FAC_TOTALS_APTA!$A$4:$BN$108,$L99,FALSE))</f>
        <v>-13209960.2070996</v>
      </c>
      <c r="AC99" s="33">
        <f>SUM(M99:AB99)</f>
        <v>202181166.57640874</v>
      </c>
      <c r="AD99" s="34">
        <f>AC99/G114</f>
        <v>9.9672323421798992E-2</v>
      </c>
      <c r="AE99" s="8"/>
    </row>
    <row r="100" spans="1:31" s="15" customFormat="1" ht="15" x14ac:dyDescent="0.2">
      <c r="A100" s="8"/>
      <c r="B100" s="27" t="s">
        <v>60</v>
      </c>
      <c r="C100" s="29" t="s">
        <v>24</v>
      </c>
      <c r="D100" s="8" t="s">
        <v>18</v>
      </c>
      <c r="E100" s="56">
        <v>-0.71730000000000005</v>
      </c>
      <c r="F100" s="8">
        <f>MATCH($D100,FAC_TOTALS_APTA!$A$2:$BN$2,)</f>
        <v>12</v>
      </c>
      <c r="G100" s="55">
        <f>VLOOKUP(G97,FAC_TOTALS_APTA!$A$4:$BN$108,$F100,FALSE)</f>
        <v>1.7610024580000001</v>
      </c>
      <c r="H100" s="55">
        <f>VLOOKUP(H97,FAC_TOTALS_APTA!$A$4:$BN$108,$F100,FALSE)</f>
        <v>1.9555512669999999</v>
      </c>
      <c r="I100" s="31">
        <f t="shared" ref="I100:I111" si="19">IFERROR(H100/G100-1,"-")</f>
        <v>0.11047617118090347</v>
      </c>
      <c r="J100" s="32" t="str">
        <f t="shared" ref="J100:J111" si="20">IF(C100="Log","_log","")</f>
        <v>_log</v>
      </c>
      <c r="K100" s="32" t="str">
        <f t="shared" ref="K100:K112" si="21">CONCATENATE(D100,J100,"_FAC")</f>
        <v>FARE_per_UPT_2018_log_FAC</v>
      </c>
      <c r="L100" s="8">
        <f>MATCH($K100,FAC_TOTALS_APTA!$A$2:$BL$2,)</f>
        <v>25</v>
      </c>
      <c r="M100" s="30">
        <f>IF(M97=0,0,VLOOKUP(M97,FAC_TOTALS_APTA!$A$4:$BN$108,$L100,FALSE))</f>
        <v>-84251267.343718901</v>
      </c>
      <c r="N100" s="30">
        <f>IF(N97=0,0,VLOOKUP(N97,FAC_TOTALS_APTA!$A$4:$BN$108,$L100,FALSE))</f>
        <v>13439184.9885896</v>
      </c>
      <c r="O100" s="30">
        <f>IF(O97=0,0,VLOOKUP(O97,FAC_TOTALS_APTA!$A$4:$BN$108,$L100,FALSE))</f>
        <v>167989041.97175401</v>
      </c>
      <c r="P100" s="30">
        <f>IF(P97=0,0,VLOOKUP(P97,FAC_TOTALS_APTA!$A$4:$BN$108,$L100,FALSE))</f>
        <v>14615074.5232409</v>
      </c>
      <c r="Q100" s="30">
        <f>IF(Q97=0,0,VLOOKUP(Q97,FAC_TOTALS_APTA!$A$4:$BN$108,$L100,FALSE))</f>
        <v>46977211.441388898</v>
      </c>
      <c r="R100" s="30">
        <f>IF(R97=0,0,VLOOKUP(R97,FAC_TOTALS_APTA!$A$4:$BN$108,$L100,FALSE))</f>
        <v>-19379283.733281899</v>
      </c>
      <c r="S100" s="30">
        <f>IF(S97=0,0,VLOOKUP(S97,FAC_TOTALS_APTA!$A$4:$BN$108,$L100,FALSE))</f>
        <v>-64468615.939862497</v>
      </c>
      <c r="T100" s="30">
        <f>IF(T97=0,0,VLOOKUP(T97,FAC_TOTALS_APTA!$A$4:$BN$108,$L100,FALSE))</f>
        <v>-1081263.0968824499</v>
      </c>
      <c r="U100" s="30">
        <f>IF(U97=0,0,VLOOKUP(U97,FAC_TOTALS_APTA!$A$4:$BN$108,$L100,FALSE))</f>
        <v>-78019701.438857004</v>
      </c>
      <c r="V100" s="30">
        <f>IF(V97=0,0,VLOOKUP(V97,FAC_TOTALS_APTA!$A$4:$BN$108,$L100,FALSE))</f>
        <v>32683273.5158129</v>
      </c>
      <c r="W100" s="30">
        <f>IF(W97=0,0,VLOOKUP(W97,FAC_TOTALS_APTA!$A$4:$BN$108,$L100,FALSE))</f>
        <v>-46821176.055537097</v>
      </c>
      <c r="X100" s="30">
        <f>IF(X97=0,0,VLOOKUP(X97,FAC_TOTALS_APTA!$A$4:$BN$108,$L100,FALSE))</f>
        <v>7222329.1237955904</v>
      </c>
      <c r="Y100" s="30">
        <f>IF(Y97=0,0,VLOOKUP(Y97,FAC_TOTALS_APTA!$A$4:$BN$108,$L100,FALSE))</f>
        <v>-106434687.257588</v>
      </c>
      <c r="Z100" s="30">
        <f>IF(Z97=0,0,VLOOKUP(Z97,FAC_TOTALS_APTA!$A$4:$BN$108,$L100,FALSE))</f>
        <v>-7432246.1678648796</v>
      </c>
      <c r="AA100" s="30">
        <f>IF(AA97=0,0,VLOOKUP(AA97,FAC_TOTALS_APTA!$A$4:$BN$108,$L100,FALSE))</f>
        <v>-2996439.5895106499</v>
      </c>
      <c r="AB100" s="30">
        <f>IF(AB97=0,0,VLOOKUP(AB97,FAC_TOTALS_APTA!$A$4:$BN$108,$L100,FALSE))</f>
        <v>-43450877.9514594</v>
      </c>
      <c r="AC100" s="33">
        <f t="shared" ref="AC100:AC111" si="22">SUM(M100:AB100)</f>
        <v>-171409443.00998086</v>
      </c>
      <c r="AD100" s="34">
        <f>AC100/G114</f>
        <v>-8.4502319036647344E-2</v>
      </c>
      <c r="AE100" s="8"/>
    </row>
    <row r="101" spans="1:31" s="15" customFormat="1" ht="15" x14ac:dyDescent="0.2">
      <c r="A101" s="8"/>
      <c r="B101" s="27" t="s">
        <v>56</v>
      </c>
      <c r="C101" s="29" t="s">
        <v>24</v>
      </c>
      <c r="D101" s="8" t="s">
        <v>9</v>
      </c>
      <c r="E101" s="56">
        <v>0.59470000000000001</v>
      </c>
      <c r="F101" s="8">
        <f>MATCH($D101,FAC_TOTALS_APTA!$A$2:$BN$2,)</f>
        <v>13</v>
      </c>
      <c r="G101" s="30">
        <f>VLOOKUP(G97,FAC_TOTALS_APTA!$A$4:$BN$108,$F101,FALSE)</f>
        <v>25697520.3899999</v>
      </c>
      <c r="H101" s="30">
        <f>VLOOKUP(H97,FAC_TOTALS_APTA!$A$4:$BN$108,$F101,FALSE)</f>
        <v>29807700.839999899</v>
      </c>
      <c r="I101" s="31">
        <f t="shared" si="19"/>
        <v>0.15994463230777156</v>
      </c>
      <c r="J101" s="32" t="str">
        <f t="shared" si="20"/>
        <v>_log</v>
      </c>
      <c r="K101" s="32" t="str">
        <f t="shared" si="21"/>
        <v>POP_EMP_log_FAC</v>
      </c>
      <c r="L101" s="8">
        <f>MATCH($K101,FAC_TOTALS_APTA!$A$2:$BL$2,)</f>
        <v>26</v>
      </c>
      <c r="M101" s="30">
        <f>IF(M97=0,0,VLOOKUP(M97,FAC_TOTALS_APTA!$A$4:$BN$108,$L101,FALSE))</f>
        <v>16137482.8609585</v>
      </c>
      <c r="N101" s="30">
        <f>IF(N97=0,0,VLOOKUP(N97,FAC_TOTALS_APTA!$A$4:$BN$108,$L101,FALSE))</f>
        <v>23719774.339650199</v>
      </c>
      <c r="O101" s="30">
        <f>IF(O97=0,0,VLOOKUP(O97,FAC_TOTALS_APTA!$A$4:$BN$108,$L101,FALSE))</f>
        <v>24402027.430994801</v>
      </c>
      <c r="P101" s="30">
        <f>IF(P97=0,0,VLOOKUP(P97,FAC_TOTALS_APTA!$A$4:$BN$108,$L101,FALSE))</f>
        <v>31458660.947981201</v>
      </c>
      <c r="Q101" s="30">
        <f>IF(Q97=0,0,VLOOKUP(Q97,FAC_TOTALS_APTA!$A$4:$BN$108,$L101,FALSE))</f>
        <v>3307574.8797152601</v>
      </c>
      <c r="R101" s="30">
        <f>IF(R97=0,0,VLOOKUP(R97,FAC_TOTALS_APTA!$A$4:$BN$108,$L101,FALSE))</f>
        <v>14299419.595055301</v>
      </c>
      <c r="S101" s="30">
        <f>IF(S97=0,0,VLOOKUP(S97,FAC_TOTALS_APTA!$A$4:$BN$108,$L101,FALSE))</f>
        <v>-13346915.1261365</v>
      </c>
      <c r="T101" s="30">
        <f>IF(T97=0,0,VLOOKUP(T97,FAC_TOTALS_APTA!$A$4:$BN$108,$L101,FALSE))</f>
        <v>-10555495.4444305</v>
      </c>
      <c r="U101" s="30">
        <f>IF(U97=0,0,VLOOKUP(U97,FAC_TOTALS_APTA!$A$4:$BN$108,$L101,FALSE))</f>
        <v>7825523.1666780198</v>
      </c>
      <c r="V101" s="30">
        <f>IF(V97=0,0,VLOOKUP(V97,FAC_TOTALS_APTA!$A$4:$BN$108,$L101,FALSE))</f>
        <v>13965617.343283299</v>
      </c>
      <c r="W101" s="30">
        <f>IF(W97=0,0,VLOOKUP(W97,FAC_TOTALS_APTA!$A$4:$BN$108,$L101,FALSE))</f>
        <v>56365710.956620798</v>
      </c>
      <c r="X101" s="30">
        <f>IF(X97=0,0,VLOOKUP(X97,FAC_TOTALS_APTA!$A$4:$BN$108,$L101,FALSE))</f>
        <v>18246878.3969552</v>
      </c>
      <c r="Y101" s="30">
        <f>IF(Y97=0,0,VLOOKUP(Y97,FAC_TOTALS_APTA!$A$4:$BN$108,$L101,FALSE))</f>
        <v>17125000.056542601</v>
      </c>
      <c r="Z101" s="30">
        <f>IF(Z97=0,0,VLOOKUP(Z97,FAC_TOTALS_APTA!$A$4:$BN$108,$L101,FALSE))</f>
        <v>3664320.68788312</v>
      </c>
      <c r="AA101" s="30">
        <f>IF(AA97=0,0,VLOOKUP(AA97,FAC_TOTALS_APTA!$A$4:$BN$108,$L101,FALSE))</f>
        <v>14295020.943920899</v>
      </c>
      <c r="AB101" s="30">
        <f>IF(AB97=0,0,VLOOKUP(AB97,FAC_TOTALS_APTA!$A$4:$BN$108,$L101,FALSE))</f>
        <v>8628874.6244305093</v>
      </c>
      <c r="AC101" s="33">
        <f t="shared" si="22"/>
        <v>229539475.6601027</v>
      </c>
      <c r="AD101" s="34">
        <f>AC101/G114</f>
        <v>0.11315956497568992</v>
      </c>
      <c r="AE101" s="8"/>
    </row>
    <row r="102" spans="1:31" s="15" customFormat="1" ht="30" x14ac:dyDescent="0.2">
      <c r="A102" s="8"/>
      <c r="B102" s="27" t="s">
        <v>82</v>
      </c>
      <c r="C102" s="29"/>
      <c r="D102" s="5" t="s">
        <v>79</v>
      </c>
      <c r="E102" s="56">
        <v>-0.45679999999999998</v>
      </c>
      <c r="F102" s="8">
        <f>MATCH($D102,FAC_TOTALS_APTA!$A$2:$BN$2,)</f>
        <v>17</v>
      </c>
      <c r="G102" s="55">
        <f>VLOOKUP(G97,FAC_TOTALS_APTA!$A$4:$BN$108,$F102,FALSE)</f>
        <v>0.50002661492511502</v>
      </c>
      <c r="H102" s="55">
        <f>VLOOKUP(H97,FAC_TOTALS_APTA!$A$4:$BN$108,$F102,FALSE)</f>
        <v>0.47627332414381301</v>
      </c>
      <c r="I102" s="31">
        <f t="shared" si="19"/>
        <v>-4.75040529289813E-2</v>
      </c>
      <c r="J102" s="32" t="str">
        <f t="shared" si="20"/>
        <v/>
      </c>
      <c r="K102" s="32" t="str">
        <f t="shared" si="21"/>
        <v>TSD_POP_EMP_PCT_FAC</v>
      </c>
      <c r="L102" s="8">
        <f>MATCH($K102,FAC_TOTALS_APTA!$A$2:$BL$2,)</f>
        <v>30</v>
      </c>
      <c r="M102" s="30">
        <f>IF(M97=0,0,VLOOKUP(M97,FAC_TOTALS_APTA!$A$4:$BN$108,$L102,FALSE))</f>
        <v>491175.74830129999</v>
      </c>
      <c r="N102" s="30">
        <f>IF(N97=0,0,VLOOKUP(N97,FAC_TOTALS_APTA!$A$4:$BN$108,$L102,FALSE))</f>
        <v>4881761.8914072998</v>
      </c>
      <c r="O102" s="30">
        <f>IF(O97=0,0,VLOOKUP(O97,FAC_TOTALS_APTA!$A$4:$BN$108,$L102,FALSE))</f>
        <v>3847973.3610522901</v>
      </c>
      <c r="P102" s="30">
        <f>IF(P97=0,0,VLOOKUP(P97,FAC_TOTALS_APTA!$A$4:$BN$108,$L102,FALSE))</f>
        <v>-3193536.6229942702</v>
      </c>
      <c r="Q102" s="30">
        <f>IF(Q97=0,0,VLOOKUP(Q97,FAC_TOTALS_APTA!$A$4:$BN$108,$L102,FALSE))</f>
        <v>5555566.3180622002</v>
      </c>
      <c r="R102" s="30">
        <f>IF(R97=0,0,VLOOKUP(R97,FAC_TOTALS_APTA!$A$4:$BN$108,$L102,FALSE))</f>
        <v>1661461.97871601</v>
      </c>
      <c r="S102" s="30">
        <f>IF(S97=0,0,VLOOKUP(S97,FAC_TOTALS_APTA!$A$4:$BN$108,$L102,FALSE))</f>
        <v>2870184.6958372099</v>
      </c>
      <c r="T102" s="30">
        <f>IF(T97=0,0,VLOOKUP(T97,FAC_TOTALS_APTA!$A$4:$BN$108,$L102,FALSE))</f>
        <v>-11957831.999728199</v>
      </c>
      <c r="U102" s="30">
        <f>IF(U97=0,0,VLOOKUP(U97,FAC_TOTALS_APTA!$A$4:$BN$108,$L102,FALSE))</f>
        <v>3329045.4008814702</v>
      </c>
      <c r="V102" s="30">
        <f>IF(V97=0,0,VLOOKUP(V97,FAC_TOTALS_APTA!$A$4:$BN$108,$L102,FALSE))</f>
        <v>17554104.878899399</v>
      </c>
      <c r="W102" s="30">
        <f>IF(W97=0,0,VLOOKUP(W97,FAC_TOTALS_APTA!$A$4:$BN$108,$L102,FALSE))</f>
        <v>334804.626004491</v>
      </c>
      <c r="X102" s="30">
        <f>IF(X97=0,0,VLOOKUP(X97,FAC_TOTALS_APTA!$A$4:$BN$108,$L102,FALSE))</f>
        <v>819037.82284180995</v>
      </c>
      <c r="Y102" s="30">
        <f>IF(Y97=0,0,VLOOKUP(Y97,FAC_TOTALS_APTA!$A$4:$BN$108,$L102,FALSE))</f>
        <v>2183943.2232239801</v>
      </c>
      <c r="Z102" s="30">
        <f>IF(Z97=0,0,VLOOKUP(Z97,FAC_TOTALS_APTA!$A$4:$BN$108,$L102,FALSE))</f>
        <v>-726136.32791634498</v>
      </c>
      <c r="AA102" s="30">
        <f>IF(AA97=0,0,VLOOKUP(AA97,FAC_TOTALS_APTA!$A$4:$BN$108,$L102,FALSE))</f>
        <v>845079.03358411905</v>
      </c>
      <c r="AB102" s="30">
        <f>IF(AB97=0,0,VLOOKUP(AB97,FAC_TOTALS_APTA!$A$4:$BN$108,$L102,FALSE))</f>
        <v>-311809.05633116601</v>
      </c>
      <c r="AC102" s="33">
        <f t="shared" si="22"/>
        <v>28184824.971841596</v>
      </c>
      <c r="AD102" s="34">
        <f>AC102/G114</f>
        <v>1.3894701656687273E-2</v>
      </c>
      <c r="AE102" s="8"/>
    </row>
    <row r="103" spans="1:31" s="15" customFormat="1" ht="15" x14ac:dyDescent="0.2">
      <c r="A103" s="8"/>
      <c r="B103" s="27" t="s">
        <v>57</v>
      </c>
      <c r="C103" s="29" t="s">
        <v>24</v>
      </c>
      <c r="D103" s="36" t="s">
        <v>17</v>
      </c>
      <c r="E103" s="56">
        <v>0.1794</v>
      </c>
      <c r="F103" s="8">
        <f>MATCH($D103,FAC_TOTALS_APTA!$A$2:$BN$2,)</f>
        <v>14</v>
      </c>
      <c r="G103" s="35">
        <f>VLOOKUP(G97,FAC_TOTALS_APTA!$A$4:$BN$108,$F103,FALSE)</f>
        <v>1.974</v>
      </c>
      <c r="H103" s="35">
        <f>VLOOKUP(H97,FAC_TOTALS_APTA!$A$4:$BN$108,$F103,FALSE)</f>
        <v>2.9199999999999902</v>
      </c>
      <c r="I103" s="31">
        <f t="shared" si="19"/>
        <v>0.4792299898682828</v>
      </c>
      <c r="J103" s="32" t="str">
        <f t="shared" si="20"/>
        <v>_log</v>
      </c>
      <c r="K103" s="32" t="str">
        <f t="shared" si="21"/>
        <v>GAS_PRICE_2018_log_FAC</v>
      </c>
      <c r="L103" s="8">
        <f>MATCH($K103,FAC_TOTALS_APTA!$A$2:$BL$2,)</f>
        <v>27</v>
      </c>
      <c r="M103" s="30">
        <f>IF(M97=0,0,VLOOKUP(M97,FAC_TOTALS_APTA!$A$4:$BN$108,$L103,FALSE))</f>
        <v>32190844.2058057</v>
      </c>
      <c r="N103" s="30">
        <f>IF(N97=0,0,VLOOKUP(N97,FAC_TOTALS_APTA!$A$4:$BN$108,$L103,FALSE))</f>
        <v>34021564.193395801</v>
      </c>
      <c r="O103" s="30">
        <f>IF(O97=0,0,VLOOKUP(O97,FAC_TOTALS_APTA!$A$4:$BN$108,$L103,FALSE))</f>
        <v>46977057.207695402</v>
      </c>
      <c r="P103" s="30">
        <f>IF(P97=0,0,VLOOKUP(P97,FAC_TOTALS_APTA!$A$4:$BN$108,$L103,FALSE))</f>
        <v>34436549.140632302</v>
      </c>
      <c r="Q103" s="30">
        <f>IF(Q97=0,0,VLOOKUP(Q97,FAC_TOTALS_APTA!$A$4:$BN$108,$L103,FALSE))</f>
        <v>11754365.8345431</v>
      </c>
      <c r="R103" s="30">
        <f>IF(R97=0,0,VLOOKUP(R97,FAC_TOTALS_APTA!$A$4:$BN$108,$L103,FALSE))</f>
        <v>48757182.698829599</v>
      </c>
      <c r="S103" s="30">
        <f>IF(S97=0,0,VLOOKUP(S97,FAC_TOTALS_APTA!$A$4:$BN$108,$L103,FALSE))</f>
        <v>-122141719.882728</v>
      </c>
      <c r="T103" s="30">
        <f>IF(T97=0,0,VLOOKUP(T97,FAC_TOTALS_APTA!$A$4:$BN$108,$L103,FALSE))</f>
        <v>54044666.518006399</v>
      </c>
      <c r="U103" s="30">
        <f>IF(U97=0,0,VLOOKUP(U97,FAC_TOTALS_APTA!$A$4:$BN$108,$L103,FALSE))</f>
        <v>85246070.912882298</v>
      </c>
      <c r="V103" s="30">
        <f>IF(V97=0,0,VLOOKUP(V97,FAC_TOTALS_APTA!$A$4:$BN$108,$L103,FALSE))</f>
        <v>4434705.4711033897</v>
      </c>
      <c r="W103" s="30">
        <f>IF(W97=0,0,VLOOKUP(W97,FAC_TOTALS_APTA!$A$4:$BN$108,$L103,FALSE))</f>
        <v>-17445247.957477</v>
      </c>
      <c r="X103" s="30">
        <f>IF(X97=0,0,VLOOKUP(X97,FAC_TOTALS_APTA!$A$4:$BN$108,$L103,FALSE))</f>
        <v>-21182462.021010399</v>
      </c>
      <c r="Y103" s="30">
        <f>IF(Y97=0,0,VLOOKUP(Y97,FAC_TOTALS_APTA!$A$4:$BN$108,$L103,FALSE))</f>
        <v>-137341448.29169899</v>
      </c>
      <c r="Z103" s="30">
        <f>IF(Z97=0,0,VLOOKUP(Z97,FAC_TOTALS_APTA!$A$4:$BN$108,$L103,FALSE))</f>
        <v>-42326896.558487497</v>
      </c>
      <c r="AA103" s="30">
        <f>IF(AA97=0,0,VLOOKUP(AA97,FAC_TOTALS_APTA!$A$4:$BN$108,$L103,FALSE))</f>
        <v>41695994.056148998</v>
      </c>
      <c r="AB103" s="30">
        <f>IF(AB97=0,0,VLOOKUP(AB97,FAC_TOTALS_APTA!$A$4:$BN$108,$L103,FALSE))</f>
        <v>33313034.488694999</v>
      </c>
      <c r="AC103" s="33">
        <f t="shared" si="22"/>
        <v>86434260.016336113</v>
      </c>
      <c r="AD103" s="34">
        <f>AC103/G114</f>
        <v>4.2610811209343194E-2</v>
      </c>
      <c r="AE103" s="8"/>
    </row>
    <row r="104" spans="1:31" s="15" customFormat="1" ht="15" x14ac:dyDescent="0.2">
      <c r="A104" s="8"/>
      <c r="B104" s="27" t="s">
        <v>54</v>
      </c>
      <c r="C104" s="29" t="s">
        <v>24</v>
      </c>
      <c r="D104" s="8" t="s">
        <v>16</v>
      </c>
      <c r="E104" s="56">
        <v>-0.7228</v>
      </c>
      <c r="F104" s="8">
        <f>MATCH($D104,FAC_TOTALS_APTA!$A$2:$BN$2,)</f>
        <v>15</v>
      </c>
      <c r="G104" s="55">
        <f>VLOOKUP(G97,FAC_TOTALS_APTA!$A$4:$BN$108,$F104,FALSE)</f>
        <v>42439.074999999903</v>
      </c>
      <c r="H104" s="55">
        <f>VLOOKUP(H97,FAC_TOTALS_APTA!$A$4:$BN$108,$F104,FALSE)</f>
        <v>36801.5</v>
      </c>
      <c r="I104" s="31">
        <f t="shared" si="19"/>
        <v>-0.13283925250491235</v>
      </c>
      <c r="J104" s="32" t="str">
        <f t="shared" si="20"/>
        <v>_log</v>
      </c>
      <c r="K104" s="32" t="str">
        <f t="shared" si="21"/>
        <v>TOTAL_MED_INC_INDIV_2018_log_FAC</v>
      </c>
      <c r="L104" s="8">
        <f>MATCH($K104,FAC_TOTALS_APTA!$A$2:$BL$2,)</f>
        <v>28</v>
      </c>
      <c r="M104" s="30">
        <f>IF(M97=0,0,VLOOKUP(M97,FAC_TOTALS_APTA!$A$4:$BN$108,$L104,FALSE))</f>
        <v>45779243.173934698</v>
      </c>
      <c r="N104" s="30">
        <f>IF(N97=0,0,VLOOKUP(N97,FAC_TOTALS_APTA!$A$4:$BN$108,$L104,FALSE))</f>
        <v>58794254.257810198</v>
      </c>
      <c r="O104" s="30">
        <f>IF(O97=0,0,VLOOKUP(O97,FAC_TOTALS_APTA!$A$4:$BN$108,$L104,FALSE))</f>
        <v>56449535.119129702</v>
      </c>
      <c r="P104" s="30">
        <f>IF(P97=0,0,VLOOKUP(P97,FAC_TOTALS_APTA!$A$4:$BN$108,$L104,FALSE))</f>
        <v>104201609.345622</v>
      </c>
      <c r="Q104" s="30">
        <f>IF(Q97=0,0,VLOOKUP(Q97,FAC_TOTALS_APTA!$A$4:$BN$108,$L104,FALSE))</f>
        <v>-32509703.7283937</v>
      </c>
      <c r="R104" s="30">
        <f>IF(R97=0,0,VLOOKUP(R97,FAC_TOTALS_APTA!$A$4:$BN$108,$L104,FALSE))</f>
        <v>-3052654.2262482401</v>
      </c>
      <c r="S104" s="30">
        <f>IF(S97=0,0,VLOOKUP(S97,FAC_TOTALS_APTA!$A$4:$BN$108,$L104,FALSE))</f>
        <v>69843041.805404499</v>
      </c>
      <c r="T104" s="30">
        <f>IF(T97=0,0,VLOOKUP(T97,FAC_TOTALS_APTA!$A$4:$BN$108,$L104,FALSE))</f>
        <v>15670753.885433299</v>
      </c>
      <c r="U104" s="30">
        <f>IF(U97=0,0,VLOOKUP(U97,FAC_TOTALS_APTA!$A$4:$BN$108,$L104,FALSE))</f>
        <v>63151332.052384198</v>
      </c>
      <c r="V104" s="30">
        <f>IF(V97=0,0,VLOOKUP(V97,FAC_TOTALS_APTA!$A$4:$BN$108,$L104,FALSE))</f>
        <v>11273251.4924039</v>
      </c>
      <c r="W104" s="30">
        <f>IF(W97=0,0,VLOOKUP(W97,FAC_TOTALS_APTA!$A$4:$BN$108,$L104,FALSE))</f>
        <v>16504989.9937487</v>
      </c>
      <c r="X104" s="30">
        <f>IF(X97=0,0,VLOOKUP(X97,FAC_TOTALS_APTA!$A$4:$BN$108,$L104,FALSE))</f>
        <v>7787197.1861124504</v>
      </c>
      <c r="Y104" s="30">
        <f>IF(Y97=0,0,VLOOKUP(Y97,FAC_TOTALS_APTA!$A$4:$BN$108,$L104,FALSE))</f>
        <v>-39412439.199028797</v>
      </c>
      <c r="Z104" s="30">
        <f>IF(Z97=0,0,VLOOKUP(Z97,FAC_TOTALS_APTA!$A$4:$BN$108,$L104,FALSE))</f>
        <v>-70796551.8670073</v>
      </c>
      <c r="AA104" s="30">
        <f>IF(AA97=0,0,VLOOKUP(AA97,FAC_TOTALS_APTA!$A$4:$BN$108,$L104,FALSE))</f>
        <v>-39867962.249890901</v>
      </c>
      <c r="AB104" s="30">
        <f>IF(AB97=0,0,VLOOKUP(AB97,FAC_TOTALS_APTA!$A$4:$BN$108,$L104,FALSE))</f>
        <v>-52151938.730929501</v>
      </c>
      <c r="AC104" s="33">
        <f t="shared" si="22"/>
        <v>211663958.31048527</v>
      </c>
      <c r="AD104" s="34">
        <f>AC104/G114</f>
        <v>0.10434719942862644</v>
      </c>
      <c r="AE104" s="8"/>
    </row>
    <row r="105" spans="1:31" s="15" customFormat="1" ht="15" x14ac:dyDescent="0.2">
      <c r="A105" s="8"/>
      <c r="B105" s="27" t="s">
        <v>72</v>
      </c>
      <c r="C105" s="29"/>
      <c r="D105" s="8" t="s">
        <v>10</v>
      </c>
      <c r="E105" s="56">
        <v>1.9300000000000001E-2</v>
      </c>
      <c r="F105" s="8">
        <f>MATCH($D105,FAC_TOTALS_APTA!$A$2:$BN$2,)</f>
        <v>16</v>
      </c>
      <c r="G105" s="30">
        <f>VLOOKUP(G97,FAC_TOTALS_APTA!$A$4:$BN$108,$F105,FALSE)</f>
        <v>31.71</v>
      </c>
      <c r="H105" s="30">
        <f>VLOOKUP(H97,FAC_TOTALS_APTA!$A$4:$BN$108,$F105,FALSE)</f>
        <v>30.01</v>
      </c>
      <c r="I105" s="31">
        <f t="shared" si="19"/>
        <v>-5.3610848312835024E-2</v>
      </c>
      <c r="J105" s="32" t="str">
        <f t="shared" si="20"/>
        <v/>
      </c>
      <c r="K105" s="32" t="str">
        <f t="shared" si="21"/>
        <v>PCT_HH_NO_VEH_FAC</v>
      </c>
      <c r="L105" s="8">
        <f>MATCH($K105,FAC_TOTALS_APTA!$A$2:$BL$2,)</f>
        <v>29</v>
      </c>
      <c r="M105" s="30">
        <f>IF(M97=0,0,VLOOKUP(M97,FAC_TOTALS_APTA!$A$4:$BN$108,$L105,FALSE))</f>
        <v>-13657652.9319352</v>
      </c>
      <c r="N105" s="30">
        <f>IF(N97=0,0,VLOOKUP(N97,FAC_TOTALS_APTA!$A$4:$BN$108,$L105,FALSE))</f>
        <v>-13848416.8287993</v>
      </c>
      <c r="O105" s="30">
        <f>IF(O97=0,0,VLOOKUP(O97,FAC_TOTALS_APTA!$A$4:$BN$108,$L105,FALSE))</f>
        <v>-13024449.555893799</v>
      </c>
      <c r="P105" s="30">
        <f>IF(P97=0,0,VLOOKUP(P97,FAC_TOTALS_APTA!$A$4:$BN$108,$L105,FALSE))</f>
        <v>-24081038.352282099</v>
      </c>
      <c r="Q105" s="30">
        <f>IF(Q97=0,0,VLOOKUP(Q97,FAC_TOTALS_APTA!$A$4:$BN$108,$L105,FALSE))</f>
        <v>11079889.8049745</v>
      </c>
      <c r="R105" s="30">
        <f>IF(R97=0,0,VLOOKUP(R97,FAC_TOTALS_APTA!$A$4:$BN$108,$L105,FALSE))</f>
        <v>1062225.2444574099</v>
      </c>
      <c r="S105" s="30">
        <f>IF(S97=0,0,VLOOKUP(S97,FAC_TOTALS_APTA!$A$4:$BN$108,$L105,FALSE))</f>
        <v>10356210.721664401</v>
      </c>
      <c r="T105" s="30">
        <f>IF(T97=0,0,VLOOKUP(T97,FAC_TOTALS_APTA!$A$4:$BN$108,$L105,FALSE))</f>
        <v>16835759.455735501</v>
      </c>
      <c r="U105" s="30">
        <f>IF(U97=0,0,VLOOKUP(U97,FAC_TOTALS_APTA!$A$4:$BN$108,$L105,FALSE))</f>
        <v>20160330.480216999</v>
      </c>
      <c r="V105" s="30">
        <f>IF(V97=0,0,VLOOKUP(V97,FAC_TOTALS_APTA!$A$4:$BN$108,$L105,FALSE))</f>
        <v>11679331.7994144</v>
      </c>
      <c r="W105" s="30">
        <f>IF(W97=0,0,VLOOKUP(W97,FAC_TOTALS_APTA!$A$4:$BN$108,$L105,FALSE))</f>
        <v>-87994024.849386603</v>
      </c>
      <c r="X105" s="30">
        <f>IF(X97=0,0,VLOOKUP(X97,FAC_TOTALS_APTA!$A$4:$BN$108,$L105,FALSE))</f>
        <v>15825768.041846801</v>
      </c>
      <c r="Y105" s="30">
        <f>IF(Y97=0,0,VLOOKUP(Y97,FAC_TOTALS_APTA!$A$4:$BN$108,$L105,FALSE))</f>
        <v>-1816231.8603511699</v>
      </c>
      <c r="Z105" s="30">
        <f>IF(Z97=0,0,VLOOKUP(Z97,FAC_TOTALS_APTA!$A$4:$BN$108,$L105,FALSE))</f>
        <v>-17025045.0459539</v>
      </c>
      <c r="AA105" s="30">
        <f>IF(AA97=0,0,VLOOKUP(AA97,FAC_TOTALS_APTA!$A$4:$BN$108,$L105,FALSE))</f>
        <v>7124646.5898550898</v>
      </c>
      <c r="AB105" s="30">
        <f>IF(AB97=0,0,VLOOKUP(AB97,FAC_TOTALS_APTA!$A$4:$BN$108,$L105,FALSE))</f>
        <v>597141.39295294497</v>
      </c>
      <c r="AC105" s="33">
        <f t="shared" si="22"/>
        <v>-76725555.893484041</v>
      </c>
      <c r="AD105" s="34">
        <f>AC105/G114</f>
        <v>-3.7824563737703674E-2</v>
      </c>
      <c r="AE105" s="8"/>
    </row>
    <row r="106" spans="1:31" s="15" customFormat="1" ht="15" x14ac:dyDescent="0.2">
      <c r="A106" s="8"/>
      <c r="B106" s="27" t="s">
        <v>55</v>
      </c>
      <c r="C106" s="29"/>
      <c r="D106" s="8" t="s">
        <v>32</v>
      </c>
      <c r="E106" s="56">
        <v>1.04E-2</v>
      </c>
      <c r="F106" s="8">
        <f>MATCH($D106,FAC_TOTALS_APTA!$A$2:$BN$2,)</f>
        <v>18</v>
      </c>
      <c r="G106" s="35">
        <f>VLOOKUP(G97,FAC_TOTALS_APTA!$A$4:$BN$108,$F106,FALSE)</f>
        <v>3.5</v>
      </c>
      <c r="H106" s="35">
        <f>VLOOKUP(H97,FAC_TOTALS_APTA!$A$4:$BN$108,$F106,FALSE)</f>
        <v>4.5999999999999996</v>
      </c>
      <c r="I106" s="31">
        <f t="shared" si="19"/>
        <v>0.31428571428571428</v>
      </c>
      <c r="J106" s="32" t="str">
        <f t="shared" si="20"/>
        <v/>
      </c>
      <c r="K106" s="32" t="str">
        <f t="shared" si="21"/>
        <v>JTW_HOME_PCT_FAC</v>
      </c>
      <c r="L106" s="8">
        <f>MATCH($K106,FAC_TOTALS_APTA!$A$2:$BL$2,)</f>
        <v>31</v>
      </c>
      <c r="M106" s="30">
        <f>IF(M97=0,0,VLOOKUP(M97,FAC_TOTALS_APTA!$A$4:$BN$108,$L106,FALSE))</f>
        <v>0</v>
      </c>
      <c r="N106" s="30">
        <f>IF(N97=0,0,VLOOKUP(N97,FAC_TOTALS_APTA!$A$4:$BN$108,$L106,FALSE))</f>
        <v>0</v>
      </c>
      <c r="O106" s="30">
        <f>IF(O97=0,0,VLOOKUP(O97,FAC_TOTALS_APTA!$A$4:$BN$108,$L106,FALSE))</f>
        <v>0</v>
      </c>
      <c r="P106" s="30">
        <f>IF(P97=0,0,VLOOKUP(P97,FAC_TOTALS_APTA!$A$4:$BN$108,$L106,FALSE))</f>
        <v>5206529.1062687803</v>
      </c>
      <c r="Q106" s="30">
        <f>IF(Q97=0,0,VLOOKUP(Q97,FAC_TOTALS_APTA!$A$4:$BN$108,$L106,FALSE))</f>
        <v>-2699191.0971844699</v>
      </c>
      <c r="R106" s="30">
        <f>IF(R97=0,0,VLOOKUP(R97,FAC_TOTALS_APTA!$A$4:$BN$108,$L106,FALSE))</f>
        <v>2854937.2698986302</v>
      </c>
      <c r="S106" s="30">
        <f>IF(S97=0,0,VLOOKUP(S97,FAC_TOTALS_APTA!$A$4:$BN$108,$L106,FALSE))</f>
        <v>5853285.7641230403</v>
      </c>
      <c r="T106" s="30">
        <f>IF(T97=0,0,VLOOKUP(T97,FAC_TOTALS_APTA!$A$4:$BN$108,$L106,FALSE))</f>
        <v>0</v>
      </c>
      <c r="U106" s="30">
        <f>IF(U97=0,0,VLOOKUP(U97,FAC_TOTALS_APTA!$A$4:$BN$108,$L106,FALSE))</f>
        <v>0</v>
      </c>
      <c r="V106" s="30">
        <f>IF(V97=0,0,VLOOKUP(V97,FAC_TOTALS_APTA!$A$4:$BN$108,$L106,FALSE))</f>
        <v>5971277.70040021</v>
      </c>
      <c r="W106" s="30">
        <f>IF(W97=0,0,VLOOKUP(W97,FAC_TOTALS_APTA!$A$4:$BN$108,$L106,FALSE))</f>
        <v>3040153.4582753498</v>
      </c>
      <c r="X106" s="30">
        <f>IF(X97=0,0,VLOOKUP(X97,FAC_TOTALS_APTA!$A$4:$BN$108,$L106,FALSE))</f>
        <v>0</v>
      </c>
      <c r="Y106" s="30">
        <f>IF(Y97=0,0,VLOOKUP(Y97,FAC_TOTALS_APTA!$A$4:$BN$108,$L106,FALSE))</f>
        <v>-3252513.3346830402</v>
      </c>
      <c r="Z106" s="30">
        <f>IF(Z97=0,0,VLOOKUP(Z97,FAC_TOTALS_APTA!$A$4:$BN$108,$L106,FALSE))</f>
        <v>12680459.1496446</v>
      </c>
      <c r="AA106" s="30">
        <f>IF(AA97=0,0,VLOOKUP(AA97,FAC_TOTALS_APTA!$A$4:$BN$108,$L106,FALSE))</f>
        <v>0</v>
      </c>
      <c r="AB106" s="30">
        <f>IF(AB97=0,0,VLOOKUP(AB97,FAC_TOTALS_APTA!$A$4:$BN$108,$L106,FALSE))</f>
        <v>3210177.4561866098</v>
      </c>
      <c r="AC106" s="33">
        <f t="shared" si="22"/>
        <v>32865115.472929712</v>
      </c>
      <c r="AD106" s="34">
        <f>AC106/G114</f>
        <v>1.6202015618871426E-2</v>
      </c>
      <c r="AE106" s="8"/>
    </row>
    <row r="107" spans="1:31" s="15" customFormat="1" ht="34" hidden="1" x14ac:dyDescent="0.2">
      <c r="A107" s="8"/>
      <c r="B107" s="13" t="s">
        <v>83</v>
      </c>
      <c r="C107" s="29"/>
      <c r="D107" s="5" t="s">
        <v>89</v>
      </c>
      <c r="E107" s="56">
        <v>8.9999999999999993E-3</v>
      </c>
      <c r="F107" s="8">
        <f>MATCH($D107,FAC_TOTALS_APTA!$A$2:$BN$2,)</f>
        <v>19</v>
      </c>
      <c r="G107" s="35">
        <f>VLOOKUP(G97,FAC_TOTALS_APTA!$A$4:$BN$108,$F107,FALSE)</f>
        <v>0</v>
      </c>
      <c r="H107" s="35">
        <f>VLOOKUP(H97,FAC_TOTALS_APTA!$A$4:$BN$108,$F107,FALSE)</f>
        <v>0</v>
      </c>
      <c r="I107" s="31" t="str">
        <f t="shared" si="19"/>
        <v>-</v>
      </c>
      <c r="J107" s="32" t="str">
        <f t="shared" si="20"/>
        <v/>
      </c>
      <c r="K107" s="32" t="str">
        <f t="shared" si="21"/>
        <v>PER_CAPITA_TNC_TRIPS_HI_OPEX_RAIL_FAC</v>
      </c>
      <c r="L107" s="8">
        <f>MATCH($K107,FAC_TOTALS_APTA!$A$2:$BL$2,)</f>
        <v>32</v>
      </c>
      <c r="M107" s="30">
        <f>IF(M97=0,0,VLOOKUP(M97,FAC_TOTALS_APTA!$A$4:$BN$108,$L107,FALSE))</f>
        <v>0</v>
      </c>
      <c r="N107" s="30">
        <f>IF(N97=0,0,VLOOKUP(N97,FAC_TOTALS_APTA!$A$4:$BN$108,$L107,FALSE))</f>
        <v>0</v>
      </c>
      <c r="O107" s="30">
        <f>IF(O97=0,0,VLOOKUP(O97,FAC_TOTALS_APTA!$A$4:$BN$108,$L107,FALSE))</f>
        <v>0</v>
      </c>
      <c r="P107" s="30">
        <f>IF(P97=0,0,VLOOKUP(P97,FAC_TOTALS_APTA!$A$4:$BN$108,$L107,FALSE))</f>
        <v>0</v>
      </c>
      <c r="Q107" s="30">
        <f>IF(Q97=0,0,VLOOKUP(Q97,FAC_TOTALS_APTA!$A$4:$BN$108,$L107,FALSE))</f>
        <v>0</v>
      </c>
      <c r="R107" s="30">
        <f>IF(R97=0,0,VLOOKUP(R97,FAC_TOTALS_APTA!$A$4:$BN$108,$L107,FALSE))</f>
        <v>0</v>
      </c>
      <c r="S107" s="30">
        <f>IF(S97=0,0,VLOOKUP(S97,FAC_TOTALS_APTA!$A$4:$BN$108,$L107,FALSE))</f>
        <v>0</v>
      </c>
      <c r="T107" s="30">
        <f>IF(T97=0,0,VLOOKUP(T97,FAC_TOTALS_APTA!$A$4:$BN$108,$L107,FALSE))</f>
        <v>0</v>
      </c>
      <c r="U107" s="30">
        <f>IF(U97=0,0,VLOOKUP(U97,FAC_TOTALS_APTA!$A$4:$BN$108,$L107,FALSE))</f>
        <v>0</v>
      </c>
      <c r="V107" s="30">
        <f>IF(V97=0,0,VLOOKUP(V97,FAC_TOTALS_APTA!$A$4:$BN$108,$L107,FALSE))</f>
        <v>0</v>
      </c>
      <c r="W107" s="30">
        <f>IF(W97=0,0,VLOOKUP(W97,FAC_TOTALS_APTA!$A$4:$BN$108,$L107,FALSE))</f>
        <v>0</v>
      </c>
      <c r="X107" s="30">
        <f>IF(X97=0,0,VLOOKUP(X97,FAC_TOTALS_APTA!$A$4:$BN$108,$L107,FALSE))</f>
        <v>0</v>
      </c>
      <c r="Y107" s="30">
        <f>IF(Y97=0,0,VLOOKUP(Y97,FAC_TOTALS_APTA!$A$4:$BN$108,$L107,FALSE))</f>
        <v>0</v>
      </c>
      <c r="Z107" s="30">
        <f>IF(Z97=0,0,VLOOKUP(Z97,FAC_TOTALS_APTA!$A$4:$BN$108,$L107,FALSE))</f>
        <v>0</v>
      </c>
      <c r="AA107" s="30">
        <f>IF(AA97=0,0,VLOOKUP(AA97,FAC_TOTALS_APTA!$A$4:$BN$108,$L107,FALSE))</f>
        <v>0</v>
      </c>
      <c r="AB107" s="30">
        <f>IF(AB97=0,0,VLOOKUP(AB97,FAC_TOTALS_APTA!$A$4:$BN$108,$L107,FALSE))</f>
        <v>0</v>
      </c>
      <c r="AC107" s="33">
        <f t="shared" si="22"/>
        <v>0</v>
      </c>
      <c r="AD107" s="34">
        <f>AC107/G114</f>
        <v>0</v>
      </c>
      <c r="AE107" s="8"/>
    </row>
    <row r="108" spans="1:31" s="15" customFormat="1" ht="34" hidden="1" x14ac:dyDescent="0.2">
      <c r="A108" s="8"/>
      <c r="B108" s="13" t="s">
        <v>83</v>
      </c>
      <c r="C108" s="29"/>
      <c r="D108" s="5" t="s">
        <v>85</v>
      </c>
      <c r="E108" s="56">
        <v>2.1999999999999999E-2</v>
      </c>
      <c r="F108" s="8">
        <f>MATCH($D108,FAC_TOTALS_APTA!$A$2:$BN$2,)</f>
        <v>20</v>
      </c>
      <c r="G108" s="35">
        <f>VLOOKUP(G97,FAC_TOTALS_APTA!$A$4:$BN$108,$F108,FALSE)</f>
        <v>0</v>
      </c>
      <c r="H108" s="35">
        <f>VLOOKUP(H97,FAC_TOTALS_APTA!$A$4:$BN$108,$F108,FALSE)</f>
        <v>0</v>
      </c>
      <c r="I108" s="31" t="str">
        <f t="shared" si="19"/>
        <v>-</v>
      </c>
      <c r="J108" s="32" t="str">
        <f t="shared" si="20"/>
        <v/>
      </c>
      <c r="K108" s="32" t="str">
        <f t="shared" si="21"/>
        <v>PER_CAPITA_TNC_TRIPS_MIDLOW_RAIL_FAC</v>
      </c>
      <c r="L108" s="8">
        <f>MATCH($K108,FAC_TOTALS_APTA!$A$2:$BL$2,)</f>
        <v>33</v>
      </c>
      <c r="M108" s="30">
        <f>IF(M97=0,0,VLOOKUP(M97,FAC_TOTALS_APTA!$A$4:$BN$108,$L108,FALSE))</f>
        <v>0</v>
      </c>
      <c r="N108" s="30">
        <f>IF(N97=0,0,VLOOKUP(N97,FAC_TOTALS_APTA!$A$4:$BN$108,$L108,FALSE))</f>
        <v>0</v>
      </c>
      <c r="O108" s="30">
        <f>IF(O97=0,0,VLOOKUP(O97,FAC_TOTALS_APTA!$A$4:$BN$108,$L108,FALSE))</f>
        <v>0</v>
      </c>
      <c r="P108" s="30">
        <f>IF(P97=0,0,VLOOKUP(P97,FAC_TOTALS_APTA!$A$4:$BN$108,$L108,FALSE))</f>
        <v>0</v>
      </c>
      <c r="Q108" s="30">
        <f>IF(Q97=0,0,VLOOKUP(Q97,FAC_TOTALS_APTA!$A$4:$BN$108,$L108,FALSE))</f>
        <v>0</v>
      </c>
      <c r="R108" s="30">
        <f>IF(R97=0,0,VLOOKUP(R97,FAC_TOTALS_APTA!$A$4:$BN$108,$L108,FALSE))</f>
        <v>0</v>
      </c>
      <c r="S108" s="30">
        <f>IF(S97=0,0,VLOOKUP(S97,FAC_TOTALS_APTA!$A$4:$BN$108,$L108,FALSE))</f>
        <v>0</v>
      </c>
      <c r="T108" s="30">
        <f>IF(T97=0,0,VLOOKUP(T97,FAC_TOTALS_APTA!$A$4:$BN$108,$L108,FALSE))</f>
        <v>0</v>
      </c>
      <c r="U108" s="30">
        <f>IF(U97=0,0,VLOOKUP(U97,FAC_TOTALS_APTA!$A$4:$BN$108,$L108,FALSE))</f>
        <v>0</v>
      </c>
      <c r="V108" s="30">
        <f>IF(V97=0,0,VLOOKUP(V97,FAC_TOTALS_APTA!$A$4:$BN$108,$L108,FALSE))</f>
        <v>0</v>
      </c>
      <c r="W108" s="30">
        <f>IF(W97=0,0,VLOOKUP(W97,FAC_TOTALS_APTA!$A$4:$BN$108,$L108,FALSE))</f>
        <v>0</v>
      </c>
      <c r="X108" s="30">
        <f>IF(X97=0,0,VLOOKUP(X97,FAC_TOTALS_APTA!$A$4:$BN$108,$L108,FALSE))</f>
        <v>0</v>
      </c>
      <c r="Y108" s="30">
        <f>IF(Y97=0,0,VLOOKUP(Y97,FAC_TOTALS_APTA!$A$4:$BN$108,$L108,FALSE))</f>
        <v>0</v>
      </c>
      <c r="Z108" s="30">
        <f>IF(Z97=0,0,VLOOKUP(Z97,FAC_TOTALS_APTA!$A$4:$BN$108,$L108,FALSE))</f>
        <v>0</v>
      </c>
      <c r="AA108" s="30">
        <f>IF(AA97=0,0,VLOOKUP(AA97,FAC_TOTALS_APTA!$A$4:$BN$108,$L108,FALSE))</f>
        <v>0</v>
      </c>
      <c r="AB108" s="30">
        <f>IF(AB97=0,0,VLOOKUP(AB97,FAC_TOTALS_APTA!$A$4:$BN$108,$L108,FALSE))</f>
        <v>0</v>
      </c>
      <c r="AC108" s="33">
        <f t="shared" si="22"/>
        <v>0</v>
      </c>
      <c r="AD108" s="34">
        <f>AC108/G114</f>
        <v>0</v>
      </c>
      <c r="AE108" s="8"/>
    </row>
    <row r="109" spans="1:31" s="15" customFormat="1" ht="34" x14ac:dyDescent="0.2">
      <c r="A109" s="8"/>
      <c r="B109" s="13" t="s">
        <v>83</v>
      </c>
      <c r="C109" s="29"/>
      <c r="D109" s="5" t="s">
        <v>90</v>
      </c>
      <c r="E109" s="56">
        <v>2.0500000000000001E-2</v>
      </c>
      <c r="F109" s="8">
        <f>MATCH($D109,FAC_TOTALS_APTA!$A$2:$BN$2,)</f>
        <v>21</v>
      </c>
      <c r="G109" s="35">
        <f>VLOOKUP(G97,FAC_TOTALS_APTA!$A$4:$BN$108,$F109,FALSE)</f>
        <v>0</v>
      </c>
      <c r="H109" s="35">
        <f>VLOOKUP(H97,FAC_TOTALS_APTA!$A$4:$BN$108,$F109,FALSE)</f>
        <v>12.31</v>
      </c>
      <c r="I109" s="31" t="str">
        <f t="shared" si="19"/>
        <v>-</v>
      </c>
      <c r="J109" s="32" t="str">
        <f t="shared" si="20"/>
        <v/>
      </c>
      <c r="K109" s="32" t="str">
        <f t="shared" si="21"/>
        <v>PER_CAPITA_TNC_TRIPS_NEW_YORK_RAIL_FAC</v>
      </c>
      <c r="L109" s="8">
        <f>MATCH($K109,FAC_TOTALS_APTA!$A$2:$BL$2,)</f>
        <v>34</v>
      </c>
      <c r="M109" s="30">
        <f>IF(M97=0,0,VLOOKUP(M97,FAC_TOTALS_APTA!$A$4:$BN$108,$L109,FALSE))</f>
        <v>0</v>
      </c>
      <c r="N109" s="30">
        <f>IF(N97=0,0,VLOOKUP(N97,FAC_TOTALS_APTA!$A$4:$BN$108,$L109,FALSE))</f>
        <v>0</v>
      </c>
      <c r="O109" s="30">
        <f>IF(O97=0,0,VLOOKUP(O97,FAC_TOTALS_APTA!$A$4:$BN$108,$L109,FALSE))</f>
        <v>0</v>
      </c>
      <c r="P109" s="30">
        <f>IF(P97=0,0,VLOOKUP(P97,FAC_TOTALS_APTA!$A$4:$BN$108,$L109,FALSE))</f>
        <v>0</v>
      </c>
      <c r="Q109" s="30">
        <f>IF(Q97=0,0,VLOOKUP(Q97,FAC_TOTALS_APTA!$A$4:$BN$108,$L109,FALSE))</f>
        <v>0</v>
      </c>
      <c r="R109" s="30">
        <f>IF(R97=0,0,VLOOKUP(R97,FAC_TOTALS_APTA!$A$4:$BN$108,$L109,FALSE))</f>
        <v>0</v>
      </c>
      <c r="S109" s="30">
        <f>IF(S97=0,0,VLOOKUP(S97,FAC_TOTALS_APTA!$A$4:$BN$108,$L109,FALSE))</f>
        <v>0</v>
      </c>
      <c r="T109" s="30">
        <f>IF(T97=0,0,VLOOKUP(T97,FAC_TOTALS_APTA!$A$4:$BN$108,$L109,FALSE))</f>
        <v>0</v>
      </c>
      <c r="U109" s="30">
        <f>IF(U97=0,0,VLOOKUP(U97,FAC_TOTALS_APTA!$A$4:$BN$108,$L109,FALSE))</f>
        <v>0</v>
      </c>
      <c r="V109" s="30">
        <f>IF(V97=0,0,VLOOKUP(V97,FAC_TOTALS_APTA!$A$4:$BN$108,$L109,FALSE))</f>
        <v>20691505.443421401</v>
      </c>
      <c r="W109" s="30">
        <f>IF(W97=0,0,VLOOKUP(W97,FAC_TOTALS_APTA!$A$4:$BN$108,$L109,FALSE))</f>
        <v>46576861.653344698</v>
      </c>
      <c r="X109" s="30">
        <f>IF(X97=0,0,VLOOKUP(X97,FAC_TOTALS_APTA!$A$4:$BN$108,$L109,FALSE))</f>
        <v>47524287.554524399</v>
      </c>
      <c r="Y109" s="30">
        <f>IF(Y97=0,0,VLOOKUP(Y97,FAC_TOTALS_APTA!$A$4:$BN$108,$L109,FALSE))</f>
        <v>82037305.870783105</v>
      </c>
      <c r="Z109" s="30">
        <f>IF(Z97=0,0,VLOOKUP(Z97,FAC_TOTALS_APTA!$A$4:$BN$108,$L109,FALSE))</f>
        <v>158958498.88260499</v>
      </c>
      <c r="AA109" s="30">
        <f>IF(AA97=0,0,VLOOKUP(AA97,FAC_TOTALS_APTA!$A$4:$BN$108,$L109,FALSE))</f>
        <v>200101799.048374</v>
      </c>
      <c r="AB109" s="30">
        <f>IF(AB97=0,0,VLOOKUP(AB97,FAC_TOTALS_APTA!$A$4:$BN$108,$L109,FALSE))</f>
        <v>237436969.83342201</v>
      </c>
      <c r="AC109" s="33">
        <f t="shared" si="22"/>
        <v>793327228.28647447</v>
      </c>
      <c r="AD109" s="34">
        <f>AC109/G114</f>
        <v>0.39109858458159352</v>
      </c>
      <c r="AE109" s="8"/>
    </row>
    <row r="110" spans="1:31" s="15" customFormat="1" ht="15" x14ac:dyDescent="0.2">
      <c r="A110" s="8"/>
      <c r="B110" s="27" t="s">
        <v>73</v>
      </c>
      <c r="C110" s="29"/>
      <c r="D110" s="8" t="s">
        <v>49</v>
      </c>
      <c r="E110" s="56">
        <v>-9.4999999999999998E-3</v>
      </c>
      <c r="F110" s="8">
        <f>MATCH($D110,FAC_TOTALS_APTA!$A$2:$BN$2,)</f>
        <v>22</v>
      </c>
      <c r="G110" s="35">
        <f>VLOOKUP(G97,FAC_TOTALS_APTA!$A$4:$BN$108,$F110,FALSE)</f>
        <v>0</v>
      </c>
      <c r="H110" s="35">
        <f>VLOOKUP(H97,FAC_TOTALS_APTA!$A$4:$BN$108,$F110,FALSE)</f>
        <v>1</v>
      </c>
      <c r="I110" s="31" t="str">
        <f t="shared" si="19"/>
        <v>-</v>
      </c>
      <c r="J110" s="32" t="str">
        <f t="shared" si="20"/>
        <v/>
      </c>
      <c r="K110" s="32" t="str">
        <f t="shared" si="21"/>
        <v>BIKE_SHARE_FAC</v>
      </c>
      <c r="L110" s="8">
        <f>MATCH($K110,FAC_TOTALS_APTA!$A$2:$BL$2,)</f>
        <v>35</v>
      </c>
      <c r="M110" s="30">
        <f>IF(M97=0,0,VLOOKUP(M97,FAC_TOTALS_APTA!$A$4:$BN$108,$L110,FALSE))</f>
        <v>0</v>
      </c>
      <c r="N110" s="30">
        <f>IF(N97=0,0,VLOOKUP(N97,FAC_TOTALS_APTA!$A$4:$BN$108,$L110,FALSE))</f>
        <v>0</v>
      </c>
      <c r="O110" s="30">
        <f>IF(O97=0,0,VLOOKUP(O97,FAC_TOTALS_APTA!$A$4:$BN$108,$L110,FALSE))</f>
        <v>0</v>
      </c>
      <c r="P110" s="30">
        <f>IF(P97=0,0,VLOOKUP(P97,FAC_TOTALS_APTA!$A$4:$BN$108,$L110,FALSE))</f>
        <v>0</v>
      </c>
      <c r="Q110" s="30">
        <f>IF(Q97=0,0,VLOOKUP(Q97,FAC_TOTALS_APTA!$A$4:$BN$108,$L110,FALSE))</f>
        <v>0</v>
      </c>
      <c r="R110" s="30">
        <f>IF(R97=0,0,VLOOKUP(R97,FAC_TOTALS_APTA!$A$4:$BN$108,$L110,FALSE))</f>
        <v>0</v>
      </c>
      <c r="S110" s="30">
        <f>IF(S97=0,0,VLOOKUP(S97,FAC_TOTALS_APTA!$A$4:$BN$108,$L110,FALSE))</f>
        <v>0</v>
      </c>
      <c r="T110" s="30">
        <f>IF(T97=0,0,VLOOKUP(T97,FAC_TOTALS_APTA!$A$4:$BN$108,$L110,FALSE))</f>
        <v>0</v>
      </c>
      <c r="U110" s="30">
        <f>IF(U97=0,0,VLOOKUP(U97,FAC_TOTALS_APTA!$A$4:$BN$108,$L110,FALSE))</f>
        <v>0</v>
      </c>
      <c r="V110" s="30">
        <f>IF(V97=0,0,VLOOKUP(V97,FAC_TOTALS_APTA!$A$4:$BN$108,$L110,FALSE))</f>
        <v>0</v>
      </c>
      <c r="W110" s="30">
        <f>IF(W97=0,0,VLOOKUP(W97,FAC_TOTALS_APTA!$A$4:$BN$108,$L110,FALSE))</f>
        <v>-27714277.124356098</v>
      </c>
      <c r="X110" s="30">
        <f>IF(X97=0,0,VLOOKUP(X97,FAC_TOTALS_APTA!$A$4:$BN$108,$L110,FALSE))</f>
        <v>0</v>
      </c>
      <c r="Y110" s="30">
        <f>IF(Y97=0,0,VLOOKUP(Y97,FAC_TOTALS_APTA!$A$4:$BN$108,$L110,FALSE))</f>
        <v>0</v>
      </c>
      <c r="Z110" s="30">
        <f>IF(Z97=0,0,VLOOKUP(Z97,FAC_TOTALS_APTA!$A$4:$BN$108,$L110,FALSE))</f>
        <v>0</v>
      </c>
      <c r="AA110" s="30">
        <f>IF(AA97=0,0,VLOOKUP(AA97,FAC_TOTALS_APTA!$A$4:$BN$108,$L110,FALSE))</f>
        <v>0</v>
      </c>
      <c r="AB110" s="30">
        <f>IF(AB97=0,0,VLOOKUP(AB97,FAC_TOTALS_APTA!$A$4:$BN$108,$L110,FALSE))</f>
        <v>0</v>
      </c>
      <c r="AC110" s="33">
        <f t="shared" si="22"/>
        <v>-27714277.124356098</v>
      </c>
      <c r="AD110" s="34">
        <f>AC110/G114</f>
        <v>-1.3662728530633116E-2</v>
      </c>
      <c r="AE110" s="8"/>
    </row>
    <row r="111" spans="1:31" s="15" customFormat="1" ht="15" x14ac:dyDescent="0.2">
      <c r="A111" s="8"/>
      <c r="B111" s="10" t="s">
        <v>74</v>
      </c>
      <c r="C111" s="28"/>
      <c r="D111" s="9" t="s">
        <v>50</v>
      </c>
      <c r="E111" s="57">
        <v>-4.2500000000000003E-2</v>
      </c>
      <c r="F111" s="9">
        <f>MATCH($D111,FAC_TOTALS_APTA!$A$2:$BN$2,)</f>
        <v>23</v>
      </c>
      <c r="G111" s="37">
        <f>VLOOKUP(G97,FAC_TOTALS_APTA!$A$4:$BN$108,$F111,FALSE)</f>
        <v>0</v>
      </c>
      <c r="H111" s="37">
        <f>VLOOKUP(H97,FAC_TOTALS_APTA!$A$4:$BN$108,$F111,FALSE)</f>
        <v>1</v>
      </c>
      <c r="I111" s="38" t="str">
        <f t="shared" si="19"/>
        <v>-</v>
      </c>
      <c r="J111" s="39" t="str">
        <f t="shared" si="20"/>
        <v/>
      </c>
      <c r="K111" s="39" t="str">
        <f t="shared" si="21"/>
        <v>scooter_flag_FAC</v>
      </c>
      <c r="L111" s="9">
        <f>MATCH($K111,FAC_TOTALS_APTA!$A$2:$BL$2,)</f>
        <v>36</v>
      </c>
      <c r="M111" s="40">
        <f>IF($M$11=0,0,VLOOKUP($M$11,FAC_TOTALS_APTA!$A$4:$BN$108,$L111,FALSE))</f>
        <v>0</v>
      </c>
      <c r="N111" s="40">
        <f>IF($M$11=0,0,VLOOKUP($M$11,FAC_TOTALS_APTA!$A$4:$BN$108,$L111,FALSE))</f>
        <v>0</v>
      </c>
      <c r="O111" s="40">
        <f>IF($M$11=0,0,VLOOKUP($M$11,FAC_TOTALS_APTA!$A$4:$BN$108,$L111,FALSE))</f>
        <v>0</v>
      </c>
      <c r="P111" s="40">
        <f>IF($M$11=0,0,VLOOKUP($M$11,FAC_TOTALS_APTA!$A$4:$BN$108,$L111,FALSE))</f>
        <v>0</v>
      </c>
      <c r="Q111" s="40">
        <f>IF($M$11=0,0,VLOOKUP($M$11,FAC_TOTALS_APTA!$A$4:$BN$108,$L111,FALSE))</f>
        <v>0</v>
      </c>
      <c r="R111" s="40">
        <f>IF($M$11=0,0,VLOOKUP($M$11,FAC_TOTALS_APTA!$A$4:$BN$108,$L111,FALSE))</f>
        <v>0</v>
      </c>
      <c r="S111" s="40">
        <f>IF($M$11=0,0,VLOOKUP($M$11,FAC_TOTALS_APTA!$A$4:$BN$108,$L111,FALSE))</f>
        <v>0</v>
      </c>
      <c r="T111" s="40">
        <f>IF($M$11=0,0,VLOOKUP($M$11,FAC_TOTALS_APTA!$A$4:$BN$108,$L111,FALSE))</f>
        <v>0</v>
      </c>
      <c r="U111" s="40">
        <f>IF($M$11=0,0,VLOOKUP($M$11,FAC_TOTALS_APTA!$A$4:$BN$108,$L111,FALSE))</f>
        <v>0</v>
      </c>
      <c r="V111" s="40">
        <f>IF($M$11=0,0,VLOOKUP($M$11,FAC_TOTALS_APTA!$A$4:$BN$108,$L111,FALSE))</f>
        <v>0</v>
      </c>
      <c r="W111" s="40">
        <f>IF($M$11=0,0,VLOOKUP($M$11,FAC_TOTALS_APTA!$A$4:$BN$108,$L111,FALSE))</f>
        <v>0</v>
      </c>
      <c r="X111" s="40">
        <f>IF($M$11=0,0,VLOOKUP($M$11,FAC_TOTALS_APTA!$A$4:$BN$108,$L111,FALSE))</f>
        <v>0</v>
      </c>
      <c r="Y111" s="40">
        <f>IF($M$11=0,0,VLOOKUP($M$11,FAC_TOTALS_APTA!$A$4:$BN$108,$L111,FALSE))</f>
        <v>0</v>
      </c>
      <c r="Z111" s="40">
        <f>IF($M$11=0,0,VLOOKUP($M$11,FAC_TOTALS_APTA!$A$4:$BN$108,$L111,FALSE))</f>
        <v>0</v>
      </c>
      <c r="AA111" s="40">
        <f>IF($M$11=0,0,VLOOKUP($M$11,FAC_TOTALS_APTA!$A$4:$BN$108,$L111,FALSE))</f>
        <v>0</v>
      </c>
      <c r="AB111" s="40">
        <f>IF($M$11=0,0,VLOOKUP($M$11,FAC_TOTALS_APTA!$A$4:$BN$108,$L111,FALSE))</f>
        <v>0</v>
      </c>
      <c r="AC111" s="41">
        <f t="shared" si="22"/>
        <v>0</v>
      </c>
      <c r="AD111" s="42">
        <f>AC111/G114</f>
        <v>0</v>
      </c>
      <c r="AE111" s="8"/>
    </row>
    <row r="112" spans="1:31" s="15" customFormat="1" ht="15" x14ac:dyDescent="0.2">
      <c r="A112" s="8"/>
      <c r="B112" s="43" t="s">
        <v>61</v>
      </c>
      <c r="C112" s="44"/>
      <c r="D112" s="43" t="s">
        <v>53</v>
      </c>
      <c r="E112" s="45"/>
      <c r="F112" s="46"/>
      <c r="G112" s="47"/>
      <c r="H112" s="47"/>
      <c r="I112" s="48"/>
      <c r="J112" s="49"/>
      <c r="K112" s="49" t="str">
        <f t="shared" si="21"/>
        <v>New_Reporter_FAC</v>
      </c>
      <c r="L112" s="46">
        <f>MATCH($K112,FAC_TOTALS_APTA!$A$2:$BL$2,)</f>
        <v>40</v>
      </c>
      <c r="M112" s="47">
        <f>IF(M97=0,0,VLOOKUP(M97,FAC_TOTALS_APTA!$A$4:$BN$108,$L112,FALSE))</f>
        <v>0</v>
      </c>
      <c r="N112" s="47">
        <f>IF(N97=0,0,VLOOKUP(N97,FAC_TOTALS_APTA!$A$4:$BN$108,$L112,FALSE))</f>
        <v>0</v>
      </c>
      <c r="O112" s="47">
        <f>IF(O97=0,0,VLOOKUP(O97,FAC_TOTALS_APTA!$A$4:$BN$108,$L112,FALSE))</f>
        <v>0</v>
      </c>
      <c r="P112" s="47">
        <f>IF(P97=0,0,VLOOKUP(P97,FAC_TOTALS_APTA!$A$4:$BN$108,$L112,FALSE))</f>
        <v>0</v>
      </c>
      <c r="Q112" s="47">
        <f>IF(Q97=0,0,VLOOKUP(Q97,FAC_TOTALS_APTA!$A$4:$BN$108,$L112,FALSE))</f>
        <v>0</v>
      </c>
      <c r="R112" s="47">
        <f>IF(R97=0,0,VLOOKUP(R97,FAC_TOTALS_APTA!$A$4:$BN$108,$L112,FALSE))</f>
        <v>0</v>
      </c>
      <c r="S112" s="47">
        <f>IF(S97=0,0,VLOOKUP(S97,FAC_TOTALS_APTA!$A$4:$BN$108,$L112,FALSE))</f>
        <v>0</v>
      </c>
      <c r="T112" s="47">
        <f>IF(T97=0,0,VLOOKUP(T97,FAC_TOTALS_APTA!$A$4:$BN$108,$L112,FALSE))</f>
        <v>0</v>
      </c>
      <c r="U112" s="47">
        <f>IF(U97=0,0,VLOOKUP(U97,FAC_TOTALS_APTA!$A$4:$BN$108,$L112,FALSE))</f>
        <v>0</v>
      </c>
      <c r="V112" s="47">
        <f>IF(V97=0,0,VLOOKUP(V97,FAC_TOTALS_APTA!$A$4:$BN$108,$L112,FALSE))</f>
        <v>0</v>
      </c>
      <c r="W112" s="47">
        <f>IF(W97=0,0,VLOOKUP(W97,FAC_TOTALS_APTA!$A$4:$BN$108,$L112,FALSE))</f>
        <v>0</v>
      </c>
      <c r="X112" s="47">
        <f>IF(X97=0,0,VLOOKUP(X97,FAC_TOTALS_APTA!$A$4:$BN$108,$L112,FALSE))</f>
        <v>0</v>
      </c>
      <c r="Y112" s="47">
        <f>IF(Y97=0,0,VLOOKUP(Y97,FAC_TOTALS_APTA!$A$4:$BN$108,$L112,FALSE))</f>
        <v>0</v>
      </c>
      <c r="Z112" s="47">
        <f>IF(Z97=0,0,VLOOKUP(Z97,FAC_TOTALS_APTA!$A$4:$BN$108,$L112,FALSE))</f>
        <v>0</v>
      </c>
      <c r="AA112" s="47">
        <f>IF(AA97=0,0,VLOOKUP(AA97,FAC_TOTALS_APTA!$A$4:$BN$108,$L112,FALSE))</f>
        <v>0</v>
      </c>
      <c r="AB112" s="47">
        <f>IF(AB97=0,0,VLOOKUP(AB97,FAC_TOTALS_APTA!$A$4:$BN$108,$L112,FALSE))</f>
        <v>0</v>
      </c>
      <c r="AC112" s="50">
        <f>SUM(M112:AB112)</f>
        <v>0</v>
      </c>
      <c r="AD112" s="51">
        <f>AC112/G114</f>
        <v>0</v>
      </c>
      <c r="AE112" s="8"/>
    </row>
    <row r="113" spans="1:31" s="74" customFormat="1" ht="15" x14ac:dyDescent="0.2">
      <c r="A113" s="73"/>
      <c r="B113" s="27" t="s">
        <v>75</v>
      </c>
      <c r="C113" s="29"/>
      <c r="D113" s="8" t="s">
        <v>6</v>
      </c>
      <c r="E113" s="56"/>
      <c r="F113" s="8">
        <f>MATCH($D113,FAC_TOTALS_APTA!$A$2:$BL$2,)</f>
        <v>9</v>
      </c>
      <c r="G113" s="75">
        <f>VLOOKUP(G97,FAC_TOTALS_APTA!$A$4:$BN$108,$F113,FALSE)</f>
        <v>1974078258.8592899</v>
      </c>
      <c r="H113" s="75">
        <f>VLOOKUP(H97,FAC_TOTALS_APTA!$A$4:$BL$108,$F113,FALSE)</f>
        <v>3154567825.42169</v>
      </c>
      <c r="I113" s="77">
        <f t="shared" ref="I113:I114" si="23">H113/G113-1</f>
        <v>0.59799532326775107</v>
      </c>
      <c r="J113" s="32"/>
      <c r="K113" s="32"/>
      <c r="L113" s="8"/>
      <c r="M113" s="30">
        <f t="shared" ref="M113:AB113" si="24">SUM(M99:M104)</f>
        <v>74225140.215427294</v>
      </c>
      <c r="N113" s="30">
        <f t="shared" si="24"/>
        <v>172562372.84628221</v>
      </c>
      <c r="O113" s="30">
        <f t="shared" si="24"/>
        <v>312642546.66084033</v>
      </c>
      <c r="P113" s="30">
        <f t="shared" si="24"/>
        <v>211073523.79103392</v>
      </c>
      <c r="Q113" s="30">
        <f t="shared" si="24"/>
        <v>43005329.501118213</v>
      </c>
      <c r="R113" s="30">
        <f t="shared" si="24"/>
        <v>82555819.238755077</v>
      </c>
      <c r="S113" s="30">
        <f t="shared" si="24"/>
        <v>-117311357.26897357</v>
      </c>
      <c r="T113" s="30">
        <f t="shared" si="24"/>
        <v>21437606.603271142</v>
      </c>
      <c r="U113" s="30">
        <f t="shared" si="24"/>
        <v>55674081.179472089</v>
      </c>
      <c r="V113" s="30">
        <f t="shared" si="24"/>
        <v>78600900.679383352</v>
      </c>
      <c r="W113" s="30">
        <f t="shared" si="24"/>
        <v>42963232.329365291</v>
      </c>
      <c r="X113" s="30">
        <f t="shared" si="24"/>
        <v>32633365.557338849</v>
      </c>
      <c r="Y113" s="30">
        <f t="shared" si="24"/>
        <v>-260390009.32108739</v>
      </c>
      <c r="Z113" s="30">
        <f t="shared" si="24"/>
        <v>-119098745.60125886</v>
      </c>
      <c r="AA113" s="30">
        <f t="shared" si="24"/>
        <v>23203112.946919732</v>
      </c>
      <c r="AB113" s="30">
        <f t="shared" si="24"/>
        <v>-67182676.832694158</v>
      </c>
      <c r="AC113" s="33">
        <f>H113-G113</f>
        <v>1180489566.5624001</v>
      </c>
      <c r="AD113" s="34">
        <f>I113</f>
        <v>0.59799532326775107</v>
      </c>
      <c r="AE113" s="73"/>
    </row>
    <row r="114" spans="1:31" ht="16" thickBot="1" x14ac:dyDescent="0.25">
      <c r="B114" s="11" t="s">
        <v>58</v>
      </c>
      <c r="C114" s="25"/>
      <c r="D114" s="25" t="s">
        <v>4</v>
      </c>
      <c r="E114" s="25"/>
      <c r="F114" s="25">
        <f>MATCH($D114,FAC_TOTALS_APTA!$A$2:$BL$2,)</f>
        <v>7</v>
      </c>
      <c r="G114" s="76">
        <f>VLOOKUP(G97,FAC_TOTALS_APTA!$A$4:$BL$108,$F114,FALSE)</f>
        <v>2028458449</v>
      </c>
      <c r="H114" s="76">
        <f>VLOOKUP(H97,FAC_TOTALS_APTA!$A$4:$BL$108,$F114,FALSE)</f>
        <v>3028681761</v>
      </c>
      <c r="I114" s="78">
        <f t="shared" si="23"/>
        <v>0.49309529238476402</v>
      </c>
      <c r="J114" s="52"/>
      <c r="K114" s="52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53">
        <f>H114-G114</f>
        <v>1000223312</v>
      </c>
      <c r="AD114" s="54">
        <f>I114</f>
        <v>0.49309529238476402</v>
      </c>
    </row>
    <row r="115" spans="1:31" ht="17" thickTop="1" thickBot="1" x14ac:dyDescent="0.25">
      <c r="B115" s="58" t="s">
        <v>76</v>
      </c>
      <c r="C115" s="59"/>
      <c r="D115" s="59"/>
      <c r="E115" s="60"/>
      <c r="F115" s="59"/>
      <c r="G115" s="59"/>
      <c r="H115" s="59"/>
      <c r="I115" s="61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4">
        <f>AD114-AD113</f>
        <v>-0.10490003088298705</v>
      </c>
    </row>
    <row r="116" spans="1:31" ht="15" thickTop="1" x14ac:dyDescent="0.2"/>
  </sheetData>
  <mergeCells count="8">
    <mergeCell ref="G94:I94"/>
    <mergeCell ref="AC94:AD94"/>
    <mergeCell ref="G8:I8"/>
    <mergeCell ref="AC8:AD8"/>
    <mergeCell ref="G36:I36"/>
    <mergeCell ref="AC36:AD36"/>
    <mergeCell ref="G65:I65"/>
    <mergeCell ref="AC65:AD6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447B-7C87-4641-9DD0-A2C9F6EE9FC6}">
  <dimension ref="A1:AE116"/>
  <sheetViews>
    <sheetView showGridLines="0" tabSelected="1" workbookViewId="0">
      <selection activeCell="E16" sqref="E16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25.33203125" style="14" hidden="1" customWidth="1"/>
    <col min="5" max="5" width="5.5" style="15" bestFit="1" customWidth="1"/>
    <col min="6" max="6" width="11" style="14" hidden="1" customWidth="1"/>
    <col min="7" max="8" width="11.6640625" style="14" bestFit="1" customWidth="1"/>
    <col min="9" max="9" width="6.6640625" style="16" bestFit="1" customWidth="1"/>
    <col min="10" max="10" width="11" style="14" hidden="1" customWidth="1"/>
    <col min="11" max="11" width="24.6640625" style="14" hidden="1" customWidth="1"/>
    <col min="12" max="12" width="12.6640625" style="14" hidden="1" customWidth="1"/>
    <col min="13" max="13" width="13.6640625" style="14" hidden="1" customWidth="1"/>
    <col min="14" max="14" width="13.1640625" style="14" hidden="1" customWidth="1"/>
    <col min="15" max="15" width="11.1640625" style="14" hidden="1" customWidth="1"/>
    <col min="16" max="28" width="11.6640625" style="14" hidden="1" customWidth="1"/>
    <col min="29" max="29" width="12.33203125" style="14" customWidth="1"/>
    <col min="30" max="30" width="12.1640625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2012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78</v>
      </c>
      <c r="C6" s="21">
        <v>1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62"/>
      <c r="C8" s="63"/>
      <c r="D8" s="63"/>
      <c r="E8" s="63"/>
      <c r="F8" s="63"/>
      <c r="G8" s="85" t="s">
        <v>59</v>
      </c>
      <c r="H8" s="85"/>
      <c r="I8" s="85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5" t="s">
        <v>63</v>
      </c>
      <c r="AD8" s="85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2012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1_1_2012</v>
      </c>
      <c r="H11" s="8" t="str">
        <f>CONCATENATE($C6,"_",$C7,"_",H9)</f>
        <v>1_1_2018</v>
      </c>
      <c r="I11" s="29"/>
      <c r="J11" s="8"/>
      <c r="K11" s="8"/>
      <c r="L11" s="8"/>
      <c r="M11" s="8" t="str">
        <f>IF($G9+M10&gt;$H9,0,CONCATENATE($C6,"_",$C7,"_",$G9+M10))</f>
        <v>1_1_2013</v>
      </c>
      <c r="N11" s="8" t="str">
        <f t="shared" ref="N11:AB11" si="0">IF($G9+N10&gt;$H9,0,CONCATENATE($C6,"_",$C7,"_",$G9+N10))</f>
        <v>1_1_2014</v>
      </c>
      <c r="O11" s="8" t="str">
        <f t="shared" si="0"/>
        <v>1_1_2015</v>
      </c>
      <c r="P11" s="8" t="str">
        <f t="shared" si="0"/>
        <v>1_1_2016</v>
      </c>
      <c r="Q11" s="8" t="str">
        <f t="shared" si="0"/>
        <v>1_1_2017</v>
      </c>
      <c r="R11" s="8" t="str">
        <f t="shared" si="0"/>
        <v>1_1_2018</v>
      </c>
      <c r="S11" s="8">
        <f t="shared" si="0"/>
        <v>0</v>
      </c>
      <c r="T11" s="8">
        <f t="shared" si="0"/>
        <v>0</v>
      </c>
      <c r="U11" s="8">
        <f t="shared" si="0"/>
        <v>0</v>
      </c>
      <c r="V11" s="8">
        <f t="shared" si="0"/>
        <v>0</v>
      </c>
      <c r="W11" s="8">
        <f t="shared" si="0"/>
        <v>0</v>
      </c>
      <c r="X11" s="8">
        <f t="shared" si="0"/>
        <v>0</v>
      </c>
      <c r="Y11" s="8">
        <f t="shared" si="0"/>
        <v>0</v>
      </c>
      <c r="Z11" s="8">
        <f t="shared" si="0"/>
        <v>0</v>
      </c>
      <c r="AA11" s="8">
        <f t="shared" si="0"/>
        <v>0</v>
      </c>
      <c r="AB11" s="8">
        <f t="shared" si="0"/>
        <v>0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56">
        <v>0.52300000000000002</v>
      </c>
      <c r="F13" s="8">
        <f>MATCH($D13,FAC_TOTALS_APTA!$A$2:$BN$2,)</f>
        <v>11</v>
      </c>
      <c r="G13" s="30">
        <f>VLOOKUP(G11,FAC_TOTALS_APTA!$A$4:$BN$108,$F13,FALSE)</f>
        <v>62544163.9959426</v>
      </c>
      <c r="H13" s="30">
        <f>VLOOKUP(H11,FAC_TOTALS_APTA!$A$4:$BN$108,$F13,FALSE)</f>
        <v>70621306.110453904</v>
      </c>
      <c r="I13" s="31">
        <f>IFERROR(H13/G13-1,"-")</f>
        <v>0.12914301828441244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MATCH($K13,FAC_TOTALS_APTA!$A$2:$BL$2,)</f>
        <v>24</v>
      </c>
      <c r="M13" s="30">
        <f>IF(M11=0,0,VLOOKUP(M11,FAC_TOTALS_APTA!$A$4:$BN$108,$L13,FALSE))</f>
        <v>24302649.521018099</v>
      </c>
      <c r="N13" s="30">
        <f>IF(N11=0,0,VLOOKUP(N11,FAC_TOTALS_APTA!$A$4:$BN$108,$L13,FALSE))</f>
        <v>33206008.468772002</v>
      </c>
      <c r="O13" s="30">
        <f>IF(O11=0,0,VLOOKUP(O11,FAC_TOTALS_APTA!$A$4:$BN$108,$L13,FALSE))</f>
        <v>16601666.7956204</v>
      </c>
      <c r="P13" s="30">
        <f>IF(P11=0,0,VLOOKUP(P11,FAC_TOTALS_APTA!$A$4:$BN$108,$L13,FALSE))</f>
        <v>21159958.554033</v>
      </c>
      <c r="Q13" s="30">
        <f>IF(Q11=0,0,VLOOKUP(Q11,FAC_TOTALS_APTA!$A$4:$BN$108,$L13,FALSE))</f>
        <v>27123869.948050998</v>
      </c>
      <c r="R13" s="30">
        <f>IF(R11=0,0,VLOOKUP(R11,FAC_TOTALS_APTA!$A$4:$BN$108,$L13,FALSE))</f>
        <v>10162138.080380799</v>
      </c>
      <c r="S13" s="30">
        <f>IF(S11=0,0,VLOOKUP(S11,FAC_TOTALS_APTA!$A$4:$BN$108,$L13,FALSE))</f>
        <v>0</v>
      </c>
      <c r="T13" s="30">
        <f>IF(T11=0,0,VLOOKUP(T11,FAC_TOTALS_APTA!$A$4:$BN$108,$L13,FALSE))</f>
        <v>0</v>
      </c>
      <c r="U13" s="30">
        <f>IF(U11=0,0,VLOOKUP(U11,FAC_TOTALS_APTA!$A$4:$BN$108,$L13,FALSE))</f>
        <v>0</v>
      </c>
      <c r="V13" s="30">
        <f>IF(V11=0,0,VLOOKUP(V11,FAC_TOTALS_APTA!$A$4:$BN$108,$L13,FALSE))</f>
        <v>0</v>
      </c>
      <c r="W13" s="30">
        <f>IF(W11=0,0,VLOOKUP(W11,FAC_TOTALS_APTA!$A$4:$BN$108,$L13,FALSE))</f>
        <v>0</v>
      </c>
      <c r="X13" s="30">
        <f>IF(X11=0,0,VLOOKUP(X11,FAC_TOTALS_APTA!$A$4:$BN$108,$L13,FALSE))</f>
        <v>0</v>
      </c>
      <c r="Y13" s="30">
        <f>IF(Y11=0,0,VLOOKUP(Y11,FAC_TOTALS_APTA!$A$4:$BN$108,$L13,FALSE))</f>
        <v>0</v>
      </c>
      <c r="Z13" s="30">
        <f>IF(Z11=0,0,VLOOKUP(Z11,FAC_TOTALS_APTA!$A$4:$BN$108,$L13,FALSE))</f>
        <v>0</v>
      </c>
      <c r="AA13" s="30">
        <f>IF(AA11=0,0,VLOOKUP(AA11,FAC_TOTALS_APTA!$A$4:$BN$108,$L13,FALSE))</f>
        <v>0</v>
      </c>
      <c r="AB13" s="30">
        <f>IF(AB11=0,0,VLOOKUP(AB11,FAC_TOTALS_APTA!$A$4:$BN$108,$L13,FALSE))</f>
        <v>0</v>
      </c>
      <c r="AC13" s="33">
        <f>SUM(M13:AB13)</f>
        <v>132556291.36787528</v>
      </c>
      <c r="AD13" s="34">
        <f>AC13/G28</f>
        <v>7.8700627831917905E-2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56">
        <v>-0.71730000000000005</v>
      </c>
      <c r="F14" s="8">
        <f>MATCH($D14,FAC_TOTALS_APTA!$A$2:$BN$2,)</f>
        <v>12</v>
      </c>
      <c r="G14" s="55">
        <f>VLOOKUP(G11,FAC_TOTALS_APTA!$A$4:$BN$108,$F14,FALSE)</f>
        <v>1.94324876271848</v>
      </c>
      <c r="H14" s="55">
        <f>VLOOKUP(H11,FAC_TOTALS_APTA!$A$4:$BN$108,$F14,FALSE)</f>
        <v>2.0770714924310698</v>
      </c>
      <c r="I14" s="31">
        <f t="shared" ref="I14:I25" si="1">IFERROR(H14/G14-1,"-")</f>
        <v>6.8865465029490203E-2</v>
      </c>
      <c r="J14" s="32" t="str">
        <f t="shared" ref="J14:J25" si="2">IF(C14="Log","_log","")</f>
        <v>_log</v>
      </c>
      <c r="K14" s="32" t="str">
        <f t="shared" ref="K14:K26" si="3">CONCATENATE(D14,J14,"_FAC")</f>
        <v>FARE_per_UPT_2018_log_FAC</v>
      </c>
      <c r="L14" s="8">
        <f>MATCH($K14,FAC_TOTALS_APTA!$A$2:$BL$2,)</f>
        <v>25</v>
      </c>
      <c r="M14" s="30">
        <f>IF(M11=0,0,VLOOKUP(M11,FAC_TOTALS_APTA!$A$4:$BN$108,$L14,FALSE))</f>
        <v>-51875403.1357347</v>
      </c>
      <c r="N14" s="30">
        <f>IF(N11=0,0,VLOOKUP(N11,FAC_TOTALS_APTA!$A$4:$BN$108,$L14,FALSE))</f>
        <v>10391867.699095299</v>
      </c>
      <c r="O14" s="30">
        <f>IF(O11=0,0,VLOOKUP(O11,FAC_TOTALS_APTA!$A$4:$BN$108,$L14,FALSE))</f>
        <v>-50770605.043297902</v>
      </c>
      <c r="P14" s="30">
        <f>IF(P11=0,0,VLOOKUP(P11,FAC_TOTALS_APTA!$A$4:$BN$108,$L14,FALSE))</f>
        <v>-16185549.461797601</v>
      </c>
      <c r="Q14" s="30">
        <f>IF(Q11=0,0,VLOOKUP(Q11,FAC_TOTALS_APTA!$A$4:$BN$108,$L14,FALSE))</f>
        <v>12359750.2620677</v>
      </c>
      <c r="R14" s="30">
        <f>IF(R11=0,0,VLOOKUP(R11,FAC_TOTALS_APTA!$A$4:$BN$108,$L14,FALSE))</f>
        <v>868568.20269877405</v>
      </c>
      <c r="S14" s="30">
        <f>IF(S11=0,0,VLOOKUP(S11,FAC_TOTALS_APTA!$A$4:$BN$108,$L14,FALSE))</f>
        <v>0</v>
      </c>
      <c r="T14" s="30">
        <f>IF(T11=0,0,VLOOKUP(T11,FAC_TOTALS_APTA!$A$4:$BN$108,$L14,FALSE))</f>
        <v>0</v>
      </c>
      <c r="U14" s="30">
        <f>IF(U11=0,0,VLOOKUP(U11,FAC_TOTALS_APTA!$A$4:$BN$108,$L14,FALSE))</f>
        <v>0</v>
      </c>
      <c r="V14" s="30">
        <f>IF(V11=0,0,VLOOKUP(V11,FAC_TOTALS_APTA!$A$4:$BN$108,$L14,FALSE))</f>
        <v>0</v>
      </c>
      <c r="W14" s="30">
        <f>IF(W11=0,0,VLOOKUP(W11,FAC_TOTALS_APTA!$A$4:$BN$108,$L14,FALSE))</f>
        <v>0</v>
      </c>
      <c r="X14" s="30">
        <f>IF(X11=0,0,VLOOKUP(X11,FAC_TOTALS_APTA!$A$4:$BN$108,$L14,FALSE))</f>
        <v>0</v>
      </c>
      <c r="Y14" s="30">
        <f>IF(Y11=0,0,VLOOKUP(Y11,FAC_TOTALS_APTA!$A$4:$BN$108,$L14,FALSE))</f>
        <v>0</v>
      </c>
      <c r="Z14" s="30">
        <f>IF(Z11=0,0,VLOOKUP(Z11,FAC_TOTALS_APTA!$A$4:$BN$108,$L14,FALSE))</f>
        <v>0</v>
      </c>
      <c r="AA14" s="30">
        <f>IF(AA11=0,0,VLOOKUP(AA11,FAC_TOTALS_APTA!$A$4:$BN$108,$L14,FALSE))</f>
        <v>0</v>
      </c>
      <c r="AB14" s="30">
        <f>IF(AB11=0,0,VLOOKUP(AB11,FAC_TOTALS_APTA!$A$4:$BN$108,$L14,FALSE))</f>
        <v>0</v>
      </c>
      <c r="AC14" s="33">
        <f t="shared" ref="AC14:AC25" si="4">SUM(M14:AB14)</f>
        <v>-95211371.476968423</v>
      </c>
      <c r="AD14" s="34">
        <f>AC14/G28</f>
        <v>-5.6528397367273775E-2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56">
        <v>0.59470000000000001</v>
      </c>
      <c r="F15" s="8">
        <f>MATCH($D15,FAC_TOTALS_APTA!$A$2:$BN$2,)</f>
        <v>13</v>
      </c>
      <c r="G15" s="30">
        <f>VLOOKUP(G11,FAC_TOTALS_APTA!$A$4:$BN$108,$F15,FALSE)</f>
        <v>9731480.2621620595</v>
      </c>
      <c r="H15" s="30">
        <f>VLOOKUP(H11,FAC_TOTALS_APTA!$A$4:$BN$108,$F15,FALSE)</f>
        <v>10291699.890126601</v>
      </c>
      <c r="I15" s="31">
        <f t="shared" si="1"/>
        <v>5.7567771076183272E-2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MATCH($K15,FAC_TOTALS_APTA!$A$2:$BL$2,)</f>
        <v>26</v>
      </c>
      <c r="M15" s="30">
        <f>IF(M11=0,0,VLOOKUP(M11,FAC_TOTALS_APTA!$A$4:$BN$108,$L15,FALSE))</f>
        <v>11196458.3906346</v>
      </c>
      <c r="N15" s="30">
        <f>IF(N11=0,0,VLOOKUP(N11,FAC_TOTALS_APTA!$A$4:$BN$108,$L15,FALSE))</f>
        <v>13212733.9395799</v>
      </c>
      <c r="O15" s="30">
        <f>IF(O11=0,0,VLOOKUP(O11,FAC_TOTALS_APTA!$A$4:$BN$108,$L15,FALSE))</f>
        <v>12233895.3117748</v>
      </c>
      <c r="P15" s="30">
        <f>IF(P11=0,0,VLOOKUP(P11,FAC_TOTALS_APTA!$A$4:$BN$108,$L15,FALSE))</f>
        <v>9214090.2363599893</v>
      </c>
      <c r="Q15" s="30">
        <f>IF(Q11=0,0,VLOOKUP(Q11,FAC_TOTALS_APTA!$A$4:$BN$108,$L15,FALSE))</f>
        <v>11276874.614984799</v>
      </c>
      <c r="R15" s="30">
        <f>IF(R11=0,0,VLOOKUP(R11,FAC_TOTALS_APTA!$A$4:$BN$108,$L15,FALSE))</f>
        <v>9839326.9216908403</v>
      </c>
      <c r="S15" s="30">
        <f>IF(S11=0,0,VLOOKUP(S11,FAC_TOTALS_APTA!$A$4:$BN$108,$L15,FALSE))</f>
        <v>0</v>
      </c>
      <c r="T15" s="30">
        <f>IF(T11=0,0,VLOOKUP(T11,FAC_TOTALS_APTA!$A$4:$BN$108,$L15,FALSE))</f>
        <v>0</v>
      </c>
      <c r="U15" s="30">
        <f>IF(U11=0,0,VLOOKUP(U11,FAC_TOTALS_APTA!$A$4:$BN$108,$L15,FALSE))</f>
        <v>0</v>
      </c>
      <c r="V15" s="30">
        <f>IF(V11=0,0,VLOOKUP(V11,FAC_TOTALS_APTA!$A$4:$BN$108,$L15,FALSE))</f>
        <v>0</v>
      </c>
      <c r="W15" s="30">
        <f>IF(W11=0,0,VLOOKUP(W11,FAC_TOTALS_APTA!$A$4:$BN$108,$L15,FALSE))</f>
        <v>0</v>
      </c>
      <c r="X15" s="30">
        <f>IF(X11=0,0,VLOOKUP(X11,FAC_TOTALS_APTA!$A$4:$BN$108,$L15,FALSE))</f>
        <v>0</v>
      </c>
      <c r="Y15" s="30">
        <f>IF(Y11=0,0,VLOOKUP(Y11,FAC_TOTALS_APTA!$A$4:$BN$108,$L15,FALSE))</f>
        <v>0</v>
      </c>
      <c r="Z15" s="30">
        <f>IF(Z11=0,0,VLOOKUP(Z11,FAC_TOTALS_APTA!$A$4:$BN$108,$L15,FALSE))</f>
        <v>0</v>
      </c>
      <c r="AA15" s="30">
        <f>IF(AA11=0,0,VLOOKUP(AA11,FAC_TOTALS_APTA!$A$4:$BN$108,$L15,FALSE))</f>
        <v>0</v>
      </c>
      <c r="AB15" s="30">
        <f>IF(AB11=0,0,VLOOKUP(AB11,FAC_TOTALS_APTA!$A$4:$BN$108,$L15,FALSE))</f>
        <v>0</v>
      </c>
      <c r="AC15" s="33">
        <f t="shared" si="4"/>
        <v>66973379.415024921</v>
      </c>
      <c r="AD15" s="34">
        <f>AC15/G28</f>
        <v>3.9763084449608299E-2</v>
      </c>
      <c r="AE15" s="8"/>
    </row>
    <row r="16" spans="1:31" s="15" customFormat="1" ht="30" x14ac:dyDescent="0.2">
      <c r="A16" s="8"/>
      <c r="B16" s="27" t="s">
        <v>82</v>
      </c>
      <c r="C16" s="29"/>
      <c r="D16" s="5" t="s">
        <v>79</v>
      </c>
      <c r="E16" s="56">
        <v>-0.45679999999999998</v>
      </c>
      <c r="F16" s="8">
        <f>MATCH($D16,FAC_TOTALS_APTA!$A$2:$BN$2,)</f>
        <v>17</v>
      </c>
      <c r="G16" s="55">
        <f>VLOOKUP(G11,FAC_TOTALS_APTA!$A$4:$BN$108,$F16,FALSE)</f>
        <v>0.60637396278762301</v>
      </c>
      <c r="H16" s="55">
        <f>VLOOKUP(H11,FAC_TOTALS_APTA!$A$4:$BN$108,$F16,FALSE)</f>
        <v>0.60568888765740103</v>
      </c>
      <c r="I16" s="31">
        <f t="shared" si="1"/>
        <v>-1.1297898199199574E-3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MATCH($K16,FAC_TOTALS_APTA!$A$2:$BL$2,)</f>
        <v>30</v>
      </c>
      <c r="M16" s="30">
        <f>IF(M11=0,0,VLOOKUP(M11,FAC_TOTALS_APTA!$A$4:$BN$108,$L16,FALSE))</f>
        <v>-640250.87410239596</v>
      </c>
      <c r="N16" s="30">
        <f>IF(N11=0,0,VLOOKUP(N11,FAC_TOTALS_APTA!$A$4:$BN$108,$L16,FALSE))</f>
        <v>991324.30161284504</v>
      </c>
      <c r="O16" s="30">
        <f>IF(O11=0,0,VLOOKUP(O11,FAC_TOTALS_APTA!$A$4:$BN$108,$L16,FALSE))</f>
        <v>-822117.45236347103</v>
      </c>
      <c r="P16" s="30">
        <f>IF(P11=0,0,VLOOKUP(P11,FAC_TOTALS_APTA!$A$4:$BN$108,$L16,FALSE))</f>
        <v>393593.434837198</v>
      </c>
      <c r="Q16" s="30">
        <f>IF(Q11=0,0,VLOOKUP(Q11,FAC_TOTALS_APTA!$A$4:$BN$108,$L16,FALSE))</f>
        <v>1299972.298715</v>
      </c>
      <c r="R16" s="30">
        <f>IF(R11=0,0,VLOOKUP(R11,FAC_TOTALS_APTA!$A$4:$BN$108,$L16,FALSE))</f>
        <v>-943405.24778975104</v>
      </c>
      <c r="S16" s="30">
        <f>IF(S11=0,0,VLOOKUP(S11,FAC_TOTALS_APTA!$A$4:$BN$108,$L16,FALSE))</f>
        <v>0</v>
      </c>
      <c r="T16" s="30">
        <f>IF(T11=0,0,VLOOKUP(T11,FAC_TOTALS_APTA!$A$4:$BN$108,$L16,FALSE))</f>
        <v>0</v>
      </c>
      <c r="U16" s="30">
        <f>IF(U11=0,0,VLOOKUP(U11,FAC_TOTALS_APTA!$A$4:$BN$108,$L16,FALSE))</f>
        <v>0</v>
      </c>
      <c r="V16" s="30">
        <f>IF(V11=0,0,VLOOKUP(V11,FAC_TOTALS_APTA!$A$4:$BN$108,$L16,FALSE))</f>
        <v>0</v>
      </c>
      <c r="W16" s="30">
        <f>IF(W11=0,0,VLOOKUP(W11,FAC_TOTALS_APTA!$A$4:$BN$108,$L16,FALSE))</f>
        <v>0</v>
      </c>
      <c r="X16" s="30">
        <f>IF(X11=0,0,VLOOKUP(X11,FAC_TOTALS_APTA!$A$4:$BN$108,$L16,FALSE))</f>
        <v>0</v>
      </c>
      <c r="Y16" s="30">
        <f>IF(Y11=0,0,VLOOKUP(Y11,FAC_TOTALS_APTA!$A$4:$BN$108,$L16,FALSE))</f>
        <v>0</v>
      </c>
      <c r="Z16" s="30">
        <f>IF(Z11=0,0,VLOOKUP(Z11,FAC_TOTALS_APTA!$A$4:$BN$108,$L16,FALSE))</f>
        <v>0</v>
      </c>
      <c r="AA16" s="30">
        <f>IF(AA11=0,0,VLOOKUP(AA11,FAC_TOTALS_APTA!$A$4:$BN$108,$L16,FALSE))</f>
        <v>0</v>
      </c>
      <c r="AB16" s="30">
        <f>IF(AB11=0,0,VLOOKUP(AB11,FAC_TOTALS_APTA!$A$4:$BN$108,$L16,FALSE))</f>
        <v>0</v>
      </c>
      <c r="AC16" s="33">
        <f t="shared" si="4"/>
        <v>279116.46090942505</v>
      </c>
      <c r="AD16" s="34">
        <f>AC16/G28</f>
        <v>1.6571556495068246E-4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56">
        <v>0.1794</v>
      </c>
      <c r="F17" s="8">
        <f>MATCH($D17,FAC_TOTALS_APTA!$A$2:$BN$2,)</f>
        <v>14</v>
      </c>
      <c r="G17" s="35">
        <f>VLOOKUP(G11,FAC_TOTALS_APTA!$A$4:$BN$108,$F17,FALSE)</f>
        <v>4.0754961513705803</v>
      </c>
      <c r="H17" s="35">
        <f>VLOOKUP(H11,FAC_TOTALS_APTA!$A$4:$BN$108,$F17,FALSE)</f>
        <v>2.9329873699500002</v>
      </c>
      <c r="I17" s="31">
        <f t="shared" si="1"/>
        <v>-0.28033612080245907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MATCH($K17,FAC_TOTALS_APTA!$A$2:$BL$2,)</f>
        <v>27</v>
      </c>
      <c r="M17" s="30">
        <f>IF(M11=0,0,VLOOKUP(M11,FAC_TOTALS_APTA!$A$4:$BN$108,$L17,FALSE))</f>
        <v>-9616514.1284868494</v>
      </c>
      <c r="N17" s="30">
        <f>IF(N11=0,0,VLOOKUP(N11,FAC_TOTALS_APTA!$A$4:$BN$108,$L17,FALSE))</f>
        <v>-13192521.9436632</v>
      </c>
      <c r="O17" s="30">
        <f>IF(O11=0,0,VLOOKUP(O11,FAC_TOTALS_APTA!$A$4:$BN$108,$L17,FALSE))</f>
        <v>-70540912.1243916</v>
      </c>
      <c r="P17" s="30">
        <f>IF(P11=0,0,VLOOKUP(P11,FAC_TOTALS_APTA!$A$4:$BN$108,$L17,FALSE))</f>
        <v>-26169737.519382998</v>
      </c>
      <c r="Q17" s="30">
        <f>IF(Q11=0,0,VLOOKUP(Q11,FAC_TOTALS_APTA!$A$4:$BN$108,$L17,FALSE))</f>
        <v>18553863.993042801</v>
      </c>
      <c r="R17" s="30">
        <f>IF(R11=0,0,VLOOKUP(R11,FAC_TOTALS_APTA!$A$4:$BN$108,$L17,FALSE))</f>
        <v>22202597.700152099</v>
      </c>
      <c r="S17" s="30">
        <f>IF(S11=0,0,VLOOKUP(S11,FAC_TOTALS_APTA!$A$4:$BN$108,$L17,FALSE))</f>
        <v>0</v>
      </c>
      <c r="T17" s="30">
        <f>IF(T11=0,0,VLOOKUP(T11,FAC_TOTALS_APTA!$A$4:$BN$108,$L17,FALSE))</f>
        <v>0</v>
      </c>
      <c r="U17" s="30">
        <f>IF(U11=0,0,VLOOKUP(U11,FAC_TOTALS_APTA!$A$4:$BN$108,$L17,FALSE))</f>
        <v>0</v>
      </c>
      <c r="V17" s="30">
        <f>IF(V11=0,0,VLOOKUP(V11,FAC_TOTALS_APTA!$A$4:$BN$108,$L17,FALSE))</f>
        <v>0</v>
      </c>
      <c r="W17" s="30">
        <f>IF(W11=0,0,VLOOKUP(W11,FAC_TOTALS_APTA!$A$4:$BN$108,$L17,FALSE))</f>
        <v>0</v>
      </c>
      <c r="X17" s="30">
        <f>IF(X11=0,0,VLOOKUP(X11,FAC_TOTALS_APTA!$A$4:$BN$108,$L17,FALSE))</f>
        <v>0</v>
      </c>
      <c r="Y17" s="30">
        <f>IF(Y11=0,0,VLOOKUP(Y11,FAC_TOTALS_APTA!$A$4:$BN$108,$L17,FALSE))</f>
        <v>0</v>
      </c>
      <c r="Z17" s="30">
        <f>IF(Z11=0,0,VLOOKUP(Z11,FAC_TOTALS_APTA!$A$4:$BN$108,$L17,FALSE))</f>
        <v>0</v>
      </c>
      <c r="AA17" s="30">
        <f>IF(AA11=0,0,VLOOKUP(AA11,FAC_TOTALS_APTA!$A$4:$BN$108,$L17,FALSE))</f>
        <v>0</v>
      </c>
      <c r="AB17" s="30">
        <f>IF(AB11=0,0,VLOOKUP(AB11,FAC_TOTALS_APTA!$A$4:$BN$108,$L17,FALSE))</f>
        <v>0</v>
      </c>
      <c r="AC17" s="33">
        <f t="shared" si="4"/>
        <v>-78763224.022729754</v>
      </c>
      <c r="AD17" s="34">
        <f>AC17/G28</f>
        <v>-4.6762889310564069E-2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56">
        <v>-0.7228</v>
      </c>
      <c r="F18" s="8">
        <f>MATCH($D18,FAC_TOTALS_APTA!$A$2:$BN$2,)</f>
        <v>15</v>
      </c>
      <c r="G18" s="55">
        <f>VLOOKUP(G11,FAC_TOTALS_APTA!$A$4:$BN$108,$F18,FALSE)</f>
        <v>35229.195884779299</v>
      </c>
      <c r="H18" s="55">
        <f>VLOOKUP(H11,FAC_TOTALS_APTA!$A$4:$BN$108,$F18,FALSE)</f>
        <v>38881.041747275602</v>
      </c>
      <c r="I18" s="31">
        <f t="shared" si="1"/>
        <v>0.10365964282693363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MATCH($K18,FAC_TOTALS_APTA!$A$2:$BL$2,)</f>
        <v>28</v>
      </c>
      <c r="M18" s="30">
        <f>IF(M11=0,0,VLOOKUP(M11,FAC_TOTALS_APTA!$A$4:$BN$108,$L18,FALSE))</f>
        <v>-10433151.0357931</v>
      </c>
      <c r="N18" s="30">
        <f>IF(N11=0,0,VLOOKUP(N11,FAC_TOTALS_APTA!$A$4:$BN$108,$L18,FALSE))</f>
        <v>-6287086.5145979803</v>
      </c>
      <c r="O18" s="30">
        <f>IF(O11=0,0,VLOOKUP(O11,FAC_TOTALS_APTA!$A$4:$BN$108,$L18,FALSE))</f>
        <v>-36407974.0671307</v>
      </c>
      <c r="P18" s="30">
        <f>IF(P11=0,0,VLOOKUP(P11,FAC_TOTALS_APTA!$A$4:$BN$108,$L18,FALSE))</f>
        <v>-26626513.237765498</v>
      </c>
      <c r="Q18" s="30">
        <f>IF(Q11=0,0,VLOOKUP(Q11,FAC_TOTALS_APTA!$A$4:$BN$108,$L18,FALSE))</f>
        <v>-26923846.2625672</v>
      </c>
      <c r="R18" s="30">
        <f>IF(R11=0,0,VLOOKUP(R11,FAC_TOTALS_APTA!$A$4:$BN$108,$L18,FALSE))</f>
        <v>-28483378.610638902</v>
      </c>
      <c r="S18" s="30">
        <f>IF(S11=0,0,VLOOKUP(S11,FAC_TOTALS_APTA!$A$4:$BN$108,$L18,FALSE))</f>
        <v>0</v>
      </c>
      <c r="T18" s="30">
        <f>IF(T11=0,0,VLOOKUP(T11,FAC_TOTALS_APTA!$A$4:$BN$108,$L18,FALSE))</f>
        <v>0</v>
      </c>
      <c r="U18" s="30">
        <f>IF(U11=0,0,VLOOKUP(U11,FAC_TOTALS_APTA!$A$4:$BN$108,$L18,FALSE))</f>
        <v>0</v>
      </c>
      <c r="V18" s="30">
        <f>IF(V11=0,0,VLOOKUP(V11,FAC_TOTALS_APTA!$A$4:$BN$108,$L18,FALSE))</f>
        <v>0</v>
      </c>
      <c r="W18" s="30">
        <f>IF(W11=0,0,VLOOKUP(W11,FAC_TOTALS_APTA!$A$4:$BN$108,$L18,FALSE))</f>
        <v>0</v>
      </c>
      <c r="X18" s="30">
        <f>IF(X11=0,0,VLOOKUP(X11,FAC_TOTALS_APTA!$A$4:$BN$108,$L18,FALSE))</f>
        <v>0</v>
      </c>
      <c r="Y18" s="30">
        <f>IF(Y11=0,0,VLOOKUP(Y11,FAC_TOTALS_APTA!$A$4:$BN$108,$L18,FALSE))</f>
        <v>0</v>
      </c>
      <c r="Z18" s="30">
        <f>IF(Z11=0,0,VLOOKUP(Z11,FAC_TOTALS_APTA!$A$4:$BN$108,$L18,FALSE))</f>
        <v>0</v>
      </c>
      <c r="AA18" s="30">
        <f>IF(AA11=0,0,VLOOKUP(AA11,FAC_TOTALS_APTA!$A$4:$BN$108,$L18,FALSE))</f>
        <v>0</v>
      </c>
      <c r="AB18" s="30">
        <f>IF(AB11=0,0,VLOOKUP(AB11,FAC_TOTALS_APTA!$A$4:$BN$108,$L18,FALSE))</f>
        <v>0</v>
      </c>
      <c r="AC18" s="33">
        <f t="shared" si="4"/>
        <v>-135161949.72849339</v>
      </c>
      <c r="AD18" s="34">
        <f>AC18/G28</f>
        <v>-8.0247645682070504E-2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56">
        <v>1.9300000000000001E-2</v>
      </c>
      <c r="F19" s="8">
        <f>MATCH($D19,FAC_TOTALS_APTA!$A$2:$BN$2,)</f>
        <v>16</v>
      </c>
      <c r="G19" s="30">
        <f>VLOOKUP(G11,FAC_TOTALS_APTA!$A$4:$BN$108,$F19,FALSE)</f>
        <v>10.860715302098599</v>
      </c>
      <c r="H19" s="30">
        <f>VLOOKUP(H11,FAC_TOTALS_APTA!$A$4:$BN$108,$F19,FALSE)</f>
        <v>10.033631511663399</v>
      </c>
      <c r="I19" s="31">
        <f t="shared" si="1"/>
        <v>-7.6153712479267721E-2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MATCH($K19,FAC_TOTALS_APTA!$A$2:$BL$2,)</f>
        <v>29</v>
      </c>
      <c r="M19" s="30">
        <f>IF(M11=0,0,VLOOKUP(M11,FAC_TOTALS_APTA!$A$4:$BN$108,$L19,FALSE))</f>
        <v>-10804127.3756408</v>
      </c>
      <c r="N19" s="30">
        <f>IF(N11=0,0,VLOOKUP(N11,FAC_TOTALS_APTA!$A$4:$BN$108,$L19,FALSE))</f>
        <v>-1206159.9347542799</v>
      </c>
      <c r="O19" s="30">
        <f>IF(O11=0,0,VLOOKUP(O11,FAC_TOTALS_APTA!$A$4:$BN$108,$L19,FALSE))</f>
        <v>-384012.80122885702</v>
      </c>
      <c r="P19" s="30">
        <f>IF(P11=0,0,VLOOKUP(P11,FAC_TOTALS_APTA!$A$4:$BN$108,$L19,FALSE))</f>
        <v>-3282747.55992223</v>
      </c>
      <c r="Q19" s="30">
        <f>IF(Q11=0,0,VLOOKUP(Q11,FAC_TOTALS_APTA!$A$4:$BN$108,$L19,FALSE))</f>
        <v>-5423365.2170508597</v>
      </c>
      <c r="R19" s="30">
        <f>IF(R11=0,0,VLOOKUP(R11,FAC_TOTALS_APTA!$A$4:$BN$108,$L19,FALSE))</f>
        <v>-4670390.0206731604</v>
      </c>
      <c r="S19" s="30">
        <f>IF(S11=0,0,VLOOKUP(S11,FAC_TOTALS_APTA!$A$4:$BN$108,$L19,FALSE))</f>
        <v>0</v>
      </c>
      <c r="T19" s="30">
        <f>IF(T11=0,0,VLOOKUP(T11,FAC_TOTALS_APTA!$A$4:$BN$108,$L19,FALSE))</f>
        <v>0</v>
      </c>
      <c r="U19" s="30">
        <f>IF(U11=0,0,VLOOKUP(U11,FAC_TOTALS_APTA!$A$4:$BN$108,$L19,FALSE))</f>
        <v>0</v>
      </c>
      <c r="V19" s="30">
        <f>IF(V11=0,0,VLOOKUP(V11,FAC_TOTALS_APTA!$A$4:$BN$108,$L19,FALSE))</f>
        <v>0</v>
      </c>
      <c r="W19" s="30">
        <f>IF(W11=0,0,VLOOKUP(W11,FAC_TOTALS_APTA!$A$4:$BN$108,$L19,FALSE))</f>
        <v>0</v>
      </c>
      <c r="X19" s="30">
        <f>IF(X11=0,0,VLOOKUP(X11,FAC_TOTALS_APTA!$A$4:$BN$108,$L19,FALSE))</f>
        <v>0</v>
      </c>
      <c r="Y19" s="30">
        <f>IF(Y11=0,0,VLOOKUP(Y11,FAC_TOTALS_APTA!$A$4:$BN$108,$L19,FALSE))</f>
        <v>0</v>
      </c>
      <c r="Z19" s="30">
        <f>IF(Z11=0,0,VLOOKUP(Z11,FAC_TOTALS_APTA!$A$4:$BN$108,$L19,FALSE))</f>
        <v>0</v>
      </c>
      <c r="AA19" s="30">
        <f>IF(AA11=0,0,VLOOKUP(AA11,FAC_TOTALS_APTA!$A$4:$BN$108,$L19,FALSE))</f>
        <v>0</v>
      </c>
      <c r="AB19" s="30">
        <f>IF(AB11=0,0,VLOOKUP(AB11,FAC_TOTALS_APTA!$A$4:$BN$108,$L19,FALSE))</f>
        <v>0</v>
      </c>
      <c r="AC19" s="33">
        <f t="shared" si="4"/>
        <v>-25770802.909270186</v>
      </c>
      <c r="AD19" s="34">
        <f>AC19/G28</f>
        <v>-1.5300506281240942E-2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56">
        <v>1.04E-2</v>
      </c>
      <c r="F20" s="8">
        <f>MATCH($D20,FAC_TOTALS_APTA!$A$2:$BN$2,)</f>
        <v>18</v>
      </c>
      <c r="G20" s="35">
        <f>VLOOKUP(G11,FAC_TOTALS_APTA!$A$4:$BN$108,$F20,FALSE)</f>
        <v>4.9899583171327002</v>
      </c>
      <c r="H20" s="35">
        <f>VLOOKUP(H11,FAC_TOTALS_APTA!$A$4:$BN$108,$F20,FALSE)</f>
        <v>6.1878226839308299</v>
      </c>
      <c r="I20" s="31">
        <f t="shared" si="1"/>
        <v>0.24005498456476881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MATCH($K20,FAC_TOTALS_APTA!$A$2:$BL$2,)</f>
        <v>31</v>
      </c>
      <c r="M20" s="30">
        <f>IF(M11=0,0,VLOOKUP(M11,FAC_TOTALS_APTA!$A$4:$BN$108,$L20,FALSE))</f>
        <v>55265.522216609403</v>
      </c>
      <c r="N20" s="30">
        <f>IF(N11=0,0,VLOOKUP(N11,FAC_TOTALS_APTA!$A$4:$BN$108,$L20,FALSE))</f>
        <v>4284449.1969344402</v>
      </c>
      <c r="O20" s="30">
        <f>IF(O11=0,0,VLOOKUP(O11,FAC_TOTALS_APTA!$A$4:$BN$108,$L20,FALSE))</f>
        <v>569742.16844167199</v>
      </c>
      <c r="P20" s="30">
        <f>IF(P11=0,0,VLOOKUP(P11,FAC_TOTALS_APTA!$A$4:$BN$108,$L20,FALSE))</f>
        <v>8950664.2063758504</v>
      </c>
      <c r="Q20" s="30">
        <f>IF(Q11=0,0,VLOOKUP(Q11,FAC_TOTALS_APTA!$A$4:$BN$108,$L20,FALSE))</f>
        <v>2644458.86722964</v>
      </c>
      <c r="R20" s="30">
        <f>IF(R11=0,0,VLOOKUP(R11,FAC_TOTALS_APTA!$A$4:$BN$108,$L20,FALSE))</f>
        <v>4108795.35523431</v>
      </c>
      <c r="S20" s="30">
        <f>IF(S11=0,0,VLOOKUP(S11,FAC_TOTALS_APTA!$A$4:$BN$108,$L20,FALSE))</f>
        <v>0</v>
      </c>
      <c r="T20" s="30">
        <f>IF(T11=0,0,VLOOKUP(T11,FAC_TOTALS_APTA!$A$4:$BN$108,$L20,FALSE))</f>
        <v>0</v>
      </c>
      <c r="U20" s="30">
        <f>IF(U11=0,0,VLOOKUP(U11,FAC_TOTALS_APTA!$A$4:$BN$108,$L20,FALSE))</f>
        <v>0</v>
      </c>
      <c r="V20" s="30">
        <f>IF(V11=0,0,VLOOKUP(V11,FAC_TOTALS_APTA!$A$4:$BN$108,$L20,FALSE))</f>
        <v>0</v>
      </c>
      <c r="W20" s="30">
        <f>IF(W11=0,0,VLOOKUP(W11,FAC_TOTALS_APTA!$A$4:$BN$108,$L20,FALSE))</f>
        <v>0</v>
      </c>
      <c r="X20" s="30">
        <f>IF(X11=0,0,VLOOKUP(X11,FAC_TOTALS_APTA!$A$4:$BN$108,$L20,FALSE))</f>
        <v>0</v>
      </c>
      <c r="Y20" s="30">
        <f>IF(Y11=0,0,VLOOKUP(Y11,FAC_TOTALS_APTA!$A$4:$BN$108,$L20,FALSE))</f>
        <v>0</v>
      </c>
      <c r="Z20" s="30">
        <f>IF(Z11=0,0,VLOOKUP(Z11,FAC_TOTALS_APTA!$A$4:$BN$108,$L20,FALSE))</f>
        <v>0</v>
      </c>
      <c r="AA20" s="30">
        <f>IF(AA11=0,0,VLOOKUP(AA11,FAC_TOTALS_APTA!$A$4:$BN$108,$L20,FALSE))</f>
        <v>0</v>
      </c>
      <c r="AB20" s="30">
        <f>IF(AB11=0,0,VLOOKUP(AB11,FAC_TOTALS_APTA!$A$4:$BN$108,$L20,FALSE))</f>
        <v>0</v>
      </c>
      <c r="AC20" s="33">
        <f t="shared" si="4"/>
        <v>20613375.316432521</v>
      </c>
      <c r="AD20" s="34">
        <f>AC20/G28</f>
        <v>1.2238465352323188E-2</v>
      </c>
      <c r="AE20" s="8"/>
    </row>
    <row r="21" spans="1:31" s="15" customFormat="1" ht="34" x14ac:dyDescent="0.2">
      <c r="A21" s="8"/>
      <c r="B21" s="13" t="s">
        <v>83</v>
      </c>
      <c r="C21" s="29"/>
      <c r="D21" s="5" t="s">
        <v>89</v>
      </c>
      <c r="E21" s="56">
        <v>8.9999999999999993E-3</v>
      </c>
      <c r="F21" s="8">
        <f>MATCH($D21,FAC_TOTALS_APTA!$A$2:$BN$2,)</f>
        <v>19</v>
      </c>
      <c r="G21" s="35">
        <f>VLOOKUP(G11,FAC_TOTALS_APTA!$A$4:$BN$108,$F21,FALSE)</f>
        <v>0.47939053826717998</v>
      </c>
      <c r="H21" s="35">
        <f>VLOOKUP(H11,FAC_TOTALS_APTA!$A$4:$BN$108,$F21,FALSE)</f>
        <v>17.8013023366277</v>
      </c>
      <c r="I21" s="31">
        <f t="shared" si="1"/>
        <v>36.133194995822912</v>
      </c>
      <c r="J21" s="32" t="str">
        <f t="shared" si="2"/>
        <v/>
      </c>
      <c r="K21" s="32" t="str">
        <f t="shared" si="3"/>
        <v>PER_CAPITA_TNC_TRIPS_HI_OPEX_RAIL_FAC</v>
      </c>
      <c r="L21" s="8">
        <f>MATCH($K21,FAC_TOTALS_APTA!$A$2:$BL$2,)</f>
        <v>32</v>
      </c>
      <c r="M21" s="30">
        <f>IF(M11=0,0,VLOOKUP(M11,FAC_TOTALS_APTA!$A$4:$BN$108,$L21,FALSE))</f>
        <v>17159877.499092098</v>
      </c>
      <c r="N21" s="30">
        <f>IF(N11=0,0,VLOOKUP(N11,FAC_TOTALS_APTA!$A$4:$BN$108,$L21,FALSE))</f>
        <v>18335220.035176799</v>
      </c>
      <c r="O21" s="30">
        <f>IF(O11=0,0,VLOOKUP(O11,FAC_TOTALS_APTA!$A$4:$BN$108,$L21,FALSE))</f>
        <v>29804087.050767198</v>
      </c>
      <c r="P21" s="30">
        <f>IF(P11=0,0,VLOOKUP(P11,FAC_TOTALS_APTA!$A$4:$BN$108,$L21,FALSE))</f>
        <v>58063937.019975603</v>
      </c>
      <c r="Q21" s="30">
        <f>IF(Q11=0,0,VLOOKUP(Q11,FAC_TOTALS_APTA!$A$4:$BN$108,$L21,FALSE))</f>
        <v>71177670.537512302</v>
      </c>
      <c r="R21" s="30">
        <f>IF(R11=0,0,VLOOKUP(R11,FAC_TOTALS_APTA!$A$4:$BN$108,$L21,FALSE))</f>
        <v>81854360.478730306</v>
      </c>
      <c r="S21" s="30">
        <f>IF(S11=0,0,VLOOKUP(S11,FAC_TOTALS_APTA!$A$4:$BN$108,$L21,FALSE))</f>
        <v>0</v>
      </c>
      <c r="T21" s="30">
        <f>IF(T11=0,0,VLOOKUP(T11,FAC_TOTALS_APTA!$A$4:$BN$108,$L21,FALSE))</f>
        <v>0</v>
      </c>
      <c r="U21" s="30">
        <f>IF(U11=0,0,VLOOKUP(U11,FAC_TOTALS_APTA!$A$4:$BN$108,$L21,FALSE))</f>
        <v>0</v>
      </c>
      <c r="V21" s="30">
        <f>IF(V11=0,0,VLOOKUP(V11,FAC_TOTALS_APTA!$A$4:$BN$108,$L21,FALSE))</f>
        <v>0</v>
      </c>
      <c r="W21" s="30">
        <f>IF(W11=0,0,VLOOKUP(W11,FAC_TOTALS_APTA!$A$4:$BN$108,$L21,FALSE))</f>
        <v>0</v>
      </c>
      <c r="X21" s="30">
        <f>IF(X11=0,0,VLOOKUP(X11,FAC_TOTALS_APTA!$A$4:$BN$108,$L21,FALSE))</f>
        <v>0</v>
      </c>
      <c r="Y21" s="30">
        <f>IF(Y11=0,0,VLOOKUP(Y11,FAC_TOTALS_APTA!$A$4:$BN$108,$L21,FALSE))</f>
        <v>0</v>
      </c>
      <c r="Z21" s="30">
        <f>IF(Z11=0,0,VLOOKUP(Z11,FAC_TOTALS_APTA!$A$4:$BN$108,$L21,FALSE))</f>
        <v>0</v>
      </c>
      <c r="AA21" s="30">
        <f>IF(AA11=0,0,VLOOKUP(AA11,FAC_TOTALS_APTA!$A$4:$BN$108,$L21,FALSE))</f>
        <v>0</v>
      </c>
      <c r="AB21" s="30">
        <f>IF(AB11=0,0,VLOOKUP(AB11,FAC_TOTALS_APTA!$A$4:$BN$108,$L21,FALSE))</f>
        <v>0</v>
      </c>
      <c r="AC21" s="33">
        <f t="shared" si="4"/>
        <v>276395152.62125432</v>
      </c>
      <c r="AD21" s="34">
        <f>AC21/G28</f>
        <v>0.16409988403057532</v>
      </c>
      <c r="AE21" s="8"/>
    </row>
    <row r="22" spans="1:31" s="15" customFormat="1" ht="34" hidden="1" x14ac:dyDescent="0.2">
      <c r="A22" s="8"/>
      <c r="B22" s="13" t="s">
        <v>83</v>
      </c>
      <c r="C22" s="29"/>
      <c r="D22" s="5" t="s">
        <v>85</v>
      </c>
      <c r="E22" s="56">
        <v>2.1999999999999999E-2</v>
      </c>
      <c r="F22" s="8">
        <f>MATCH($D22,FAC_TOTALS_APTA!$A$2:$BN$2,)</f>
        <v>20</v>
      </c>
      <c r="G22" s="35">
        <f>VLOOKUP(G11,FAC_TOTALS_APTA!$A$4:$BN$108,$F22,FALSE)</f>
        <v>0</v>
      </c>
      <c r="H22" s="35">
        <f>VLOOKUP(H11,FAC_TOTALS_APTA!$A$4:$BN$108,$F22,FALSE)</f>
        <v>0</v>
      </c>
      <c r="I22" s="31" t="str">
        <f t="shared" si="1"/>
        <v>-</v>
      </c>
      <c r="J22" s="32" t="str">
        <f t="shared" si="2"/>
        <v/>
      </c>
      <c r="K22" s="32" t="str">
        <f t="shared" si="3"/>
        <v>PER_CAPITA_TNC_TRIPS_MIDLOW_RAIL_FAC</v>
      </c>
      <c r="L22" s="8">
        <f>MATCH($K22,FAC_TOTALS_APTA!$A$2:$BL$2,)</f>
        <v>33</v>
      </c>
      <c r="M22" s="30">
        <f>IF(M11=0,0,VLOOKUP(M11,FAC_TOTALS_APTA!$A$4:$BN$108,$L22,FALSE))</f>
        <v>0</v>
      </c>
      <c r="N22" s="30">
        <f>IF(N11=0,0,VLOOKUP(N11,FAC_TOTALS_APTA!$A$4:$BN$108,$L22,FALSE))</f>
        <v>0</v>
      </c>
      <c r="O22" s="30">
        <f>IF(O11=0,0,VLOOKUP(O11,FAC_TOTALS_APTA!$A$4:$BN$108,$L22,FALSE))</f>
        <v>0</v>
      </c>
      <c r="P22" s="30">
        <f>IF(P11=0,0,VLOOKUP(P11,FAC_TOTALS_APTA!$A$4:$BN$108,$L22,FALSE))</f>
        <v>0</v>
      </c>
      <c r="Q22" s="30">
        <f>IF(Q11=0,0,VLOOKUP(Q11,FAC_TOTALS_APTA!$A$4:$BN$108,$L22,FALSE))</f>
        <v>0</v>
      </c>
      <c r="R22" s="30">
        <f>IF(R11=0,0,VLOOKUP(R11,FAC_TOTALS_APTA!$A$4:$BN$108,$L22,FALSE))</f>
        <v>0</v>
      </c>
      <c r="S22" s="30">
        <f>IF(S11=0,0,VLOOKUP(S11,FAC_TOTALS_APTA!$A$4:$BN$108,$L22,FALSE))</f>
        <v>0</v>
      </c>
      <c r="T22" s="30">
        <f>IF(T11=0,0,VLOOKUP(T11,FAC_TOTALS_APTA!$A$4:$BN$108,$L22,FALSE))</f>
        <v>0</v>
      </c>
      <c r="U22" s="30">
        <f>IF(U11=0,0,VLOOKUP(U11,FAC_TOTALS_APTA!$A$4:$BN$108,$L22,FALSE))</f>
        <v>0</v>
      </c>
      <c r="V22" s="30">
        <f>IF(V11=0,0,VLOOKUP(V11,FAC_TOTALS_APTA!$A$4:$BN$108,$L22,FALSE))</f>
        <v>0</v>
      </c>
      <c r="W22" s="30">
        <f>IF(W11=0,0,VLOOKUP(W11,FAC_TOTALS_APTA!$A$4:$BN$108,$L22,FALSE))</f>
        <v>0</v>
      </c>
      <c r="X22" s="30">
        <f>IF(X11=0,0,VLOOKUP(X11,FAC_TOTALS_APTA!$A$4:$BN$108,$L22,FALSE))</f>
        <v>0</v>
      </c>
      <c r="Y22" s="30">
        <f>IF(Y11=0,0,VLOOKUP(Y11,FAC_TOTALS_APTA!$A$4:$BN$108,$L22,FALSE))</f>
        <v>0</v>
      </c>
      <c r="Z22" s="30">
        <f>IF(Z11=0,0,VLOOKUP(Z11,FAC_TOTALS_APTA!$A$4:$BN$108,$L22,FALSE))</f>
        <v>0</v>
      </c>
      <c r="AA22" s="30">
        <f>IF(AA11=0,0,VLOOKUP(AA11,FAC_TOTALS_APTA!$A$4:$BN$108,$L22,FALSE))</f>
        <v>0</v>
      </c>
      <c r="AB22" s="30">
        <f>IF(AB11=0,0,VLOOKUP(AB11,FAC_TOTALS_APTA!$A$4:$BN$108,$L22,FALSE))</f>
        <v>0</v>
      </c>
      <c r="AC22" s="33">
        <f t="shared" si="4"/>
        <v>0</v>
      </c>
      <c r="AD22" s="34">
        <f>AC22/G28</f>
        <v>0</v>
      </c>
      <c r="AE22" s="8"/>
    </row>
    <row r="23" spans="1:31" s="15" customFormat="1" ht="34" hidden="1" x14ac:dyDescent="0.2">
      <c r="A23" s="8"/>
      <c r="B23" s="13" t="s">
        <v>83</v>
      </c>
      <c r="C23" s="29"/>
      <c r="D23" s="5" t="s">
        <v>90</v>
      </c>
      <c r="E23" s="56">
        <v>2.0500000000000001E-2</v>
      </c>
      <c r="F23" s="8">
        <f>MATCH($D23,FAC_TOTALS_APTA!$A$2:$BN$2,)</f>
        <v>21</v>
      </c>
      <c r="G23" s="35">
        <f>VLOOKUP(G11,FAC_TOTALS_APTA!$A$4:$BN$108,$F23,FALSE)</f>
        <v>0</v>
      </c>
      <c r="H23" s="35">
        <f>VLOOKUP(H11,FAC_TOTALS_APTA!$A$4:$BN$108,$F23,FALSE)</f>
        <v>0</v>
      </c>
      <c r="I23" s="31" t="str">
        <f t="shared" si="1"/>
        <v>-</v>
      </c>
      <c r="J23" s="32" t="str">
        <f t="shared" si="2"/>
        <v/>
      </c>
      <c r="K23" s="32" t="str">
        <f t="shared" si="3"/>
        <v>PER_CAPITA_TNC_TRIPS_NEW_YORK_RAIL_FAC</v>
      </c>
      <c r="L23" s="8">
        <f>MATCH($K23,FAC_TOTALS_APTA!$A$2:$BL$2,)</f>
        <v>34</v>
      </c>
      <c r="M23" s="30">
        <f>IF(M11=0,0,VLOOKUP(M11,FAC_TOTALS_APTA!$A$4:$BN$108,$L23,FALSE))</f>
        <v>0</v>
      </c>
      <c r="N23" s="30">
        <f>IF(N11=0,0,VLOOKUP(N11,FAC_TOTALS_APTA!$A$4:$BN$108,$L23,FALSE))</f>
        <v>0</v>
      </c>
      <c r="O23" s="30">
        <f>IF(O11=0,0,VLOOKUP(O11,FAC_TOTALS_APTA!$A$4:$BN$108,$L23,FALSE))</f>
        <v>0</v>
      </c>
      <c r="P23" s="30">
        <f>IF(P11=0,0,VLOOKUP(P11,FAC_TOTALS_APTA!$A$4:$BN$108,$L23,FALSE))</f>
        <v>0</v>
      </c>
      <c r="Q23" s="30">
        <f>IF(Q11=0,0,VLOOKUP(Q11,FAC_TOTALS_APTA!$A$4:$BN$108,$L23,FALSE))</f>
        <v>0</v>
      </c>
      <c r="R23" s="30">
        <f>IF(R11=0,0,VLOOKUP(R11,FAC_TOTALS_APTA!$A$4:$BN$108,$L23,FALSE))</f>
        <v>0</v>
      </c>
      <c r="S23" s="30">
        <f>IF(S11=0,0,VLOOKUP(S11,FAC_TOTALS_APTA!$A$4:$BN$108,$L23,FALSE))</f>
        <v>0</v>
      </c>
      <c r="T23" s="30">
        <f>IF(T11=0,0,VLOOKUP(T11,FAC_TOTALS_APTA!$A$4:$BN$108,$L23,FALSE))</f>
        <v>0</v>
      </c>
      <c r="U23" s="30">
        <f>IF(U11=0,0,VLOOKUP(U11,FAC_TOTALS_APTA!$A$4:$BN$108,$L23,FALSE))</f>
        <v>0</v>
      </c>
      <c r="V23" s="30">
        <f>IF(V11=0,0,VLOOKUP(V11,FAC_TOTALS_APTA!$A$4:$BN$108,$L23,FALSE))</f>
        <v>0</v>
      </c>
      <c r="W23" s="30">
        <f>IF(W11=0,0,VLOOKUP(W11,FAC_TOTALS_APTA!$A$4:$BN$108,$L23,FALSE))</f>
        <v>0</v>
      </c>
      <c r="X23" s="30">
        <f>IF(X11=0,0,VLOOKUP(X11,FAC_TOTALS_APTA!$A$4:$BN$108,$L23,FALSE))</f>
        <v>0</v>
      </c>
      <c r="Y23" s="30">
        <f>IF(Y11=0,0,VLOOKUP(Y11,FAC_TOTALS_APTA!$A$4:$BN$108,$L23,FALSE))</f>
        <v>0</v>
      </c>
      <c r="Z23" s="30">
        <f>IF(Z11=0,0,VLOOKUP(Z11,FAC_TOTALS_APTA!$A$4:$BN$108,$L23,FALSE))</f>
        <v>0</v>
      </c>
      <c r="AA23" s="30">
        <f>IF(AA11=0,0,VLOOKUP(AA11,FAC_TOTALS_APTA!$A$4:$BN$108,$L23,FALSE))</f>
        <v>0</v>
      </c>
      <c r="AB23" s="30">
        <f>IF(AB11=0,0,VLOOKUP(AB11,FAC_TOTALS_APTA!$A$4:$BN$108,$L23,FALSE))</f>
        <v>0</v>
      </c>
      <c r="AC23" s="33">
        <f t="shared" si="4"/>
        <v>0</v>
      </c>
      <c r="AD23" s="34">
        <f>AC23/G28</f>
        <v>0</v>
      </c>
      <c r="AE23" s="8"/>
    </row>
    <row r="24" spans="1:31" s="15" customFormat="1" ht="15" x14ac:dyDescent="0.2">
      <c r="A24" s="8"/>
      <c r="B24" s="27" t="s">
        <v>73</v>
      </c>
      <c r="C24" s="29"/>
      <c r="D24" s="8" t="s">
        <v>49</v>
      </c>
      <c r="E24" s="56">
        <v>-9.4999999999999998E-3</v>
      </c>
      <c r="F24" s="8">
        <f>MATCH($D24,FAC_TOTALS_APTA!$A$2:$BN$2,)</f>
        <v>22</v>
      </c>
      <c r="G24" s="35">
        <f>VLOOKUP(G11,FAC_TOTALS_APTA!$A$4:$BN$108,$F24,FALSE)</f>
        <v>0.24165270793861901</v>
      </c>
      <c r="H24" s="35">
        <f>VLOOKUP(H11,FAC_TOTALS_APTA!$A$4:$BN$108,$F24,FALSE)</f>
        <v>1</v>
      </c>
      <c r="I24" s="31">
        <f t="shared" si="1"/>
        <v>3.1381700562362616</v>
      </c>
      <c r="J24" s="32" t="str">
        <f t="shared" si="2"/>
        <v/>
      </c>
      <c r="K24" s="32" t="str">
        <f t="shared" si="3"/>
        <v>BIKE_SHARE_FAC</v>
      </c>
      <c r="L24" s="8">
        <f>MATCH($K24,FAC_TOTALS_APTA!$A$2:$BL$2,)</f>
        <v>35</v>
      </c>
      <c r="M24" s="30">
        <f>IF(M11=0,0,VLOOKUP(M11,FAC_TOTALS_APTA!$A$4:$BN$108,$L24,FALSE))</f>
        <v>0</v>
      </c>
      <c r="N24" s="30">
        <f>IF(N11=0,0,VLOOKUP(N11,FAC_TOTALS_APTA!$A$4:$BN$108,$L24,FALSE))</f>
        <v>-3822268.01772846</v>
      </c>
      <c r="O24" s="30">
        <f>IF(O11=0,0,VLOOKUP(O11,FAC_TOTALS_APTA!$A$4:$BN$108,$L24,FALSE))</f>
        <v>-4892308.0200765701</v>
      </c>
      <c r="P24" s="30">
        <f>IF(P11=0,0,VLOOKUP(P11,FAC_TOTALS_APTA!$A$4:$BN$108,$L24,FALSE))</f>
        <v>-1762728.51374807</v>
      </c>
      <c r="Q24" s="30">
        <f>IF(Q11=0,0,VLOOKUP(Q11,FAC_TOTALS_APTA!$A$4:$BN$108,$L24,FALSE))</f>
        <v>0</v>
      </c>
      <c r="R24" s="30">
        <f>IF(R11=0,0,VLOOKUP(R11,FAC_TOTALS_APTA!$A$4:$BN$108,$L24,FALSE))</f>
        <v>-81892.442382365407</v>
      </c>
      <c r="S24" s="30">
        <f>IF(S11=0,0,VLOOKUP(S11,FAC_TOTALS_APTA!$A$4:$BN$108,$L24,FALSE))</f>
        <v>0</v>
      </c>
      <c r="T24" s="30">
        <f>IF(T11=0,0,VLOOKUP(T11,FAC_TOTALS_APTA!$A$4:$BN$108,$L24,FALSE))</f>
        <v>0</v>
      </c>
      <c r="U24" s="30">
        <f>IF(U11=0,0,VLOOKUP(U11,FAC_TOTALS_APTA!$A$4:$BN$108,$L24,FALSE))</f>
        <v>0</v>
      </c>
      <c r="V24" s="30">
        <f>IF(V11=0,0,VLOOKUP(V11,FAC_TOTALS_APTA!$A$4:$BN$108,$L24,FALSE))</f>
        <v>0</v>
      </c>
      <c r="W24" s="30">
        <f>IF(W11=0,0,VLOOKUP(W11,FAC_TOTALS_APTA!$A$4:$BN$108,$L24,FALSE))</f>
        <v>0</v>
      </c>
      <c r="X24" s="30">
        <f>IF(X11=0,0,VLOOKUP(X11,FAC_TOTALS_APTA!$A$4:$BN$108,$L24,FALSE))</f>
        <v>0</v>
      </c>
      <c r="Y24" s="30">
        <f>IF(Y11=0,0,VLOOKUP(Y11,FAC_TOTALS_APTA!$A$4:$BN$108,$L24,FALSE))</f>
        <v>0</v>
      </c>
      <c r="Z24" s="30">
        <f>IF(Z11=0,0,VLOOKUP(Z11,FAC_TOTALS_APTA!$A$4:$BN$108,$L24,FALSE))</f>
        <v>0</v>
      </c>
      <c r="AA24" s="30">
        <f>IF(AA11=0,0,VLOOKUP(AA11,FAC_TOTALS_APTA!$A$4:$BN$108,$L24,FALSE))</f>
        <v>0</v>
      </c>
      <c r="AB24" s="30">
        <f>IF(AB11=0,0,VLOOKUP(AB11,FAC_TOTALS_APTA!$A$4:$BN$108,$L24,FALSE))</f>
        <v>0</v>
      </c>
      <c r="AC24" s="33">
        <f t="shared" si="4"/>
        <v>-10559196.993935466</v>
      </c>
      <c r="AD24" s="34">
        <f>AC24/G28</f>
        <v>-6.2691511979416784E-3</v>
      </c>
      <c r="AE24" s="8"/>
    </row>
    <row r="25" spans="1:31" s="15" customFormat="1" ht="15" x14ac:dyDescent="0.2">
      <c r="A25" s="8"/>
      <c r="B25" s="10" t="s">
        <v>74</v>
      </c>
      <c r="C25" s="28"/>
      <c r="D25" s="9" t="s">
        <v>50</v>
      </c>
      <c r="E25" s="57">
        <v>-4.2500000000000003E-2</v>
      </c>
      <c r="F25" s="9">
        <f>MATCH($D25,FAC_TOTALS_APTA!$A$2:$BN$2,)</f>
        <v>23</v>
      </c>
      <c r="G25" s="37">
        <f>VLOOKUP(G11,FAC_TOTALS_APTA!$A$4:$BN$108,$F25,FALSE)</f>
        <v>0</v>
      </c>
      <c r="H25" s="37">
        <f>VLOOKUP(H11,FAC_TOTALS_APTA!$A$4:$BN$108,$F25,FALSE)</f>
        <v>0.57219218117369197</v>
      </c>
      <c r="I25" s="38" t="str">
        <f t="shared" si="1"/>
        <v>-</v>
      </c>
      <c r="J25" s="39" t="str">
        <f t="shared" si="2"/>
        <v/>
      </c>
      <c r="K25" s="39" t="str">
        <f t="shared" si="3"/>
        <v>scooter_flag_FAC</v>
      </c>
      <c r="L25" s="9">
        <f>MATCH($K25,FAC_TOTALS_APTA!$A$2:$BL$2,)</f>
        <v>36</v>
      </c>
      <c r="M25" s="40">
        <f>IF($M$11=0,0,VLOOKUP($M$11,FAC_TOTALS_APTA!$A$4:$BN$108,$L25,FALSE))</f>
        <v>0</v>
      </c>
      <c r="N25" s="40">
        <f>IF($M$11=0,0,VLOOKUP($M$11,FAC_TOTALS_APTA!$A$4:$BN$108,$L25,FALSE))</f>
        <v>0</v>
      </c>
      <c r="O25" s="40">
        <f>IF($M$11=0,0,VLOOKUP($M$11,FAC_TOTALS_APTA!$A$4:$BN$108,$L25,FALSE))</f>
        <v>0</v>
      </c>
      <c r="P25" s="40">
        <f>IF($M$11=0,0,VLOOKUP($M$11,FAC_TOTALS_APTA!$A$4:$BN$108,$L25,FALSE))</f>
        <v>0</v>
      </c>
      <c r="Q25" s="40">
        <f>IF($M$11=0,0,VLOOKUP($M$11,FAC_TOTALS_APTA!$A$4:$BN$108,$L25,FALSE))</f>
        <v>0</v>
      </c>
      <c r="R25" s="40">
        <f>IF($M$11=0,0,VLOOKUP($M$11,FAC_TOTALS_APTA!$A$4:$BN$108,$L25,FALSE))</f>
        <v>0</v>
      </c>
      <c r="S25" s="40">
        <f>IF($M$11=0,0,VLOOKUP($M$11,FAC_TOTALS_APTA!$A$4:$BN$108,$L25,FALSE))</f>
        <v>0</v>
      </c>
      <c r="T25" s="40">
        <f>IF($M$11=0,0,VLOOKUP($M$11,FAC_TOTALS_APTA!$A$4:$BN$108,$L25,FALSE))</f>
        <v>0</v>
      </c>
      <c r="U25" s="40">
        <f>IF($M$11=0,0,VLOOKUP($M$11,FAC_TOTALS_APTA!$A$4:$BN$108,$L25,FALSE))</f>
        <v>0</v>
      </c>
      <c r="V25" s="40">
        <f>IF($M$11=0,0,VLOOKUP($M$11,FAC_TOTALS_APTA!$A$4:$BN$108,$L25,FALSE))</f>
        <v>0</v>
      </c>
      <c r="W25" s="40">
        <f>IF($M$11=0,0,VLOOKUP($M$11,FAC_TOTALS_APTA!$A$4:$BN$108,$L25,FALSE))</f>
        <v>0</v>
      </c>
      <c r="X25" s="40">
        <f>IF($M$11=0,0,VLOOKUP($M$11,FAC_TOTALS_APTA!$A$4:$BN$108,$L25,FALSE))</f>
        <v>0</v>
      </c>
      <c r="Y25" s="40">
        <f>IF($M$11=0,0,VLOOKUP($M$11,FAC_TOTALS_APTA!$A$4:$BN$108,$L25,FALSE))</f>
        <v>0</v>
      </c>
      <c r="Z25" s="40">
        <f>IF($M$11=0,0,VLOOKUP($M$11,FAC_TOTALS_APTA!$A$4:$BN$108,$L25,FALSE))</f>
        <v>0</v>
      </c>
      <c r="AA25" s="40">
        <f>IF($M$11=0,0,VLOOKUP($M$11,FAC_TOTALS_APTA!$A$4:$BN$108,$L25,FALSE))</f>
        <v>0</v>
      </c>
      <c r="AB25" s="40">
        <f>IF($M$11=0,0,VLOOKUP($M$11,FAC_TOTALS_APTA!$A$4:$BN$108,$L25,FALSE))</f>
        <v>0</v>
      </c>
      <c r="AC25" s="41">
        <f t="shared" si="4"/>
        <v>0</v>
      </c>
      <c r="AD25" s="42">
        <f>AC25/G28</f>
        <v>0</v>
      </c>
      <c r="AE25" s="8"/>
    </row>
    <row r="26" spans="1:31" s="15" customFormat="1" ht="15" x14ac:dyDescent="0.2">
      <c r="A26" s="8"/>
      <c r="B26" s="43" t="s">
        <v>61</v>
      </c>
      <c r="C26" s="44"/>
      <c r="D26" s="43" t="s">
        <v>53</v>
      </c>
      <c r="E26" s="45"/>
      <c r="F26" s="46"/>
      <c r="G26" s="47"/>
      <c r="H26" s="47"/>
      <c r="I26" s="48"/>
      <c r="J26" s="49"/>
      <c r="K26" s="49" t="str">
        <f t="shared" si="3"/>
        <v>New_Reporter_FAC</v>
      </c>
      <c r="L26" s="46">
        <f>MATCH($K26,FAC_TOTALS_APTA!$A$2:$BL$2,)</f>
        <v>40</v>
      </c>
      <c r="M26" s="47">
        <f>IF(M11=0,0,VLOOKUP(M11,FAC_TOTALS_APTA!$A$4:$BN$108,$L26,FALSE))</f>
        <v>0</v>
      </c>
      <c r="N26" s="47">
        <f>IF(N11=0,0,VLOOKUP(N11,FAC_TOTALS_APTA!$A$4:$BN$108,$L26,FALSE))</f>
        <v>0</v>
      </c>
      <c r="O26" s="47">
        <f>IF(O11=0,0,VLOOKUP(O11,FAC_TOTALS_APTA!$A$4:$BN$108,$L26,FALSE))</f>
        <v>0</v>
      </c>
      <c r="P26" s="47">
        <f>IF(P11=0,0,VLOOKUP(P11,FAC_TOTALS_APTA!$A$4:$BN$108,$L26,FALSE))</f>
        <v>0</v>
      </c>
      <c r="Q26" s="47">
        <f>IF(Q11=0,0,VLOOKUP(Q11,FAC_TOTALS_APTA!$A$4:$BN$108,$L26,FALSE))</f>
        <v>0</v>
      </c>
      <c r="R26" s="47">
        <f>IF(R11=0,0,VLOOKUP(R11,FAC_TOTALS_APTA!$A$4:$BN$108,$L26,FALSE))</f>
        <v>0</v>
      </c>
      <c r="S26" s="47">
        <f>IF(S11=0,0,VLOOKUP(S11,FAC_TOTALS_APTA!$A$4:$BN$108,$L26,FALSE))</f>
        <v>0</v>
      </c>
      <c r="T26" s="47">
        <f>IF(T11=0,0,VLOOKUP(T11,FAC_TOTALS_APTA!$A$4:$BN$108,$L26,FALSE))</f>
        <v>0</v>
      </c>
      <c r="U26" s="47">
        <f>IF(U11=0,0,VLOOKUP(U11,FAC_TOTALS_APTA!$A$4:$BN$108,$L26,FALSE))</f>
        <v>0</v>
      </c>
      <c r="V26" s="47">
        <f>IF(V11=0,0,VLOOKUP(V11,FAC_TOTALS_APTA!$A$4:$BN$108,$L26,FALSE))</f>
        <v>0</v>
      </c>
      <c r="W26" s="47">
        <f>IF(W11=0,0,VLOOKUP(W11,FAC_TOTALS_APTA!$A$4:$BN$108,$L26,FALSE))</f>
        <v>0</v>
      </c>
      <c r="X26" s="47">
        <f>IF(X11=0,0,VLOOKUP(X11,FAC_TOTALS_APTA!$A$4:$BN$108,$L26,FALSE))</f>
        <v>0</v>
      </c>
      <c r="Y26" s="47">
        <f>IF(Y11=0,0,VLOOKUP(Y11,FAC_TOTALS_APTA!$A$4:$BN$108,$L26,FALSE))</f>
        <v>0</v>
      </c>
      <c r="Z26" s="47">
        <f>IF(Z11=0,0,VLOOKUP(Z11,FAC_TOTALS_APTA!$A$4:$BN$108,$L26,FALSE))</f>
        <v>0</v>
      </c>
      <c r="AA26" s="47">
        <f>IF(AA11=0,0,VLOOKUP(AA11,FAC_TOTALS_APTA!$A$4:$BN$108,$L26,FALSE))</f>
        <v>0</v>
      </c>
      <c r="AB26" s="47">
        <f>IF(AB11=0,0,VLOOKUP(AB11,FAC_TOTALS_APTA!$A$4:$BN$108,$L26,FALSE))</f>
        <v>0</v>
      </c>
      <c r="AC26" s="50">
        <f>SUM(M26:AB26)</f>
        <v>0</v>
      </c>
      <c r="AD26" s="51">
        <f>AC26/G28</f>
        <v>0</v>
      </c>
      <c r="AE26" s="8"/>
    </row>
    <row r="27" spans="1:31" s="74" customFormat="1" ht="15" x14ac:dyDescent="0.2">
      <c r="A27" s="73"/>
      <c r="B27" s="27" t="s">
        <v>75</v>
      </c>
      <c r="C27" s="29"/>
      <c r="D27" s="8" t="s">
        <v>6</v>
      </c>
      <c r="E27" s="56"/>
      <c r="F27" s="8">
        <f>MATCH($D27,FAC_TOTALS_APTA!$A$2:$BL$2,)</f>
        <v>9</v>
      </c>
      <c r="G27" s="75">
        <f>VLOOKUP(G11,FAC_TOTALS_APTA!$A$4:$BN$108,$F27,FALSE)</f>
        <v>1726717832.1628001</v>
      </c>
      <c r="H27" s="75">
        <f>VLOOKUP(H11,FAC_TOTALS_APTA!$A$4:$BL$108,$F27,FALSE)</f>
        <v>1831707179.24789</v>
      </c>
      <c r="I27" s="77">
        <f t="shared" ref="I27:I28" si="5">H27/G27-1</f>
        <v>6.08028394272071E-2</v>
      </c>
      <c r="J27" s="32"/>
      <c r="K27" s="32"/>
      <c r="L27" s="8"/>
      <c r="M27" s="30">
        <f>SUM(M13:M18)</f>
        <v>-37066211.262464345</v>
      </c>
      <c r="N27" s="30">
        <f>SUM(N13:N18)</f>
        <v>38322325.950798869</v>
      </c>
      <c r="O27" s="30">
        <f>SUM(O13:O18)</f>
        <v>-129706046.57978848</v>
      </c>
      <c r="P27" s="30">
        <f>SUM(P13:P18)</f>
        <v>-38214157.993715912</v>
      </c>
      <c r="Q27" s="30">
        <f>SUM(Q13:Q18)</f>
        <v>43690484.854294099</v>
      </c>
      <c r="R27" s="30">
        <f>SUM(R13:R18)</f>
        <v>13645847.046493858</v>
      </c>
      <c r="S27" s="30">
        <f>SUM(S13:S18)</f>
        <v>0</v>
      </c>
      <c r="T27" s="30">
        <f>SUM(T13:T18)</f>
        <v>0</v>
      </c>
      <c r="U27" s="30">
        <f>SUM(U13:U18)</f>
        <v>0</v>
      </c>
      <c r="V27" s="30">
        <f>SUM(V13:V18)</f>
        <v>0</v>
      </c>
      <c r="W27" s="30">
        <f>SUM(W13:W18)</f>
        <v>0</v>
      </c>
      <c r="X27" s="30">
        <f>SUM(X13:X18)</f>
        <v>0</v>
      </c>
      <c r="Y27" s="30">
        <f>SUM(Y13:Y18)</f>
        <v>0</v>
      </c>
      <c r="Z27" s="30">
        <f>SUM(Z13:Z18)</f>
        <v>0</v>
      </c>
      <c r="AA27" s="30">
        <f>SUM(AA13:AA18)</f>
        <v>0</v>
      </c>
      <c r="AB27" s="30">
        <f>SUM(AB13:AB18)</f>
        <v>0</v>
      </c>
      <c r="AC27" s="33">
        <f>H27-G27</f>
        <v>104989347.08508992</v>
      </c>
      <c r="AD27" s="34">
        <f>I27</f>
        <v>6.08028394272071E-2</v>
      </c>
      <c r="AE27" s="73"/>
    </row>
    <row r="28" spans="1:31" ht="16" thickBot="1" x14ac:dyDescent="0.25">
      <c r="B28" s="11" t="s">
        <v>58</v>
      </c>
      <c r="C28" s="25"/>
      <c r="D28" s="25" t="s">
        <v>4</v>
      </c>
      <c r="E28" s="25"/>
      <c r="F28" s="25">
        <f>MATCH($D28,FAC_TOTALS_APTA!$A$2:$BL$2,)</f>
        <v>7</v>
      </c>
      <c r="G28" s="76">
        <f>VLOOKUP(G11,FAC_TOTALS_APTA!$A$4:$BL$108,$F28,FALSE)</f>
        <v>1684310468.9199901</v>
      </c>
      <c r="H28" s="76">
        <f>VLOOKUP(H11,FAC_TOTALS_APTA!$A$4:$BL$108,$F28,FALSE)</f>
        <v>1636184633.7979901</v>
      </c>
      <c r="I28" s="78">
        <f t="shared" si="5"/>
        <v>-2.8573019054414117E-2</v>
      </c>
      <c r="J28" s="52"/>
      <c r="K28" s="52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53">
        <f>H28-G28</f>
        <v>-48125835.121999979</v>
      </c>
      <c r="AD28" s="54">
        <f>I28</f>
        <v>-2.8573019054414117E-2</v>
      </c>
    </row>
    <row r="29" spans="1:31" ht="17" thickTop="1" thickBot="1" x14ac:dyDescent="0.25">
      <c r="B29" s="58" t="s">
        <v>76</v>
      </c>
      <c r="C29" s="59"/>
      <c r="D29" s="59"/>
      <c r="E29" s="60"/>
      <c r="F29" s="59"/>
      <c r="G29" s="59"/>
      <c r="H29" s="59"/>
      <c r="I29" s="61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4">
        <f>AD28-AD27</f>
        <v>-8.9375858481621218E-2</v>
      </c>
    </row>
    <row r="30" spans="1:31" ht="15" thickTop="1" x14ac:dyDescent="0.2"/>
    <row r="31" spans="1:31" s="12" customFormat="1" ht="15" x14ac:dyDescent="0.2">
      <c r="B31" s="20" t="s">
        <v>28</v>
      </c>
      <c r="E31" s="8"/>
      <c r="I31" s="19"/>
    </row>
    <row r="32" spans="1:31" ht="15" x14ac:dyDescent="0.2">
      <c r="B32" s="17" t="s">
        <v>19</v>
      </c>
      <c r="C32" s="18" t="s">
        <v>20</v>
      </c>
      <c r="D32" s="12"/>
      <c r="E32" s="8"/>
      <c r="F32" s="12"/>
      <c r="G32" s="12"/>
      <c r="H32" s="12"/>
      <c r="I32" s="19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1" x14ac:dyDescent="0.2">
      <c r="B33" s="17"/>
      <c r="C33" s="18"/>
      <c r="D33" s="12"/>
      <c r="E33" s="8"/>
      <c r="F33" s="12"/>
      <c r="G33" s="12"/>
      <c r="H33" s="12"/>
      <c r="I33" s="19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1" ht="15" x14ac:dyDescent="0.2">
      <c r="B34" s="20" t="s">
        <v>78</v>
      </c>
      <c r="C34" s="21">
        <v>1</v>
      </c>
      <c r="D34" s="12"/>
      <c r="E34" s="8"/>
      <c r="F34" s="12"/>
      <c r="G34" s="12"/>
      <c r="H34" s="12"/>
      <c r="I34" s="19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1" ht="16" thickBot="1" x14ac:dyDescent="0.25">
      <c r="B35" s="22" t="s">
        <v>39</v>
      </c>
      <c r="C35" s="23">
        <v>2</v>
      </c>
      <c r="D35" s="24"/>
      <c r="E35" s="25"/>
      <c r="F35" s="24"/>
      <c r="G35" s="24"/>
      <c r="H35" s="24"/>
      <c r="I35" s="26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1:31" ht="15" thickTop="1" x14ac:dyDescent="0.2">
      <c r="B36" s="62"/>
      <c r="C36" s="63"/>
      <c r="D36" s="63"/>
      <c r="E36" s="63"/>
      <c r="F36" s="63"/>
      <c r="G36" s="85" t="s">
        <v>59</v>
      </c>
      <c r="H36" s="85"/>
      <c r="I36" s="85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5" t="s">
        <v>63</v>
      </c>
      <c r="AD36" s="85"/>
    </row>
    <row r="37" spans="1:31" ht="15" x14ac:dyDescent="0.2">
      <c r="B37" s="10" t="s">
        <v>21</v>
      </c>
      <c r="C37" s="28" t="s">
        <v>22</v>
      </c>
      <c r="D37" s="9" t="s">
        <v>23</v>
      </c>
      <c r="E37" s="9" t="s">
        <v>29</v>
      </c>
      <c r="F37" s="9"/>
      <c r="G37" s="28">
        <f>$C$1</f>
        <v>2012</v>
      </c>
      <c r="H37" s="28">
        <f>$C$2</f>
        <v>2018</v>
      </c>
      <c r="I37" s="28" t="s">
        <v>25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 t="s">
        <v>27</v>
      </c>
      <c r="AD37" s="28" t="s">
        <v>25</v>
      </c>
    </row>
    <row r="38" spans="1:31" s="15" customFormat="1" x14ac:dyDescent="0.2">
      <c r="A38" s="8"/>
      <c r="B38" s="27"/>
      <c r="C38" s="29"/>
      <c r="D38" s="8"/>
      <c r="E38" s="8"/>
      <c r="F38" s="8"/>
      <c r="G38" s="8"/>
      <c r="H38" s="8"/>
      <c r="I38" s="29"/>
      <c r="J38" s="8"/>
      <c r="K38" s="8"/>
      <c r="L38" s="8"/>
      <c r="M38" s="8">
        <v>1</v>
      </c>
      <c r="N38" s="8">
        <v>2</v>
      </c>
      <c r="O38" s="8">
        <v>3</v>
      </c>
      <c r="P38" s="8">
        <v>4</v>
      </c>
      <c r="Q38" s="8">
        <v>5</v>
      </c>
      <c r="R38" s="8">
        <v>6</v>
      </c>
      <c r="S38" s="8">
        <v>7</v>
      </c>
      <c r="T38" s="8">
        <v>8</v>
      </c>
      <c r="U38" s="8">
        <v>9</v>
      </c>
      <c r="V38" s="8">
        <v>10</v>
      </c>
      <c r="W38" s="8">
        <v>11</v>
      </c>
      <c r="X38" s="8">
        <v>12</v>
      </c>
      <c r="Y38" s="8">
        <v>13</v>
      </c>
      <c r="Z38" s="8">
        <v>14</v>
      </c>
      <c r="AA38" s="8">
        <v>15</v>
      </c>
      <c r="AB38" s="8">
        <v>16</v>
      </c>
      <c r="AC38" s="8"/>
      <c r="AD38" s="8"/>
      <c r="AE38" s="8"/>
    </row>
    <row r="39" spans="1:31" x14ac:dyDescent="0.2">
      <c r="B39" s="27"/>
      <c r="C39" s="29"/>
      <c r="D39" s="8"/>
      <c r="E39" s="8"/>
      <c r="F39" s="8"/>
      <c r="G39" s="8" t="str">
        <f>CONCATENATE($C34,"_",$C35,"_",G37)</f>
        <v>1_2_2012</v>
      </c>
      <c r="H39" s="8" t="str">
        <f>CONCATENATE($C34,"_",$C35,"_",H37)</f>
        <v>1_2_2018</v>
      </c>
      <c r="I39" s="29"/>
      <c r="J39" s="8"/>
      <c r="K39" s="8"/>
      <c r="L39" s="8"/>
      <c r="M39" s="8" t="str">
        <f>IF($G37+M38&gt;$H37,0,CONCATENATE($C34,"_",$C35,"_",$G37+M38))</f>
        <v>1_2_2013</v>
      </c>
      <c r="N39" s="8" t="str">
        <f t="shared" ref="N39:AB39" si="6">IF($G37+N38&gt;$H37,0,CONCATENATE($C34,"_",$C35,"_",$G37+N38))</f>
        <v>1_2_2014</v>
      </c>
      <c r="O39" s="8" t="str">
        <f t="shared" si="6"/>
        <v>1_2_2015</v>
      </c>
      <c r="P39" s="8" t="str">
        <f t="shared" si="6"/>
        <v>1_2_2016</v>
      </c>
      <c r="Q39" s="8" t="str">
        <f t="shared" si="6"/>
        <v>1_2_2017</v>
      </c>
      <c r="R39" s="8" t="str">
        <f t="shared" si="6"/>
        <v>1_2_2018</v>
      </c>
      <c r="S39" s="8">
        <f t="shared" si="6"/>
        <v>0</v>
      </c>
      <c r="T39" s="8">
        <f t="shared" si="6"/>
        <v>0</v>
      </c>
      <c r="U39" s="8">
        <f t="shared" si="6"/>
        <v>0</v>
      </c>
      <c r="V39" s="8">
        <f t="shared" si="6"/>
        <v>0</v>
      </c>
      <c r="W39" s="8">
        <f t="shared" si="6"/>
        <v>0</v>
      </c>
      <c r="X39" s="8">
        <f t="shared" si="6"/>
        <v>0</v>
      </c>
      <c r="Y39" s="8">
        <f t="shared" si="6"/>
        <v>0</v>
      </c>
      <c r="Z39" s="8">
        <f t="shared" si="6"/>
        <v>0</v>
      </c>
      <c r="AA39" s="8">
        <f t="shared" si="6"/>
        <v>0</v>
      </c>
      <c r="AB39" s="8">
        <f t="shared" si="6"/>
        <v>0</v>
      </c>
      <c r="AC39" s="8"/>
      <c r="AD39" s="8"/>
    </row>
    <row r="40" spans="1:31" x14ac:dyDescent="0.2">
      <c r="B40" s="27"/>
      <c r="C40" s="29"/>
      <c r="D40" s="8"/>
      <c r="E40" s="8"/>
      <c r="F40" s="8" t="s">
        <v>26</v>
      </c>
      <c r="G40" s="30"/>
      <c r="H40" s="30"/>
      <c r="I40" s="29"/>
      <c r="J40" s="8"/>
      <c r="K40" s="8"/>
      <c r="L40" s="8" t="s">
        <v>26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1" s="15" customFormat="1" ht="15" x14ac:dyDescent="0.2">
      <c r="A41" s="8"/>
      <c r="B41" s="27" t="s">
        <v>37</v>
      </c>
      <c r="C41" s="29" t="s">
        <v>24</v>
      </c>
      <c r="D41" s="8" t="s">
        <v>8</v>
      </c>
      <c r="E41" s="56">
        <v>0.52300000000000002</v>
      </c>
      <c r="F41" s="8">
        <f>MATCH($D41,FAC_TOTALS_APTA!$A$2:$BN$2,)</f>
        <v>11</v>
      </c>
      <c r="G41" s="30">
        <f>VLOOKUP(G39,FAC_TOTALS_APTA!$A$4:$BN$108,$F41,FALSE)</f>
        <v>4088068.0343569699</v>
      </c>
      <c r="H41" s="30">
        <f>VLOOKUP(H39,FAC_TOTALS_APTA!$A$4:$BN$108,$F41,FALSE)</f>
        <v>4711448.7649383796</v>
      </c>
      <c r="I41" s="31">
        <f>IFERROR(H41/G41-1,"-")</f>
        <v>0.1524878562055203</v>
      </c>
      <c r="J41" s="32" t="str">
        <f>IF(C41="Log","_log","")</f>
        <v>_log</v>
      </c>
      <c r="K41" s="32" t="str">
        <f>CONCATENATE(D41,J41,"_FAC")</f>
        <v>VRM_ADJ_log_FAC</v>
      </c>
      <c r="L41" s="8">
        <f>MATCH($K41,FAC_TOTALS_APTA!$A$2:$BL$2,)</f>
        <v>24</v>
      </c>
      <c r="M41" s="30">
        <f>IF(M39=0,0,VLOOKUP(M39,FAC_TOTALS_APTA!$A$4:$BN$108,$L41,FALSE))</f>
        <v>5597817.8866612799</v>
      </c>
      <c r="N41" s="30">
        <f>IF(N39=0,0,VLOOKUP(N39,FAC_TOTALS_APTA!$A$4:$BN$108,$L41,FALSE))</f>
        <v>1231754.5230606999</v>
      </c>
      <c r="O41" s="30">
        <f>IF(O39=0,0,VLOOKUP(O39,FAC_TOTALS_APTA!$A$4:$BN$108,$L41,FALSE))</f>
        <v>618797.20528476196</v>
      </c>
      <c r="P41" s="30">
        <f>IF(P39=0,0,VLOOKUP(P39,FAC_TOTALS_APTA!$A$4:$BN$108,$L41,FALSE))</f>
        <v>1496958.4382114001</v>
      </c>
      <c r="Q41" s="30">
        <f>IF(Q39=0,0,VLOOKUP(Q39,FAC_TOTALS_APTA!$A$4:$BN$108,$L41,FALSE))</f>
        <v>355649.531126399</v>
      </c>
      <c r="R41" s="30">
        <f>IF(R39=0,0,VLOOKUP(R39,FAC_TOTALS_APTA!$A$4:$BN$108,$L41,FALSE))</f>
        <v>1699135.98517832</v>
      </c>
      <c r="S41" s="30">
        <f>IF(S39=0,0,VLOOKUP(S39,FAC_TOTALS_APTA!$A$4:$BN$108,$L41,FALSE))</f>
        <v>0</v>
      </c>
      <c r="T41" s="30">
        <f>IF(T39=0,0,VLOOKUP(T39,FAC_TOTALS_APTA!$A$4:$BN$108,$L41,FALSE))</f>
        <v>0</v>
      </c>
      <c r="U41" s="30">
        <f>IF(U39=0,0,VLOOKUP(U39,FAC_TOTALS_APTA!$A$4:$BN$108,$L41,FALSE))</f>
        <v>0</v>
      </c>
      <c r="V41" s="30">
        <f>IF(V39=0,0,VLOOKUP(V39,FAC_TOTALS_APTA!$A$4:$BN$108,$L41,FALSE))</f>
        <v>0</v>
      </c>
      <c r="W41" s="30">
        <f>IF(W39=0,0,VLOOKUP(W39,FAC_TOTALS_APTA!$A$4:$BN$108,$L41,FALSE))</f>
        <v>0</v>
      </c>
      <c r="X41" s="30">
        <f>IF(X39=0,0,VLOOKUP(X39,FAC_TOTALS_APTA!$A$4:$BN$108,$L41,FALSE))</f>
        <v>0</v>
      </c>
      <c r="Y41" s="30">
        <f>IF(Y39=0,0,VLOOKUP(Y39,FAC_TOTALS_APTA!$A$4:$BN$108,$L41,FALSE))</f>
        <v>0</v>
      </c>
      <c r="Z41" s="30">
        <f>IF(Z39=0,0,VLOOKUP(Z39,FAC_TOTALS_APTA!$A$4:$BN$108,$L41,FALSE))</f>
        <v>0</v>
      </c>
      <c r="AA41" s="30">
        <f>IF(AA39=0,0,VLOOKUP(AA39,FAC_TOTALS_APTA!$A$4:$BN$108,$L41,FALSE))</f>
        <v>0</v>
      </c>
      <c r="AB41" s="30">
        <f>IF(AB39=0,0,VLOOKUP(AB39,FAC_TOTALS_APTA!$A$4:$BN$108,$L41,FALSE))</f>
        <v>0</v>
      </c>
      <c r="AC41" s="33">
        <f>SUM(M41:AB41)</f>
        <v>11000113.56952286</v>
      </c>
      <c r="AD41" s="34">
        <f>AC41/G56</f>
        <v>0.12786598522938386</v>
      </c>
      <c r="AE41" s="8"/>
    </row>
    <row r="42" spans="1:31" s="15" customFormat="1" ht="15" x14ac:dyDescent="0.2">
      <c r="A42" s="8"/>
      <c r="B42" s="27" t="s">
        <v>60</v>
      </c>
      <c r="C42" s="29" t="s">
        <v>24</v>
      </c>
      <c r="D42" s="8" t="s">
        <v>18</v>
      </c>
      <c r="E42" s="56">
        <v>-0.71730000000000005</v>
      </c>
      <c r="F42" s="8">
        <f>MATCH($D42,FAC_TOTALS_APTA!$A$2:$BN$2,)</f>
        <v>12</v>
      </c>
      <c r="G42" s="55">
        <f>VLOOKUP(G39,FAC_TOTALS_APTA!$A$4:$BN$108,$F42,FALSE)</f>
        <v>1.2171979060267299</v>
      </c>
      <c r="H42" s="55">
        <f>VLOOKUP(H39,FAC_TOTALS_APTA!$A$4:$BN$108,$F42,FALSE)</f>
        <v>1.26586607517489</v>
      </c>
      <c r="I42" s="31">
        <f t="shared" ref="I42:I53" si="7">IFERROR(H42/G42-1,"-")</f>
        <v>3.9983776596384635E-2</v>
      </c>
      <c r="J42" s="32" t="str">
        <f t="shared" ref="J42:J53" si="8">IF(C42="Log","_log","")</f>
        <v>_log</v>
      </c>
      <c r="K42" s="32" t="str">
        <f t="shared" ref="K42:K54" si="9">CONCATENATE(D42,J42,"_FAC")</f>
        <v>FARE_per_UPT_2018_log_FAC</v>
      </c>
      <c r="L42" s="8">
        <f>MATCH($K42,FAC_TOTALS_APTA!$A$2:$BL$2,)</f>
        <v>25</v>
      </c>
      <c r="M42" s="30">
        <f>IF(M39=0,0,VLOOKUP(M39,FAC_TOTALS_APTA!$A$4:$BN$108,$L42,FALSE))</f>
        <v>-2093513.6839051801</v>
      </c>
      <c r="N42" s="30">
        <f>IF(N39=0,0,VLOOKUP(N39,FAC_TOTALS_APTA!$A$4:$BN$108,$L42,FALSE))</f>
        <v>149126.312096526</v>
      </c>
      <c r="O42" s="30">
        <f>IF(O39=0,0,VLOOKUP(O39,FAC_TOTALS_APTA!$A$4:$BN$108,$L42,FALSE))</f>
        <v>-779727.34897870198</v>
      </c>
      <c r="P42" s="30">
        <f>IF(P39=0,0,VLOOKUP(P39,FAC_TOTALS_APTA!$A$4:$BN$108,$L42,FALSE))</f>
        <v>1467723.92984945</v>
      </c>
      <c r="Q42" s="30">
        <f>IF(Q39=0,0,VLOOKUP(Q39,FAC_TOTALS_APTA!$A$4:$BN$108,$L42,FALSE))</f>
        <v>-181420.44495567601</v>
      </c>
      <c r="R42" s="30">
        <f>IF(R39=0,0,VLOOKUP(R39,FAC_TOTALS_APTA!$A$4:$BN$108,$L42,FALSE))</f>
        <v>680126.78247964301</v>
      </c>
      <c r="S42" s="30">
        <f>IF(S39=0,0,VLOOKUP(S39,FAC_TOTALS_APTA!$A$4:$BN$108,$L42,FALSE))</f>
        <v>0</v>
      </c>
      <c r="T42" s="30">
        <f>IF(T39=0,0,VLOOKUP(T39,FAC_TOTALS_APTA!$A$4:$BN$108,$L42,FALSE))</f>
        <v>0</v>
      </c>
      <c r="U42" s="30">
        <f>IF(U39=0,0,VLOOKUP(U39,FAC_TOTALS_APTA!$A$4:$BN$108,$L42,FALSE))</f>
        <v>0</v>
      </c>
      <c r="V42" s="30">
        <f>IF(V39=0,0,VLOOKUP(V39,FAC_TOTALS_APTA!$A$4:$BN$108,$L42,FALSE))</f>
        <v>0</v>
      </c>
      <c r="W42" s="30">
        <f>IF(W39=0,0,VLOOKUP(W39,FAC_TOTALS_APTA!$A$4:$BN$108,$L42,FALSE))</f>
        <v>0</v>
      </c>
      <c r="X42" s="30">
        <f>IF(X39=0,0,VLOOKUP(X39,FAC_TOTALS_APTA!$A$4:$BN$108,$L42,FALSE))</f>
        <v>0</v>
      </c>
      <c r="Y42" s="30">
        <f>IF(Y39=0,0,VLOOKUP(Y39,FAC_TOTALS_APTA!$A$4:$BN$108,$L42,FALSE))</f>
        <v>0</v>
      </c>
      <c r="Z42" s="30">
        <f>IF(Z39=0,0,VLOOKUP(Z39,FAC_TOTALS_APTA!$A$4:$BN$108,$L42,FALSE))</f>
        <v>0</v>
      </c>
      <c r="AA42" s="30">
        <f>IF(AA39=0,0,VLOOKUP(AA39,FAC_TOTALS_APTA!$A$4:$BN$108,$L42,FALSE))</f>
        <v>0</v>
      </c>
      <c r="AB42" s="30">
        <f>IF(AB39=0,0,VLOOKUP(AB39,FAC_TOTALS_APTA!$A$4:$BN$108,$L42,FALSE))</f>
        <v>0</v>
      </c>
      <c r="AC42" s="33">
        <f t="shared" ref="AC42:AC53" si="10">SUM(M42:AB42)</f>
        <v>-757684.45341393922</v>
      </c>
      <c r="AD42" s="34">
        <f>AC42/G56</f>
        <v>-8.8073698981785062E-3</v>
      </c>
      <c r="AE42" s="8"/>
    </row>
    <row r="43" spans="1:31" s="15" customFormat="1" ht="15" x14ac:dyDescent="0.2">
      <c r="A43" s="8"/>
      <c r="B43" s="27" t="s">
        <v>56</v>
      </c>
      <c r="C43" s="29" t="s">
        <v>24</v>
      </c>
      <c r="D43" s="8" t="s">
        <v>9</v>
      </c>
      <c r="E43" s="56">
        <v>0.59470000000000001</v>
      </c>
      <c r="F43" s="8">
        <f>MATCH($D43,FAC_TOTALS_APTA!$A$2:$BN$2,)</f>
        <v>13</v>
      </c>
      <c r="G43" s="30">
        <f>VLOOKUP(G39,FAC_TOTALS_APTA!$A$4:$BN$108,$F43,FALSE)</f>
        <v>2851080.6311976798</v>
      </c>
      <c r="H43" s="30">
        <f>VLOOKUP(H39,FAC_TOTALS_APTA!$A$4:$BN$108,$F43,FALSE)</f>
        <v>3015744.4941639798</v>
      </c>
      <c r="I43" s="31">
        <f t="shared" si="7"/>
        <v>5.7754895166584053E-2</v>
      </c>
      <c r="J43" s="32" t="str">
        <f t="shared" si="8"/>
        <v>_log</v>
      </c>
      <c r="K43" s="32" t="str">
        <f t="shared" si="9"/>
        <v>POP_EMP_log_FAC</v>
      </c>
      <c r="L43" s="8">
        <f>MATCH($K43,FAC_TOTALS_APTA!$A$2:$BL$2,)</f>
        <v>26</v>
      </c>
      <c r="M43" s="30">
        <f>IF(M39=0,0,VLOOKUP(M39,FAC_TOTALS_APTA!$A$4:$BN$108,$L43,FALSE))</f>
        <v>694573.87298868306</v>
      </c>
      <c r="N43" s="30">
        <f>IF(N39=0,0,VLOOKUP(N39,FAC_TOTALS_APTA!$A$4:$BN$108,$L43,FALSE))</f>
        <v>578813.33811516699</v>
      </c>
      <c r="O43" s="30">
        <f>IF(O39=0,0,VLOOKUP(O39,FAC_TOTALS_APTA!$A$4:$BN$108,$L43,FALSE))</f>
        <v>638671.36507301498</v>
      </c>
      <c r="P43" s="30">
        <f>IF(P39=0,0,VLOOKUP(P39,FAC_TOTALS_APTA!$A$4:$BN$108,$L43,FALSE))</f>
        <v>560215.65571529302</v>
      </c>
      <c r="Q43" s="30">
        <f>IF(Q39=0,0,VLOOKUP(Q39,FAC_TOTALS_APTA!$A$4:$BN$108,$L43,FALSE))</f>
        <v>582289.16252149094</v>
      </c>
      <c r="R43" s="30">
        <f>IF(R39=0,0,VLOOKUP(R39,FAC_TOTALS_APTA!$A$4:$BN$108,$L43,FALSE))</f>
        <v>519275.00343893003</v>
      </c>
      <c r="S43" s="30">
        <f>IF(S39=0,0,VLOOKUP(S39,FAC_TOTALS_APTA!$A$4:$BN$108,$L43,FALSE))</f>
        <v>0</v>
      </c>
      <c r="T43" s="30">
        <f>IF(T39=0,0,VLOOKUP(T39,FAC_TOTALS_APTA!$A$4:$BN$108,$L43,FALSE))</f>
        <v>0</v>
      </c>
      <c r="U43" s="30">
        <f>IF(U39=0,0,VLOOKUP(U39,FAC_TOTALS_APTA!$A$4:$BN$108,$L43,FALSE))</f>
        <v>0</v>
      </c>
      <c r="V43" s="30">
        <f>IF(V39=0,0,VLOOKUP(V39,FAC_TOTALS_APTA!$A$4:$BN$108,$L43,FALSE))</f>
        <v>0</v>
      </c>
      <c r="W43" s="30">
        <f>IF(W39=0,0,VLOOKUP(W39,FAC_TOTALS_APTA!$A$4:$BN$108,$L43,FALSE))</f>
        <v>0</v>
      </c>
      <c r="X43" s="30">
        <f>IF(X39=0,0,VLOOKUP(X39,FAC_TOTALS_APTA!$A$4:$BN$108,$L43,FALSE))</f>
        <v>0</v>
      </c>
      <c r="Y43" s="30">
        <f>IF(Y39=0,0,VLOOKUP(Y39,FAC_TOTALS_APTA!$A$4:$BN$108,$L43,FALSE))</f>
        <v>0</v>
      </c>
      <c r="Z43" s="30">
        <f>IF(Z39=0,0,VLOOKUP(Z39,FAC_TOTALS_APTA!$A$4:$BN$108,$L43,FALSE))</f>
        <v>0</v>
      </c>
      <c r="AA43" s="30">
        <f>IF(AA39=0,0,VLOOKUP(AA39,FAC_TOTALS_APTA!$A$4:$BN$108,$L43,FALSE))</f>
        <v>0</v>
      </c>
      <c r="AB43" s="30">
        <f>IF(AB39=0,0,VLOOKUP(AB39,FAC_TOTALS_APTA!$A$4:$BN$108,$L43,FALSE))</f>
        <v>0</v>
      </c>
      <c r="AC43" s="33">
        <f t="shared" si="10"/>
        <v>3573838.3978525791</v>
      </c>
      <c r="AD43" s="34">
        <f>AC43/G56</f>
        <v>4.154251362077932E-2</v>
      </c>
      <c r="AE43" s="8"/>
    </row>
    <row r="44" spans="1:31" s="15" customFormat="1" ht="30" x14ac:dyDescent="0.2">
      <c r="A44" s="8"/>
      <c r="B44" s="27" t="s">
        <v>82</v>
      </c>
      <c r="C44" s="29"/>
      <c r="D44" s="5" t="s">
        <v>79</v>
      </c>
      <c r="E44" s="56">
        <v>-0.45679999999999998</v>
      </c>
      <c r="F44" s="8">
        <f>MATCH($D44,FAC_TOTALS_APTA!$A$2:$BN$2,)</f>
        <v>17</v>
      </c>
      <c r="G44" s="55">
        <f>VLOOKUP(G39,FAC_TOTALS_APTA!$A$4:$BN$108,$F44,FALSE)</f>
        <v>0.29882329225592202</v>
      </c>
      <c r="H44" s="55">
        <f>VLOOKUP(H39,FAC_TOTALS_APTA!$A$4:$BN$108,$F44,FALSE)</f>
        <v>0.29219186593364799</v>
      </c>
      <c r="I44" s="31">
        <f t="shared" si="7"/>
        <v>-2.2191798611852054E-2</v>
      </c>
      <c r="J44" s="32" t="str">
        <f t="shared" si="8"/>
        <v/>
      </c>
      <c r="K44" s="32" t="str">
        <f t="shared" si="9"/>
        <v>TSD_POP_EMP_PCT_FAC</v>
      </c>
      <c r="L44" s="8">
        <f>MATCH($K44,FAC_TOTALS_APTA!$A$2:$BL$2,)</f>
        <v>30</v>
      </c>
      <c r="M44" s="30">
        <f>IF(M39=0,0,VLOOKUP(M39,FAC_TOTALS_APTA!$A$4:$BN$108,$L44,FALSE))</f>
        <v>60002.674245658498</v>
      </c>
      <c r="N44" s="30">
        <f>IF(N39=0,0,VLOOKUP(N39,FAC_TOTALS_APTA!$A$4:$BN$108,$L44,FALSE))</f>
        <v>62823.1728792086</v>
      </c>
      <c r="O44" s="30">
        <f>IF(O39=0,0,VLOOKUP(O39,FAC_TOTALS_APTA!$A$4:$BN$108,$L44,FALSE))</f>
        <v>26846.0678816203</v>
      </c>
      <c r="P44" s="30">
        <f>IF(P39=0,0,VLOOKUP(P39,FAC_TOTALS_APTA!$A$4:$BN$108,$L44,FALSE))</f>
        <v>128898.998631529</v>
      </c>
      <c r="Q44" s="30">
        <f>IF(Q39=0,0,VLOOKUP(Q39,FAC_TOTALS_APTA!$A$4:$BN$108,$L44,FALSE))</f>
        <v>90248.684200335701</v>
      </c>
      <c r="R44" s="30">
        <f>IF(R39=0,0,VLOOKUP(R39,FAC_TOTALS_APTA!$A$4:$BN$108,$L44,FALSE))</f>
        <v>-101231.991351459</v>
      </c>
      <c r="S44" s="30">
        <f>IF(S39=0,0,VLOOKUP(S39,FAC_TOTALS_APTA!$A$4:$BN$108,$L44,FALSE))</f>
        <v>0</v>
      </c>
      <c r="T44" s="30">
        <f>IF(T39=0,0,VLOOKUP(T39,FAC_TOTALS_APTA!$A$4:$BN$108,$L44,FALSE))</f>
        <v>0</v>
      </c>
      <c r="U44" s="30">
        <f>IF(U39=0,0,VLOOKUP(U39,FAC_TOTALS_APTA!$A$4:$BN$108,$L44,FALSE))</f>
        <v>0</v>
      </c>
      <c r="V44" s="30">
        <f>IF(V39=0,0,VLOOKUP(V39,FAC_TOTALS_APTA!$A$4:$BN$108,$L44,FALSE))</f>
        <v>0</v>
      </c>
      <c r="W44" s="30">
        <f>IF(W39=0,0,VLOOKUP(W39,FAC_TOTALS_APTA!$A$4:$BN$108,$L44,FALSE))</f>
        <v>0</v>
      </c>
      <c r="X44" s="30">
        <f>IF(X39=0,0,VLOOKUP(X39,FAC_TOTALS_APTA!$A$4:$BN$108,$L44,FALSE))</f>
        <v>0</v>
      </c>
      <c r="Y44" s="30">
        <f>IF(Y39=0,0,VLOOKUP(Y39,FAC_TOTALS_APTA!$A$4:$BN$108,$L44,FALSE))</f>
        <v>0</v>
      </c>
      <c r="Z44" s="30">
        <f>IF(Z39=0,0,VLOOKUP(Z39,FAC_TOTALS_APTA!$A$4:$BN$108,$L44,FALSE))</f>
        <v>0</v>
      </c>
      <c r="AA44" s="30">
        <f>IF(AA39=0,0,VLOOKUP(AA39,FAC_TOTALS_APTA!$A$4:$BN$108,$L44,FALSE))</f>
        <v>0</v>
      </c>
      <c r="AB44" s="30">
        <f>IF(AB39=0,0,VLOOKUP(AB39,FAC_TOTALS_APTA!$A$4:$BN$108,$L44,FALSE))</f>
        <v>0</v>
      </c>
      <c r="AC44" s="33">
        <f t="shared" si="10"/>
        <v>267587.60648689308</v>
      </c>
      <c r="AD44" s="34">
        <f>AC44/G56</f>
        <v>3.1104545168894452E-3</v>
      </c>
      <c r="AE44" s="8"/>
    </row>
    <row r="45" spans="1:31" s="15" customFormat="1" ht="15" x14ac:dyDescent="0.2">
      <c r="A45" s="8"/>
      <c r="B45" s="27" t="s">
        <v>57</v>
      </c>
      <c r="C45" s="29" t="s">
        <v>24</v>
      </c>
      <c r="D45" s="36" t="s">
        <v>17</v>
      </c>
      <c r="E45" s="56">
        <v>0.1794</v>
      </c>
      <c r="F45" s="8">
        <f>MATCH($D45,FAC_TOTALS_APTA!$A$2:$BN$2,)</f>
        <v>14</v>
      </c>
      <c r="G45" s="35">
        <f>VLOOKUP(G39,FAC_TOTALS_APTA!$A$4:$BN$108,$F45,FALSE)</f>
        <v>4.0069159149387801</v>
      </c>
      <c r="H45" s="35">
        <f>VLOOKUP(H39,FAC_TOTALS_APTA!$A$4:$BN$108,$F45,FALSE)</f>
        <v>2.8728320563110699</v>
      </c>
      <c r="I45" s="31">
        <f t="shared" si="7"/>
        <v>-0.28303160902367908</v>
      </c>
      <c r="J45" s="32" t="str">
        <f t="shared" si="8"/>
        <v>_log</v>
      </c>
      <c r="K45" s="32" t="str">
        <f t="shared" si="9"/>
        <v>GAS_PRICE_2018_log_FAC</v>
      </c>
      <c r="L45" s="8">
        <f>MATCH($K45,FAC_TOTALS_APTA!$A$2:$BL$2,)</f>
        <v>27</v>
      </c>
      <c r="M45" s="30">
        <f>IF(M39=0,0,VLOOKUP(M39,FAC_TOTALS_APTA!$A$4:$BN$108,$L45,FALSE))</f>
        <v>-467379.25496316602</v>
      </c>
      <c r="N45" s="30">
        <f>IF(N39=0,0,VLOOKUP(N39,FAC_TOTALS_APTA!$A$4:$BN$108,$L45,FALSE))</f>
        <v>-698288.476358357</v>
      </c>
      <c r="O45" s="30">
        <f>IF(O39=0,0,VLOOKUP(O39,FAC_TOTALS_APTA!$A$4:$BN$108,$L45,FALSE))</f>
        <v>-3703824.6767515098</v>
      </c>
      <c r="P45" s="30">
        <f>IF(P39=0,0,VLOOKUP(P39,FAC_TOTALS_APTA!$A$4:$BN$108,$L45,FALSE))</f>
        <v>-1372477.9142002701</v>
      </c>
      <c r="Q45" s="30">
        <f>IF(Q39=0,0,VLOOKUP(Q39,FAC_TOTALS_APTA!$A$4:$BN$108,$L45,FALSE))</f>
        <v>997299.44967560202</v>
      </c>
      <c r="R45" s="30">
        <f>IF(R39=0,0,VLOOKUP(R39,FAC_TOTALS_APTA!$A$4:$BN$108,$L45,FALSE))</f>
        <v>1241381.6969210501</v>
      </c>
      <c r="S45" s="30">
        <f>IF(S39=0,0,VLOOKUP(S39,FAC_TOTALS_APTA!$A$4:$BN$108,$L45,FALSE))</f>
        <v>0</v>
      </c>
      <c r="T45" s="30">
        <f>IF(T39=0,0,VLOOKUP(T39,FAC_TOTALS_APTA!$A$4:$BN$108,$L45,FALSE))</f>
        <v>0</v>
      </c>
      <c r="U45" s="30">
        <f>IF(U39=0,0,VLOOKUP(U39,FAC_TOTALS_APTA!$A$4:$BN$108,$L45,FALSE))</f>
        <v>0</v>
      </c>
      <c r="V45" s="30">
        <f>IF(V39=0,0,VLOOKUP(V39,FAC_TOTALS_APTA!$A$4:$BN$108,$L45,FALSE))</f>
        <v>0</v>
      </c>
      <c r="W45" s="30">
        <f>IF(W39=0,0,VLOOKUP(W39,FAC_TOTALS_APTA!$A$4:$BN$108,$L45,FALSE))</f>
        <v>0</v>
      </c>
      <c r="X45" s="30">
        <f>IF(X39=0,0,VLOOKUP(X39,FAC_TOTALS_APTA!$A$4:$BN$108,$L45,FALSE))</f>
        <v>0</v>
      </c>
      <c r="Y45" s="30">
        <f>IF(Y39=0,0,VLOOKUP(Y39,FAC_TOTALS_APTA!$A$4:$BN$108,$L45,FALSE))</f>
        <v>0</v>
      </c>
      <c r="Z45" s="30">
        <f>IF(Z39=0,0,VLOOKUP(Z39,FAC_TOTALS_APTA!$A$4:$BN$108,$L45,FALSE))</f>
        <v>0</v>
      </c>
      <c r="AA45" s="30">
        <f>IF(AA39=0,0,VLOOKUP(AA39,FAC_TOTALS_APTA!$A$4:$BN$108,$L45,FALSE))</f>
        <v>0</v>
      </c>
      <c r="AB45" s="30">
        <f>IF(AB39=0,0,VLOOKUP(AB39,FAC_TOTALS_APTA!$A$4:$BN$108,$L45,FALSE))</f>
        <v>0</v>
      </c>
      <c r="AC45" s="33">
        <f t="shared" si="10"/>
        <v>-4003289.1756766508</v>
      </c>
      <c r="AD45" s="34">
        <f>AC45/G56</f>
        <v>-4.6534475427986555E-2</v>
      </c>
      <c r="AE45" s="8"/>
    </row>
    <row r="46" spans="1:31" s="15" customFormat="1" ht="15" x14ac:dyDescent="0.2">
      <c r="A46" s="8"/>
      <c r="B46" s="27" t="s">
        <v>54</v>
      </c>
      <c r="C46" s="29" t="s">
        <v>24</v>
      </c>
      <c r="D46" s="8" t="s">
        <v>16</v>
      </c>
      <c r="E46" s="56">
        <v>-0.7228</v>
      </c>
      <c r="F46" s="8">
        <f>MATCH($D46,FAC_TOTALS_APTA!$A$2:$BN$2,)</f>
        <v>15</v>
      </c>
      <c r="G46" s="55">
        <f>VLOOKUP(G39,FAC_TOTALS_APTA!$A$4:$BN$108,$F46,FALSE)</f>
        <v>29030.290235902899</v>
      </c>
      <c r="H46" s="55">
        <f>VLOOKUP(H39,FAC_TOTALS_APTA!$A$4:$BN$108,$F46,FALSE)</f>
        <v>31758.584871931998</v>
      </c>
      <c r="I46" s="31">
        <f t="shared" si="7"/>
        <v>9.3980963120200212E-2</v>
      </c>
      <c r="J46" s="32" t="str">
        <f t="shared" si="8"/>
        <v>_log</v>
      </c>
      <c r="K46" s="32" t="str">
        <f t="shared" si="9"/>
        <v>TOTAL_MED_INC_INDIV_2018_log_FAC</v>
      </c>
      <c r="L46" s="8">
        <f>MATCH($K46,FAC_TOTALS_APTA!$A$2:$BL$2,)</f>
        <v>28</v>
      </c>
      <c r="M46" s="30">
        <f>IF(M39=0,0,VLOOKUP(M39,FAC_TOTALS_APTA!$A$4:$BN$108,$L46,FALSE))</f>
        <v>-1277845.2129504899</v>
      </c>
      <c r="N46" s="30">
        <f>IF(N39=0,0,VLOOKUP(N39,FAC_TOTALS_APTA!$A$4:$BN$108,$L46,FALSE))</f>
        <v>-139534.53733667501</v>
      </c>
      <c r="O46" s="30">
        <f>IF(O39=0,0,VLOOKUP(O39,FAC_TOTALS_APTA!$A$4:$BN$108,$L46,FALSE))</f>
        <v>-3227154.5684521799</v>
      </c>
      <c r="P46" s="30">
        <f>IF(P39=0,0,VLOOKUP(P39,FAC_TOTALS_APTA!$A$4:$BN$108,$L46,FALSE))</f>
        <v>-1283712.19035449</v>
      </c>
      <c r="Q46" s="30">
        <f>IF(Q39=0,0,VLOOKUP(Q39,FAC_TOTALS_APTA!$A$4:$BN$108,$L46,FALSE))</f>
        <v>257164.05460612499</v>
      </c>
      <c r="R46" s="30">
        <f>IF(R39=0,0,VLOOKUP(R39,FAC_TOTALS_APTA!$A$4:$BN$108,$L46,FALSE))</f>
        <v>-373532.71927181899</v>
      </c>
      <c r="S46" s="30">
        <f>IF(S39=0,0,VLOOKUP(S39,FAC_TOTALS_APTA!$A$4:$BN$108,$L46,FALSE))</f>
        <v>0</v>
      </c>
      <c r="T46" s="30">
        <f>IF(T39=0,0,VLOOKUP(T39,FAC_TOTALS_APTA!$A$4:$BN$108,$L46,FALSE))</f>
        <v>0</v>
      </c>
      <c r="U46" s="30">
        <f>IF(U39=0,0,VLOOKUP(U39,FAC_TOTALS_APTA!$A$4:$BN$108,$L46,FALSE))</f>
        <v>0</v>
      </c>
      <c r="V46" s="30">
        <f>IF(V39=0,0,VLOOKUP(V39,FAC_TOTALS_APTA!$A$4:$BN$108,$L46,FALSE))</f>
        <v>0</v>
      </c>
      <c r="W46" s="30">
        <f>IF(W39=0,0,VLOOKUP(W39,FAC_TOTALS_APTA!$A$4:$BN$108,$L46,FALSE))</f>
        <v>0</v>
      </c>
      <c r="X46" s="30">
        <f>IF(X39=0,0,VLOOKUP(X39,FAC_TOTALS_APTA!$A$4:$BN$108,$L46,FALSE))</f>
        <v>0</v>
      </c>
      <c r="Y46" s="30">
        <f>IF(Y39=0,0,VLOOKUP(Y39,FAC_TOTALS_APTA!$A$4:$BN$108,$L46,FALSE))</f>
        <v>0</v>
      </c>
      <c r="Z46" s="30">
        <f>IF(Z39=0,0,VLOOKUP(Z39,FAC_TOTALS_APTA!$A$4:$BN$108,$L46,FALSE))</f>
        <v>0</v>
      </c>
      <c r="AA46" s="30">
        <f>IF(AA39=0,0,VLOOKUP(AA39,FAC_TOTALS_APTA!$A$4:$BN$108,$L46,FALSE))</f>
        <v>0</v>
      </c>
      <c r="AB46" s="30">
        <f>IF(AB39=0,0,VLOOKUP(AB39,FAC_TOTALS_APTA!$A$4:$BN$108,$L46,FALSE))</f>
        <v>0</v>
      </c>
      <c r="AC46" s="33">
        <f t="shared" si="10"/>
        <v>-6044615.1737595294</v>
      </c>
      <c r="AD46" s="34">
        <f>AC46/G56</f>
        <v>-7.0262972253910191E-2</v>
      </c>
      <c r="AE46" s="8"/>
    </row>
    <row r="47" spans="1:31" s="15" customFormat="1" ht="15" x14ac:dyDescent="0.2">
      <c r="A47" s="8"/>
      <c r="B47" s="27" t="s">
        <v>72</v>
      </c>
      <c r="C47" s="29"/>
      <c r="D47" s="8" t="s">
        <v>10</v>
      </c>
      <c r="E47" s="56">
        <v>1.9300000000000001E-2</v>
      </c>
      <c r="F47" s="8">
        <f>MATCH($D47,FAC_TOTALS_APTA!$A$2:$BN$2,)</f>
        <v>16</v>
      </c>
      <c r="G47" s="30">
        <f>VLOOKUP(G39,FAC_TOTALS_APTA!$A$4:$BN$108,$F47,FALSE)</f>
        <v>8.3433745771335595</v>
      </c>
      <c r="H47" s="30">
        <f>VLOOKUP(H39,FAC_TOTALS_APTA!$A$4:$BN$108,$F47,FALSE)</f>
        <v>7.0949716059104304</v>
      </c>
      <c r="I47" s="31">
        <f t="shared" si="7"/>
        <v>-0.14962806232439696</v>
      </c>
      <c r="J47" s="32" t="str">
        <f t="shared" si="8"/>
        <v/>
      </c>
      <c r="K47" s="32" t="str">
        <f t="shared" si="9"/>
        <v>PCT_HH_NO_VEH_FAC</v>
      </c>
      <c r="L47" s="8">
        <f>MATCH($K47,FAC_TOTALS_APTA!$A$2:$BL$2,)</f>
        <v>29</v>
      </c>
      <c r="M47" s="30">
        <f>IF(M39=0,0,VLOOKUP(M39,FAC_TOTALS_APTA!$A$4:$BN$108,$L47,FALSE))</f>
        <v>-268636.26368072402</v>
      </c>
      <c r="N47" s="30">
        <f>IF(N39=0,0,VLOOKUP(N39,FAC_TOTALS_APTA!$A$4:$BN$108,$L47,FALSE))</f>
        <v>-13483.169378300199</v>
      </c>
      <c r="O47" s="30">
        <f>IF(O39=0,0,VLOOKUP(O39,FAC_TOTALS_APTA!$A$4:$BN$108,$L47,FALSE))</f>
        <v>-371460.051170205</v>
      </c>
      <c r="P47" s="30">
        <f>IF(P39=0,0,VLOOKUP(P39,FAC_TOTALS_APTA!$A$4:$BN$108,$L47,FALSE))</f>
        <v>-537216.30692135496</v>
      </c>
      <c r="Q47" s="30">
        <f>IF(Q39=0,0,VLOOKUP(Q39,FAC_TOTALS_APTA!$A$4:$BN$108,$L47,FALSE))</f>
        <v>-422230.07360261999</v>
      </c>
      <c r="R47" s="30">
        <f>IF(R39=0,0,VLOOKUP(R39,FAC_TOTALS_APTA!$A$4:$BN$108,$L47,FALSE))</f>
        <v>-449450.71941721498</v>
      </c>
      <c r="S47" s="30">
        <f>IF(S39=0,0,VLOOKUP(S39,FAC_TOTALS_APTA!$A$4:$BN$108,$L47,FALSE))</f>
        <v>0</v>
      </c>
      <c r="T47" s="30">
        <f>IF(T39=0,0,VLOOKUP(T39,FAC_TOTALS_APTA!$A$4:$BN$108,$L47,FALSE))</f>
        <v>0</v>
      </c>
      <c r="U47" s="30">
        <f>IF(U39=0,0,VLOOKUP(U39,FAC_TOTALS_APTA!$A$4:$BN$108,$L47,FALSE))</f>
        <v>0</v>
      </c>
      <c r="V47" s="30">
        <f>IF(V39=0,0,VLOOKUP(V39,FAC_TOTALS_APTA!$A$4:$BN$108,$L47,FALSE))</f>
        <v>0</v>
      </c>
      <c r="W47" s="30">
        <f>IF(W39=0,0,VLOOKUP(W39,FAC_TOTALS_APTA!$A$4:$BN$108,$L47,FALSE))</f>
        <v>0</v>
      </c>
      <c r="X47" s="30">
        <f>IF(X39=0,0,VLOOKUP(X39,FAC_TOTALS_APTA!$A$4:$BN$108,$L47,FALSE))</f>
        <v>0</v>
      </c>
      <c r="Y47" s="30">
        <f>IF(Y39=0,0,VLOOKUP(Y39,FAC_TOTALS_APTA!$A$4:$BN$108,$L47,FALSE))</f>
        <v>0</v>
      </c>
      <c r="Z47" s="30">
        <f>IF(Z39=0,0,VLOOKUP(Z39,FAC_TOTALS_APTA!$A$4:$BN$108,$L47,FALSE))</f>
        <v>0</v>
      </c>
      <c r="AA47" s="30">
        <f>IF(AA39=0,0,VLOOKUP(AA39,FAC_TOTALS_APTA!$A$4:$BN$108,$L47,FALSE))</f>
        <v>0</v>
      </c>
      <c r="AB47" s="30">
        <f>IF(AB39=0,0,VLOOKUP(AB39,FAC_TOTALS_APTA!$A$4:$BN$108,$L47,FALSE))</f>
        <v>0</v>
      </c>
      <c r="AC47" s="33">
        <f t="shared" si="10"/>
        <v>-2062476.5841704193</v>
      </c>
      <c r="AD47" s="34">
        <f>AC47/G56</f>
        <v>-2.397435251742806E-2</v>
      </c>
      <c r="AE47" s="8"/>
    </row>
    <row r="48" spans="1:31" s="15" customFormat="1" ht="15" x14ac:dyDescent="0.2">
      <c r="A48" s="8"/>
      <c r="B48" s="27" t="s">
        <v>55</v>
      </c>
      <c r="C48" s="29"/>
      <c r="D48" s="8" t="s">
        <v>32</v>
      </c>
      <c r="E48" s="56">
        <v>1.04E-2</v>
      </c>
      <c r="F48" s="8">
        <f>MATCH($D48,FAC_TOTALS_APTA!$A$2:$BN$2,)</f>
        <v>18</v>
      </c>
      <c r="G48" s="35">
        <f>VLOOKUP(G39,FAC_TOTALS_APTA!$A$4:$BN$108,$F48,FALSE)</f>
        <v>4.4038903254470103</v>
      </c>
      <c r="H48" s="35">
        <f>VLOOKUP(H39,FAC_TOTALS_APTA!$A$4:$BN$108,$F48,FALSE)</f>
        <v>5.79903350338535</v>
      </c>
      <c r="I48" s="31">
        <f t="shared" si="7"/>
        <v>0.31679789341636888</v>
      </c>
      <c r="J48" s="32" t="str">
        <f t="shared" si="8"/>
        <v/>
      </c>
      <c r="K48" s="32" t="str">
        <f t="shared" si="9"/>
        <v>JTW_HOME_PCT_FAC</v>
      </c>
      <c r="L48" s="8">
        <f>MATCH($K48,FAC_TOTALS_APTA!$A$2:$BL$2,)</f>
        <v>31</v>
      </c>
      <c r="M48" s="30">
        <f>IF(M39=0,0,VLOOKUP(M39,FAC_TOTALS_APTA!$A$4:$BN$108,$L48,FALSE))</f>
        <v>16138.6722510492</v>
      </c>
      <c r="N48" s="30">
        <f>IF(N39=0,0,VLOOKUP(N39,FAC_TOTALS_APTA!$A$4:$BN$108,$L48,FALSE))</f>
        <v>63042.170375649701</v>
      </c>
      <c r="O48" s="30">
        <f>IF(O39=0,0,VLOOKUP(O39,FAC_TOTALS_APTA!$A$4:$BN$108,$L48,FALSE))</f>
        <v>164605.97761797099</v>
      </c>
      <c r="P48" s="30">
        <f>IF(P39=0,0,VLOOKUP(P39,FAC_TOTALS_APTA!$A$4:$BN$108,$L48,FALSE))</f>
        <v>624226.21839655901</v>
      </c>
      <c r="Q48" s="30">
        <f>IF(Q39=0,0,VLOOKUP(Q39,FAC_TOTALS_APTA!$A$4:$BN$108,$L48,FALSE))</f>
        <v>294296.29273197101</v>
      </c>
      <c r="R48" s="30">
        <f>IF(R39=0,0,VLOOKUP(R39,FAC_TOTALS_APTA!$A$4:$BN$108,$L48,FALSE))</f>
        <v>369467.43130761001</v>
      </c>
      <c r="S48" s="30">
        <f>IF(S39=0,0,VLOOKUP(S39,FAC_TOTALS_APTA!$A$4:$BN$108,$L48,FALSE))</f>
        <v>0</v>
      </c>
      <c r="T48" s="30">
        <f>IF(T39=0,0,VLOOKUP(T39,FAC_TOTALS_APTA!$A$4:$BN$108,$L48,FALSE))</f>
        <v>0</v>
      </c>
      <c r="U48" s="30">
        <f>IF(U39=0,0,VLOOKUP(U39,FAC_TOTALS_APTA!$A$4:$BN$108,$L48,FALSE))</f>
        <v>0</v>
      </c>
      <c r="V48" s="30">
        <f>IF(V39=0,0,VLOOKUP(V39,FAC_TOTALS_APTA!$A$4:$BN$108,$L48,FALSE))</f>
        <v>0</v>
      </c>
      <c r="W48" s="30">
        <f>IF(W39=0,0,VLOOKUP(W39,FAC_TOTALS_APTA!$A$4:$BN$108,$L48,FALSE))</f>
        <v>0</v>
      </c>
      <c r="X48" s="30">
        <f>IF(X39=0,0,VLOOKUP(X39,FAC_TOTALS_APTA!$A$4:$BN$108,$L48,FALSE))</f>
        <v>0</v>
      </c>
      <c r="Y48" s="30">
        <f>IF(Y39=0,0,VLOOKUP(Y39,FAC_TOTALS_APTA!$A$4:$BN$108,$L48,FALSE))</f>
        <v>0</v>
      </c>
      <c r="Z48" s="30">
        <f>IF(Z39=0,0,VLOOKUP(Z39,FAC_TOTALS_APTA!$A$4:$BN$108,$L48,FALSE))</f>
        <v>0</v>
      </c>
      <c r="AA48" s="30">
        <f>IF(AA39=0,0,VLOOKUP(AA39,FAC_TOTALS_APTA!$A$4:$BN$108,$L48,FALSE))</f>
        <v>0</v>
      </c>
      <c r="AB48" s="30">
        <f>IF(AB39=0,0,VLOOKUP(AB39,FAC_TOTALS_APTA!$A$4:$BN$108,$L48,FALSE))</f>
        <v>0</v>
      </c>
      <c r="AC48" s="33">
        <f t="shared" si="10"/>
        <v>1531776.7626808099</v>
      </c>
      <c r="AD48" s="34">
        <f>AC48/G56</f>
        <v>1.7805465704855774E-2</v>
      </c>
      <c r="AE48" s="8"/>
    </row>
    <row r="49" spans="1:31" s="15" customFormat="1" ht="34" hidden="1" x14ac:dyDescent="0.2">
      <c r="A49" s="8"/>
      <c r="B49" s="13" t="s">
        <v>83</v>
      </c>
      <c r="C49" s="29"/>
      <c r="D49" s="5" t="s">
        <v>89</v>
      </c>
      <c r="E49" s="56">
        <v>8.9999999999999993E-3</v>
      </c>
      <c r="F49" s="8">
        <f>MATCH($D49,FAC_TOTALS_APTA!$A$2:$BN$2,)</f>
        <v>19</v>
      </c>
      <c r="G49" s="35">
        <f>VLOOKUP(G39,FAC_TOTALS_APTA!$A$4:$BN$108,$F49,FALSE)</f>
        <v>0</v>
      </c>
      <c r="H49" s="35">
        <f>VLOOKUP(H39,FAC_TOTALS_APTA!$A$4:$BN$108,$F49,FALSE)</f>
        <v>0</v>
      </c>
      <c r="I49" s="31" t="str">
        <f t="shared" si="7"/>
        <v>-</v>
      </c>
      <c r="J49" s="32" t="str">
        <f t="shared" si="8"/>
        <v/>
      </c>
      <c r="K49" s="32" t="str">
        <f t="shared" si="9"/>
        <v>PER_CAPITA_TNC_TRIPS_HI_OPEX_RAIL_FAC</v>
      </c>
      <c r="L49" s="8">
        <f>MATCH($K49,FAC_TOTALS_APTA!$A$2:$BL$2,)</f>
        <v>32</v>
      </c>
      <c r="M49" s="30">
        <f>IF(M39=0,0,VLOOKUP(M39,FAC_TOTALS_APTA!$A$4:$BN$108,$L49,FALSE))</f>
        <v>0</v>
      </c>
      <c r="N49" s="30">
        <f>IF(N39=0,0,VLOOKUP(N39,FAC_TOTALS_APTA!$A$4:$BN$108,$L49,FALSE))</f>
        <v>0</v>
      </c>
      <c r="O49" s="30">
        <f>IF(O39=0,0,VLOOKUP(O39,FAC_TOTALS_APTA!$A$4:$BN$108,$L49,FALSE))</f>
        <v>0</v>
      </c>
      <c r="P49" s="30">
        <f>IF(P39=0,0,VLOOKUP(P39,FAC_TOTALS_APTA!$A$4:$BN$108,$L49,FALSE))</f>
        <v>0</v>
      </c>
      <c r="Q49" s="30">
        <f>IF(Q39=0,0,VLOOKUP(Q39,FAC_TOTALS_APTA!$A$4:$BN$108,$L49,FALSE))</f>
        <v>0</v>
      </c>
      <c r="R49" s="30">
        <f>IF(R39=0,0,VLOOKUP(R39,FAC_TOTALS_APTA!$A$4:$BN$108,$L49,FALSE))</f>
        <v>0</v>
      </c>
      <c r="S49" s="30">
        <f>IF(S39=0,0,VLOOKUP(S39,FAC_TOTALS_APTA!$A$4:$BN$108,$L49,FALSE))</f>
        <v>0</v>
      </c>
      <c r="T49" s="30">
        <f>IF(T39=0,0,VLOOKUP(T39,FAC_TOTALS_APTA!$A$4:$BN$108,$L49,FALSE))</f>
        <v>0</v>
      </c>
      <c r="U49" s="30">
        <f>IF(U39=0,0,VLOOKUP(U39,FAC_TOTALS_APTA!$A$4:$BN$108,$L49,FALSE))</f>
        <v>0</v>
      </c>
      <c r="V49" s="30">
        <f>IF(V39=0,0,VLOOKUP(V39,FAC_TOTALS_APTA!$A$4:$BN$108,$L49,FALSE))</f>
        <v>0</v>
      </c>
      <c r="W49" s="30">
        <f>IF(W39=0,0,VLOOKUP(W39,FAC_TOTALS_APTA!$A$4:$BN$108,$L49,FALSE))</f>
        <v>0</v>
      </c>
      <c r="X49" s="30">
        <f>IF(X39=0,0,VLOOKUP(X39,FAC_TOTALS_APTA!$A$4:$BN$108,$L49,FALSE))</f>
        <v>0</v>
      </c>
      <c r="Y49" s="30">
        <f>IF(Y39=0,0,VLOOKUP(Y39,FAC_TOTALS_APTA!$A$4:$BN$108,$L49,FALSE))</f>
        <v>0</v>
      </c>
      <c r="Z49" s="30">
        <f>IF(Z39=0,0,VLOOKUP(Z39,FAC_TOTALS_APTA!$A$4:$BN$108,$L49,FALSE))</f>
        <v>0</v>
      </c>
      <c r="AA49" s="30">
        <f>IF(AA39=0,0,VLOOKUP(AA39,FAC_TOTALS_APTA!$A$4:$BN$108,$L49,FALSE))</f>
        <v>0</v>
      </c>
      <c r="AB49" s="30">
        <f>IF(AB39=0,0,VLOOKUP(AB39,FAC_TOTALS_APTA!$A$4:$BN$108,$L49,FALSE))</f>
        <v>0</v>
      </c>
      <c r="AC49" s="33">
        <f t="shared" si="10"/>
        <v>0</v>
      </c>
      <c r="AD49" s="34">
        <f>AC49/G56</f>
        <v>0</v>
      </c>
      <c r="AE49" s="8"/>
    </row>
    <row r="50" spans="1:31" s="15" customFormat="1" ht="34" x14ac:dyDescent="0.2">
      <c r="A50" s="8"/>
      <c r="B50" s="13" t="s">
        <v>83</v>
      </c>
      <c r="C50" s="29"/>
      <c r="D50" s="5" t="s">
        <v>85</v>
      </c>
      <c r="E50" s="56">
        <v>2.1999999999999999E-2</v>
      </c>
      <c r="F50" s="8">
        <f>MATCH($D50,FAC_TOTALS_APTA!$A$2:$BN$2,)</f>
        <v>20</v>
      </c>
      <c r="G50" s="35">
        <f>VLOOKUP(G39,FAC_TOTALS_APTA!$A$4:$BN$108,$F50,FALSE)</f>
        <v>0</v>
      </c>
      <c r="H50" s="35">
        <f>VLOOKUP(H39,FAC_TOTALS_APTA!$A$4:$BN$108,$F50,FALSE)</f>
        <v>2.8790566557786699</v>
      </c>
      <c r="I50" s="31" t="str">
        <f t="shared" si="7"/>
        <v>-</v>
      </c>
      <c r="J50" s="32" t="str">
        <f t="shared" si="8"/>
        <v/>
      </c>
      <c r="K50" s="32" t="str">
        <f t="shared" si="9"/>
        <v>PER_CAPITA_TNC_TRIPS_MIDLOW_RAIL_FAC</v>
      </c>
      <c r="L50" s="8">
        <f>MATCH($K50,FAC_TOTALS_APTA!$A$2:$BL$2,)</f>
        <v>33</v>
      </c>
      <c r="M50" s="30">
        <f>IF(M39=0,0,VLOOKUP(M39,FAC_TOTALS_APTA!$A$4:$BN$108,$L50,FALSE))</f>
        <v>127677.26598238701</v>
      </c>
      <c r="N50" s="30">
        <f>IF(N39=0,0,VLOOKUP(N39,FAC_TOTALS_APTA!$A$4:$BN$108,$L50,FALSE))</f>
        <v>682305.64217324997</v>
      </c>
      <c r="O50" s="30">
        <f>IF(O39=0,0,VLOOKUP(O39,FAC_TOTALS_APTA!$A$4:$BN$108,$L50,FALSE))</f>
        <v>653462.71128169994</v>
      </c>
      <c r="P50" s="30">
        <f>IF(P39=0,0,VLOOKUP(P39,FAC_TOTALS_APTA!$A$4:$BN$108,$L50,FALSE))</f>
        <v>1174562.1345725099</v>
      </c>
      <c r="Q50" s="30">
        <f>IF(Q39=0,0,VLOOKUP(Q39,FAC_TOTALS_APTA!$A$4:$BN$108,$L50,FALSE))</f>
        <v>1432892.06757757</v>
      </c>
      <c r="R50" s="30">
        <f>IF(R39=0,0,VLOOKUP(R39,FAC_TOTALS_APTA!$A$4:$BN$108,$L50,FALSE))</f>
        <v>1679664.6113819999</v>
      </c>
      <c r="S50" s="30">
        <f>IF(S39=0,0,VLOOKUP(S39,FAC_TOTALS_APTA!$A$4:$BN$108,$L50,FALSE))</f>
        <v>0</v>
      </c>
      <c r="T50" s="30">
        <f>IF(T39=0,0,VLOOKUP(T39,FAC_TOTALS_APTA!$A$4:$BN$108,$L50,FALSE))</f>
        <v>0</v>
      </c>
      <c r="U50" s="30">
        <f>IF(U39=0,0,VLOOKUP(U39,FAC_TOTALS_APTA!$A$4:$BN$108,$L50,FALSE))</f>
        <v>0</v>
      </c>
      <c r="V50" s="30">
        <f>IF(V39=0,0,VLOOKUP(V39,FAC_TOTALS_APTA!$A$4:$BN$108,$L50,FALSE))</f>
        <v>0</v>
      </c>
      <c r="W50" s="30">
        <f>IF(W39=0,0,VLOOKUP(W39,FAC_TOTALS_APTA!$A$4:$BN$108,$L50,FALSE))</f>
        <v>0</v>
      </c>
      <c r="X50" s="30">
        <f>IF(X39=0,0,VLOOKUP(X39,FAC_TOTALS_APTA!$A$4:$BN$108,$L50,FALSE))</f>
        <v>0</v>
      </c>
      <c r="Y50" s="30">
        <f>IF(Y39=0,0,VLOOKUP(Y39,FAC_TOTALS_APTA!$A$4:$BN$108,$L50,FALSE))</f>
        <v>0</v>
      </c>
      <c r="Z50" s="30">
        <f>IF(Z39=0,0,VLOOKUP(Z39,FAC_TOTALS_APTA!$A$4:$BN$108,$L50,FALSE))</f>
        <v>0</v>
      </c>
      <c r="AA50" s="30">
        <f>IF(AA39=0,0,VLOOKUP(AA39,FAC_TOTALS_APTA!$A$4:$BN$108,$L50,FALSE))</f>
        <v>0</v>
      </c>
      <c r="AB50" s="30">
        <f>IF(AB39=0,0,VLOOKUP(AB39,FAC_TOTALS_APTA!$A$4:$BN$108,$L50,FALSE))</f>
        <v>0</v>
      </c>
      <c r="AC50" s="33">
        <f t="shared" si="10"/>
        <v>5750564.4329694165</v>
      </c>
      <c r="AD50" s="34">
        <f>AC50/G56</f>
        <v>6.6844908663845917E-2</v>
      </c>
      <c r="AE50" s="8"/>
    </row>
    <row r="51" spans="1:31" s="15" customFormat="1" ht="34" hidden="1" x14ac:dyDescent="0.2">
      <c r="A51" s="8"/>
      <c r="B51" s="13" t="s">
        <v>83</v>
      </c>
      <c r="C51" s="29"/>
      <c r="D51" s="5" t="s">
        <v>90</v>
      </c>
      <c r="E51" s="56">
        <v>2.0500000000000001E-2</v>
      </c>
      <c r="F51" s="8">
        <f>MATCH($D51,FAC_TOTALS_APTA!$A$2:$BN$2,)</f>
        <v>21</v>
      </c>
      <c r="G51" s="35">
        <f>VLOOKUP(G39,FAC_TOTALS_APTA!$A$4:$BN$108,$F51,FALSE)</f>
        <v>0</v>
      </c>
      <c r="H51" s="35">
        <f>VLOOKUP(H39,FAC_TOTALS_APTA!$A$4:$BN$108,$F51,FALSE)</f>
        <v>0</v>
      </c>
      <c r="I51" s="31" t="str">
        <f t="shared" si="7"/>
        <v>-</v>
      </c>
      <c r="J51" s="32" t="str">
        <f t="shared" si="8"/>
        <v/>
      </c>
      <c r="K51" s="32" t="str">
        <f t="shared" si="9"/>
        <v>PER_CAPITA_TNC_TRIPS_NEW_YORK_RAIL_FAC</v>
      </c>
      <c r="L51" s="8">
        <f>MATCH($K51,FAC_TOTALS_APTA!$A$2:$BL$2,)</f>
        <v>34</v>
      </c>
      <c r="M51" s="30">
        <f>IF(M39=0,0,VLOOKUP(M39,FAC_TOTALS_APTA!$A$4:$BN$108,$L51,FALSE))</f>
        <v>0</v>
      </c>
      <c r="N51" s="30">
        <f>IF(N39=0,0,VLOOKUP(N39,FAC_TOTALS_APTA!$A$4:$BN$108,$L51,FALSE))</f>
        <v>0</v>
      </c>
      <c r="O51" s="30">
        <f>IF(O39=0,0,VLOOKUP(O39,FAC_TOTALS_APTA!$A$4:$BN$108,$L51,FALSE))</f>
        <v>0</v>
      </c>
      <c r="P51" s="30">
        <f>IF(P39=0,0,VLOOKUP(P39,FAC_TOTALS_APTA!$A$4:$BN$108,$L51,FALSE))</f>
        <v>0</v>
      </c>
      <c r="Q51" s="30">
        <f>IF(Q39=0,0,VLOOKUP(Q39,FAC_TOTALS_APTA!$A$4:$BN$108,$L51,FALSE))</f>
        <v>0</v>
      </c>
      <c r="R51" s="30">
        <f>IF(R39=0,0,VLOOKUP(R39,FAC_TOTALS_APTA!$A$4:$BN$108,$L51,FALSE))</f>
        <v>0</v>
      </c>
      <c r="S51" s="30">
        <f>IF(S39=0,0,VLOOKUP(S39,FAC_TOTALS_APTA!$A$4:$BN$108,$L51,FALSE))</f>
        <v>0</v>
      </c>
      <c r="T51" s="30">
        <f>IF(T39=0,0,VLOOKUP(T39,FAC_TOTALS_APTA!$A$4:$BN$108,$L51,FALSE))</f>
        <v>0</v>
      </c>
      <c r="U51" s="30">
        <f>IF(U39=0,0,VLOOKUP(U39,FAC_TOTALS_APTA!$A$4:$BN$108,$L51,FALSE))</f>
        <v>0</v>
      </c>
      <c r="V51" s="30">
        <f>IF(V39=0,0,VLOOKUP(V39,FAC_TOTALS_APTA!$A$4:$BN$108,$L51,FALSE))</f>
        <v>0</v>
      </c>
      <c r="W51" s="30">
        <f>IF(W39=0,0,VLOOKUP(W39,FAC_TOTALS_APTA!$A$4:$BN$108,$L51,FALSE))</f>
        <v>0</v>
      </c>
      <c r="X51" s="30">
        <f>IF(X39=0,0,VLOOKUP(X39,FAC_TOTALS_APTA!$A$4:$BN$108,$L51,FALSE))</f>
        <v>0</v>
      </c>
      <c r="Y51" s="30">
        <f>IF(Y39=0,0,VLOOKUP(Y39,FAC_TOTALS_APTA!$A$4:$BN$108,$L51,FALSE))</f>
        <v>0</v>
      </c>
      <c r="Z51" s="30">
        <f>IF(Z39=0,0,VLOOKUP(Z39,FAC_TOTALS_APTA!$A$4:$BN$108,$L51,FALSE))</f>
        <v>0</v>
      </c>
      <c r="AA51" s="30">
        <f>IF(AA39=0,0,VLOOKUP(AA39,FAC_TOTALS_APTA!$A$4:$BN$108,$L51,FALSE))</f>
        <v>0</v>
      </c>
      <c r="AB51" s="30">
        <f>IF(AB39=0,0,VLOOKUP(AB39,FAC_TOTALS_APTA!$A$4:$BN$108,$L51,FALSE))</f>
        <v>0</v>
      </c>
      <c r="AC51" s="33">
        <f t="shared" si="10"/>
        <v>0</v>
      </c>
      <c r="AD51" s="34">
        <f>AC51/G56</f>
        <v>0</v>
      </c>
      <c r="AE51" s="8"/>
    </row>
    <row r="52" spans="1:31" s="15" customFormat="1" ht="15" x14ac:dyDescent="0.2">
      <c r="A52" s="8"/>
      <c r="B52" s="27" t="s">
        <v>73</v>
      </c>
      <c r="C52" s="29"/>
      <c r="D52" s="8" t="s">
        <v>49</v>
      </c>
      <c r="E52" s="56">
        <v>-9.4999999999999998E-3</v>
      </c>
      <c r="F52" s="8">
        <f>MATCH($D52,FAC_TOTALS_APTA!$A$2:$BN$2,)</f>
        <v>22</v>
      </c>
      <c r="G52" s="35">
        <f>VLOOKUP(G39,FAC_TOTALS_APTA!$A$4:$BN$108,$F52,FALSE)</f>
        <v>0.33500335652262098</v>
      </c>
      <c r="H52" s="35">
        <f>VLOOKUP(H39,FAC_TOTALS_APTA!$A$4:$BN$108,$F52,FALSE)</f>
        <v>0.84257587959054803</v>
      </c>
      <c r="I52" s="31">
        <f t="shared" si="7"/>
        <v>1.5151266791371789</v>
      </c>
      <c r="J52" s="32" t="str">
        <f t="shared" si="8"/>
        <v/>
      </c>
      <c r="K52" s="32" t="str">
        <f t="shared" si="9"/>
        <v>BIKE_SHARE_FAC</v>
      </c>
      <c r="L52" s="8">
        <f>MATCH($K52,FAC_TOTALS_APTA!$A$2:$BL$2,)</f>
        <v>35</v>
      </c>
      <c r="M52" s="30">
        <f>IF(M39=0,0,VLOOKUP(M39,FAC_TOTALS_APTA!$A$4:$BN$108,$L52,FALSE))</f>
        <v>-186076.80976032</v>
      </c>
      <c r="N52" s="30">
        <f>IF(N39=0,0,VLOOKUP(N39,FAC_TOTALS_APTA!$A$4:$BN$108,$L52,FALSE))</f>
        <v>-2807.1871778866498</v>
      </c>
      <c r="O52" s="30">
        <f>IF(O39=0,0,VLOOKUP(O39,FAC_TOTALS_APTA!$A$4:$BN$108,$L52,FALSE))</f>
        <v>-97233.506816464898</v>
      </c>
      <c r="P52" s="30">
        <f>IF(P39=0,0,VLOOKUP(P39,FAC_TOTALS_APTA!$A$4:$BN$108,$L52,FALSE))</f>
        <v>-72110.589283246198</v>
      </c>
      <c r="Q52" s="30">
        <f>IF(Q39=0,0,VLOOKUP(Q39,FAC_TOTALS_APTA!$A$4:$BN$108,$L52,FALSE))</f>
        <v>-96214.114256981295</v>
      </c>
      <c r="R52" s="30">
        <f>IF(R39=0,0,VLOOKUP(R39,FAC_TOTALS_APTA!$A$4:$BN$108,$L52,FALSE))</f>
        <v>-20549.8022293541</v>
      </c>
      <c r="S52" s="30">
        <f>IF(S39=0,0,VLOOKUP(S39,FAC_TOTALS_APTA!$A$4:$BN$108,$L52,FALSE))</f>
        <v>0</v>
      </c>
      <c r="T52" s="30">
        <f>IF(T39=0,0,VLOOKUP(T39,FAC_TOTALS_APTA!$A$4:$BN$108,$L52,FALSE))</f>
        <v>0</v>
      </c>
      <c r="U52" s="30">
        <f>IF(U39=0,0,VLOOKUP(U39,FAC_TOTALS_APTA!$A$4:$BN$108,$L52,FALSE))</f>
        <v>0</v>
      </c>
      <c r="V52" s="30">
        <f>IF(V39=0,0,VLOOKUP(V39,FAC_TOTALS_APTA!$A$4:$BN$108,$L52,FALSE))</f>
        <v>0</v>
      </c>
      <c r="W52" s="30">
        <f>IF(W39=0,0,VLOOKUP(W39,FAC_TOTALS_APTA!$A$4:$BN$108,$L52,FALSE))</f>
        <v>0</v>
      </c>
      <c r="X52" s="30">
        <f>IF(X39=0,0,VLOOKUP(X39,FAC_TOTALS_APTA!$A$4:$BN$108,$L52,FALSE))</f>
        <v>0</v>
      </c>
      <c r="Y52" s="30">
        <f>IF(Y39=0,0,VLOOKUP(Y39,FAC_TOTALS_APTA!$A$4:$BN$108,$L52,FALSE))</f>
        <v>0</v>
      </c>
      <c r="Z52" s="30">
        <f>IF(Z39=0,0,VLOOKUP(Z39,FAC_TOTALS_APTA!$A$4:$BN$108,$L52,FALSE))</f>
        <v>0</v>
      </c>
      <c r="AA52" s="30">
        <f>IF(AA39=0,0,VLOOKUP(AA39,FAC_TOTALS_APTA!$A$4:$BN$108,$L52,FALSE))</f>
        <v>0</v>
      </c>
      <c r="AB52" s="30">
        <f>IF(AB39=0,0,VLOOKUP(AB39,FAC_TOTALS_APTA!$A$4:$BN$108,$L52,FALSE))</f>
        <v>0</v>
      </c>
      <c r="AC52" s="33">
        <f t="shared" si="10"/>
        <v>-474992.00952425314</v>
      </c>
      <c r="AD52" s="34">
        <f>AC52/G56</f>
        <v>-5.5213358380388038E-3</v>
      </c>
      <c r="AE52" s="8"/>
    </row>
    <row r="53" spans="1:31" s="15" customFormat="1" ht="15" x14ac:dyDescent="0.2">
      <c r="A53" s="8"/>
      <c r="B53" s="10" t="s">
        <v>74</v>
      </c>
      <c r="C53" s="28"/>
      <c r="D53" s="9" t="s">
        <v>50</v>
      </c>
      <c r="E53" s="57">
        <v>-4.2500000000000003E-2</v>
      </c>
      <c r="F53" s="9">
        <f>MATCH($D53,FAC_TOTALS_APTA!$A$2:$BN$2,)</f>
        <v>23</v>
      </c>
      <c r="G53" s="37">
        <f>VLOOKUP(G39,FAC_TOTALS_APTA!$A$4:$BN$108,$F53,FALSE)</f>
        <v>0</v>
      </c>
      <c r="H53" s="37">
        <f>VLOOKUP(H39,FAC_TOTALS_APTA!$A$4:$BN$108,$F53,FALSE)</f>
        <v>0.54244263891990796</v>
      </c>
      <c r="I53" s="38" t="str">
        <f t="shared" si="7"/>
        <v>-</v>
      </c>
      <c r="J53" s="39" t="str">
        <f t="shared" si="8"/>
        <v/>
      </c>
      <c r="K53" s="39" t="str">
        <f t="shared" si="9"/>
        <v>scooter_flag_FAC</v>
      </c>
      <c r="L53" s="9">
        <f>MATCH($K53,FAC_TOTALS_APTA!$A$2:$BL$2,)</f>
        <v>36</v>
      </c>
      <c r="M53" s="40">
        <f>IF($M$11=0,0,VLOOKUP($M$11,FAC_TOTALS_APTA!$A$4:$BN$108,$L53,FALSE))</f>
        <v>0</v>
      </c>
      <c r="N53" s="40">
        <f>IF($M$11=0,0,VLOOKUP($M$11,FAC_TOTALS_APTA!$A$4:$BN$108,$L53,FALSE))</f>
        <v>0</v>
      </c>
      <c r="O53" s="40">
        <f>IF($M$11=0,0,VLOOKUP($M$11,FAC_TOTALS_APTA!$A$4:$BN$108,$L53,FALSE))</f>
        <v>0</v>
      </c>
      <c r="P53" s="40">
        <f>IF($M$11=0,0,VLOOKUP($M$11,FAC_TOTALS_APTA!$A$4:$BN$108,$L53,FALSE))</f>
        <v>0</v>
      </c>
      <c r="Q53" s="40">
        <f>IF($M$11=0,0,VLOOKUP($M$11,FAC_TOTALS_APTA!$A$4:$BN$108,$L53,FALSE))</f>
        <v>0</v>
      </c>
      <c r="R53" s="40">
        <f>IF($M$11=0,0,VLOOKUP($M$11,FAC_TOTALS_APTA!$A$4:$BN$108,$L53,FALSE))</f>
        <v>0</v>
      </c>
      <c r="S53" s="40">
        <f>IF($M$11=0,0,VLOOKUP($M$11,FAC_TOTALS_APTA!$A$4:$BN$108,$L53,FALSE))</f>
        <v>0</v>
      </c>
      <c r="T53" s="40">
        <f>IF($M$11=0,0,VLOOKUP($M$11,FAC_TOTALS_APTA!$A$4:$BN$108,$L53,FALSE))</f>
        <v>0</v>
      </c>
      <c r="U53" s="40">
        <f>IF($M$11=0,0,VLOOKUP($M$11,FAC_TOTALS_APTA!$A$4:$BN$108,$L53,FALSE))</f>
        <v>0</v>
      </c>
      <c r="V53" s="40">
        <f>IF($M$11=0,0,VLOOKUP($M$11,FAC_TOTALS_APTA!$A$4:$BN$108,$L53,FALSE))</f>
        <v>0</v>
      </c>
      <c r="W53" s="40">
        <f>IF($M$11=0,0,VLOOKUP($M$11,FAC_TOTALS_APTA!$A$4:$BN$108,$L53,FALSE))</f>
        <v>0</v>
      </c>
      <c r="X53" s="40">
        <f>IF($M$11=0,0,VLOOKUP($M$11,FAC_TOTALS_APTA!$A$4:$BN$108,$L53,FALSE))</f>
        <v>0</v>
      </c>
      <c r="Y53" s="40">
        <f>IF($M$11=0,0,VLOOKUP($M$11,FAC_TOTALS_APTA!$A$4:$BN$108,$L53,FALSE))</f>
        <v>0</v>
      </c>
      <c r="Z53" s="40">
        <f>IF($M$11=0,0,VLOOKUP($M$11,FAC_TOTALS_APTA!$A$4:$BN$108,$L53,FALSE))</f>
        <v>0</v>
      </c>
      <c r="AA53" s="40">
        <f>IF($M$11=0,0,VLOOKUP($M$11,FAC_TOTALS_APTA!$A$4:$BN$108,$L53,FALSE))</f>
        <v>0</v>
      </c>
      <c r="AB53" s="40">
        <f>IF($M$11=0,0,VLOOKUP($M$11,FAC_TOTALS_APTA!$A$4:$BN$108,$L53,FALSE))</f>
        <v>0</v>
      </c>
      <c r="AC53" s="41">
        <f t="shared" si="10"/>
        <v>0</v>
      </c>
      <c r="AD53" s="42">
        <f>AC53/G56</f>
        <v>0</v>
      </c>
      <c r="AE53" s="8"/>
    </row>
    <row r="54" spans="1:31" s="15" customFormat="1" ht="15" x14ac:dyDescent="0.2">
      <c r="A54" s="8"/>
      <c r="B54" s="43" t="s">
        <v>61</v>
      </c>
      <c r="C54" s="44"/>
      <c r="D54" s="43" t="s">
        <v>53</v>
      </c>
      <c r="E54" s="45"/>
      <c r="F54" s="46"/>
      <c r="G54" s="47"/>
      <c r="H54" s="47"/>
      <c r="I54" s="48"/>
      <c r="J54" s="49"/>
      <c r="K54" s="49" t="str">
        <f t="shared" si="9"/>
        <v>New_Reporter_FAC</v>
      </c>
      <c r="L54" s="46">
        <f>MATCH($K54,FAC_TOTALS_APTA!$A$2:$BL$2,)</f>
        <v>40</v>
      </c>
      <c r="M54" s="47">
        <f>IF(M39=0,0,VLOOKUP(M39,FAC_TOTALS_APTA!$A$4:$BN$108,$L54,FALSE))</f>
        <v>0</v>
      </c>
      <c r="N54" s="47">
        <f>IF(N39=0,0,VLOOKUP(N39,FAC_TOTALS_APTA!$A$4:$BN$108,$L54,FALSE))</f>
        <v>0</v>
      </c>
      <c r="O54" s="47">
        <f>IF(O39=0,0,VLOOKUP(O39,FAC_TOTALS_APTA!$A$4:$BN$108,$L54,FALSE))</f>
        <v>1955601.15419999</v>
      </c>
      <c r="P54" s="47">
        <f>IF(P39=0,0,VLOOKUP(P39,FAC_TOTALS_APTA!$A$4:$BN$108,$L54,FALSE))</f>
        <v>0</v>
      </c>
      <c r="Q54" s="47">
        <f>IF(Q39=0,0,VLOOKUP(Q39,FAC_TOTALS_APTA!$A$4:$BN$108,$L54,FALSE))</f>
        <v>2057323</v>
      </c>
      <c r="R54" s="47">
        <f>IF(R39=0,0,VLOOKUP(R39,FAC_TOTALS_APTA!$A$4:$BN$108,$L54,FALSE))</f>
        <v>67552.984799999904</v>
      </c>
      <c r="S54" s="47">
        <f>IF(S39=0,0,VLOOKUP(S39,FAC_TOTALS_APTA!$A$4:$BN$108,$L54,FALSE))</f>
        <v>0</v>
      </c>
      <c r="T54" s="47">
        <f>IF(T39=0,0,VLOOKUP(T39,FAC_TOTALS_APTA!$A$4:$BN$108,$L54,FALSE))</f>
        <v>0</v>
      </c>
      <c r="U54" s="47">
        <f>IF(U39=0,0,VLOOKUP(U39,FAC_TOTALS_APTA!$A$4:$BN$108,$L54,FALSE))</f>
        <v>0</v>
      </c>
      <c r="V54" s="47">
        <f>IF(V39=0,0,VLOOKUP(V39,FAC_TOTALS_APTA!$A$4:$BN$108,$L54,FALSE))</f>
        <v>0</v>
      </c>
      <c r="W54" s="47">
        <f>IF(W39=0,0,VLOOKUP(W39,FAC_TOTALS_APTA!$A$4:$BN$108,$L54,FALSE))</f>
        <v>0</v>
      </c>
      <c r="X54" s="47">
        <f>IF(X39=0,0,VLOOKUP(X39,FAC_TOTALS_APTA!$A$4:$BN$108,$L54,FALSE))</f>
        <v>0</v>
      </c>
      <c r="Y54" s="47">
        <f>IF(Y39=0,0,VLOOKUP(Y39,FAC_TOTALS_APTA!$A$4:$BN$108,$L54,FALSE))</f>
        <v>0</v>
      </c>
      <c r="Z54" s="47">
        <f>IF(Z39=0,0,VLOOKUP(Z39,FAC_TOTALS_APTA!$A$4:$BN$108,$L54,FALSE))</f>
        <v>0</v>
      </c>
      <c r="AA54" s="47">
        <f>IF(AA39=0,0,VLOOKUP(AA39,FAC_TOTALS_APTA!$A$4:$BN$108,$L54,FALSE))</f>
        <v>0</v>
      </c>
      <c r="AB54" s="47">
        <f>IF(AB39=0,0,VLOOKUP(AB39,FAC_TOTALS_APTA!$A$4:$BN$108,$L54,FALSE))</f>
        <v>0</v>
      </c>
      <c r="AC54" s="50">
        <f>SUM(M54:AB54)</f>
        <v>4080477.1389999897</v>
      </c>
      <c r="AD54" s="51">
        <f>AC54/G56</f>
        <v>4.743171298065451E-2</v>
      </c>
      <c r="AE54" s="8"/>
    </row>
    <row r="55" spans="1:31" s="74" customFormat="1" ht="15" x14ac:dyDescent="0.2">
      <c r="A55" s="73"/>
      <c r="B55" s="27" t="s">
        <v>75</v>
      </c>
      <c r="C55" s="29"/>
      <c r="D55" s="8" t="s">
        <v>6</v>
      </c>
      <c r="E55" s="56"/>
      <c r="F55" s="8">
        <f>MATCH($D55,FAC_TOTALS_APTA!$A$2:$BL$2,)</f>
        <v>9</v>
      </c>
      <c r="G55" s="75">
        <f>VLOOKUP(G39,FAC_TOTALS_APTA!$A$4:$BN$108,$F55,FALSE)</f>
        <v>90605507.698955894</v>
      </c>
      <c r="H55" s="75">
        <f>VLOOKUP(H39,FAC_TOTALS_APTA!$A$4:$BL$108,$F55,FALSE)</f>
        <v>101288738.90211</v>
      </c>
      <c r="I55" s="77">
        <f t="shared" ref="I55:I56" si="11">H55/G55-1</f>
        <v>0.11790929132752059</v>
      </c>
      <c r="J55" s="32"/>
      <c r="K55" s="32"/>
      <c r="L55" s="8"/>
      <c r="M55" s="30">
        <f>SUM(M41:M46)</f>
        <v>2513656.2820767849</v>
      </c>
      <c r="N55" s="30">
        <f>SUM(N41:N46)</f>
        <v>1184694.3324565692</v>
      </c>
      <c r="O55" s="30">
        <f>SUM(O41:O46)</f>
        <v>-6426391.955942994</v>
      </c>
      <c r="P55" s="30">
        <f>SUM(P41:P46)</f>
        <v>997606.91785291187</v>
      </c>
      <c r="Q55" s="30">
        <f>SUM(Q41:Q46)</f>
        <v>2101230.4371742764</v>
      </c>
      <c r="R55" s="30">
        <f>SUM(R41:R46)</f>
        <v>3665154.7573946649</v>
      </c>
      <c r="S55" s="30">
        <f>SUM(S41:S46)</f>
        <v>0</v>
      </c>
      <c r="T55" s="30">
        <f>SUM(T41:T46)</f>
        <v>0</v>
      </c>
      <c r="U55" s="30">
        <f>SUM(U41:U46)</f>
        <v>0</v>
      </c>
      <c r="V55" s="30">
        <f>SUM(V41:V46)</f>
        <v>0</v>
      </c>
      <c r="W55" s="30">
        <f>SUM(W41:W46)</f>
        <v>0</v>
      </c>
      <c r="X55" s="30">
        <f>SUM(X41:X46)</f>
        <v>0</v>
      </c>
      <c r="Y55" s="30">
        <f>SUM(Y41:Y46)</f>
        <v>0</v>
      </c>
      <c r="Z55" s="30">
        <f>SUM(Z41:Z46)</f>
        <v>0</v>
      </c>
      <c r="AA55" s="30">
        <f>SUM(AA41:AA46)</f>
        <v>0</v>
      </c>
      <c r="AB55" s="30">
        <f>SUM(AB41:AB46)</f>
        <v>0</v>
      </c>
      <c r="AC55" s="33">
        <f>H55-G55</f>
        <v>10683231.203154102</v>
      </c>
      <c r="AD55" s="34">
        <f>I55</f>
        <v>0.11790929132752059</v>
      </c>
      <c r="AE55" s="73"/>
    </row>
    <row r="56" spans="1:31" ht="16" thickBot="1" x14ac:dyDescent="0.25">
      <c r="B56" s="11" t="s">
        <v>58</v>
      </c>
      <c r="C56" s="25"/>
      <c r="D56" s="25" t="s">
        <v>4</v>
      </c>
      <c r="E56" s="25"/>
      <c r="F56" s="25">
        <f>MATCH($D56,FAC_TOTALS_APTA!$A$2:$BL$2,)</f>
        <v>7</v>
      </c>
      <c r="G56" s="76">
        <f>VLOOKUP(G39,FAC_TOTALS_APTA!$A$4:$BL$108,$F56,FALSE)</f>
        <v>86028458.231399998</v>
      </c>
      <c r="H56" s="76">
        <f>VLOOKUP(H39,FAC_TOTALS_APTA!$A$4:$BL$108,$F56,FALSE)</f>
        <v>86796528.468199894</v>
      </c>
      <c r="I56" s="78">
        <f t="shared" si="11"/>
        <v>8.9280948722099129E-3</v>
      </c>
      <c r="J56" s="52"/>
      <c r="K56" s="52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53">
        <f>H56-G56</f>
        <v>768070.23679989576</v>
      </c>
      <c r="AD56" s="54">
        <f>I56</f>
        <v>8.9280948722099129E-3</v>
      </c>
    </row>
    <row r="57" spans="1:31" ht="17" thickTop="1" thickBot="1" x14ac:dyDescent="0.25">
      <c r="B57" s="58" t="s">
        <v>76</v>
      </c>
      <c r="C57" s="59"/>
      <c r="D57" s="59"/>
      <c r="E57" s="60"/>
      <c r="F57" s="59"/>
      <c r="G57" s="59"/>
      <c r="H57" s="59"/>
      <c r="I57" s="61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4">
        <f>AD56-AD55</f>
        <v>-0.10898119645531068</v>
      </c>
    </row>
    <row r="58" spans="1:31" ht="15" thickTop="1" x14ac:dyDescent="0.2">
      <c r="B58" s="17"/>
      <c r="C58" s="12"/>
      <c r="D58" s="12"/>
      <c r="E58" s="8"/>
      <c r="F58" s="12"/>
      <c r="G58" s="12"/>
      <c r="H58" s="12"/>
      <c r="I58" s="19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34"/>
    </row>
    <row r="59" spans="1:31" x14ac:dyDescent="0.2">
      <c r="B59" s="17"/>
      <c r="C59" s="12"/>
      <c r="D59" s="12"/>
      <c r="E59" s="8"/>
      <c r="F59" s="12"/>
      <c r="G59" s="12"/>
      <c r="H59" s="12"/>
      <c r="I59" s="19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34"/>
    </row>
    <row r="60" spans="1:31" s="12" customFormat="1" ht="15" hidden="1" x14ac:dyDescent="0.2">
      <c r="B60" s="20" t="s">
        <v>28</v>
      </c>
      <c r="E60" s="8"/>
      <c r="I60" s="19"/>
    </row>
    <row r="61" spans="1:31" ht="15" hidden="1" x14ac:dyDescent="0.2">
      <c r="B61" s="17" t="s">
        <v>19</v>
      </c>
      <c r="C61" s="18" t="s">
        <v>20</v>
      </c>
      <c r="D61" s="12"/>
      <c r="E61" s="8"/>
      <c r="F61" s="12"/>
      <c r="G61" s="12"/>
      <c r="H61" s="12"/>
      <c r="I61" s="19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1" hidden="1" x14ac:dyDescent="0.2">
      <c r="B62" s="17"/>
      <c r="C62" s="18"/>
      <c r="D62" s="12"/>
      <c r="E62" s="8"/>
      <c r="F62" s="12"/>
      <c r="G62" s="12"/>
      <c r="H62" s="12"/>
      <c r="I62" s="19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1" ht="15" hidden="1" x14ac:dyDescent="0.2">
      <c r="B63" s="20" t="s">
        <v>78</v>
      </c>
      <c r="C63" s="21">
        <v>1</v>
      </c>
      <c r="D63" s="12"/>
      <c r="E63" s="8"/>
      <c r="F63" s="12"/>
      <c r="G63" s="12"/>
      <c r="H63" s="12"/>
      <c r="I63" s="19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1" ht="16" hidden="1" thickBot="1" x14ac:dyDescent="0.25">
      <c r="B64" s="22" t="s">
        <v>40</v>
      </c>
      <c r="C64" s="23">
        <v>3</v>
      </c>
      <c r="D64" s="24"/>
      <c r="E64" s="25"/>
      <c r="F64" s="24"/>
      <c r="G64" s="24"/>
      <c r="H64" s="24"/>
      <c r="I64" s="26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1" ht="15" hidden="1" thickTop="1" x14ac:dyDescent="0.2">
      <c r="B65" s="62"/>
      <c r="C65" s="63"/>
      <c r="D65" s="63"/>
      <c r="E65" s="63"/>
      <c r="F65" s="63"/>
      <c r="G65" s="85" t="s">
        <v>59</v>
      </c>
      <c r="H65" s="85"/>
      <c r="I65" s="85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5" t="s">
        <v>63</v>
      </c>
      <c r="AD65" s="85"/>
    </row>
    <row r="66" spans="1:31" ht="15" hidden="1" x14ac:dyDescent="0.2">
      <c r="B66" s="10" t="s">
        <v>21</v>
      </c>
      <c r="C66" s="28" t="s">
        <v>22</v>
      </c>
      <c r="D66" s="9" t="s">
        <v>23</v>
      </c>
      <c r="E66" s="9" t="s">
        <v>29</v>
      </c>
      <c r="F66" s="9"/>
      <c r="G66" s="28">
        <f>$C$1</f>
        <v>2012</v>
      </c>
      <c r="H66" s="28">
        <f>$C$2</f>
        <v>2018</v>
      </c>
      <c r="I66" s="28" t="s">
        <v>25</v>
      </c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 t="s">
        <v>27</v>
      </c>
      <c r="AD66" s="28" t="s">
        <v>25</v>
      </c>
    </row>
    <row r="67" spans="1:31" s="15" customFormat="1" hidden="1" x14ac:dyDescent="0.2">
      <c r="A67" s="8"/>
      <c r="B67" s="27"/>
      <c r="C67" s="29"/>
      <c r="D67" s="8"/>
      <c r="E67" s="8"/>
      <c r="F67" s="8"/>
      <c r="G67" s="8"/>
      <c r="H67" s="8"/>
      <c r="I67" s="29"/>
      <c r="J67" s="8"/>
      <c r="K67" s="8"/>
      <c r="L67" s="8"/>
      <c r="M67" s="8">
        <v>1</v>
      </c>
      <c r="N67" s="8">
        <v>2</v>
      </c>
      <c r="O67" s="8">
        <v>3</v>
      </c>
      <c r="P67" s="8">
        <v>4</v>
      </c>
      <c r="Q67" s="8">
        <v>5</v>
      </c>
      <c r="R67" s="8">
        <v>6</v>
      </c>
      <c r="S67" s="8">
        <v>7</v>
      </c>
      <c r="T67" s="8">
        <v>8</v>
      </c>
      <c r="U67" s="8">
        <v>9</v>
      </c>
      <c r="V67" s="8">
        <v>10</v>
      </c>
      <c r="W67" s="8">
        <v>11</v>
      </c>
      <c r="X67" s="8">
        <v>12</v>
      </c>
      <c r="Y67" s="8">
        <v>13</v>
      </c>
      <c r="Z67" s="8">
        <v>14</v>
      </c>
      <c r="AA67" s="8">
        <v>15</v>
      </c>
      <c r="AB67" s="8">
        <v>16</v>
      </c>
      <c r="AC67" s="8"/>
      <c r="AD67" s="8"/>
      <c r="AE67" s="8"/>
    </row>
    <row r="68" spans="1:31" hidden="1" x14ac:dyDescent="0.2">
      <c r="B68" s="27"/>
      <c r="C68" s="29"/>
      <c r="D68" s="8"/>
      <c r="E68" s="8"/>
      <c r="F68" s="8"/>
      <c r="G68" s="8" t="str">
        <f>CONCATENATE($C63,"_",$C64,"_",G66)</f>
        <v>1_3_2012</v>
      </c>
      <c r="H68" s="8" t="str">
        <f>CONCATENATE($C63,"_",$C64,"_",H66)</f>
        <v>1_3_2018</v>
      </c>
      <c r="I68" s="29"/>
      <c r="J68" s="8"/>
      <c r="K68" s="8"/>
      <c r="L68" s="8"/>
      <c r="M68" s="8" t="str">
        <f>IF($G66+M67&gt;$H66,0,CONCATENATE($C63,"_",$C64,"_",$G66+M67))</f>
        <v>1_3_2013</v>
      </c>
      <c r="N68" s="8" t="str">
        <f t="shared" ref="N68:AB68" si="12">IF($G66+N67&gt;$H66,0,CONCATENATE($C63,"_",$C64,"_",$G66+N67))</f>
        <v>1_3_2014</v>
      </c>
      <c r="O68" s="8" t="str">
        <f t="shared" si="12"/>
        <v>1_3_2015</v>
      </c>
      <c r="P68" s="8" t="str">
        <f t="shared" si="12"/>
        <v>1_3_2016</v>
      </c>
      <c r="Q68" s="8" t="str">
        <f t="shared" si="12"/>
        <v>1_3_2017</v>
      </c>
      <c r="R68" s="8" t="str">
        <f t="shared" si="12"/>
        <v>1_3_2018</v>
      </c>
      <c r="S68" s="8">
        <f t="shared" si="12"/>
        <v>0</v>
      </c>
      <c r="T68" s="8">
        <f t="shared" si="12"/>
        <v>0</v>
      </c>
      <c r="U68" s="8">
        <f t="shared" si="12"/>
        <v>0</v>
      </c>
      <c r="V68" s="8">
        <f t="shared" si="12"/>
        <v>0</v>
      </c>
      <c r="W68" s="8">
        <f t="shared" si="12"/>
        <v>0</v>
      </c>
      <c r="X68" s="8">
        <f t="shared" si="12"/>
        <v>0</v>
      </c>
      <c r="Y68" s="8">
        <f t="shared" si="12"/>
        <v>0</v>
      </c>
      <c r="Z68" s="8">
        <f t="shared" si="12"/>
        <v>0</v>
      </c>
      <c r="AA68" s="8">
        <f t="shared" si="12"/>
        <v>0</v>
      </c>
      <c r="AB68" s="8">
        <f t="shared" si="12"/>
        <v>0</v>
      </c>
      <c r="AC68" s="8"/>
      <c r="AD68" s="8"/>
    </row>
    <row r="69" spans="1:31" hidden="1" x14ac:dyDescent="0.2">
      <c r="B69" s="27"/>
      <c r="C69" s="29"/>
      <c r="D69" s="8"/>
      <c r="E69" s="8"/>
      <c r="F69" s="8" t="s">
        <v>26</v>
      </c>
      <c r="G69" s="30"/>
      <c r="H69" s="30"/>
      <c r="I69" s="29"/>
      <c r="J69" s="8"/>
      <c r="K69" s="8"/>
      <c r="L69" s="8" t="s">
        <v>26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1" s="15" customFormat="1" ht="15" hidden="1" x14ac:dyDescent="0.2">
      <c r="A70" s="8"/>
      <c r="B70" s="27" t="s">
        <v>37</v>
      </c>
      <c r="C70" s="29" t="s">
        <v>24</v>
      </c>
      <c r="D70" s="8" t="s">
        <v>8</v>
      </c>
      <c r="E70" s="56">
        <v>0.81299999999999994</v>
      </c>
      <c r="F70" s="8">
        <f>MATCH($D70,FAC_TOTALS_APTA!$A$2:$BN$2,)</f>
        <v>11</v>
      </c>
      <c r="G70" s="30" t="e">
        <f>VLOOKUP(G68,FAC_TOTALS_APTA!$A$4:$BN$108,$F70,FALSE)</f>
        <v>#N/A</v>
      </c>
      <c r="H70" s="30" t="e">
        <f>VLOOKUP(H68,FAC_TOTALS_APTA!$A$4:$BN$108,$F70,FALSE)</f>
        <v>#N/A</v>
      </c>
      <c r="I70" s="31" t="str">
        <f>IFERROR(H70/G70-1,"-")</f>
        <v>-</v>
      </c>
      <c r="J70" s="32" t="str">
        <f>IF(C70="Log","_log","")</f>
        <v>_log</v>
      </c>
      <c r="K70" s="32" t="str">
        <f>CONCATENATE(D70,J70,"_FAC")</f>
        <v>VRM_ADJ_log_FAC</v>
      </c>
      <c r="L70" s="8">
        <f>MATCH($K70,FAC_TOTALS_APTA!$A$2:$BL$2,)</f>
        <v>24</v>
      </c>
      <c r="M70" s="30" t="e">
        <f>IF(M68=0,0,VLOOKUP(M68,FAC_TOTALS_APTA!$A$4:$BN$108,$L70,FALSE))</f>
        <v>#N/A</v>
      </c>
      <c r="N70" s="30" t="e">
        <f>IF(N68=0,0,VLOOKUP(N68,FAC_TOTALS_APTA!$A$4:$BN$108,$L70,FALSE))</f>
        <v>#N/A</v>
      </c>
      <c r="O70" s="30" t="e">
        <f>IF(O68=0,0,VLOOKUP(O68,FAC_TOTALS_APTA!$A$4:$BN$108,$L70,FALSE))</f>
        <v>#N/A</v>
      </c>
      <c r="P70" s="30" t="e">
        <f>IF(P68=0,0,VLOOKUP(P68,FAC_TOTALS_APTA!$A$4:$BN$108,$L70,FALSE))</f>
        <v>#N/A</v>
      </c>
      <c r="Q70" s="30" t="e">
        <f>IF(Q68=0,0,VLOOKUP(Q68,FAC_TOTALS_APTA!$A$4:$BN$108,$L70,FALSE))</f>
        <v>#N/A</v>
      </c>
      <c r="R70" s="30" t="e">
        <f>IF(R68=0,0,VLOOKUP(R68,FAC_TOTALS_APTA!$A$4:$BN$108,$L70,FALSE))</f>
        <v>#N/A</v>
      </c>
      <c r="S70" s="30">
        <f>IF(S68=0,0,VLOOKUP(S68,FAC_TOTALS_APTA!$A$4:$BN$108,$L70,FALSE))</f>
        <v>0</v>
      </c>
      <c r="T70" s="30">
        <f>IF(T68=0,0,VLOOKUP(T68,FAC_TOTALS_APTA!$A$4:$BN$108,$L70,FALSE))</f>
        <v>0</v>
      </c>
      <c r="U70" s="30">
        <f>IF(U68=0,0,VLOOKUP(U68,FAC_TOTALS_APTA!$A$4:$BN$108,$L70,FALSE))</f>
        <v>0</v>
      </c>
      <c r="V70" s="30">
        <f>IF(V68=0,0,VLOOKUP(V68,FAC_TOTALS_APTA!$A$4:$BN$108,$L70,FALSE))</f>
        <v>0</v>
      </c>
      <c r="W70" s="30">
        <f>IF(W68=0,0,VLOOKUP(W68,FAC_TOTALS_APTA!$A$4:$BN$108,$L70,FALSE))</f>
        <v>0</v>
      </c>
      <c r="X70" s="30">
        <f>IF(X68=0,0,VLOOKUP(X68,FAC_TOTALS_APTA!$A$4:$BN$108,$L70,FALSE))</f>
        <v>0</v>
      </c>
      <c r="Y70" s="30">
        <f>IF(Y68=0,0,VLOOKUP(Y68,FAC_TOTALS_APTA!$A$4:$BN$108,$L70,FALSE))</f>
        <v>0</v>
      </c>
      <c r="Z70" s="30">
        <f>IF(Z68=0,0,VLOOKUP(Z68,FAC_TOTALS_APTA!$A$4:$BN$108,$L70,FALSE))</f>
        <v>0</v>
      </c>
      <c r="AA70" s="30">
        <f>IF(AA68=0,0,VLOOKUP(AA68,FAC_TOTALS_APTA!$A$4:$BN$108,$L70,FALSE))</f>
        <v>0</v>
      </c>
      <c r="AB70" s="30">
        <f>IF(AB68=0,0,VLOOKUP(AB68,FAC_TOTALS_APTA!$A$4:$BN$108,$L70,FALSE))</f>
        <v>0</v>
      </c>
      <c r="AC70" s="33" t="e">
        <f>SUM(M70:AB70)</f>
        <v>#N/A</v>
      </c>
      <c r="AD70" s="34" t="e">
        <f>AC70/G85</f>
        <v>#N/A</v>
      </c>
      <c r="AE70" s="8"/>
    </row>
    <row r="71" spans="1:31" s="15" customFormat="1" ht="15" hidden="1" x14ac:dyDescent="0.2">
      <c r="A71" s="8"/>
      <c r="B71" s="27" t="s">
        <v>60</v>
      </c>
      <c r="C71" s="29" t="s">
        <v>24</v>
      </c>
      <c r="D71" s="8" t="s">
        <v>18</v>
      </c>
      <c r="E71" s="56">
        <v>-0.70179999999999998</v>
      </c>
      <c r="F71" s="8">
        <f>MATCH($D71,FAC_TOTALS_APTA!$A$2:$BN$2,)</f>
        <v>12</v>
      </c>
      <c r="G71" s="55" t="e">
        <f>VLOOKUP(G68,FAC_TOTALS_APTA!$A$4:$BN$108,$F71,FALSE)</f>
        <v>#N/A</v>
      </c>
      <c r="H71" s="55" t="e">
        <f>VLOOKUP(H68,FAC_TOTALS_APTA!$A$4:$BN$108,$F71,FALSE)</f>
        <v>#N/A</v>
      </c>
      <c r="I71" s="31" t="str">
        <f t="shared" ref="I71:I82" si="13">IFERROR(H71/G71-1,"-")</f>
        <v>-</v>
      </c>
      <c r="J71" s="32" t="str">
        <f t="shared" ref="J71:J82" si="14">IF(C71="Log","_log","")</f>
        <v>_log</v>
      </c>
      <c r="K71" s="32" t="str">
        <f t="shared" ref="K71:K83" si="15">CONCATENATE(D71,J71,"_FAC")</f>
        <v>FARE_per_UPT_2018_log_FAC</v>
      </c>
      <c r="L71" s="8">
        <f>MATCH($K71,FAC_TOTALS_APTA!$A$2:$BL$2,)</f>
        <v>25</v>
      </c>
      <c r="M71" s="30" t="e">
        <f>IF(M68=0,0,VLOOKUP(M68,FAC_TOTALS_APTA!$A$4:$BN$108,$L71,FALSE))</f>
        <v>#N/A</v>
      </c>
      <c r="N71" s="30" t="e">
        <f>IF(N68=0,0,VLOOKUP(N68,FAC_TOTALS_APTA!$A$4:$BN$108,$L71,FALSE))</f>
        <v>#N/A</v>
      </c>
      <c r="O71" s="30" t="e">
        <f>IF(O68=0,0,VLOOKUP(O68,FAC_TOTALS_APTA!$A$4:$BN$108,$L71,FALSE))</f>
        <v>#N/A</v>
      </c>
      <c r="P71" s="30" t="e">
        <f>IF(P68=0,0,VLOOKUP(P68,FAC_TOTALS_APTA!$A$4:$BN$108,$L71,FALSE))</f>
        <v>#N/A</v>
      </c>
      <c r="Q71" s="30" t="e">
        <f>IF(Q68=0,0,VLOOKUP(Q68,FAC_TOTALS_APTA!$A$4:$BN$108,$L71,FALSE))</f>
        <v>#N/A</v>
      </c>
      <c r="R71" s="30" t="e">
        <f>IF(R68=0,0,VLOOKUP(R68,FAC_TOTALS_APTA!$A$4:$BN$108,$L71,FALSE))</f>
        <v>#N/A</v>
      </c>
      <c r="S71" s="30">
        <f>IF(S68=0,0,VLOOKUP(S68,FAC_TOTALS_APTA!$A$4:$BN$108,$L71,FALSE))</f>
        <v>0</v>
      </c>
      <c r="T71" s="30">
        <f>IF(T68=0,0,VLOOKUP(T68,FAC_TOTALS_APTA!$A$4:$BN$108,$L71,FALSE))</f>
        <v>0</v>
      </c>
      <c r="U71" s="30">
        <f>IF(U68=0,0,VLOOKUP(U68,FAC_TOTALS_APTA!$A$4:$BN$108,$L71,FALSE))</f>
        <v>0</v>
      </c>
      <c r="V71" s="30">
        <f>IF(V68=0,0,VLOOKUP(V68,FAC_TOTALS_APTA!$A$4:$BN$108,$L71,FALSE))</f>
        <v>0</v>
      </c>
      <c r="W71" s="30">
        <f>IF(W68=0,0,VLOOKUP(W68,FAC_TOTALS_APTA!$A$4:$BN$108,$L71,FALSE))</f>
        <v>0</v>
      </c>
      <c r="X71" s="30">
        <f>IF(X68=0,0,VLOOKUP(X68,FAC_TOTALS_APTA!$A$4:$BN$108,$L71,FALSE))</f>
        <v>0</v>
      </c>
      <c r="Y71" s="30">
        <f>IF(Y68=0,0,VLOOKUP(Y68,FAC_TOTALS_APTA!$A$4:$BN$108,$L71,FALSE))</f>
        <v>0</v>
      </c>
      <c r="Z71" s="30">
        <f>IF(Z68=0,0,VLOOKUP(Z68,FAC_TOTALS_APTA!$A$4:$BN$108,$L71,FALSE))</f>
        <v>0</v>
      </c>
      <c r="AA71" s="30">
        <f>IF(AA68=0,0,VLOOKUP(AA68,FAC_TOTALS_APTA!$A$4:$BN$108,$L71,FALSE))</f>
        <v>0</v>
      </c>
      <c r="AB71" s="30">
        <f>IF(AB68=0,0,VLOOKUP(AB68,FAC_TOTALS_APTA!$A$4:$BN$108,$L71,FALSE))</f>
        <v>0</v>
      </c>
      <c r="AC71" s="33" t="e">
        <f t="shared" ref="AC71:AC82" si="16">SUM(M71:AB71)</f>
        <v>#N/A</v>
      </c>
      <c r="AD71" s="34" t="e">
        <f>AC71/G85</f>
        <v>#N/A</v>
      </c>
      <c r="AE71" s="8"/>
    </row>
    <row r="72" spans="1:31" s="15" customFormat="1" ht="15" hidden="1" x14ac:dyDescent="0.2">
      <c r="A72" s="8"/>
      <c r="B72" s="27" t="s">
        <v>56</v>
      </c>
      <c r="C72" s="29" t="s">
        <v>24</v>
      </c>
      <c r="D72" s="8" t="s">
        <v>9</v>
      </c>
      <c r="E72" s="56">
        <v>0.26119999999999999</v>
      </c>
      <c r="F72" s="8">
        <f>MATCH($D72,FAC_TOTALS_APTA!$A$2:$BN$2,)</f>
        <v>13</v>
      </c>
      <c r="G72" s="30" t="e">
        <f>VLOOKUP(G68,FAC_TOTALS_APTA!$A$4:$BN$108,$F72,FALSE)</f>
        <v>#N/A</v>
      </c>
      <c r="H72" s="30" t="e">
        <f>VLOOKUP(H68,FAC_TOTALS_APTA!$A$4:$BN$108,$F72,FALSE)</f>
        <v>#N/A</v>
      </c>
      <c r="I72" s="31" t="str">
        <f t="shared" si="13"/>
        <v>-</v>
      </c>
      <c r="J72" s="32" t="str">
        <f t="shared" si="14"/>
        <v>_log</v>
      </c>
      <c r="K72" s="32" t="str">
        <f t="shared" si="15"/>
        <v>POP_EMP_log_FAC</v>
      </c>
      <c r="L72" s="8">
        <f>MATCH($K72,FAC_TOTALS_APTA!$A$2:$BL$2,)</f>
        <v>26</v>
      </c>
      <c r="M72" s="30" t="e">
        <f>IF(M68=0,0,VLOOKUP(M68,FAC_TOTALS_APTA!$A$4:$BN$108,$L72,FALSE))</f>
        <v>#N/A</v>
      </c>
      <c r="N72" s="30" t="e">
        <f>IF(N68=0,0,VLOOKUP(N68,FAC_TOTALS_APTA!$A$4:$BN$108,$L72,FALSE))</f>
        <v>#N/A</v>
      </c>
      <c r="O72" s="30" t="e">
        <f>IF(O68=0,0,VLOOKUP(O68,FAC_TOTALS_APTA!$A$4:$BN$108,$L72,FALSE))</f>
        <v>#N/A</v>
      </c>
      <c r="P72" s="30" t="e">
        <f>IF(P68=0,0,VLOOKUP(P68,FAC_TOTALS_APTA!$A$4:$BN$108,$L72,FALSE))</f>
        <v>#N/A</v>
      </c>
      <c r="Q72" s="30" t="e">
        <f>IF(Q68=0,0,VLOOKUP(Q68,FAC_TOTALS_APTA!$A$4:$BN$108,$L72,FALSE))</f>
        <v>#N/A</v>
      </c>
      <c r="R72" s="30" t="e">
        <f>IF(R68=0,0,VLOOKUP(R68,FAC_TOTALS_APTA!$A$4:$BN$108,$L72,FALSE))</f>
        <v>#N/A</v>
      </c>
      <c r="S72" s="30">
        <f>IF(S68=0,0,VLOOKUP(S68,FAC_TOTALS_APTA!$A$4:$BN$108,$L72,FALSE))</f>
        <v>0</v>
      </c>
      <c r="T72" s="30">
        <f>IF(T68=0,0,VLOOKUP(T68,FAC_TOTALS_APTA!$A$4:$BN$108,$L72,FALSE))</f>
        <v>0</v>
      </c>
      <c r="U72" s="30">
        <f>IF(U68=0,0,VLOOKUP(U68,FAC_TOTALS_APTA!$A$4:$BN$108,$L72,FALSE))</f>
        <v>0</v>
      </c>
      <c r="V72" s="30">
        <f>IF(V68=0,0,VLOOKUP(V68,FAC_TOTALS_APTA!$A$4:$BN$108,$L72,FALSE))</f>
        <v>0</v>
      </c>
      <c r="W72" s="30">
        <f>IF(W68=0,0,VLOOKUP(W68,FAC_TOTALS_APTA!$A$4:$BN$108,$L72,FALSE))</f>
        <v>0</v>
      </c>
      <c r="X72" s="30">
        <f>IF(X68=0,0,VLOOKUP(X68,FAC_TOTALS_APTA!$A$4:$BN$108,$L72,FALSE))</f>
        <v>0</v>
      </c>
      <c r="Y72" s="30">
        <f>IF(Y68=0,0,VLOOKUP(Y68,FAC_TOTALS_APTA!$A$4:$BN$108,$L72,FALSE))</f>
        <v>0</v>
      </c>
      <c r="Z72" s="30">
        <f>IF(Z68=0,0,VLOOKUP(Z68,FAC_TOTALS_APTA!$A$4:$BN$108,$L72,FALSE))</f>
        <v>0</v>
      </c>
      <c r="AA72" s="30">
        <f>IF(AA68=0,0,VLOOKUP(AA68,FAC_TOTALS_APTA!$A$4:$BN$108,$L72,FALSE))</f>
        <v>0</v>
      </c>
      <c r="AB72" s="30">
        <f>IF(AB68=0,0,VLOOKUP(AB68,FAC_TOTALS_APTA!$A$4:$BN$108,$L72,FALSE))</f>
        <v>0</v>
      </c>
      <c r="AC72" s="33" t="e">
        <f t="shared" si="16"/>
        <v>#N/A</v>
      </c>
      <c r="AD72" s="34" t="e">
        <f>AC72/G85</f>
        <v>#N/A</v>
      </c>
      <c r="AE72" s="8"/>
    </row>
    <row r="73" spans="1:31" s="15" customFormat="1" ht="30" hidden="1" x14ac:dyDescent="0.2">
      <c r="A73" s="8"/>
      <c r="B73" s="27" t="s">
        <v>82</v>
      </c>
      <c r="C73" s="29"/>
      <c r="D73" s="5" t="s">
        <v>79</v>
      </c>
      <c r="E73" s="56">
        <v>0.39179999999999998</v>
      </c>
      <c r="F73" s="8">
        <f>MATCH($D73,FAC_TOTALS_APTA!$A$2:$BN$2,)</f>
        <v>17</v>
      </c>
      <c r="G73" s="55" t="e">
        <f>VLOOKUP(G68,FAC_TOTALS_APTA!$A$4:$BN$108,$F73,FALSE)</f>
        <v>#N/A</v>
      </c>
      <c r="H73" s="55" t="e">
        <f>VLOOKUP(H68,FAC_TOTALS_APTA!$A$4:$BN$108,$F73,FALSE)</f>
        <v>#N/A</v>
      </c>
      <c r="I73" s="31" t="str">
        <f t="shared" si="13"/>
        <v>-</v>
      </c>
      <c r="J73" s="32" t="str">
        <f t="shared" si="14"/>
        <v/>
      </c>
      <c r="K73" s="32" t="str">
        <f t="shared" si="15"/>
        <v>TSD_POP_EMP_PCT_FAC</v>
      </c>
      <c r="L73" s="8">
        <f>MATCH($K73,FAC_TOTALS_APTA!$A$2:$BL$2,)</f>
        <v>30</v>
      </c>
      <c r="M73" s="30" t="e">
        <f>IF(M68=0,0,VLOOKUP(M68,FAC_TOTALS_APTA!$A$4:$BN$108,$L73,FALSE))</f>
        <v>#N/A</v>
      </c>
      <c r="N73" s="30" t="e">
        <f>IF(N68=0,0,VLOOKUP(N68,FAC_TOTALS_APTA!$A$4:$BN$108,$L73,FALSE))</f>
        <v>#N/A</v>
      </c>
      <c r="O73" s="30" t="e">
        <f>IF(O68=0,0,VLOOKUP(O68,FAC_TOTALS_APTA!$A$4:$BN$108,$L73,FALSE))</f>
        <v>#N/A</v>
      </c>
      <c r="P73" s="30" t="e">
        <f>IF(P68=0,0,VLOOKUP(P68,FAC_TOTALS_APTA!$A$4:$BN$108,$L73,FALSE))</f>
        <v>#N/A</v>
      </c>
      <c r="Q73" s="30" t="e">
        <f>IF(Q68=0,0,VLOOKUP(Q68,FAC_TOTALS_APTA!$A$4:$BN$108,$L73,FALSE))</f>
        <v>#N/A</v>
      </c>
      <c r="R73" s="30" t="e">
        <f>IF(R68=0,0,VLOOKUP(R68,FAC_TOTALS_APTA!$A$4:$BN$108,$L73,FALSE))</f>
        <v>#N/A</v>
      </c>
      <c r="S73" s="30">
        <f>IF(S68=0,0,VLOOKUP(S68,FAC_TOTALS_APTA!$A$4:$BN$108,$L73,FALSE))</f>
        <v>0</v>
      </c>
      <c r="T73" s="30">
        <f>IF(T68=0,0,VLOOKUP(T68,FAC_TOTALS_APTA!$A$4:$BN$108,$L73,FALSE))</f>
        <v>0</v>
      </c>
      <c r="U73" s="30">
        <f>IF(U68=0,0,VLOOKUP(U68,FAC_TOTALS_APTA!$A$4:$BN$108,$L73,FALSE))</f>
        <v>0</v>
      </c>
      <c r="V73" s="30">
        <f>IF(V68=0,0,VLOOKUP(V68,FAC_TOTALS_APTA!$A$4:$BN$108,$L73,FALSE))</f>
        <v>0</v>
      </c>
      <c r="W73" s="30">
        <f>IF(W68=0,0,VLOOKUP(W68,FAC_TOTALS_APTA!$A$4:$BN$108,$L73,FALSE))</f>
        <v>0</v>
      </c>
      <c r="X73" s="30">
        <f>IF(X68=0,0,VLOOKUP(X68,FAC_TOTALS_APTA!$A$4:$BN$108,$L73,FALSE))</f>
        <v>0</v>
      </c>
      <c r="Y73" s="30">
        <f>IF(Y68=0,0,VLOOKUP(Y68,FAC_TOTALS_APTA!$A$4:$BN$108,$L73,FALSE))</f>
        <v>0</v>
      </c>
      <c r="Z73" s="30">
        <f>IF(Z68=0,0,VLOOKUP(Z68,FAC_TOTALS_APTA!$A$4:$BN$108,$L73,FALSE))</f>
        <v>0</v>
      </c>
      <c r="AA73" s="30">
        <f>IF(AA68=0,0,VLOOKUP(AA68,FAC_TOTALS_APTA!$A$4:$BN$108,$L73,FALSE))</f>
        <v>0</v>
      </c>
      <c r="AB73" s="30">
        <f>IF(AB68=0,0,VLOOKUP(AB68,FAC_TOTALS_APTA!$A$4:$BN$108,$L73,FALSE))</f>
        <v>0</v>
      </c>
      <c r="AC73" s="33" t="e">
        <f t="shared" si="16"/>
        <v>#N/A</v>
      </c>
      <c r="AD73" s="34" t="e">
        <f>AC73/G85</f>
        <v>#N/A</v>
      </c>
      <c r="AE73" s="8"/>
    </row>
    <row r="74" spans="1:31" s="15" customFormat="1" ht="15" hidden="1" x14ac:dyDescent="0.2">
      <c r="A74" s="8"/>
      <c r="B74" s="27" t="s">
        <v>57</v>
      </c>
      <c r="C74" s="29" t="s">
        <v>24</v>
      </c>
      <c r="D74" s="36" t="s">
        <v>17</v>
      </c>
      <c r="E74" s="56">
        <v>0.21890000000000001</v>
      </c>
      <c r="F74" s="8">
        <f>MATCH($D74,FAC_TOTALS_APTA!$A$2:$BN$2,)</f>
        <v>14</v>
      </c>
      <c r="G74" s="35" t="e">
        <f>VLOOKUP(G68,FAC_TOTALS_APTA!$A$4:$BN$108,$F74,FALSE)</f>
        <v>#N/A</v>
      </c>
      <c r="H74" s="35" t="e">
        <f>VLOOKUP(H68,FAC_TOTALS_APTA!$A$4:$BN$108,$F74,FALSE)</f>
        <v>#N/A</v>
      </c>
      <c r="I74" s="31" t="str">
        <f t="shared" si="13"/>
        <v>-</v>
      </c>
      <c r="J74" s="32" t="str">
        <f t="shared" si="14"/>
        <v>_log</v>
      </c>
      <c r="K74" s="32" t="str">
        <f t="shared" si="15"/>
        <v>GAS_PRICE_2018_log_FAC</v>
      </c>
      <c r="L74" s="8">
        <f>MATCH($K74,FAC_TOTALS_APTA!$A$2:$BL$2,)</f>
        <v>27</v>
      </c>
      <c r="M74" s="30" t="e">
        <f>IF(M68=0,0,VLOOKUP(M68,FAC_TOTALS_APTA!$A$4:$BN$108,$L74,FALSE))</f>
        <v>#N/A</v>
      </c>
      <c r="N74" s="30" t="e">
        <f>IF(N68=0,0,VLOOKUP(N68,FAC_TOTALS_APTA!$A$4:$BN$108,$L74,FALSE))</f>
        <v>#N/A</v>
      </c>
      <c r="O74" s="30" t="e">
        <f>IF(O68=0,0,VLOOKUP(O68,FAC_TOTALS_APTA!$A$4:$BN$108,$L74,FALSE))</f>
        <v>#N/A</v>
      </c>
      <c r="P74" s="30" t="e">
        <f>IF(P68=0,0,VLOOKUP(P68,FAC_TOTALS_APTA!$A$4:$BN$108,$L74,FALSE))</f>
        <v>#N/A</v>
      </c>
      <c r="Q74" s="30" t="e">
        <f>IF(Q68=0,0,VLOOKUP(Q68,FAC_TOTALS_APTA!$A$4:$BN$108,$L74,FALSE))</f>
        <v>#N/A</v>
      </c>
      <c r="R74" s="30" t="e">
        <f>IF(R68=0,0,VLOOKUP(R68,FAC_TOTALS_APTA!$A$4:$BN$108,$L74,FALSE))</f>
        <v>#N/A</v>
      </c>
      <c r="S74" s="30">
        <f>IF(S68=0,0,VLOOKUP(S68,FAC_TOTALS_APTA!$A$4:$BN$108,$L74,FALSE))</f>
        <v>0</v>
      </c>
      <c r="T74" s="30">
        <f>IF(T68=0,0,VLOOKUP(T68,FAC_TOTALS_APTA!$A$4:$BN$108,$L74,FALSE))</f>
        <v>0</v>
      </c>
      <c r="U74" s="30">
        <f>IF(U68=0,0,VLOOKUP(U68,FAC_TOTALS_APTA!$A$4:$BN$108,$L74,FALSE))</f>
        <v>0</v>
      </c>
      <c r="V74" s="30">
        <f>IF(V68=0,0,VLOOKUP(V68,FAC_TOTALS_APTA!$A$4:$BN$108,$L74,FALSE))</f>
        <v>0</v>
      </c>
      <c r="W74" s="30">
        <f>IF(W68=0,0,VLOOKUP(W68,FAC_TOTALS_APTA!$A$4:$BN$108,$L74,FALSE))</f>
        <v>0</v>
      </c>
      <c r="X74" s="30">
        <f>IF(X68=0,0,VLOOKUP(X68,FAC_TOTALS_APTA!$A$4:$BN$108,$L74,FALSE))</f>
        <v>0</v>
      </c>
      <c r="Y74" s="30">
        <f>IF(Y68=0,0,VLOOKUP(Y68,FAC_TOTALS_APTA!$A$4:$BN$108,$L74,FALSE))</f>
        <v>0</v>
      </c>
      <c r="Z74" s="30">
        <f>IF(Z68=0,0,VLOOKUP(Z68,FAC_TOTALS_APTA!$A$4:$BN$108,$L74,FALSE))</f>
        <v>0</v>
      </c>
      <c r="AA74" s="30">
        <f>IF(AA68=0,0,VLOOKUP(AA68,FAC_TOTALS_APTA!$A$4:$BN$108,$L74,FALSE))</f>
        <v>0</v>
      </c>
      <c r="AB74" s="30">
        <f>IF(AB68=0,0,VLOOKUP(AB68,FAC_TOTALS_APTA!$A$4:$BN$108,$L74,FALSE))</f>
        <v>0</v>
      </c>
      <c r="AC74" s="33" t="e">
        <f t="shared" si="16"/>
        <v>#N/A</v>
      </c>
      <c r="AD74" s="34" t="e">
        <f>AC74/G85</f>
        <v>#N/A</v>
      </c>
      <c r="AE74" s="8"/>
    </row>
    <row r="75" spans="1:31" s="15" customFormat="1" ht="15" hidden="1" x14ac:dyDescent="0.2">
      <c r="A75" s="8"/>
      <c r="B75" s="27" t="s">
        <v>54</v>
      </c>
      <c r="C75" s="29" t="s">
        <v>24</v>
      </c>
      <c r="D75" s="8" t="s">
        <v>16</v>
      </c>
      <c r="E75" s="56">
        <v>-0.3866</v>
      </c>
      <c r="F75" s="8">
        <f>MATCH($D75,FAC_TOTALS_APTA!$A$2:$BN$2,)</f>
        <v>15</v>
      </c>
      <c r="G75" s="55" t="e">
        <f>VLOOKUP(G68,FAC_TOTALS_APTA!$A$4:$BN$108,$F75,FALSE)</f>
        <v>#N/A</v>
      </c>
      <c r="H75" s="55" t="e">
        <f>VLOOKUP(H68,FAC_TOTALS_APTA!$A$4:$BN$108,$F75,FALSE)</f>
        <v>#N/A</v>
      </c>
      <c r="I75" s="31" t="str">
        <f t="shared" si="13"/>
        <v>-</v>
      </c>
      <c r="J75" s="32" t="str">
        <f t="shared" si="14"/>
        <v>_log</v>
      </c>
      <c r="K75" s="32" t="str">
        <f t="shared" si="15"/>
        <v>TOTAL_MED_INC_INDIV_2018_log_FAC</v>
      </c>
      <c r="L75" s="8">
        <f>MATCH($K75,FAC_TOTALS_APTA!$A$2:$BL$2,)</f>
        <v>28</v>
      </c>
      <c r="M75" s="30" t="e">
        <f>IF(M68=0,0,VLOOKUP(M68,FAC_TOTALS_APTA!$A$4:$BN$108,$L75,FALSE))</f>
        <v>#N/A</v>
      </c>
      <c r="N75" s="30" t="e">
        <f>IF(N68=0,0,VLOOKUP(N68,FAC_TOTALS_APTA!$A$4:$BN$108,$L75,FALSE))</f>
        <v>#N/A</v>
      </c>
      <c r="O75" s="30" t="e">
        <f>IF(O68=0,0,VLOOKUP(O68,FAC_TOTALS_APTA!$A$4:$BN$108,$L75,FALSE))</f>
        <v>#N/A</v>
      </c>
      <c r="P75" s="30" t="e">
        <f>IF(P68=0,0,VLOOKUP(P68,FAC_TOTALS_APTA!$A$4:$BN$108,$L75,FALSE))</f>
        <v>#N/A</v>
      </c>
      <c r="Q75" s="30" t="e">
        <f>IF(Q68=0,0,VLOOKUP(Q68,FAC_TOTALS_APTA!$A$4:$BN$108,$L75,FALSE))</f>
        <v>#N/A</v>
      </c>
      <c r="R75" s="30" t="e">
        <f>IF(R68=0,0,VLOOKUP(R68,FAC_TOTALS_APTA!$A$4:$BN$108,$L75,FALSE))</f>
        <v>#N/A</v>
      </c>
      <c r="S75" s="30">
        <f>IF(S68=0,0,VLOOKUP(S68,FAC_TOTALS_APTA!$A$4:$BN$108,$L75,FALSE))</f>
        <v>0</v>
      </c>
      <c r="T75" s="30">
        <f>IF(T68=0,0,VLOOKUP(T68,FAC_TOTALS_APTA!$A$4:$BN$108,$L75,FALSE))</f>
        <v>0</v>
      </c>
      <c r="U75" s="30">
        <f>IF(U68=0,0,VLOOKUP(U68,FAC_TOTALS_APTA!$A$4:$BN$108,$L75,FALSE))</f>
        <v>0</v>
      </c>
      <c r="V75" s="30">
        <f>IF(V68=0,0,VLOOKUP(V68,FAC_TOTALS_APTA!$A$4:$BN$108,$L75,FALSE))</f>
        <v>0</v>
      </c>
      <c r="W75" s="30">
        <f>IF(W68=0,0,VLOOKUP(W68,FAC_TOTALS_APTA!$A$4:$BN$108,$L75,FALSE))</f>
        <v>0</v>
      </c>
      <c r="X75" s="30">
        <f>IF(X68=0,0,VLOOKUP(X68,FAC_TOTALS_APTA!$A$4:$BN$108,$L75,FALSE))</f>
        <v>0</v>
      </c>
      <c r="Y75" s="30">
        <f>IF(Y68=0,0,VLOOKUP(Y68,FAC_TOTALS_APTA!$A$4:$BN$108,$L75,FALSE))</f>
        <v>0</v>
      </c>
      <c r="Z75" s="30">
        <f>IF(Z68=0,0,VLOOKUP(Z68,FAC_TOTALS_APTA!$A$4:$BN$108,$L75,FALSE))</f>
        <v>0</v>
      </c>
      <c r="AA75" s="30">
        <f>IF(AA68=0,0,VLOOKUP(AA68,FAC_TOTALS_APTA!$A$4:$BN$108,$L75,FALSE))</f>
        <v>0</v>
      </c>
      <c r="AB75" s="30">
        <f>IF(AB68=0,0,VLOOKUP(AB68,FAC_TOTALS_APTA!$A$4:$BN$108,$L75,FALSE))</f>
        <v>0</v>
      </c>
      <c r="AC75" s="33" t="e">
        <f t="shared" si="16"/>
        <v>#N/A</v>
      </c>
      <c r="AD75" s="34" t="e">
        <f>AC75/G85</f>
        <v>#N/A</v>
      </c>
      <c r="AE75" s="8"/>
    </row>
    <row r="76" spans="1:31" s="15" customFormat="1" ht="15" hidden="1" x14ac:dyDescent="0.2">
      <c r="A76" s="8"/>
      <c r="B76" s="27" t="s">
        <v>72</v>
      </c>
      <c r="C76" s="29"/>
      <c r="D76" s="8" t="s">
        <v>10</v>
      </c>
      <c r="E76" s="56">
        <v>7.1000000000000004E-3</v>
      </c>
      <c r="F76" s="8">
        <f>MATCH($D76,FAC_TOTALS_APTA!$A$2:$BN$2,)</f>
        <v>16</v>
      </c>
      <c r="G76" s="30" t="e">
        <f>VLOOKUP(G68,FAC_TOTALS_APTA!$A$4:$BN$108,$F76,FALSE)</f>
        <v>#N/A</v>
      </c>
      <c r="H76" s="30" t="e">
        <f>VLOOKUP(H68,FAC_TOTALS_APTA!$A$4:$BN$108,$F76,FALSE)</f>
        <v>#N/A</v>
      </c>
      <c r="I76" s="31" t="str">
        <f t="shared" si="13"/>
        <v>-</v>
      </c>
      <c r="J76" s="32" t="str">
        <f t="shared" si="14"/>
        <v/>
      </c>
      <c r="K76" s="32" t="str">
        <f t="shared" si="15"/>
        <v>PCT_HH_NO_VEH_FAC</v>
      </c>
      <c r="L76" s="8">
        <f>MATCH($K76,FAC_TOTALS_APTA!$A$2:$BL$2,)</f>
        <v>29</v>
      </c>
      <c r="M76" s="30" t="e">
        <f>IF(M68=0,0,VLOOKUP(M68,FAC_TOTALS_APTA!$A$4:$BN$108,$L76,FALSE))</f>
        <v>#N/A</v>
      </c>
      <c r="N76" s="30" t="e">
        <f>IF(N68=0,0,VLOOKUP(N68,FAC_TOTALS_APTA!$A$4:$BN$108,$L76,FALSE))</f>
        <v>#N/A</v>
      </c>
      <c r="O76" s="30" t="e">
        <f>IF(O68=0,0,VLOOKUP(O68,FAC_TOTALS_APTA!$A$4:$BN$108,$L76,FALSE))</f>
        <v>#N/A</v>
      </c>
      <c r="P76" s="30" t="e">
        <f>IF(P68=0,0,VLOOKUP(P68,FAC_TOTALS_APTA!$A$4:$BN$108,$L76,FALSE))</f>
        <v>#N/A</v>
      </c>
      <c r="Q76" s="30" t="e">
        <f>IF(Q68=0,0,VLOOKUP(Q68,FAC_TOTALS_APTA!$A$4:$BN$108,$L76,FALSE))</f>
        <v>#N/A</v>
      </c>
      <c r="R76" s="30" t="e">
        <f>IF(R68=0,0,VLOOKUP(R68,FAC_TOTALS_APTA!$A$4:$BN$108,$L76,FALSE))</f>
        <v>#N/A</v>
      </c>
      <c r="S76" s="30">
        <f>IF(S68=0,0,VLOOKUP(S68,FAC_TOTALS_APTA!$A$4:$BN$108,$L76,FALSE))</f>
        <v>0</v>
      </c>
      <c r="T76" s="30">
        <f>IF(T68=0,0,VLOOKUP(T68,FAC_TOTALS_APTA!$A$4:$BN$108,$L76,FALSE))</f>
        <v>0</v>
      </c>
      <c r="U76" s="30">
        <f>IF(U68=0,0,VLOOKUP(U68,FAC_TOTALS_APTA!$A$4:$BN$108,$L76,FALSE))</f>
        <v>0</v>
      </c>
      <c r="V76" s="30">
        <f>IF(V68=0,0,VLOOKUP(V68,FAC_TOTALS_APTA!$A$4:$BN$108,$L76,FALSE))</f>
        <v>0</v>
      </c>
      <c r="W76" s="30">
        <f>IF(W68=0,0,VLOOKUP(W68,FAC_TOTALS_APTA!$A$4:$BN$108,$L76,FALSE))</f>
        <v>0</v>
      </c>
      <c r="X76" s="30">
        <f>IF(X68=0,0,VLOOKUP(X68,FAC_TOTALS_APTA!$A$4:$BN$108,$L76,FALSE))</f>
        <v>0</v>
      </c>
      <c r="Y76" s="30">
        <f>IF(Y68=0,0,VLOOKUP(Y68,FAC_TOTALS_APTA!$A$4:$BN$108,$L76,FALSE))</f>
        <v>0</v>
      </c>
      <c r="Z76" s="30">
        <f>IF(Z68=0,0,VLOOKUP(Z68,FAC_TOTALS_APTA!$A$4:$BN$108,$L76,FALSE))</f>
        <v>0</v>
      </c>
      <c r="AA76" s="30">
        <f>IF(AA68=0,0,VLOOKUP(AA68,FAC_TOTALS_APTA!$A$4:$BN$108,$L76,FALSE))</f>
        <v>0</v>
      </c>
      <c r="AB76" s="30">
        <f>IF(AB68=0,0,VLOOKUP(AB68,FAC_TOTALS_APTA!$A$4:$BN$108,$L76,FALSE))</f>
        <v>0</v>
      </c>
      <c r="AC76" s="33" t="e">
        <f t="shared" si="16"/>
        <v>#N/A</v>
      </c>
      <c r="AD76" s="34" t="e">
        <f>AC76/G85</f>
        <v>#N/A</v>
      </c>
      <c r="AE76" s="8"/>
    </row>
    <row r="77" spans="1:31" s="15" customFormat="1" ht="15" hidden="1" x14ac:dyDescent="0.2">
      <c r="A77" s="8"/>
      <c r="B77" s="27" t="s">
        <v>55</v>
      </c>
      <c r="C77" s="29"/>
      <c r="D77" s="8" t="s">
        <v>32</v>
      </c>
      <c r="E77" s="56">
        <v>1E-4</v>
      </c>
      <c r="F77" s="8">
        <f>MATCH($D77,FAC_TOTALS_APTA!$A$2:$BN$2,)</f>
        <v>18</v>
      </c>
      <c r="G77" s="35" t="e">
        <f>VLOOKUP(G68,FAC_TOTALS_APTA!$A$4:$BN$108,$F77,FALSE)</f>
        <v>#N/A</v>
      </c>
      <c r="H77" s="35" t="e">
        <f>VLOOKUP(H68,FAC_TOTALS_APTA!$A$4:$BN$108,$F77,FALSE)</f>
        <v>#N/A</v>
      </c>
      <c r="I77" s="31" t="str">
        <f t="shared" si="13"/>
        <v>-</v>
      </c>
      <c r="J77" s="32" t="str">
        <f t="shared" si="14"/>
        <v/>
      </c>
      <c r="K77" s="32" t="str">
        <f t="shared" si="15"/>
        <v>JTW_HOME_PCT_FAC</v>
      </c>
      <c r="L77" s="8">
        <f>MATCH($K77,FAC_TOTALS_APTA!$A$2:$BL$2,)</f>
        <v>31</v>
      </c>
      <c r="M77" s="30" t="e">
        <f>IF(M68=0,0,VLOOKUP(M68,FAC_TOTALS_APTA!$A$4:$BN$108,$L77,FALSE))</f>
        <v>#N/A</v>
      </c>
      <c r="N77" s="30" t="e">
        <f>IF(N68=0,0,VLOOKUP(N68,FAC_TOTALS_APTA!$A$4:$BN$108,$L77,FALSE))</f>
        <v>#N/A</v>
      </c>
      <c r="O77" s="30" t="e">
        <f>IF(O68=0,0,VLOOKUP(O68,FAC_TOTALS_APTA!$A$4:$BN$108,$L77,FALSE))</f>
        <v>#N/A</v>
      </c>
      <c r="P77" s="30" t="e">
        <f>IF(P68=0,0,VLOOKUP(P68,FAC_TOTALS_APTA!$A$4:$BN$108,$L77,FALSE))</f>
        <v>#N/A</v>
      </c>
      <c r="Q77" s="30" t="e">
        <f>IF(Q68=0,0,VLOOKUP(Q68,FAC_TOTALS_APTA!$A$4:$BN$108,$L77,FALSE))</f>
        <v>#N/A</v>
      </c>
      <c r="R77" s="30" t="e">
        <f>IF(R68=0,0,VLOOKUP(R68,FAC_TOTALS_APTA!$A$4:$BN$108,$L77,FALSE))</f>
        <v>#N/A</v>
      </c>
      <c r="S77" s="30">
        <f>IF(S68=0,0,VLOOKUP(S68,FAC_TOTALS_APTA!$A$4:$BN$108,$L77,FALSE))</f>
        <v>0</v>
      </c>
      <c r="T77" s="30">
        <f>IF(T68=0,0,VLOOKUP(T68,FAC_TOTALS_APTA!$A$4:$BN$108,$L77,FALSE))</f>
        <v>0</v>
      </c>
      <c r="U77" s="30">
        <f>IF(U68=0,0,VLOOKUP(U68,FAC_TOTALS_APTA!$A$4:$BN$108,$L77,FALSE))</f>
        <v>0</v>
      </c>
      <c r="V77" s="30">
        <f>IF(V68=0,0,VLOOKUP(V68,FAC_TOTALS_APTA!$A$4:$BN$108,$L77,FALSE))</f>
        <v>0</v>
      </c>
      <c r="W77" s="30">
        <f>IF(W68=0,0,VLOOKUP(W68,FAC_TOTALS_APTA!$A$4:$BN$108,$L77,FALSE))</f>
        <v>0</v>
      </c>
      <c r="X77" s="30">
        <f>IF(X68=0,0,VLOOKUP(X68,FAC_TOTALS_APTA!$A$4:$BN$108,$L77,FALSE))</f>
        <v>0</v>
      </c>
      <c r="Y77" s="30">
        <f>IF(Y68=0,0,VLOOKUP(Y68,FAC_TOTALS_APTA!$A$4:$BN$108,$L77,FALSE))</f>
        <v>0</v>
      </c>
      <c r="Z77" s="30">
        <f>IF(Z68=0,0,VLOOKUP(Z68,FAC_TOTALS_APTA!$A$4:$BN$108,$L77,FALSE))</f>
        <v>0</v>
      </c>
      <c r="AA77" s="30">
        <f>IF(AA68=0,0,VLOOKUP(AA68,FAC_TOTALS_APTA!$A$4:$BN$108,$L77,FALSE))</f>
        <v>0</v>
      </c>
      <c r="AB77" s="30">
        <f>IF(AB68=0,0,VLOOKUP(AB68,FAC_TOTALS_APTA!$A$4:$BN$108,$L77,FALSE))</f>
        <v>0</v>
      </c>
      <c r="AC77" s="33" t="e">
        <f t="shared" si="16"/>
        <v>#N/A</v>
      </c>
      <c r="AD77" s="34" t="e">
        <f>AC77/G85</f>
        <v>#N/A</v>
      </c>
      <c r="AE77" s="8"/>
    </row>
    <row r="78" spans="1:31" s="15" customFormat="1" ht="34" hidden="1" x14ac:dyDescent="0.2">
      <c r="A78" s="8"/>
      <c r="B78" s="13" t="s">
        <v>83</v>
      </c>
      <c r="C78" s="29"/>
      <c r="D78" s="5" t="s">
        <v>89</v>
      </c>
      <c r="E78" s="56">
        <v>-5.9999999999999995E-4</v>
      </c>
      <c r="F78" s="8">
        <f>MATCH($D78,FAC_TOTALS_APTA!$A$2:$BN$2,)</f>
        <v>19</v>
      </c>
      <c r="G78" s="35" t="e">
        <f>VLOOKUP(G68,FAC_TOTALS_APTA!$A$4:$BN$108,$F78,FALSE)</f>
        <v>#N/A</v>
      </c>
      <c r="H78" s="35" t="e">
        <f>VLOOKUP(H68,FAC_TOTALS_APTA!$A$4:$BN$108,$F78,FALSE)</f>
        <v>#N/A</v>
      </c>
      <c r="I78" s="31" t="str">
        <f t="shared" si="13"/>
        <v>-</v>
      </c>
      <c r="J78" s="32" t="str">
        <f t="shared" si="14"/>
        <v/>
      </c>
      <c r="K78" s="32" t="str">
        <f t="shared" si="15"/>
        <v>PER_CAPITA_TNC_TRIPS_HI_OPEX_RAIL_FAC</v>
      </c>
      <c r="L78" s="8">
        <f>MATCH($K78,FAC_TOTALS_APTA!$A$2:$BL$2,)</f>
        <v>32</v>
      </c>
      <c r="M78" s="30" t="e">
        <f>IF(M68=0,0,VLOOKUP(M68,FAC_TOTALS_APTA!$A$4:$BN$108,$L78,FALSE))</f>
        <v>#N/A</v>
      </c>
      <c r="N78" s="30" t="e">
        <f>IF(N68=0,0,VLOOKUP(N68,FAC_TOTALS_APTA!$A$4:$BN$108,$L78,FALSE))</f>
        <v>#N/A</v>
      </c>
      <c r="O78" s="30" t="e">
        <f>IF(O68=0,0,VLOOKUP(O68,FAC_TOTALS_APTA!$A$4:$BN$108,$L78,FALSE))</f>
        <v>#N/A</v>
      </c>
      <c r="P78" s="30" t="e">
        <f>IF(P68=0,0,VLOOKUP(P68,FAC_TOTALS_APTA!$A$4:$BN$108,$L78,FALSE))</f>
        <v>#N/A</v>
      </c>
      <c r="Q78" s="30" t="e">
        <f>IF(Q68=0,0,VLOOKUP(Q68,FAC_TOTALS_APTA!$A$4:$BN$108,$L78,FALSE))</f>
        <v>#N/A</v>
      </c>
      <c r="R78" s="30" t="e">
        <f>IF(R68=0,0,VLOOKUP(R68,FAC_TOTALS_APTA!$A$4:$BN$108,$L78,FALSE))</f>
        <v>#N/A</v>
      </c>
      <c r="S78" s="30">
        <f>IF(S68=0,0,VLOOKUP(S68,FAC_TOTALS_APTA!$A$4:$BN$108,$L78,FALSE))</f>
        <v>0</v>
      </c>
      <c r="T78" s="30">
        <f>IF(T68=0,0,VLOOKUP(T68,FAC_TOTALS_APTA!$A$4:$BN$108,$L78,FALSE))</f>
        <v>0</v>
      </c>
      <c r="U78" s="30">
        <f>IF(U68=0,0,VLOOKUP(U68,FAC_TOTALS_APTA!$A$4:$BN$108,$L78,FALSE))</f>
        <v>0</v>
      </c>
      <c r="V78" s="30">
        <f>IF(V68=0,0,VLOOKUP(V68,FAC_TOTALS_APTA!$A$4:$BN$108,$L78,FALSE))</f>
        <v>0</v>
      </c>
      <c r="W78" s="30">
        <f>IF(W68=0,0,VLOOKUP(W68,FAC_TOTALS_APTA!$A$4:$BN$108,$L78,FALSE))</f>
        <v>0</v>
      </c>
      <c r="X78" s="30">
        <f>IF(X68=0,0,VLOOKUP(X68,FAC_TOTALS_APTA!$A$4:$BN$108,$L78,FALSE))</f>
        <v>0</v>
      </c>
      <c r="Y78" s="30">
        <f>IF(Y68=0,0,VLOOKUP(Y68,FAC_TOTALS_APTA!$A$4:$BN$108,$L78,FALSE))</f>
        <v>0</v>
      </c>
      <c r="Z78" s="30">
        <f>IF(Z68=0,0,VLOOKUP(Z68,FAC_TOTALS_APTA!$A$4:$BN$108,$L78,FALSE))</f>
        <v>0</v>
      </c>
      <c r="AA78" s="30">
        <f>IF(AA68=0,0,VLOOKUP(AA68,FAC_TOTALS_APTA!$A$4:$BN$108,$L78,FALSE))</f>
        <v>0</v>
      </c>
      <c r="AB78" s="30">
        <f>IF(AB68=0,0,VLOOKUP(AB68,FAC_TOTALS_APTA!$A$4:$BN$108,$L78,FALSE))</f>
        <v>0</v>
      </c>
      <c r="AC78" s="33" t="e">
        <f t="shared" si="16"/>
        <v>#N/A</v>
      </c>
      <c r="AD78" s="34" t="e">
        <f>AC78/G85</f>
        <v>#N/A</v>
      </c>
      <c r="AE78" s="8"/>
    </row>
    <row r="79" spans="1:31" s="15" customFormat="1" ht="34" hidden="1" x14ac:dyDescent="0.2">
      <c r="A79" s="8"/>
      <c r="B79" s="13" t="s">
        <v>83</v>
      </c>
      <c r="C79" s="29"/>
      <c r="D79" s="5" t="s">
        <v>85</v>
      </c>
      <c r="E79" s="56">
        <v>-4.2099999999999999E-2</v>
      </c>
      <c r="F79" s="8">
        <f>MATCH($D79,FAC_TOTALS_APTA!$A$2:$BN$2,)</f>
        <v>20</v>
      </c>
      <c r="G79" s="35" t="e">
        <f>VLOOKUP(G68,FAC_TOTALS_APTA!$A$4:$BN$108,$F79,FALSE)</f>
        <v>#N/A</v>
      </c>
      <c r="H79" s="35" t="e">
        <f>VLOOKUP(H68,FAC_TOTALS_APTA!$A$4:$BN$108,$F79,FALSE)</f>
        <v>#N/A</v>
      </c>
      <c r="I79" s="31" t="str">
        <f t="shared" si="13"/>
        <v>-</v>
      </c>
      <c r="J79" s="32" t="str">
        <f t="shared" si="14"/>
        <v/>
      </c>
      <c r="K79" s="32" t="str">
        <f t="shared" si="15"/>
        <v>PER_CAPITA_TNC_TRIPS_MIDLOW_RAIL_FAC</v>
      </c>
      <c r="L79" s="8">
        <f>MATCH($K79,FAC_TOTALS_APTA!$A$2:$BL$2,)</f>
        <v>33</v>
      </c>
      <c r="M79" s="30" t="e">
        <f>IF(M68=0,0,VLOOKUP(M68,FAC_TOTALS_APTA!$A$4:$BN$108,$L79,FALSE))</f>
        <v>#N/A</v>
      </c>
      <c r="N79" s="30" t="e">
        <f>IF(N68=0,0,VLOOKUP(N68,FAC_TOTALS_APTA!$A$4:$BN$108,$L79,FALSE))</f>
        <v>#N/A</v>
      </c>
      <c r="O79" s="30" t="e">
        <f>IF(O68=0,0,VLOOKUP(O68,FAC_TOTALS_APTA!$A$4:$BN$108,$L79,FALSE))</f>
        <v>#N/A</v>
      </c>
      <c r="P79" s="30" t="e">
        <f>IF(P68=0,0,VLOOKUP(P68,FAC_TOTALS_APTA!$A$4:$BN$108,$L79,FALSE))</f>
        <v>#N/A</v>
      </c>
      <c r="Q79" s="30" t="e">
        <f>IF(Q68=0,0,VLOOKUP(Q68,FAC_TOTALS_APTA!$A$4:$BN$108,$L79,FALSE))</f>
        <v>#N/A</v>
      </c>
      <c r="R79" s="30" t="e">
        <f>IF(R68=0,0,VLOOKUP(R68,FAC_TOTALS_APTA!$A$4:$BN$108,$L79,FALSE))</f>
        <v>#N/A</v>
      </c>
      <c r="S79" s="30">
        <f>IF(S68=0,0,VLOOKUP(S68,FAC_TOTALS_APTA!$A$4:$BN$108,$L79,FALSE))</f>
        <v>0</v>
      </c>
      <c r="T79" s="30">
        <f>IF(T68=0,0,VLOOKUP(T68,FAC_TOTALS_APTA!$A$4:$BN$108,$L79,FALSE))</f>
        <v>0</v>
      </c>
      <c r="U79" s="30">
        <f>IF(U68=0,0,VLOOKUP(U68,FAC_TOTALS_APTA!$A$4:$BN$108,$L79,FALSE))</f>
        <v>0</v>
      </c>
      <c r="V79" s="30">
        <f>IF(V68=0,0,VLOOKUP(V68,FAC_TOTALS_APTA!$A$4:$BN$108,$L79,FALSE))</f>
        <v>0</v>
      </c>
      <c r="W79" s="30">
        <f>IF(W68=0,0,VLOOKUP(W68,FAC_TOTALS_APTA!$A$4:$BN$108,$L79,FALSE))</f>
        <v>0</v>
      </c>
      <c r="X79" s="30">
        <f>IF(X68=0,0,VLOOKUP(X68,FAC_TOTALS_APTA!$A$4:$BN$108,$L79,FALSE))</f>
        <v>0</v>
      </c>
      <c r="Y79" s="30">
        <f>IF(Y68=0,0,VLOOKUP(Y68,FAC_TOTALS_APTA!$A$4:$BN$108,$L79,FALSE))</f>
        <v>0</v>
      </c>
      <c r="Z79" s="30">
        <f>IF(Z68=0,0,VLOOKUP(Z68,FAC_TOTALS_APTA!$A$4:$BN$108,$L79,FALSE))</f>
        <v>0</v>
      </c>
      <c r="AA79" s="30">
        <f>IF(AA68=0,0,VLOOKUP(AA68,FAC_TOTALS_APTA!$A$4:$BN$108,$L79,FALSE))</f>
        <v>0</v>
      </c>
      <c r="AB79" s="30">
        <f>IF(AB68=0,0,VLOOKUP(AB68,FAC_TOTALS_APTA!$A$4:$BN$108,$L79,FALSE))</f>
        <v>0</v>
      </c>
      <c r="AC79" s="33" t="e">
        <f t="shared" si="16"/>
        <v>#N/A</v>
      </c>
      <c r="AD79" s="34" t="e">
        <f>AC79/G85</f>
        <v>#N/A</v>
      </c>
      <c r="AE79" s="8"/>
    </row>
    <row r="80" spans="1:31" s="15" customFormat="1" ht="34" hidden="1" x14ac:dyDescent="0.2">
      <c r="A80" s="8"/>
      <c r="B80" s="13" t="s">
        <v>83</v>
      </c>
      <c r="C80" s="29"/>
      <c r="D80" s="5" t="s">
        <v>90</v>
      </c>
      <c r="E80" s="56">
        <v>2.8E-3</v>
      </c>
      <c r="F80" s="8">
        <f>MATCH($D80,FAC_TOTALS_APTA!$A$2:$BN$2,)</f>
        <v>21</v>
      </c>
      <c r="G80" s="35" t="e">
        <f>VLOOKUP(G68,FAC_TOTALS_APTA!$A$4:$BN$108,$F80,FALSE)</f>
        <v>#N/A</v>
      </c>
      <c r="H80" s="35" t="e">
        <f>VLOOKUP(H68,FAC_TOTALS_APTA!$A$4:$BN$108,$F80,FALSE)</f>
        <v>#N/A</v>
      </c>
      <c r="I80" s="31" t="str">
        <f t="shared" si="13"/>
        <v>-</v>
      </c>
      <c r="J80" s="32" t="str">
        <f t="shared" si="14"/>
        <v/>
      </c>
      <c r="K80" s="32" t="str">
        <f t="shared" si="15"/>
        <v>PER_CAPITA_TNC_TRIPS_NEW_YORK_RAIL_FAC</v>
      </c>
      <c r="L80" s="8">
        <f>MATCH($K80,FAC_TOTALS_APTA!$A$2:$BL$2,)</f>
        <v>34</v>
      </c>
      <c r="M80" s="30" t="e">
        <f>IF(M68=0,0,VLOOKUP(M68,FAC_TOTALS_APTA!$A$4:$BN$108,$L80,FALSE))</f>
        <v>#N/A</v>
      </c>
      <c r="N80" s="30" t="e">
        <f>IF(N68=0,0,VLOOKUP(N68,FAC_TOTALS_APTA!$A$4:$BN$108,$L80,FALSE))</f>
        <v>#N/A</v>
      </c>
      <c r="O80" s="30" t="e">
        <f>IF(O68=0,0,VLOOKUP(O68,FAC_TOTALS_APTA!$A$4:$BN$108,$L80,FALSE))</f>
        <v>#N/A</v>
      </c>
      <c r="P80" s="30" t="e">
        <f>IF(P68=0,0,VLOOKUP(P68,FAC_TOTALS_APTA!$A$4:$BN$108,$L80,FALSE))</f>
        <v>#N/A</v>
      </c>
      <c r="Q80" s="30" t="e">
        <f>IF(Q68=0,0,VLOOKUP(Q68,FAC_TOTALS_APTA!$A$4:$BN$108,$L80,FALSE))</f>
        <v>#N/A</v>
      </c>
      <c r="R80" s="30" t="e">
        <f>IF(R68=0,0,VLOOKUP(R68,FAC_TOTALS_APTA!$A$4:$BN$108,$L80,FALSE))</f>
        <v>#N/A</v>
      </c>
      <c r="S80" s="30">
        <f>IF(S68=0,0,VLOOKUP(S68,FAC_TOTALS_APTA!$A$4:$BN$108,$L80,FALSE))</f>
        <v>0</v>
      </c>
      <c r="T80" s="30">
        <f>IF(T68=0,0,VLOOKUP(T68,FAC_TOTALS_APTA!$A$4:$BN$108,$L80,FALSE))</f>
        <v>0</v>
      </c>
      <c r="U80" s="30">
        <f>IF(U68=0,0,VLOOKUP(U68,FAC_TOTALS_APTA!$A$4:$BN$108,$L80,FALSE))</f>
        <v>0</v>
      </c>
      <c r="V80" s="30">
        <f>IF(V68=0,0,VLOOKUP(V68,FAC_TOTALS_APTA!$A$4:$BN$108,$L80,FALSE))</f>
        <v>0</v>
      </c>
      <c r="W80" s="30">
        <f>IF(W68=0,0,VLOOKUP(W68,FAC_TOTALS_APTA!$A$4:$BN$108,$L80,FALSE))</f>
        <v>0</v>
      </c>
      <c r="X80" s="30">
        <f>IF(X68=0,0,VLOOKUP(X68,FAC_TOTALS_APTA!$A$4:$BN$108,$L80,FALSE))</f>
        <v>0</v>
      </c>
      <c r="Y80" s="30">
        <f>IF(Y68=0,0,VLOOKUP(Y68,FAC_TOTALS_APTA!$A$4:$BN$108,$L80,FALSE))</f>
        <v>0</v>
      </c>
      <c r="Z80" s="30">
        <f>IF(Z68=0,0,VLOOKUP(Z68,FAC_TOTALS_APTA!$A$4:$BN$108,$L80,FALSE))</f>
        <v>0</v>
      </c>
      <c r="AA80" s="30">
        <f>IF(AA68=0,0,VLOOKUP(AA68,FAC_TOTALS_APTA!$A$4:$BN$108,$L80,FALSE))</f>
        <v>0</v>
      </c>
      <c r="AB80" s="30">
        <f>IF(AB68=0,0,VLOOKUP(AB68,FAC_TOTALS_APTA!$A$4:$BN$108,$L80,FALSE))</f>
        <v>0</v>
      </c>
      <c r="AC80" s="33" t="e">
        <f t="shared" si="16"/>
        <v>#N/A</v>
      </c>
      <c r="AD80" s="34" t="e">
        <f>AC80/G85</f>
        <v>#N/A</v>
      </c>
      <c r="AE80" s="8"/>
    </row>
    <row r="81" spans="1:31" s="15" customFormat="1" ht="15" hidden="1" x14ac:dyDescent="0.2">
      <c r="A81" s="8"/>
      <c r="B81" s="27" t="s">
        <v>73</v>
      </c>
      <c r="C81" s="29"/>
      <c r="D81" s="8" t="s">
        <v>49</v>
      </c>
      <c r="E81" s="56">
        <v>-9.7000000000000003E-3</v>
      </c>
      <c r="F81" s="8">
        <f>MATCH($D81,FAC_TOTALS_APTA!$A$2:$BN$2,)</f>
        <v>22</v>
      </c>
      <c r="G81" s="35" t="e">
        <f>VLOOKUP(G68,FAC_TOTALS_APTA!$A$4:$BN$108,$F81,FALSE)</f>
        <v>#N/A</v>
      </c>
      <c r="H81" s="35" t="e">
        <f>VLOOKUP(H68,FAC_TOTALS_APTA!$A$4:$BN$108,$F81,FALSE)</f>
        <v>#N/A</v>
      </c>
      <c r="I81" s="31" t="str">
        <f t="shared" si="13"/>
        <v>-</v>
      </c>
      <c r="J81" s="32" t="str">
        <f t="shared" si="14"/>
        <v/>
      </c>
      <c r="K81" s="32" t="str">
        <f t="shared" si="15"/>
        <v>BIKE_SHARE_FAC</v>
      </c>
      <c r="L81" s="8">
        <f>MATCH($K81,FAC_TOTALS_APTA!$A$2:$BL$2,)</f>
        <v>35</v>
      </c>
      <c r="M81" s="30" t="e">
        <f>IF(M68=0,0,VLOOKUP(M68,FAC_TOTALS_APTA!$A$4:$BN$108,$L81,FALSE))</f>
        <v>#N/A</v>
      </c>
      <c r="N81" s="30" t="e">
        <f>IF(N68=0,0,VLOOKUP(N68,FAC_TOTALS_APTA!$A$4:$BN$108,$L81,FALSE))</f>
        <v>#N/A</v>
      </c>
      <c r="O81" s="30" t="e">
        <f>IF(O68=0,0,VLOOKUP(O68,FAC_TOTALS_APTA!$A$4:$BN$108,$L81,FALSE))</f>
        <v>#N/A</v>
      </c>
      <c r="P81" s="30" t="e">
        <f>IF(P68=0,0,VLOOKUP(P68,FAC_TOTALS_APTA!$A$4:$BN$108,$L81,FALSE))</f>
        <v>#N/A</v>
      </c>
      <c r="Q81" s="30" t="e">
        <f>IF(Q68=0,0,VLOOKUP(Q68,FAC_TOTALS_APTA!$A$4:$BN$108,$L81,FALSE))</f>
        <v>#N/A</v>
      </c>
      <c r="R81" s="30" t="e">
        <f>IF(R68=0,0,VLOOKUP(R68,FAC_TOTALS_APTA!$A$4:$BN$108,$L81,FALSE))</f>
        <v>#N/A</v>
      </c>
      <c r="S81" s="30">
        <f>IF(S68=0,0,VLOOKUP(S68,FAC_TOTALS_APTA!$A$4:$BN$108,$L81,FALSE))</f>
        <v>0</v>
      </c>
      <c r="T81" s="30">
        <f>IF(T68=0,0,VLOOKUP(T68,FAC_TOTALS_APTA!$A$4:$BN$108,$L81,FALSE))</f>
        <v>0</v>
      </c>
      <c r="U81" s="30">
        <f>IF(U68=0,0,VLOOKUP(U68,FAC_TOTALS_APTA!$A$4:$BN$108,$L81,FALSE))</f>
        <v>0</v>
      </c>
      <c r="V81" s="30">
        <f>IF(V68=0,0,VLOOKUP(V68,FAC_TOTALS_APTA!$A$4:$BN$108,$L81,FALSE))</f>
        <v>0</v>
      </c>
      <c r="W81" s="30">
        <f>IF(W68=0,0,VLOOKUP(W68,FAC_TOTALS_APTA!$A$4:$BN$108,$L81,FALSE))</f>
        <v>0</v>
      </c>
      <c r="X81" s="30">
        <f>IF(X68=0,0,VLOOKUP(X68,FAC_TOTALS_APTA!$A$4:$BN$108,$L81,FALSE))</f>
        <v>0</v>
      </c>
      <c r="Y81" s="30">
        <f>IF(Y68=0,0,VLOOKUP(Y68,FAC_TOTALS_APTA!$A$4:$BN$108,$L81,FALSE))</f>
        <v>0</v>
      </c>
      <c r="Z81" s="30">
        <f>IF(Z68=0,0,VLOOKUP(Z68,FAC_TOTALS_APTA!$A$4:$BN$108,$L81,FALSE))</f>
        <v>0</v>
      </c>
      <c r="AA81" s="30">
        <f>IF(AA68=0,0,VLOOKUP(AA68,FAC_TOTALS_APTA!$A$4:$BN$108,$L81,FALSE))</f>
        <v>0</v>
      </c>
      <c r="AB81" s="30">
        <f>IF(AB68=0,0,VLOOKUP(AB68,FAC_TOTALS_APTA!$A$4:$BN$108,$L81,FALSE))</f>
        <v>0</v>
      </c>
      <c r="AC81" s="33" t="e">
        <f t="shared" si="16"/>
        <v>#N/A</v>
      </c>
      <c r="AD81" s="34" t="e">
        <f>AC81/G85</f>
        <v>#N/A</v>
      </c>
      <c r="AE81" s="8"/>
    </row>
    <row r="82" spans="1:31" s="15" customFormat="1" ht="15" hidden="1" x14ac:dyDescent="0.2">
      <c r="A82" s="8"/>
      <c r="B82" s="10" t="s">
        <v>74</v>
      </c>
      <c r="C82" s="28"/>
      <c r="D82" s="9" t="s">
        <v>50</v>
      </c>
      <c r="E82" s="57">
        <v>-4.1399999999999999E-2</v>
      </c>
      <c r="F82" s="9">
        <f>MATCH($D82,FAC_TOTALS_APTA!$A$2:$BN$2,)</f>
        <v>23</v>
      </c>
      <c r="G82" s="37" t="e">
        <f>VLOOKUP(G68,FAC_TOTALS_APTA!$A$4:$BN$108,$F82,FALSE)</f>
        <v>#N/A</v>
      </c>
      <c r="H82" s="37" t="e">
        <f>VLOOKUP(H68,FAC_TOTALS_APTA!$A$4:$BN$108,$F82,FALSE)</f>
        <v>#N/A</v>
      </c>
      <c r="I82" s="38" t="str">
        <f t="shared" si="13"/>
        <v>-</v>
      </c>
      <c r="J82" s="39" t="str">
        <f t="shared" si="14"/>
        <v/>
      </c>
      <c r="K82" s="39" t="str">
        <f t="shared" si="15"/>
        <v>scooter_flag_FAC</v>
      </c>
      <c r="L82" s="9">
        <f>MATCH($K82,FAC_TOTALS_APTA!$A$2:$BL$2,)</f>
        <v>36</v>
      </c>
      <c r="M82" s="40">
        <f>IF($M$11=0,0,VLOOKUP($M$11,FAC_TOTALS_APTA!$A$4:$BN$108,$L82,FALSE))</f>
        <v>0</v>
      </c>
      <c r="N82" s="40">
        <f>IF($M$11=0,0,VLOOKUP($M$11,FAC_TOTALS_APTA!$A$4:$BN$108,$L82,FALSE))</f>
        <v>0</v>
      </c>
      <c r="O82" s="40">
        <f>IF($M$11=0,0,VLOOKUP($M$11,FAC_TOTALS_APTA!$A$4:$BN$108,$L82,FALSE))</f>
        <v>0</v>
      </c>
      <c r="P82" s="40">
        <f>IF($M$11=0,0,VLOOKUP($M$11,FAC_TOTALS_APTA!$A$4:$BN$108,$L82,FALSE))</f>
        <v>0</v>
      </c>
      <c r="Q82" s="40">
        <f>IF($M$11=0,0,VLOOKUP($M$11,FAC_TOTALS_APTA!$A$4:$BN$108,$L82,FALSE))</f>
        <v>0</v>
      </c>
      <c r="R82" s="40">
        <f>IF($M$11=0,0,VLOOKUP($M$11,FAC_TOTALS_APTA!$A$4:$BN$108,$L82,FALSE))</f>
        <v>0</v>
      </c>
      <c r="S82" s="40">
        <f>IF($M$11=0,0,VLOOKUP($M$11,FAC_TOTALS_APTA!$A$4:$BN$108,$L82,FALSE))</f>
        <v>0</v>
      </c>
      <c r="T82" s="40">
        <f>IF($M$11=0,0,VLOOKUP($M$11,FAC_TOTALS_APTA!$A$4:$BN$108,$L82,FALSE))</f>
        <v>0</v>
      </c>
      <c r="U82" s="40">
        <f>IF($M$11=0,0,VLOOKUP($M$11,FAC_TOTALS_APTA!$A$4:$BN$108,$L82,FALSE))</f>
        <v>0</v>
      </c>
      <c r="V82" s="40">
        <f>IF($M$11=0,0,VLOOKUP($M$11,FAC_TOTALS_APTA!$A$4:$BN$108,$L82,FALSE))</f>
        <v>0</v>
      </c>
      <c r="W82" s="40">
        <f>IF($M$11=0,0,VLOOKUP($M$11,FAC_TOTALS_APTA!$A$4:$BN$108,$L82,FALSE))</f>
        <v>0</v>
      </c>
      <c r="X82" s="40">
        <f>IF($M$11=0,0,VLOOKUP($M$11,FAC_TOTALS_APTA!$A$4:$BN$108,$L82,FALSE))</f>
        <v>0</v>
      </c>
      <c r="Y82" s="40">
        <f>IF($M$11=0,0,VLOOKUP($M$11,FAC_TOTALS_APTA!$A$4:$BN$108,$L82,FALSE))</f>
        <v>0</v>
      </c>
      <c r="Z82" s="40">
        <f>IF($M$11=0,0,VLOOKUP($M$11,FAC_TOTALS_APTA!$A$4:$BN$108,$L82,FALSE))</f>
        <v>0</v>
      </c>
      <c r="AA82" s="40">
        <f>IF($M$11=0,0,VLOOKUP($M$11,FAC_TOTALS_APTA!$A$4:$BN$108,$L82,FALSE))</f>
        <v>0</v>
      </c>
      <c r="AB82" s="40">
        <f>IF($M$11=0,0,VLOOKUP($M$11,FAC_TOTALS_APTA!$A$4:$BN$108,$L82,FALSE))</f>
        <v>0</v>
      </c>
      <c r="AC82" s="41">
        <f t="shared" si="16"/>
        <v>0</v>
      </c>
      <c r="AD82" s="42" t="e">
        <f>AC82/G85</f>
        <v>#N/A</v>
      </c>
      <c r="AE82" s="8"/>
    </row>
    <row r="83" spans="1:31" s="15" customFormat="1" ht="15" hidden="1" x14ac:dyDescent="0.2">
      <c r="A83" s="8"/>
      <c r="B83" s="43" t="s">
        <v>61</v>
      </c>
      <c r="C83" s="44"/>
      <c r="D83" s="43" t="s">
        <v>53</v>
      </c>
      <c r="E83" s="45"/>
      <c r="F83" s="46"/>
      <c r="G83" s="47"/>
      <c r="H83" s="47"/>
      <c r="I83" s="48"/>
      <c r="J83" s="49"/>
      <c r="K83" s="49" t="str">
        <f t="shared" si="15"/>
        <v>New_Reporter_FAC</v>
      </c>
      <c r="L83" s="46">
        <f>MATCH($K83,FAC_TOTALS_APTA!$A$2:$BL$2,)</f>
        <v>40</v>
      </c>
      <c r="M83" s="47" t="e">
        <f>IF(M68=0,0,VLOOKUP(M68,FAC_TOTALS_APTA!$A$4:$BN$108,$L83,FALSE))</f>
        <v>#N/A</v>
      </c>
      <c r="N83" s="47" t="e">
        <f>IF(N68=0,0,VLOOKUP(N68,FAC_TOTALS_APTA!$A$4:$BN$108,$L83,FALSE))</f>
        <v>#N/A</v>
      </c>
      <c r="O83" s="47" t="e">
        <f>IF(O68=0,0,VLOOKUP(O68,FAC_TOTALS_APTA!$A$4:$BN$108,$L83,FALSE))</f>
        <v>#N/A</v>
      </c>
      <c r="P83" s="47" t="e">
        <f>IF(P68=0,0,VLOOKUP(P68,FAC_TOTALS_APTA!$A$4:$BN$108,$L83,FALSE))</f>
        <v>#N/A</v>
      </c>
      <c r="Q83" s="47" t="e">
        <f>IF(Q68=0,0,VLOOKUP(Q68,FAC_TOTALS_APTA!$A$4:$BN$108,$L83,FALSE))</f>
        <v>#N/A</v>
      </c>
      <c r="R83" s="47" t="e">
        <f>IF(R68=0,0,VLOOKUP(R68,FAC_TOTALS_APTA!$A$4:$BN$108,$L83,FALSE))</f>
        <v>#N/A</v>
      </c>
      <c r="S83" s="47">
        <f>IF(S68=0,0,VLOOKUP(S68,FAC_TOTALS_APTA!$A$4:$BN$108,$L83,FALSE))</f>
        <v>0</v>
      </c>
      <c r="T83" s="47">
        <f>IF(T68=0,0,VLOOKUP(T68,FAC_TOTALS_APTA!$A$4:$BN$108,$L83,FALSE))</f>
        <v>0</v>
      </c>
      <c r="U83" s="47">
        <f>IF(U68=0,0,VLOOKUP(U68,FAC_TOTALS_APTA!$A$4:$BN$108,$L83,FALSE))</f>
        <v>0</v>
      </c>
      <c r="V83" s="47">
        <f>IF(V68=0,0,VLOOKUP(V68,FAC_TOTALS_APTA!$A$4:$BN$108,$L83,FALSE))</f>
        <v>0</v>
      </c>
      <c r="W83" s="47">
        <f>IF(W68=0,0,VLOOKUP(W68,FAC_TOTALS_APTA!$A$4:$BN$108,$L83,FALSE))</f>
        <v>0</v>
      </c>
      <c r="X83" s="47">
        <f>IF(X68=0,0,VLOOKUP(X68,FAC_TOTALS_APTA!$A$4:$BN$108,$L83,FALSE))</f>
        <v>0</v>
      </c>
      <c r="Y83" s="47">
        <f>IF(Y68=0,0,VLOOKUP(Y68,FAC_TOTALS_APTA!$A$4:$BN$108,$L83,FALSE))</f>
        <v>0</v>
      </c>
      <c r="Z83" s="47">
        <f>IF(Z68=0,0,VLOOKUP(Z68,FAC_TOTALS_APTA!$A$4:$BN$108,$L83,FALSE))</f>
        <v>0</v>
      </c>
      <c r="AA83" s="47">
        <f>IF(AA68=0,0,VLOOKUP(AA68,FAC_TOTALS_APTA!$A$4:$BN$108,$L83,FALSE))</f>
        <v>0</v>
      </c>
      <c r="AB83" s="47">
        <f>IF(AB68=0,0,VLOOKUP(AB68,FAC_TOTALS_APTA!$A$4:$BN$108,$L83,FALSE))</f>
        <v>0</v>
      </c>
      <c r="AC83" s="50" t="e">
        <f>SUM(M83:AB83)</f>
        <v>#N/A</v>
      </c>
      <c r="AD83" s="51" t="e">
        <f>AC83/G85</f>
        <v>#N/A</v>
      </c>
      <c r="AE83" s="8"/>
    </row>
    <row r="84" spans="1:31" s="74" customFormat="1" ht="15" hidden="1" x14ac:dyDescent="0.2">
      <c r="A84" s="73"/>
      <c r="B84" s="27" t="s">
        <v>75</v>
      </c>
      <c r="C84" s="29"/>
      <c r="D84" s="8" t="s">
        <v>6</v>
      </c>
      <c r="E84" s="56"/>
      <c r="F84" s="8">
        <f>MATCH($D84,FAC_TOTALS_APTA!$A$2:$BL$2,)</f>
        <v>9</v>
      </c>
      <c r="G84" s="75" t="e">
        <f>VLOOKUP(G68,FAC_TOTALS_APTA!$A$4:$BN$108,$F84,FALSE)</f>
        <v>#N/A</v>
      </c>
      <c r="H84" s="75" t="e">
        <f>VLOOKUP(H68,FAC_TOTALS_APTA!$A$4:$BL$108,$F84,FALSE)</f>
        <v>#N/A</v>
      </c>
      <c r="I84" s="77" t="e">
        <f t="shared" ref="I84:I85" si="17">H84/G84-1</f>
        <v>#N/A</v>
      </c>
      <c r="J84" s="32"/>
      <c r="K84" s="32"/>
      <c r="L84" s="8"/>
      <c r="M84" s="30" t="e">
        <f>SUM(M70:M75)</f>
        <v>#N/A</v>
      </c>
      <c r="N84" s="30" t="e">
        <f>SUM(N70:N75)</f>
        <v>#N/A</v>
      </c>
      <c r="O84" s="30" t="e">
        <f>SUM(O70:O75)</f>
        <v>#N/A</v>
      </c>
      <c r="P84" s="30" t="e">
        <f>SUM(P70:P75)</f>
        <v>#N/A</v>
      </c>
      <c r="Q84" s="30" t="e">
        <f>SUM(Q70:Q75)</f>
        <v>#N/A</v>
      </c>
      <c r="R84" s="30" t="e">
        <f>SUM(R70:R75)</f>
        <v>#N/A</v>
      </c>
      <c r="S84" s="30">
        <f>SUM(S70:S75)</f>
        <v>0</v>
      </c>
      <c r="T84" s="30">
        <f>SUM(T70:T75)</f>
        <v>0</v>
      </c>
      <c r="U84" s="30">
        <f>SUM(U70:U75)</f>
        <v>0</v>
      </c>
      <c r="V84" s="30">
        <f>SUM(V70:V75)</f>
        <v>0</v>
      </c>
      <c r="W84" s="30">
        <f>SUM(W70:W75)</f>
        <v>0</v>
      </c>
      <c r="X84" s="30">
        <f>SUM(X70:X75)</f>
        <v>0</v>
      </c>
      <c r="Y84" s="30">
        <f>SUM(Y70:Y75)</f>
        <v>0</v>
      </c>
      <c r="Z84" s="30">
        <f>SUM(Z70:Z75)</f>
        <v>0</v>
      </c>
      <c r="AA84" s="30">
        <f>SUM(AA70:AA75)</f>
        <v>0</v>
      </c>
      <c r="AB84" s="30">
        <f>SUM(AB70:AB75)</f>
        <v>0</v>
      </c>
      <c r="AC84" s="33" t="e">
        <f>H84-G84</f>
        <v>#N/A</v>
      </c>
      <c r="AD84" s="34" t="e">
        <f>I84</f>
        <v>#N/A</v>
      </c>
      <c r="AE84" s="73"/>
    </row>
    <row r="85" spans="1:31" ht="16" hidden="1" thickBot="1" x14ac:dyDescent="0.25">
      <c r="B85" s="11" t="s">
        <v>58</v>
      </c>
      <c r="C85" s="25"/>
      <c r="D85" s="25" t="s">
        <v>4</v>
      </c>
      <c r="E85" s="25"/>
      <c r="F85" s="25">
        <f>MATCH($D85,FAC_TOTALS_APTA!$A$2:$BL$2,)</f>
        <v>7</v>
      </c>
      <c r="G85" s="76" t="e">
        <f>VLOOKUP(G68,FAC_TOTALS_APTA!$A$4:$BL$108,$F85,FALSE)</f>
        <v>#N/A</v>
      </c>
      <c r="H85" s="76" t="e">
        <f>VLOOKUP(H68,FAC_TOTALS_APTA!$A$4:$BL$108,$F85,FALSE)</f>
        <v>#N/A</v>
      </c>
      <c r="I85" s="78" t="e">
        <f t="shared" si="17"/>
        <v>#N/A</v>
      </c>
      <c r="J85" s="52"/>
      <c r="K85" s="52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53" t="e">
        <f>H85-G85</f>
        <v>#N/A</v>
      </c>
      <c r="AD85" s="54" t="e">
        <f>I85</f>
        <v>#N/A</v>
      </c>
    </row>
    <row r="86" spans="1:31" ht="17" hidden="1" thickTop="1" thickBot="1" x14ac:dyDescent="0.25">
      <c r="B86" s="58" t="s">
        <v>76</v>
      </c>
      <c r="C86" s="59"/>
      <c r="D86" s="59"/>
      <c r="E86" s="60"/>
      <c r="F86" s="59"/>
      <c r="G86" s="59"/>
      <c r="H86" s="59"/>
      <c r="I86" s="61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4" t="e">
        <f>AD85-AD84</f>
        <v>#N/A</v>
      </c>
    </row>
    <row r="87" spans="1:31" ht="15" hidden="1" thickTop="1" x14ac:dyDescent="0.2">
      <c r="B87" s="17"/>
      <c r="C87" s="12"/>
      <c r="D87" s="12"/>
      <c r="E87" s="8"/>
      <c r="F87" s="12"/>
      <c r="G87" s="12"/>
      <c r="H87" s="12"/>
      <c r="I87" s="19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34"/>
    </row>
    <row r="88" spans="1:31" hidden="1" x14ac:dyDescent="0.2">
      <c r="B88" s="17"/>
      <c r="C88" s="12"/>
      <c r="D88" s="12"/>
      <c r="E88" s="8"/>
      <c r="F88" s="12"/>
      <c r="G88" s="12"/>
      <c r="H88" s="12"/>
      <c r="I88" s="19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34"/>
    </row>
    <row r="89" spans="1:31" s="12" customFormat="1" ht="15" x14ac:dyDescent="0.2">
      <c r="B89" s="20" t="s">
        <v>28</v>
      </c>
      <c r="E89" s="8"/>
      <c r="I89" s="19"/>
    </row>
    <row r="90" spans="1:31" ht="15" x14ac:dyDescent="0.2">
      <c r="B90" s="17" t="s">
        <v>19</v>
      </c>
      <c r="C90" s="18" t="s">
        <v>20</v>
      </c>
      <c r="D90" s="12"/>
      <c r="E90" s="8"/>
      <c r="F90" s="12"/>
      <c r="G90" s="12"/>
      <c r="H90" s="12"/>
      <c r="I90" s="19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1" x14ac:dyDescent="0.2">
      <c r="B91" s="17"/>
      <c r="C91" s="18"/>
      <c r="D91" s="12"/>
      <c r="E91" s="8"/>
      <c r="F91" s="12"/>
      <c r="G91" s="12"/>
      <c r="H91" s="12"/>
      <c r="I91" s="19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1:31" ht="15" x14ac:dyDescent="0.2">
      <c r="B92" s="20" t="s">
        <v>78</v>
      </c>
      <c r="C92" s="21">
        <v>1</v>
      </c>
      <c r="D92" s="12"/>
      <c r="E92" s="8"/>
      <c r="F92" s="12"/>
      <c r="G92" s="12"/>
      <c r="H92" s="12"/>
      <c r="I92" s="19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1" ht="16" thickBot="1" x14ac:dyDescent="0.25">
      <c r="B93" s="22" t="s">
        <v>41</v>
      </c>
      <c r="C93" s="23">
        <v>10</v>
      </c>
      <c r="D93" s="24"/>
      <c r="E93" s="25"/>
      <c r="F93" s="24"/>
      <c r="G93" s="24"/>
      <c r="H93" s="24"/>
      <c r="I93" s="26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</row>
    <row r="94" spans="1:31" ht="15" thickTop="1" x14ac:dyDescent="0.2">
      <c r="B94" s="62"/>
      <c r="C94" s="63"/>
      <c r="D94" s="63"/>
      <c r="E94" s="63"/>
      <c r="F94" s="63"/>
      <c r="G94" s="85" t="s">
        <v>59</v>
      </c>
      <c r="H94" s="85"/>
      <c r="I94" s="85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5" t="s">
        <v>63</v>
      </c>
      <c r="AD94" s="85"/>
    </row>
    <row r="95" spans="1:31" ht="15" x14ac:dyDescent="0.2">
      <c r="B95" s="10" t="s">
        <v>21</v>
      </c>
      <c r="C95" s="28" t="s">
        <v>22</v>
      </c>
      <c r="D95" s="9" t="s">
        <v>23</v>
      </c>
      <c r="E95" s="9" t="s">
        <v>29</v>
      </c>
      <c r="F95" s="9"/>
      <c r="G95" s="28">
        <f>$C$1</f>
        <v>2012</v>
      </c>
      <c r="H95" s="28">
        <f>$C$2</f>
        <v>2018</v>
      </c>
      <c r="I95" s="28" t="s">
        <v>25</v>
      </c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 t="s">
        <v>27</v>
      </c>
      <c r="AD95" s="28" t="s">
        <v>25</v>
      </c>
    </row>
    <row r="96" spans="1:31" s="15" customFormat="1" x14ac:dyDescent="0.2">
      <c r="A96" s="8"/>
      <c r="B96" s="27"/>
      <c r="C96" s="29"/>
      <c r="D96" s="8"/>
      <c r="E96" s="8"/>
      <c r="F96" s="8"/>
      <c r="G96" s="8"/>
      <c r="H96" s="8"/>
      <c r="I96" s="29"/>
      <c r="J96" s="8"/>
      <c r="K96" s="8"/>
      <c r="L96" s="8"/>
      <c r="M96" s="8">
        <v>1</v>
      </c>
      <c r="N96" s="8">
        <v>2</v>
      </c>
      <c r="O96" s="8">
        <v>3</v>
      </c>
      <c r="P96" s="8">
        <v>4</v>
      </c>
      <c r="Q96" s="8">
        <v>5</v>
      </c>
      <c r="R96" s="8">
        <v>6</v>
      </c>
      <c r="S96" s="8">
        <v>7</v>
      </c>
      <c r="T96" s="8">
        <v>8</v>
      </c>
      <c r="U96" s="8">
        <v>9</v>
      </c>
      <c r="V96" s="8">
        <v>10</v>
      </c>
      <c r="W96" s="8">
        <v>11</v>
      </c>
      <c r="X96" s="8">
        <v>12</v>
      </c>
      <c r="Y96" s="8">
        <v>13</v>
      </c>
      <c r="Z96" s="8">
        <v>14</v>
      </c>
      <c r="AA96" s="8">
        <v>15</v>
      </c>
      <c r="AB96" s="8">
        <v>16</v>
      </c>
      <c r="AC96" s="8"/>
      <c r="AD96" s="8"/>
      <c r="AE96" s="8"/>
    </row>
    <row r="97" spans="1:31" x14ac:dyDescent="0.2">
      <c r="B97" s="27"/>
      <c r="C97" s="29"/>
      <c r="D97" s="8"/>
      <c r="E97" s="8"/>
      <c r="F97" s="8"/>
      <c r="G97" s="8" t="str">
        <f>CONCATENATE($C92,"_",$C93,"_",G95)</f>
        <v>1_10_2012</v>
      </c>
      <c r="H97" s="8" t="str">
        <f>CONCATENATE($C92,"_",$C93,"_",H95)</f>
        <v>1_10_2018</v>
      </c>
      <c r="I97" s="29"/>
      <c r="J97" s="8"/>
      <c r="K97" s="8"/>
      <c r="L97" s="8"/>
      <c r="M97" s="8" t="str">
        <f>IF($G95+M96&gt;$H95,0,CONCATENATE($C92,"_",$C93,"_",$G95+M96))</f>
        <v>1_10_2013</v>
      </c>
      <c r="N97" s="8" t="str">
        <f t="shared" ref="N97:AB97" si="18">IF($G95+N96&gt;$H95,0,CONCATENATE($C92,"_",$C93,"_",$G95+N96))</f>
        <v>1_10_2014</v>
      </c>
      <c r="O97" s="8" t="str">
        <f t="shared" si="18"/>
        <v>1_10_2015</v>
      </c>
      <c r="P97" s="8" t="str">
        <f t="shared" si="18"/>
        <v>1_10_2016</v>
      </c>
      <c r="Q97" s="8" t="str">
        <f t="shared" si="18"/>
        <v>1_10_2017</v>
      </c>
      <c r="R97" s="8" t="str">
        <f t="shared" si="18"/>
        <v>1_10_2018</v>
      </c>
      <c r="S97" s="8">
        <f t="shared" si="18"/>
        <v>0</v>
      </c>
      <c r="T97" s="8">
        <f t="shared" si="18"/>
        <v>0</v>
      </c>
      <c r="U97" s="8">
        <f t="shared" si="18"/>
        <v>0</v>
      </c>
      <c r="V97" s="8">
        <f t="shared" si="18"/>
        <v>0</v>
      </c>
      <c r="W97" s="8">
        <f t="shared" si="18"/>
        <v>0</v>
      </c>
      <c r="X97" s="8">
        <f t="shared" si="18"/>
        <v>0</v>
      </c>
      <c r="Y97" s="8">
        <f t="shared" si="18"/>
        <v>0</v>
      </c>
      <c r="Z97" s="8">
        <f t="shared" si="18"/>
        <v>0</v>
      </c>
      <c r="AA97" s="8">
        <f t="shared" si="18"/>
        <v>0</v>
      </c>
      <c r="AB97" s="8">
        <f t="shared" si="18"/>
        <v>0</v>
      </c>
      <c r="AC97" s="8"/>
      <c r="AD97" s="8"/>
    </row>
    <row r="98" spans="1:31" x14ac:dyDescent="0.2">
      <c r="B98" s="27"/>
      <c r="C98" s="29"/>
      <c r="D98" s="8"/>
      <c r="E98" s="8"/>
      <c r="F98" s="8" t="s">
        <v>26</v>
      </c>
      <c r="G98" s="30"/>
      <c r="H98" s="30"/>
      <c r="I98" s="29"/>
      <c r="J98" s="8"/>
      <c r="K98" s="8"/>
      <c r="L98" s="8" t="s">
        <v>26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1" s="15" customFormat="1" ht="15" x14ac:dyDescent="0.2">
      <c r="A99" s="8"/>
      <c r="B99" s="27" t="s">
        <v>37</v>
      </c>
      <c r="C99" s="29" t="s">
        <v>24</v>
      </c>
      <c r="D99" s="8" t="s">
        <v>8</v>
      </c>
      <c r="E99" s="56">
        <v>0.52300000000000002</v>
      </c>
      <c r="F99" s="8">
        <f>MATCH($D99,FAC_TOTALS_APTA!$A$2:$BN$2,)</f>
        <v>11</v>
      </c>
      <c r="G99" s="30">
        <f>VLOOKUP(G97,FAC_TOTALS_APTA!$A$4:$BN$108,$F99,FALSE)</f>
        <v>542311539.39999902</v>
      </c>
      <c r="H99" s="30">
        <f>VLOOKUP(H97,FAC_TOTALS_APTA!$A$4:$BN$108,$F99,FALSE)</f>
        <v>560645667.79999995</v>
      </c>
      <c r="I99" s="31">
        <f>IFERROR(H99/G99-1,"-")</f>
        <v>3.3807372825378934E-2</v>
      </c>
      <c r="J99" s="32" t="str">
        <f>IF(C99="Log","_log","")</f>
        <v>_log</v>
      </c>
      <c r="K99" s="32" t="str">
        <f>CONCATENATE(D99,J99,"_FAC")</f>
        <v>VRM_ADJ_log_FAC</v>
      </c>
      <c r="L99" s="8">
        <f>MATCH($K99,FAC_TOTALS_APTA!$A$2:$BL$2,)</f>
        <v>24</v>
      </c>
      <c r="M99" s="30">
        <f>IF(M97=0,0,VLOOKUP(M97,FAC_TOTALS_APTA!$A$4:$BN$108,$L99,FALSE))</f>
        <v>34024150.766005397</v>
      </c>
      <c r="N99" s="30">
        <f>IF(N97=0,0,VLOOKUP(N97,FAC_TOTALS_APTA!$A$4:$BN$108,$L99,FALSE))</f>
        <v>19740385.0486442</v>
      </c>
      <c r="O99" s="30">
        <f>IF(O97=0,0,VLOOKUP(O97,FAC_TOTALS_APTA!$A$4:$BN$108,$L99,FALSE))</f>
        <v>3489622.1474617999</v>
      </c>
      <c r="P99" s="30">
        <f>IF(P97=0,0,VLOOKUP(P97,FAC_TOTALS_APTA!$A$4:$BN$108,$L99,FALSE))</f>
        <v>-1481235.3678659601</v>
      </c>
      <c r="Q99" s="30">
        <f>IF(Q97=0,0,VLOOKUP(Q97,FAC_TOTALS_APTA!$A$4:$BN$108,$L99,FALSE))</f>
        <v>9231420.7526672706</v>
      </c>
      <c r="R99" s="30">
        <f>IF(R97=0,0,VLOOKUP(R97,FAC_TOTALS_APTA!$A$4:$BN$108,$L99,FALSE))</f>
        <v>-13209960.2070996</v>
      </c>
      <c r="S99" s="30">
        <f>IF(S97=0,0,VLOOKUP(S97,FAC_TOTALS_APTA!$A$4:$BN$108,$L99,FALSE))</f>
        <v>0</v>
      </c>
      <c r="T99" s="30">
        <f>IF(T97=0,0,VLOOKUP(T97,FAC_TOTALS_APTA!$A$4:$BN$108,$L99,FALSE))</f>
        <v>0</v>
      </c>
      <c r="U99" s="30">
        <f>IF(U97=0,0,VLOOKUP(U97,FAC_TOTALS_APTA!$A$4:$BN$108,$L99,FALSE))</f>
        <v>0</v>
      </c>
      <c r="V99" s="30">
        <f>IF(V97=0,0,VLOOKUP(V97,FAC_TOTALS_APTA!$A$4:$BN$108,$L99,FALSE))</f>
        <v>0</v>
      </c>
      <c r="W99" s="30">
        <f>IF(W97=0,0,VLOOKUP(W97,FAC_TOTALS_APTA!$A$4:$BN$108,$L99,FALSE))</f>
        <v>0</v>
      </c>
      <c r="X99" s="30">
        <f>IF(X97=0,0,VLOOKUP(X97,FAC_TOTALS_APTA!$A$4:$BN$108,$L99,FALSE))</f>
        <v>0</v>
      </c>
      <c r="Y99" s="30">
        <f>IF(Y97=0,0,VLOOKUP(Y97,FAC_TOTALS_APTA!$A$4:$BN$108,$L99,FALSE))</f>
        <v>0</v>
      </c>
      <c r="Z99" s="30">
        <f>IF(Z97=0,0,VLOOKUP(Z97,FAC_TOTALS_APTA!$A$4:$BN$108,$L99,FALSE))</f>
        <v>0</v>
      </c>
      <c r="AA99" s="30">
        <f>IF(AA97=0,0,VLOOKUP(AA97,FAC_TOTALS_APTA!$A$4:$BN$108,$L99,FALSE))</f>
        <v>0</v>
      </c>
      <c r="AB99" s="30">
        <f>IF(AB97=0,0,VLOOKUP(AB97,FAC_TOTALS_APTA!$A$4:$BN$108,$L99,FALSE))</f>
        <v>0</v>
      </c>
      <c r="AC99" s="33">
        <f>SUM(M99:AB99)</f>
        <v>51794383.13981311</v>
      </c>
      <c r="AD99" s="34">
        <f>AC99/G114</f>
        <v>1.7680275364218099E-2</v>
      </c>
      <c r="AE99" s="8"/>
    </row>
    <row r="100" spans="1:31" s="15" customFormat="1" ht="15" x14ac:dyDescent="0.2">
      <c r="A100" s="8"/>
      <c r="B100" s="27" t="s">
        <v>60</v>
      </c>
      <c r="C100" s="29" t="s">
        <v>24</v>
      </c>
      <c r="D100" s="8" t="s">
        <v>18</v>
      </c>
      <c r="E100" s="56">
        <v>-0.71730000000000005</v>
      </c>
      <c r="F100" s="8">
        <f>MATCH($D100,FAC_TOTALS_APTA!$A$2:$BN$2,)</f>
        <v>12</v>
      </c>
      <c r="G100" s="55">
        <f>VLOOKUP(G97,FAC_TOTALS_APTA!$A$4:$BN$108,$F100,FALSE)</f>
        <v>1.6964752679999999</v>
      </c>
      <c r="H100" s="55">
        <f>VLOOKUP(H97,FAC_TOTALS_APTA!$A$4:$BN$108,$F100,FALSE)</f>
        <v>1.9555512669999999</v>
      </c>
      <c r="I100" s="31">
        <f t="shared" ref="I100:I111" si="19">IFERROR(H100/G100-1,"-")</f>
        <v>0.15271427994669717</v>
      </c>
      <c r="J100" s="32" t="str">
        <f t="shared" ref="J100:J111" si="20">IF(C100="Log","_log","")</f>
        <v>_log</v>
      </c>
      <c r="K100" s="32" t="str">
        <f t="shared" ref="K100:K112" si="21">CONCATENATE(D100,J100,"_FAC")</f>
        <v>FARE_per_UPT_2018_log_FAC</v>
      </c>
      <c r="L100" s="8">
        <f>MATCH($K100,FAC_TOTALS_APTA!$A$2:$BL$2,)</f>
        <v>25</v>
      </c>
      <c r="M100" s="30">
        <f>IF(M97=0,0,VLOOKUP(M97,FAC_TOTALS_APTA!$A$4:$BN$108,$L100,FALSE))</f>
        <v>-46821176.055537097</v>
      </c>
      <c r="N100" s="30">
        <f>IF(N97=0,0,VLOOKUP(N97,FAC_TOTALS_APTA!$A$4:$BN$108,$L100,FALSE))</f>
        <v>7222329.1237955904</v>
      </c>
      <c r="O100" s="30">
        <f>IF(O97=0,0,VLOOKUP(O97,FAC_TOTALS_APTA!$A$4:$BN$108,$L100,FALSE))</f>
        <v>-106434687.257588</v>
      </c>
      <c r="P100" s="30">
        <f>IF(P97=0,0,VLOOKUP(P97,FAC_TOTALS_APTA!$A$4:$BN$108,$L100,FALSE))</f>
        <v>-7432246.1678648796</v>
      </c>
      <c r="Q100" s="30">
        <f>IF(Q97=0,0,VLOOKUP(Q97,FAC_TOTALS_APTA!$A$4:$BN$108,$L100,FALSE))</f>
        <v>-2996439.5895106499</v>
      </c>
      <c r="R100" s="30">
        <f>IF(R97=0,0,VLOOKUP(R97,FAC_TOTALS_APTA!$A$4:$BN$108,$L100,FALSE))</f>
        <v>-43450877.9514594</v>
      </c>
      <c r="S100" s="30">
        <f>IF(S97=0,0,VLOOKUP(S97,FAC_TOTALS_APTA!$A$4:$BN$108,$L100,FALSE))</f>
        <v>0</v>
      </c>
      <c r="T100" s="30">
        <f>IF(T97=0,0,VLOOKUP(T97,FAC_TOTALS_APTA!$A$4:$BN$108,$L100,FALSE))</f>
        <v>0</v>
      </c>
      <c r="U100" s="30">
        <f>IF(U97=0,0,VLOOKUP(U97,FAC_TOTALS_APTA!$A$4:$BN$108,$L100,FALSE))</f>
        <v>0</v>
      </c>
      <c r="V100" s="30">
        <f>IF(V97=0,0,VLOOKUP(V97,FAC_TOTALS_APTA!$A$4:$BN$108,$L100,FALSE))</f>
        <v>0</v>
      </c>
      <c r="W100" s="30">
        <f>IF(W97=0,0,VLOOKUP(W97,FAC_TOTALS_APTA!$A$4:$BN$108,$L100,FALSE))</f>
        <v>0</v>
      </c>
      <c r="X100" s="30">
        <f>IF(X97=0,0,VLOOKUP(X97,FAC_TOTALS_APTA!$A$4:$BN$108,$L100,FALSE))</f>
        <v>0</v>
      </c>
      <c r="Y100" s="30">
        <f>IF(Y97=0,0,VLOOKUP(Y97,FAC_TOTALS_APTA!$A$4:$BN$108,$L100,FALSE))</f>
        <v>0</v>
      </c>
      <c r="Z100" s="30">
        <f>IF(Z97=0,0,VLOOKUP(Z97,FAC_TOTALS_APTA!$A$4:$BN$108,$L100,FALSE))</f>
        <v>0</v>
      </c>
      <c r="AA100" s="30">
        <f>IF(AA97=0,0,VLOOKUP(AA97,FAC_TOTALS_APTA!$A$4:$BN$108,$L100,FALSE))</f>
        <v>0</v>
      </c>
      <c r="AB100" s="30">
        <f>IF(AB97=0,0,VLOOKUP(AB97,FAC_TOTALS_APTA!$A$4:$BN$108,$L100,FALSE))</f>
        <v>0</v>
      </c>
      <c r="AC100" s="33">
        <f t="shared" ref="AC100:AC111" si="22">SUM(M100:AB100)</f>
        <v>-199913097.89816445</v>
      </c>
      <c r="AD100" s="34">
        <f>AC100/G114</f>
        <v>-6.8241349843136512E-2</v>
      </c>
      <c r="AE100" s="8"/>
    </row>
    <row r="101" spans="1:31" s="15" customFormat="1" ht="15" x14ac:dyDescent="0.2">
      <c r="A101" s="8"/>
      <c r="B101" s="27" t="s">
        <v>56</v>
      </c>
      <c r="C101" s="29" t="s">
        <v>24</v>
      </c>
      <c r="D101" s="8" t="s">
        <v>9</v>
      </c>
      <c r="E101" s="56">
        <v>0.59470000000000001</v>
      </c>
      <c r="F101" s="8">
        <f>MATCH($D101,FAC_TOTALS_APTA!$A$2:$BN$2,)</f>
        <v>13</v>
      </c>
      <c r="G101" s="30">
        <f>VLOOKUP(G97,FAC_TOTALS_APTA!$A$4:$BN$108,$F101,FALSE)</f>
        <v>27909105.420000002</v>
      </c>
      <c r="H101" s="30">
        <f>VLOOKUP(H97,FAC_TOTALS_APTA!$A$4:$BN$108,$F101,FALSE)</f>
        <v>29807700.839999899</v>
      </c>
      <c r="I101" s="31">
        <f t="shared" si="19"/>
        <v>6.8027813555046501E-2</v>
      </c>
      <c r="J101" s="32" t="str">
        <f t="shared" si="20"/>
        <v>_log</v>
      </c>
      <c r="K101" s="32" t="str">
        <f t="shared" si="21"/>
        <v>POP_EMP_log_FAC</v>
      </c>
      <c r="L101" s="8">
        <f>MATCH($K101,FAC_TOTALS_APTA!$A$2:$BL$2,)</f>
        <v>26</v>
      </c>
      <c r="M101" s="30">
        <f>IF(M97=0,0,VLOOKUP(M97,FAC_TOTALS_APTA!$A$4:$BN$108,$L101,FALSE))</f>
        <v>56365710.956620798</v>
      </c>
      <c r="N101" s="30">
        <f>IF(N97=0,0,VLOOKUP(N97,FAC_TOTALS_APTA!$A$4:$BN$108,$L101,FALSE))</f>
        <v>18246878.3969552</v>
      </c>
      <c r="O101" s="30">
        <f>IF(O97=0,0,VLOOKUP(O97,FAC_TOTALS_APTA!$A$4:$BN$108,$L101,FALSE))</f>
        <v>17125000.056542601</v>
      </c>
      <c r="P101" s="30">
        <f>IF(P97=0,0,VLOOKUP(P97,FAC_TOTALS_APTA!$A$4:$BN$108,$L101,FALSE))</f>
        <v>3664320.68788312</v>
      </c>
      <c r="Q101" s="30">
        <f>IF(Q97=0,0,VLOOKUP(Q97,FAC_TOTALS_APTA!$A$4:$BN$108,$L101,FALSE))</f>
        <v>14295020.943920899</v>
      </c>
      <c r="R101" s="30">
        <f>IF(R97=0,0,VLOOKUP(R97,FAC_TOTALS_APTA!$A$4:$BN$108,$L101,FALSE))</f>
        <v>8628874.6244305093</v>
      </c>
      <c r="S101" s="30">
        <f>IF(S97=0,0,VLOOKUP(S97,FAC_TOTALS_APTA!$A$4:$BN$108,$L101,FALSE))</f>
        <v>0</v>
      </c>
      <c r="T101" s="30">
        <f>IF(T97=0,0,VLOOKUP(T97,FAC_TOTALS_APTA!$A$4:$BN$108,$L101,FALSE))</f>
        <v>0</v>
      </c>
      <c r="U101" s="30">
        <f>IF(U97=0,0,VLOOKUP(U97,FAC_TOTALS_APTA!$A$4:$BN$108,$L101,FALSE))</f>
        <v>0</v>
      </c>
      <c r="V101" s="30">
        <f>IF(V97=0,0,VLOOKUP(V97,FAC_TOTALS_APTA!$A$4:$BN$108,$L101,FALSE))</f>
        <v>0</v>
      </c>
      <c r="W101" s="30">
        <f>IF(W97=0,0,VLOOKUP(W97,FAC_TOTALS_APTA!$A$4:$BN$108,$L101,FALSE))</f>
        <v>0</v>
      </c>
      <c r="X101" s="30">
        <f>IF(X97=0,0,VLOOKUP(X97,FAC_TOTALS_APTA!$A$4:$BN$108,$L101,FALSE))</f>
        <v>0</v>
      </c>
      <c r="Y101" s="30">
        <f>IF(Y97=0,0,VLOOKUP(Y97,FAC_TOTALS_APTA!$A$4:$BN$108,$L101,FALSE))</f>
        <v>0</v>
      </c>
      <c r="Z101" s="30">
        <f>IF(Z97=0,0,VLOOKUP(Z97,FAC_TOTALS_APTA!$A$4:$BN$108,$L101,FALSE))</f>
        <v>0</v>
      </c>
      <c r="AA101" s="30">
        <f>IF(AA97=0,0,VLOOKUP(AA97,FAC_TOTALS_APTA!$A$4:$BN$108,$L101,FALSE))</f>
        <v>0</v>
      </c>
      <c r="AB101" s="30">
        <f>IF(AB97=0,0,VLOOKUP(AB97,FAC_TOTALS_APTA!$A$4:$BN$108,$L101,FALSE))</f>
        <v>0</v>
      </c>
      <c r="AC101" s="33">
        <f t="shared" si="22"/>
        <v>118325805.66635314</v>
      </c>
      <c r="AD101" s="34">
        <f>AC101/G114</f>
        <v>4.0391113863193905E-2</v>
      </c>
      <c r="AE101" s="8"/>
    </row>
    <row r="102" spans="1:31" s="15" customFormat="1" ht="30" x14ac:dyDescent="0.2">
      <c r="A102" s="8"/>
      <c r="B102" s="27" t="s">
        <v>82</v>
      </c>
      <c r="C102" s="29"/>
      <c r="D102" s="5" t="s">
        <v>79</v>
      </c>
      <c r="E102" s="56">
        <v>-0.45679999999999998</v>
      </c>
      <c r="F102" s="8">
        <f>MATCH($D102,FAC_TOTALS_APTA!$A$2:$BN$2,)</f>
        <v>17</v>
      </c>
      <c r="G102" s="55">
        <f>VLOOKUP(G97,FAC_TOTALS_APTA!$A$4:$BN$108,$F102,FALSE)</f>
        <v>0.478498674131415</v>
      </c>
      <c r="H102" s="55">
        <f>VLOOKUP(H97,FAC_TOTALS_APTA!$A$4:$BN$108,$F102,FALSE)</f>
        <v>0.47627332414381301</v>
      </c>
      <c r="I102" s="31">
        <f t="shared" si="19"/>
        <v>-4.6506920664753926E-3</v>
      </c>
      <c r="J102" s="32" t="str">
        <f t="shared" si="20"/>
        <v/>
      </c>
      <c r="K102" s="32" t="str">
        <f t="shared" si="21"/>
        <v>TSD_POP_EMP_PCT_FAC</v>
      </c>
      <c r="L102" s="8">
        <f>MATCH($K102,FAC_TOTALS_APTA!$A$2:$BL$2,)</f>
        <v>30</v>
      </c>
      <c r="M102" s="30">
        <f>IF(M97=0,0,VLOOKUP(M97,FAC_TOTALS_APTA!$A$4:$BN$108,$L102,FALSE))</f>
        <v>334804.626004491</v>
      </c>
      <c r="N102" s="30">
        <f>IF(N97=0,0,VLOOKUP(N97,FAC_TOTALS_APTA!$A$4:$BN$108,$L102,FALSE))</f>
        <v>819037.82284180995</v>
      </c>
      <c r="O102" s="30">
        <f>IF(O97=0,0,VLOOKUP(O97,FAC_TOTALS_APTA!$A$4:$BN$108,$L102,FALSE))</f>
        <v>2183943.2232239801</v>
      </c>
      <c r="P102" s="30">
        <f>IF(P97=0,0,VLOOKUP(P97,FAC_TOTALS_APTA!$A$4:$BN$108,$L102,FALSE))</f>
        <v>-726136.32791634498</v>
      </c>
      <c r="Q102" s="30">
        <f>IF(Q97=0,0,VLOOKUP(Q97,FAC_TOTALS_APTA!$A$4:$BN$108,$L102,FALSE))</f>
        <v>845079.03358411905</v>
      </c>
      <c r="R102" s="30">
        <f>IF(R97=0,0,VLOOKUP(R97,FAC_TOTALS_APTA!$A$4:$BN$108,$L102,FALSE))</f>
        <v>-311809.05633116601</v>
      </c>
      <c r="S102" s="30">
        <f>IF(S97=0,0,VLOOKUP(S97,FAC_TOTALS_APTA!$A$4:$BN$108,$L102,FALSE))</f>
        <v>0</v>
      </c>
      <c r="T102" s="30">
        <f>IF(T97=0,0,VLOOKUP(T97,FAC_TOTALS_APTA!$A$4:$BN$108,$L102,FALSE))</f>
        <v>0</v>
      </c>
      <c r="U102" s="30">
        <f>IF(U97=0,0,VLOOKUP(U97,FAC_TOTALS_APTA!$A$4:$BN$108,$L102,FALSE))</f>
        <v>0</v>
      </c>
      <c r="V102" s="30">
        <f>IF(V97=0,0,VLOOKUP(V97,FAC_TOTALS_APTA!$A$4:$BN$108,$L102,FALSE))</f>
        <v>0</v>
      </c>
      <c r="W102" s="30">
        <f>IF(W97=0,0,VLOOKUP(W97,FAC_TOTALS_APTA!$A$4:$BN$108,$L102,FALSE))</f>
        <v>0</v>
      </c>
      <c r="X102" s="30">
        <f>IF(X97=0,0,VLOOKUP(X97,FAC_TOTALS_APTA!$A$4:$BN$108,$L102,FALSE))</f>
        <v>0</v>
      </c>
      <c r="Y102" s="30">
        <f>IF(Y97=0,0,VLOOKUP(Y97,FAC_TOTALS_APTA!$A$4:$BN$108,$L102,FALSE))</f>
        <v>0</v>
      </c>
      <c r="Z102" s="30">
        <f>IF(Z97=0,0,VLOOKUP(Z97,FAC_TOTALS_APTA!$A$4:$BN$108,$L102,FALSE))</f>
        <v>0</v>
      </c>
      <c r="AA102" s="30">
        <f>IF(AA97=0,0,VLOOKUP(AA97,FAC_TOTALS_APTA!$A$4:$BN$108,$L102,FALSE))</f>
        <v>0</v>
      </c>
      <c r="AB102" s="30">
        <f>IF(AB97=0,0,VLOOKUP(AB97,FAC_TOTALS_APTA!$A$4:$BN$108,$L102,FALSE))</f>
        <v>0</v>
      </c>
      <c r="AC102" s="33">
        <f t="shared" si="22"/>
        <v>3144919.3214068888</v>
      </c>
      <c r="AD102" s="34">
        <f>AC102/G114</f>
        <v>1.0735341600773499E-3</v>
      </c>
      <c r="AE102" s="8"/>
    </row>
    <row r="103" spans="1:31" s="15" customFormat="1" ht="15" x14ac:dyDescent="0.2">
      <c r="A103" s="8"/>
      <c r="B103" s="27" t="s">
        <v>57</v>
      </c>
      <c r="C103" s="29" t="s">
        <v>24</v>
      </c>
      <c r="D103" s="36" t="s">
        <v>17</v>
      </c>
      <c r="E103" s="56">
        <v>0.1794</v>
      </c>
      <c r="F103" s="8">
        <f>MATCH($D103,FAC_TOTALS_APTA!$A$2:$BN$2,)</f>
        <v>14</v>
      </c>
      <c r="G103" s="35">
        <f>VLOOKUP(G97,FAC_TOTALS_APTA!$A$4:$BN$108,$F103,FALSE)</f>
        <v>4.1093000000000002</v>
      </c>
      <c r="H103" s="35">
        <f>VLOOKUP(H97,FAC_TOTALS_APTA!$A$4:$BN$108,$F103,FALSE)</f>
        <v>2.9199999999999902</v>
      </c>
      <c r="I103" s="31">
        <f t="shared" si="19"/>
        <v>-0.28941668897379358</v>
      </c>
      <c r="J103" s="32" t="str">
        <f t="shared" si="20"/>
        <v>_log</v>
      </c>
      <c r="K103" s="32" t="str">
        <f t="shared" si="21"/>
        <v>GAS_PRICE_2018_log_FAC</v>
      </c>
      <c r="L103" s="8">
        <f>MATCH($K103,FAC_TOTALS_APTA!$A$2:$BL$2,)</f>
        <v>27</v>
      </c>
      <c r="M103" s="30">
        <f>IF(M97=0,0,VLOOKUP(M97,FAC_TOTALS_APTA!$A$4:$BN$108,$L103,FALSE))</f>
        <v>-17445247.957477</v>
      </c>
      <c r="N103" s="30">
        <f>IF(N97=0,0,VLOOKUP(N97,FAC_TOTALS_APTA!$A$4:$BN$108,$L103,FALSE))</f>
        <v>-21182462.021010399</v>
      </c>
      <c r="O103" s="30">
        <f>IF(O97=0,0,VLOOKUP(O97,FAC_TOTALS_APTA!$A$4:$BN$108,$L103,FALSE))</f>
        <v>-137341448.29169899</v>
      </c>
      <c r="P103" s="30">
        <f>IF(P97=0,0,VLOOKUP(P97,FAC_TOTALS_APTA!$A$4:$BN$108,$L103,FALSE))</f>
        <v>-42326896.558487497</v>
      </c>
      <c r="Q103" s="30">
        <f>IF(Q97=0,0,VLOOKUP(Q97,FAC_TOTALS_APTA!$A$4:$BN$108,$L103,FALSE))</f>
        <v>41695994.056148998</v>
      </c>
      <c r="R103" s="30">
        <f>IF(R97=0,0,VLOOKUP(R97,FAC_TOTALS_APTA!$A$4:$BN$108,$L103,FALSE))</f>
        <v>33313034.488694999</v>
      </c>
      <c r="S103" s="30">
        <f>IF(S97=0,0,VLOOKUP(S97,FAC_TOTALS_APTA!$A$4:$BN$108,$L103,FALSE))</f>
        <v>0</v>
      </c>
      <c r="T103" s="30">
        <f>IF(T97=0,0,VLOOKUP(T97,FAC_TOTALS_APTA!$A$4:$BN$108,$L103,FALSE))</f>
        <v>0</v>
      </c>
      <c r="U103" s="30">
        <f>IF(U97=0,0,VLOOKUP(U97,FAC_TOTALS_APTA!$A$4:$BN$108,$L103,FALSE))</f>
        <v>0</v>
      </c>
      <c r="V103" s="30">
        <f>IF(V97=0,0,VLOOKUP(V97,FAC_TOTALS_APTA!$A$4:$BN$108,$L103,FALSE))</f>
        <v>0</v>
      </c>
      <c r="W103" s="30">
        <f>IF(W97=0,0,VLOOKUP(W97,FAC_TOTALS_APTA!$A$4:$BN$108,$L103,FALSE))</f>
        <v>0</v>
      </c>
      <c r="X103" s="30">
        <f>IF(X97=0,0,VLOOKUP(X97,FAC_TOTALS_APTA!$A$4:$BN$108,$L103,FALSE))</f>
        <v>0</v>
      </c>
      <c r="Y103" s="30">
        <f>IF(Y97=0,0,VLOOKUP(Y97,FAC_TOTALS_APTA!$A$4:$BN$108,$L103,FALSE))</f>
        <v>0</v>
      </c>
      <c r="Z103" s="30">
        <f>IF(Z97=0,0,VLOOKUP(Z97,FAC_TOTALS_APTA!$A$4:$BN$108,$L103,FALSE))</f>
        <v>0</v>
      </c>
      <c r="AA103" s="30">
        <f>IF(AA97=0,0,VLOOKUP(AA97,FAC_TOTALS_APTA!$A$4:$BN$108,$L103,FALSE))</f>
        <v>0</v>
      </c>
      <c r="AB103" s="30">
        <f>IF(AB97=0,0,VLOOKUP(AB97,FAC_TOTALS_APTA!$A$4:$BN$108,$L103,FALSE))</f>
        <v>0</v>
      </c>
      <c r="AC103" s="33">
        <f t="shared" si="22"/>
        <v>-143287026.2838299</v>
      </c>
      <c r="AD103" s="34">
        <f>AC103/G114</f>
        <v>-4.8911753113837934E-2</v>
      </c>
      <c r="AE103" s="8"/>
    </row>
    <row r="104" spans="1:31" s="15" customFormat="1" ht="15" x14ac:dyDescent="0.2">
      <c r="A104" s="8"/>
      <c r="B104" s="27" t="s">
        <v>54</v>
      </c>
      <c r="C104" s="29" t="s">
        <v>24</v>
      </c>
      <c r="D104" s="8" t="s">
        <v>16</v>
      </c>
      <c r="E104" s="56">
        <v>-0.7228</v>
      </c>
      <c r="F104" s="8">
        <f>MATCH($D104,FAC_TOTALS_APTA!$A$2:$BN$2,)</f>
        <v>15</v>
      </c>
      <c r="G104" s="55">
        <f>VLOOKUP(G97,FAC_TOTALS_APTA!$A$4:$BN$108,$F104,FALSE)</f>
        <v>33963.31</v>
      </c>
      <c r="H104" s="55">
        <f>VLOOKUP(H97,FAC_TOTALS_APTA!$A$4:$BN$108,$F104,FALSE)</f>
        <v>36801.5</v>
      </c>
      <c r="I104" s="31">
        <f t="shared" si="19"/>
        <v>8.3566354398319831E-2</v>
      </c>
      <c r="J104" s="32" t="str">
        <f t="shared" si="20"/>
        <v>_log</v>
      </c>
      <c r="K104" s="32" t="str">
        <f t="shared" si="21"/>
        <v>TOTAL_MED_INC_INDIV_2018_log_FAC</v>
      </c>
      <c r="L104" s="8">
        <f>MATCH($K104,FAC_TOTALS_APTA!$A$2:$BL$2,)</f>
        <v>28</v>
      </c>
      <c r="M104" s="30">
        <f>IF(M97=0,0,VLOOKUP(M97,FAC_TOTALS_APTA!$A$4:$BN$108,$L104,FALSE))</f>
        <v>16504989.9937487</v>
      </c>
      <c r="N104" s="30">
        <f>IF(N97=0,0,VLOOKUP(N97,FAC_TOTALS_APTA!$A$4:$BN$108,$L104,FALSE))</f>
        <v>7787197.1861124504</v>
      </c>
      <c r="O104" s="30">
        <f>IF(O97=0,0,VLOOKUP(O97,FAC_TOTALS_APTA!$A$4:$BN$108,$L104,FALSE))</f>
        <v>-39412439.199028797</v>
      </c>
      <c r="P104" s="30">
        <f>IF(P97=0,0,VLOOKUP(P97,FAC_TOTALS_APTA!$A$4:$BN$108,$L104,FALSE))</f>
        <v>-70796551.8670073</v>
      </c>
      <c r="Q104" s="30">
        <f>IF(Q97=0,0,VLOOKUP(Q97,FAC_TOTALS_APTA!$A$4:$BN$108,$L104,FALSE))</f>
        <v>-39867962.249890901</v>
      </c>
      <c r="R104" s="30">
        <f>IF(R97=0,0,VLOOKUP(R97,FAC_TOTALS_APTA!$A$4:$BN$108,$L104,FALSE))</f>
        <v>-52151938.730929501</v>
      </c>
      <c r="S104" s="30">
        <f>IF(S97=0,0,VLOOKUP(S97,FAC_TOTALS_APTA!$A$4:$BN$108,$L104,FALSE))</f>
        <v>0</v>
      </c>
      <c r="T104" s="30">
        <f>IF(T97=0,0,VLOOKUP(T97,FAC_TOTALS_APTA!$A$4:$BN$108,$L104,FALSE))</f>
        <v>0</v>
      </c>
      <c r="U104" s="30">
        <f>IF(U97=0,0,VLOOKUP(U97,FAC_TOTALS_APTA!$A$4:$BN$108,$L104,FALSE))</f>
        <v>0</v>
      </c>
      <c r="V104" s="30">
        <f>IF(V97=0,0,VLOOKUP(V97,FAC_TOTALS_APTA!$A$4:$BN$108,$L104,FALSE))</f>
        <v>0</v>
      </c>
      <c r="W104" s="30">
        <f>IF(W97=0,0,VLOOKUP(W97,FAC_TOTALS_APTA!$A$4:$BN$108,$L104,FALSE))</f>
        <v>0</v>
      </c>
      <c r="X104" s="30">
        <f>IF(X97=0,0,VLOOKUP(X97,FAC_TOTALS_APTA!$A$4:$BN$108,$L104,FALSE))</f>
        <v>0</v>
      </c>
      <c r="Y104" s="30">
        <f>IF(Y97=0,0,VLOOKUP(Y97,FAC_TOTALS_APTA!$A$4:$BN$108,$L104,FALSE))</f>
        <v>0</v>
      </c>
      <c r="Z104" s="30">
        <f>IF(Z97=0,0,VLOOKUP(Z97,FAC_TOTALS_APTA!$A$4:$BN$108,$L104,FALSE))</f>
        <v>0</v>
      </c>
      <c r="AA104" s="30">
        <f>IF(AA97=0,0,VLOOKUP(AA97,FAC_TOTALS_APTA!$A$4:$BN$108,$L104,FALSE))</f>
        <v>0</v>
      </c>
      <c r="AB104" s="30">
        <f>IF(AB97=0,0,VLOOKUP(AB97,FAC_TOTALS_APTA!$A$4:$BN$108,$L104,FALSE))</f>
        <v>0</v>
      </c>
      <c r="AC104" s="33">
        <f t="shared" si="22"/>
        <v>-177936704.86699533</v>
      </c>
      <c r="AD104" s="34">
        <f>AC104/G114</f>
        <v>-6.0739596626875399E-2</v>
      </c>
      <c r="AE104" s="8"/>
    </row>
    <row r="105" spans="1:31" s="15" customFormat="1" ht="15" x14ac:dyDescent="0.2">
      <c r="A105" s="8"/>
      <c r="B105" s="27" t="s">
        <v>72</v>
      </c>
      <c r="C105" s="29"/>
      <c r="D105" s="8" t="s">
        <v>10</v>
      </c>
      <c r="E105" s="56">
        <v>1.9300000000000001E-2</v>
      </c>
      <c r="F105" s="8">
        <f>MATCH($D105,FAC_TOTALS_APTA!$A$2:$BN$2,)</f>
        <v>16</v>
      </c>
      <c r="G105" s="30">
        <f>VLOOKUP(G97,FAC_TOTALS_APTA!$A$4:$BN$108,$F105,FALSE)</f>
        <v>31.51</v>
      </c>
      <c r="H105" s="30">
        <f>VLOOKUP(H97,FAC_TOTALS_APTA!$A$4:$BN$108,$F105,FALSE)</f>
        <v>30.01</v>
      </c>
      <c r="I105" s="31">
        <f t="shared" si="19"/>
        <v>-4.7603935258648034E-2</v>
      </c>
      <c r="J105" s="32" t="str">
        <f t="shared" si="20"/>
        <v/>
      </c>
      <c r="K105" s="32" t="str">
        <f t="shared" si="21"/>
        <v>PCT_HH_NO_VEH_FAC</v>
      </c>
      <c r="L105" s="8">
        <f>MATCH($K105,FAC_TOTALS_APTA!$A$2:$BL$2,)</f>
        <v>29</v>
      </c>
      <c r="M105" s="30">
        <f>IF(M97=0,0,VLOOKUP(M97,FAC_TOTALS_APTA!$A$4:$BN$108,$L105,FALSE))</f>
        <v>-87994024.849386603</v>
      </c>
      <c r="N105" s="30">
        <f>IF(N97=0,0,VLOOKUP(N97,FAC_TOTALS_APTA!$A$4:$BN$108,$L105,FALSE))</f>
        <v>15825768.041846801</v>
      </c>
      <c r="O105" s="30">
        <f>IF(O97=0,0,VLOOKUP(O97,FAC_TOTALS_APTA!$A$4:$BN$108,$L105,FALSE))</f>
        <v>-1816231.8603511699</v>
      </c>
      <c r="P105" s="30">
        <f>IF(P97=0,0,VLOOKUP(P97,FAC_TOTALS_APTA!$A$4:$BN$108,$L105,FALSE))</f>
        <v>-17025045.0459539</v>
      </c>
      <c r="Q105" s="30">
        <f>IF(Q97=0,0,VLOOKUP(Q97,FAC_TOTALS_APTA!$A$4:$BN$108,$L105,FALSE))</f>
        <v>7124646.5898550898</v>
      </c>
      <c r="R105" s="30">
        <f>IF(R97=0,0,VLOOKUP(R97,FAC_TOTALS_APTA!$A$4:$BN$108,$L105,FALSE))</f>
        <v>597141.39295294497</v>
      </c>
      <c r="S105" s="30">
        <f>IF(S97=0,0,VLOOKUP(S97,FAC_TOTALS_APTA!$A$4:$BN$108,$L105,FALSE))</f>
        <v>0</v>
      </c>
      <c r="T105" s="30">
        <f>IF(T97=0,0,VLOOKUP(T97,FAC_TOTALS_APTA!$A$4:$BN$108,$L105,FALSE))</f>
        <v>0</v>
      </c>
      <c r="U105" s="30">
        <f>IF(U97=0,0,VLOOKUP(U97,FAC_TOTALS_APTA!$A$4:$BN$108,$L105,FALSE))</f>
        <v>0</v>
      </c>
      <c r="V105" s="30">
        <f>IF(V97=0,0,VLOOKUP(V97,FAC_TOTALS_APTA!$A$4:$BN$108,$L105,FALSE))</f>
        <v>0</v>
      </c>
      <c r="W105" s="30">
        <f>IF(W97=0,0,VLOOKUP(W97,FAC_TOTALS_APTA!$A$4:$BN$108,$L105,FALSE))</f>
        <v>0</v>
      </c>
      <c r="X105" s="30">
        <f>IF(X97=0,0,VLOOKUP(X97,FAC_TOTALS_APTA!$A$4:$BN$108,$L105,FALSE))</f>
        <v>0</v>
      </c>
      <c r="Y105" s="30">
        <f>IF(Y97=0,0,VLOOKUP(Y97,FAC_TOTALS_APTA!$A$4:$BN$108,$L105,FALSE))</f>
        <v>0</v>
      </c>
      <c r="Z105" s="30">
        <f>IF(Z97=0,0,VLOOKUP(Z97,FAC_TOTALS_APTA!$A$4:$BN$108,$L105,FALSE))</f>
        <v>0</v>
      </c>
      <c r="AA105" s="30">
        <f>IF(AA97=0,0,VLOOKUP(AA97,FAC_TOTALS_APTA!$A$4:$BN$108,$L105,FALSE))</f>
        <v>0</v>
      </c>
      <c r="AB105" s="30">
        <f>IF(AB97=0,0,VLOOKUP(AB97,FAC_TOTALS_APTA!$A$4:$BN$108,$L105,FALSE))</f>
        <v>0</v>
      </c>
      <c r="AC105" s="33">
        <f t="shared" si="22"/>
        <v>-83287745.731036842</v>
      </c>
      <c r="AD105" s="34">
        <f>AC105/G114</f>
        <v>-2.8430694405892007E-2</v>
      </c>
      <c r="AE105" s="8"/>
    </row>
    <row r="106" spans="1:31" s="15" customFormat="1" ht="15" x14ac:dyDescent="0.2">
      <c r="A106" s="8"/>
      <c r="B106" s="27" t="s">
        <v>55</v>
      </c>
      <c r="C106" s="29"/>
      <c r="D106" s="8" t="s">
        <v>32</v>
      </c>
      <c r="E106" s="56">
        <v>1.04E-2</v>
      </c>
      <c r="F106" s="8">
        <f>MATCH($D106,FAC_TOTALS_APTA!$A$2:$BN$2,)</f>
        <v>18</v>
      </c>
      <c r="G106" s="35">
        <f>VLOOKUP(G97,FAC_TOTALS_APTA!$A$4:$BN$108,$F106,FALSE)</f>
        <v>4.0999999999999996</v>
      </c>
      <c r="H106" s="35">
        <f>VLOOKUP(H97,FAC_TOTALS_APTA!$A$4:$BN$108,$F106,FALSE)</f>
        <v>4.5999999999999996</v>
      </c>
      <c r="I106" s="31">
        <f t="shared" si="19"/>
        <v>0.12195121951219523</v>
      </c>
      <c r="J106" s="32" t="str">
        <f t="shared" si="20"/>
        <v/>
      </c>
      <c r="K106" s="32" t="str">
        <f t="shared" si="21"/>
        <v>JTW_HOME_PCT_FAC</v>
      </c>
      <c r="L106" s="8">
        <f>MATCH($K106,FAC_TOTALS_APTA!$A$2:$BL$2,)</f>
        <v>31</v>
      </c>
      <c r="M106" s="30">
        <f>IF(M97=0,0,VLOOKUP(M97,FAC_TOTALS_APTA!$A$4:$BN$108,$L106,FALSE))</f>
        <v>3040153.4582753498</v>
      </c>
      <c r="N106" s="30">
        <f>IF(N97=0,0,VLOOKUP(N97,FAC_TOTALS_APTA!$A$4:$BN$108,$L106,FALSE))</f>
        <v>0</v>
      </c>
      <c r="O106" s="30">
        <f>IF(O97=0,0,VLOOKUP(O97,FAC_TOTALS_APTA!$A$4:$BN$108,$L106,FALSE))</f>
        <v>-3252513.3346830402</v>
      </c>
      <c r="P106" s="30">
        <f>IF(P97=0,0,VLOOKUP(P97,FAC_TOTALS_APTA!$A$4:$BN$108,$L106,FALSE))</f>
        <v>12680459.1496446</v>
      </c>
      <c r="Q106" s="30">
        <f>IF(Q97=0,0,VLOOKUP(Q97,FAC_TOTALS_APTA!$A$4:$BN$108,$L106,FALSE))</f>
        <v>0</v>
      </c>
      <c r="R106" s="30">
        <f>IF(R97=0,0,VLOOKUP(R97,FAC_TOTALS_APTA!$A$4:$BN$108,$L106,FALSE))</f>
        <v>3210177.4561866098</v>
      </c>
      <c r="S106" s="30">
        <f>IF(S97=0,0,VLOOKUP(S97,FAC_TOTALS_APTA!$A$4:$BN$108,$L106,FALSE))</f>
        <v>0</v>
      </c>
      <c r="T106" s="30">
        <f>IF(T97=0,0,VLOOKUP(T97,FAC_TOTALS_APTA!$A$4:$BN$108,$L106,FALSE))</f>
        <v>0</v>
      </c>
      <c r="U106" s="30">
        <f>IF(U97=0,0,VLOOKUP(U97,FAC_TOTALS_APTA!$A$4:$BN$108,$L106,FALSE))</f>
        <v>0</v>
      </c>
      <c r="V106" s="30">
        <f>IF(V97=0,0,VLOOKUP(V97,FAC_TOTALS_APTA!$A$4:$BN$108,$L106,FALSE))</f>
        <v>0</v>
      </c>
      <c r="W106" s="30">
        <f>IF(W97=0,0,VLOOKUP(W97,FAC_TOTALS_APTA!$A$4:$BN$108,$L106,FALSE))</f>
        <v>0</v>
      </c>
      <c r="X106" s="30">
        <f>IF(X97=0,0,VLOOKUP(X97,FAC_TOTALS_APTA!$A$4:$BN$108,$L106,FALSE))</f>
        <v>0</v>
      </c>
      <c r="Y106" s="30">
        <f>IF(Y97=0,0,VLOOKUP(Y97,FAC_TOTALS_APTA!$A$4:$BN$108,$L106,FALSE))</f>
        <v>0</v>
      </c>
      <c r="Z106" s="30">
        <f>IF(Z97=0,0,VLOOKUP(Z97,FAC_TOTALS_APTA!$A$4:$BN$108,$L106,FALSE))</f>
        <v>0</v>
      </c>
      <c r="AA106" s="30">
        <f>IF(AA97=0,0,VLOOKUP(AA97,FAC_TOTALS_APTA!$A$4:$BN$108,$L106,FALSE))</f>
        <v>0</v>
      </c>
      <c r="AB106" s="30">
        <f>IF(AB97=0,0,VLOOKUP(AB97,FAC_TOTALS_APTA!$A$4:$BN$108,$L106,FALSE))</f>
        <v>0</v>
      </c>
      <c r="AC106" s="33">
        <f t="shared" si="22"/>
        <v>15678276.729423519</v>
      </c>
      <c r="AD106" s="34">
        <f>AC106/G114</f>
        <v>5.3518592752492189E-3</v>
      </c>
      <c r="AE106" s="8"/>
    </row>
    <row r="107" spans="1:31" s="15" customFormat="1" ht="34" hidden="1" x14ac:dyDescent="0.2">
      <c r="A107" s="8"/>
      <c r="B107" s="13" t="s">
        <v>83</v>
      </c>
      <c r="C107" s="29"/>
      <c r="D107" s="5" t="s">
        <v>89</v>
      </c>
      <c r="E107" s="56">
        <v>8.9999999999999993E-3</v>
      </c>
      <c r="F107" s="8">
        <f>MATCH($D107,FAC_TOTALS_APTA!$A$2:$BN$2,)</f>
        <v>19</v>
      </c>
      <c r="G107" s="35">
        <f>VLOOKUP(G97,FAC_TOTALS_APTA!$A$4:$BN$108,$F107,FALSE)</f>
        <v>0</v>
      </c>
      <c r="H107" s="35">
        <f>VLOOKUP(H97,FAC_TOTALS_APTA!$A$4:$BN$108,$F107,FALSE)</f>
        <v>0</v>
      </c>
      <c r="I107" s="31" t="str">
        <f t="shared" si="19"/>
        <v>-</v>
      </c>
      <c r="J107" s="32" t="str">
        <f t="shared" si="20"/>
        <v/>
      </c>
      <c r="K107" s="32" t="str">
        <f t="shared" si="21"/>
        <v>PER_CAPITA_TNC_TRIPS_HI_OPEX_RAIL_FAC</v>
      </c>
      <c r="L107" s="8">
        <f>MATCH($K107,FAC_TOTALS_APTA!$A$2:$BL$2,)</f>
        <v>32</v>
      </c>
      <c r="M107" s="30">
        <f>IF(M97=0,0,VLOOKUP(M97,FAC_TOTALS_APTA!$A$4:$BN$108,$L107,FALSE))</f>
        <v>0</v>
      </c>
      <c r="N107" s="30">
        <f>IF(N97=0,0,VLOOKUP(N97,FAC_TOTALS_APTA!$A$4:$BN$108,$L107,FALSE))</f>
        <v>0</v>
      </c>
      <c r="O107" s="30">
        <f>IF(O97=0,0,VLOOKUP(O97,FAC_TOTALS_APTA!$A$4:$BN$108,$L107,FALSE))</f>
        <v>0</v>
      </c>
      <c r="P107" s="30">
        <f>IF(P97=0,0,VLOOKUP(P97,FAC_TOTALS_APTA!$A$4:$BN$108,$L107,FALSE))</f>
        <v>0</v>
      </c>
      <c r="Q107" s="30">
        <f>IF(Q97=0,0,VLOOKUP(Q97,FAC_TOTALS_APTA!$A$4:$BN$108,$L107,FALSE))</f>
        <v>0</v>
      </c>
      <c r="R107" s="30">
        <f>IF(R97=0,0,VLOOKUP(R97,FAC_TOTALS_APTA!$A$4:$BN$108,$L107,FALSE))</f>
        <v>0</v>
      </c>
      <c r="S107" s="30">
        <f>IF(S97=0,0,VLOOKUP(S97,FAC_TOTALS_APTA!$A$4:$BN$108,$L107,FALSE))</f>
        <v>0</v>
      </c>
      <c r="T107" s="30">
        <f>IF(T97=0,0,VLOOKUP(T97,FAC_TOTALS_APTA!$A$4:$BN$108,$L107,FALSE))</f>
        <v>0</v>
      </c>
      <c r="U107" s="30">
        <f>IF(U97=0,0,VLOOKUP(U97,FAC_TOTALS_APTA!$A$4:$BN$108,$L107,FALSE))</f>
        <v>0</v>
      </c>
      <c r="V107" s="30">
        <f>IF(V97=0,0,VLOOKUP(V97,FAC_TOTALS_APTA!$A$4:$BN$108,$L107,FALSE))</f>
        <v>0</v>
      </c>
      <c r="W107" s="30">
        <f>IF(W97=0,0,VLOOKUP(W97,FAC_TOTALS_APTA!$A$4:$BN$108,$L107,FALSE))</f>
        <v>0</v>
      </c>
      <c r="X107" s="30">
        <f>IF(X97=0,0,VLOOKUP(X97,FAC_TOTALS_APTA!$A$4:$BN$108,$L107,FALSE))</f>
        <v>0</v>
      </c>
      <c r="Y107" s="30">
        <f>IF(Y97=0,0,VLOOKUP(Y97,FAC_TOTALS_APTA!$A$4:$BN$108,$L107,FALSE))</f>
        <v>0</v>
      </c>
      <c r="Z107" s="30">
        <f>IF(Z97=0,0,VLOOKUP(Z97,FAC_TOTALS_APTA!$A$4:$BN$108,$L107,FALSE))</f>
        <v>0</v>
      </c>
      <c r="AA107" s="30">
        <f>IF(AA97=0,0,VLOOKUP(AA97,FAC_TOTALS_APTA!$A$4:$BN$108,$L107,FALSE))</f>
        <v>0</v>
      </c>
      <c r="AB107" s="30">
        <f>IF(AB97=0,0,VLOOKUP(AB97,FAC_TOTALS_APTA!$A$4:$BN$108,$L107,FALSE))</f>
        <v>0</v>
      </c>
      <c r="AC107" s="33">
        <f t="shared" si="22"/>
        <v>0</v>
      </c>
      <c r="AD107" s="34">
        <f>AC107/G114</f>
        <v>0</v>
      </c>
      <c r="AE107" s="8"/>
    </row>
    <row r="108" spans="1:31" s="15" customFormat="1" ht="34" hidden="1" x14ac:dyDescent="0.2">
      <c r="A108" s="8"/>
      <c r="B108" s="13" t="s">
        <v>83</v>
      </c>
      <c r="C108" s="29"/>
      <c r="D108" s="5" t="s">
        <v>85</v>
      </c>
      <c r="E108" s="56">
        <v>2.1999999999999999E-2</v>
      </c>
      <c r="F108" s="8">
        <f>MATCH($D108,FAC_TOTALS_APTA!$A$2:$BN$2,)</f>
        <v>20</v>
      </c>
      <c r="G108" s="35">
        <f>VLOOKUP(G97,FAC_TOTALS_APTA!$A$4:$BN$108,$F108,FALSE)</f>
        <v>0</v>
      </c>
      <c r="H108" s="35">
        <f>VLOOKUP(H97,FAC_TOTALS_APTA!$A$4:$BN$108,$F108,FALSE)</f>
        <v>0</v>
      </c>
      <c r="I108" s="31" t="str">
        <f t="shared" si="19"/>
        <v>-</v>
      </c>
      <c r="J108" s="32" t="str">
        <f t="shared" si="20"/>
        <v/>
      </c>
      <c r="K108" s="32" t="str">
        <f t="shared" si="21"/>
        <v>PER_CAPITA_TNC_TRIPS_MIDLOW_RAIL_FAC</v>
      </c>
      <c r="L108" s="8">
        <f>MATCH($K108,FAC_TOTALS_APTA!$A$2:$BL$2,)</f>
        <v>33</v>
      </c>
      <c r="M108" s="30">
        <f>IF(M97=0,0,VLOOKUP(M97,FAC_TOTALS_APTA!$A$4:$BN$108,$L108,FALSE))</f>
        <v>0</v>
      </c>
      <c r="N108" s="30">
        <f>IF(N97=0,0,VLOOKUP(N97,FAC_TOTALS_APTA!$A$4:$BN$108,$L108,FALSE))</f>
        <v>0</v>
      </c>
      <c r="O108" s="30">
        <f>IF(O97=0,0,VLOOKUP(O97,FAC_TOTALS_APTA!$A$4:$BN$108,$L108,FALSE))</f>
        <v>0</v>
      </c>
      <c r="P108" s="30">
        <f>IF(P97=0,0,VLOOKUP(P97,FAC_TOTALS_APTA!$A$4:$BN$108,$L108,FALSE))</f>
        <v>0</v>
      </c>
      <c r="Q108" s="30">
        <f>IF(Q97=0,0,VLOOKUP(Q97,FAC_TOTALS_APTA!$A$4:$BN$108,$L108,FALSE))</f>
        <v>0</v>
      </c>
      <c r="R108" s="30">
        <f>IF(R97=0,0,VLOOKUP(R97,FAC_TOTALS_APTA!$A$4:$BN$108,$L108,FALSE))</f>
        <v>0</v>
      </c>
      <c r="S108" s="30">
        <f>IF(S97=0,0,VLOOKUP(S97,FAC_TOTALS_APTA!$A$4:$BN$108,$L108,FALSE))</f>
        <v>0</v>
      </c>
      <c r="T108" s="30">
        <f>IF(T97=0,0,VLOOKUP(T97,FAC_TOTALS_APTA!$A$4:$BN$108,$L108,FALSE))</f>
        <v>0</v>
      </c>
      <c r="U108" s="30">
        <f>IF(U97=0,0,VLOOKUP(U97,FAC_TOTALS_APTA!$A$4:$BN$108,$L108,FALSE))</f>
        <v>0</v>
      </c>
      <c r="V108" s="30">
        <f>IF(V97=0,0,VLOOKUP(V97,FAC_TOTALS_APTA!$A$4:$BN$108,$L108,FALSE))</f>
        <v>0</v>
      </c>
      <c r="W108" s="30">
        <f>IF(W97=0,0,VLOOKUP(W97,FAC_TOTALS_APTA!$A$4:$BN$108,$L108,FALSE))</f>
        <v>0</v>
      </c>
      <c r="X108" s="30">
        <f>IF(X97=0,0,VLOOKUP(X97,FAC_TOTALS_APTA!$A$4:$BN$108,$L108,FALSE))</f>
        <v>0</v>
      </c>
      <c r="Y108" s="30">
        <f>IF(Y97=0,0,VLOOKUP(Y97,FAC_TOTALS_APTA!$A$4:$BN$108,$L108,FALSE))</f>
        <v>0</v>
      </c>
      <c r="Z108" s="30">
        <f>IF(Z97=0,0,VLOOKUP(Z97,FAC_TOTALS_APTA!$A$4:$BN$108,$L108,FALSE))</f>
        <v>0</v>
      </c>
      <c r="AA108" s="30">
        <f>IF(AA97=0,0,VLOOKUP(AA97,FAC_TOTALS_APTA!$A$4:$BN$108,$L108,FALSE))</f>
        <v>0</v>
      </c>
      <c r="AB108" s="30">
        <f>IF(AB97=0,0,VLOOKUP(AB97,FAC_TOTALS_APTA!$A$4:$BN$108,$L108,FALSE))</f>
        <v>0</v>
      </c>
      <c r="AC108" s="33">
        <f t="shared" si="22"/>
        <v>0</v>
      </c>
      <c r="AD108" s="34">
        <f>AC108/G114</f>
        <v>0</v>
      </c>
      <c r="AE108" s="8"/>
    </row>
    <row r="109" spans="1:31" s="15" customFormat="1" ht="34" x14ac:dyDescent="0.2">
      <c r="A109" s="8"/>
      <c r="B109" s="13" t="s">
        <v>83</v>
      </c>
      <c r="C109" s="29"/>
      <c r="D109" s="5" t="s">
        <v>90</v>
      </c>
      <c r="E109" s="56">
        <v>2.0500000000000001E-2</v>
      </c>
      <c r="F109" s="8">
        <f>MATCH($D109,FAC_TOTALS_APTA!$A$2:$BN$2,)</f>
        <v>21</v>
      </c>
      <c r="G109" s="35">
        <f>VLOOKUP(G97,FAC_TOTALS_APTA!$A$4:$BN$108,$F109,FALSE)</f>
        <v>0.34999999999999898</v>
      </c>
      <c r="H109" s="35">
        <f>VLOOKUP(H97,FAC_TOTALS_APTA!$A$4:$BN$108,$F109,FALSE)</f>
        <v>12.31</v>
      </c>
      <c r="I109" s="31">
        <f t="shared" si="19"/>
        <v>34.171428571428677</v>
      </c>
      <c r="J109" s="32" t="str">
        <f t="shared" si="20"/>
        <v/>
      </c>
      <c r="K109" s="32" t="str">
        <f t="shared" si="21"/>
        <v>PER_CAPITA_TNC_TRIPS_NEW_YORK_RAIL_FAC</v>
      </c>
      <c r="L109" s="8">
        <f>MATCH($K109,FAC_TOTALS_APTA!$A$2:$BL$2,)</f>
        <v>34</v>
      </c>
      <c r="M109" s="30">
        <f>IF(M97=0,0,VLOOKUP(M97,FAC_TOTALS_APTA!$A$4:$BN$108,$L109,FALSE))</f>
        <v>46576861.653344698</v>
      </c>
      <c r="N109" s="30">
        <f>IF(N97=0,0,VLOOKUP(N97,FAC_TOTALS_APTA!$A$4:$BN$108,$L109,FALSE))</f>
        <v>47524287.554524399</v>
      </c>
      <c r="O109" s="30">
        <f>IF(O97=0,0,VLOOKUP(O97,FAC_TOTALS_APTA!$A$4:$BN$108,$L109,FALSE))</f>
        <v>82037305.870783105</v>
      </c>
      <c r="P109" s="30">
        <f>IF(P97=0,0,VLOOKUP(P97,FAC_TOTALS_APTA!$A$4:$BN$108,$L109,FALSE))</f>
        <v>158958498.88260499</v>
      </c>
      <c r="Q109" s="30">
        <f>IF(Q97=0,0,VLOOKUP(Q97,FAC_TOTALS_APTA!$A$4:$BN$108,$L109,FALSE))</f>
        <v>200101799.048374</v>
      </c>
      <c r="R109" s="30">
        <f>IF(R97=0,0,VLOOKUP(R97,FAC_TOTALS_APTA!$A$4:$BN$108,$L109,FALSE))</f>
        <v>237436969.83342201</v>
      </c>
      <c r="S109" s="30">
        <f>IF(S97=0,0,VLOOKUP(S97,FAC_TOTALS_APTA!$A$4:$BN$108,$L109,FALSE))</f>
        <v>0</v>
      </c>
      <c r="T109" s="30">
        <f>IF(T97=0,0,VLOOKUP(T97,FAC_TOTALS_APTA!$A$4:$BN$108,$L109,FALSE))</f>
        <v>0</v>
      </c>
      <c r="U109" s="30">
        <f>IF(U97=0,0,VLOOKUP(U97,FAC_TOTALS_APTA!$A$4:$BN$108,$L109,FALSE))</f>
        <v>0</v>
      </c>
      <c r="V109" s="30">
        <f>IF(V97=0,0,VLOOKUP(V97,FAC_TOTALS_APTA!$A$4:$BN$108,$L109,FALSE))</f>
        <v>0</v>
      </c>
      <c r="W109" s="30">
        <f>IF(W97=0,0,VLOOKUP(W97,FAC_TOTALS_APTA!$A$4:$BN$108,$L109,FALSE))</f>
        <v>0</v>
      </c>
      <c r="X109" s="30">
        <f>IF(X97=0,0,VLOOKUP(X97,FAC_TOTALS_APTA!$A$4:$BN$108,$L109,FALSE))</f>
        <v>0</v>
      </c>
      <c r="Y109" s="30">
        <f>IF(Y97=0,0,VLOOKUP(Y97,FAC_TOTALS_APTA!$A$4:$BN$108,$L109,FALSE))</f>
        <v>0</v>
      </c>
      <c r="Z109" s="30">
        <f>IF(Z97=0,0,VLOOKUP(Z97,FAC_TOTALS_APTA!$A$4:$BN$108,$L109,FALSE))</f>
        <v>0</v>
      </c>
      <c r="AA109" s="30">
        <f>IF(AA97=0,0,VLOOKUP(AA97,FAC_TOTALS_APTA!$A$4:$BN$108,$L109,FALSE))</f>
        <v>0</v>
      </c>
      <c r="AB109" s="30">
        <f>IF(AB97=0,0,VLOOKUP(AB97,FAC_TOTALS_APTA!$A$4:$BN$108,$L109,FALSE))</f>
        <v>0</v>
      </c>
      <c r="AC109" s="33">
        <f t="shared" si="22"/>
        <v>772635722.84305322</v>
      </c>
      <c r="AD109" s="34">
        <f>AC109/G114</f>
        <v>0.26374312247762716</v>
      </c>
      <c r="AE109" s="8"/>
    </row>
    <row r="110" spans="1:31" s="15" customFormat="1" ht="15" x14ac:dyDescent="0.2">
      <c r="A110" s="8"/>
      <c r="B110" s="27" t="s">
        <v>73</v>
      </c>
      <c r="C110" s="29"/>
      <c r="D110" s="8" t="s">
        <v>49</v>
      </c>
      <c r="E110" s="56">
        <v>-9.4999999999999998E-3</v>
      </c>
      <c r="F110" s="8">
        <f>MATCH($D110,FAC_TOTALS_APTA!$A$2:$BN$2,)</f>
        <v>22</v>
      </c>
      <c r="G110" s="35">
        <f>VLOOKUP(G97,FAC_TOTALS_APTA!$A$4:$BN$108,$F110,FALSE)</f>
        <v>0</v>
      </c>
      <c r="H110" s="35">
        <f>VLOOKUP(H97,FAC_TOTALS_APTA!$A$4:$BN$108,$F110,FALSE)</f>
        <v>1</v>
      </c>
      <c r="I110" s="31" t="str">
        <f t="shared" si="19"/>
        <v>-</v>
      </c>
      <c r="J110" s="32" t="str">
        <f t="shared" si="20"/>
        <v/>
      </c>
      <c r="K110" s="32" t="str">
        <f t="shared" si="21"/>
        <v>BIKE_SHARE_FAC</v>
      </c>
      <c r="L110" s="8">
        <f>MATCH($K110,FAC_TOTALS_APTA!$A$2:$BL$2,)</f>
        <v>35</v>
      </c>
      <c r="M110" s="30">
        <f>IF(M97=0,0,VLOOKUP(M97,FAC_TOTALS_APTA!$A$4:$BN$108,$L110,FALSE))</f>
        <v>-27714277.124356098</v>
      </c>
      <c r="N110" s="30">
        <f>IF(N97=0,0,VLOOKUP(N97,FAC_TOTALS_APTA!$A$4:$BN$108,$L110,FALSE))</f>
        <v>0</v>
      </c>
      <c r="O110" s="30">
        <f>IF(O97=0,0,VLOOKUP(O97,FAC_TOTALS_APTA!$A$4:$BN$108,$L110,FALSE))</f>
        <v>0</v>
      </c>
      <c r="P110" s="30">
        <f>IF(P97=0,0,VLOOKUP(P97,FAC_TOTALS_APTA!$A$4:$BN$108,$L110,FALSE))</f>
        <v>0</v>
      </c>
      <c r="Q110" s="30">
        <f>IF(Q97=0,0,VLOOKUP(Q97,FAC_TOTALS_APTA!$A$4:$BN$108,$L110,FALSE))</f>
        <v>0</v>
      </c>
      <c r="R110" s="30">
        <f>IF(R97=0,0,VLOOKUP(R97,FAC_TOTALS_APTA!$A$4:$BN$108,$L110,FALSE))</f>
        <v>0</v>
      </c>
      <c r="S110" s="30">
        <f>IF(S97=0,0,VLOOKUP(S97,FAC_TOTALS_APTA!$A$4:$BN$108,$L110,FALSE))</f>
        <v>0</v>
      </c>
      <c r="T110" s="30">
        <f>IF(T97=0,0,VLOOKUP(T97,FAC_TOTALS_APTA!$A$4:$BN$108,$L110,FALSE))</f>
        <v>0</v>
      </c>
      <c r="U110" s="30">
        <f>IF(U97=0,0,VLOOKUP(U97,FAC_TOTALS_APTA!$A$4:$BN$108,$L110,FALSE))</f>
        <v>0</v>
      </c>
      <c r="V110" s="30">
        <f>IF(V97=0,0,VLOOKUP(V97,FAC_TOTALS_APTA!$A$4:$BN$108,$L110,FALSE))</f>
        <v>0</v>
      </c>
      <c r="W110" s="30">
        <f>IF(W97=0,0,VLOOKUP(W97,FAC_TOTALS_APTA!$A$4:$BN$108,$L110,FALSE))</f>
        <v>0</v>
      </c>
      <c r="X110" s="30">
        <f>IF(X97=0,0,VLOOKUP(X97,FAC_TOTALS_APTA!$A$4:$BN$108,$L110,FALSE))</f>
        <v>0</v>
      </c>
      <c r="Y110" s="30">
        <f>IF(Y97=0,0,VLOOKUP(Y97,FAC_TOTALS_APTA!$A$4:$BN$108,$L110,FALSE))</f>
        <v>0</v>
      </c>
      <c r="Z110" s="30">
        <f>IF(Z97=0,0,VLOOKUP(Z97,FAC_TOTALS_APTA!$A$4:$BN$108,$L110,FALSE))</f>
        <v>0</v>
      </c>
      <c r="AA110" s="30">
        <f>IF(AA97=0,0,VLOOKUP(AA97,FAC_TOTALS_APTA!$A$4:$BN$108,$L110,FALSE))</f>
        <v>0</v>
      </c>
      <c r="AB110" s="30">
        <f>IF(AB97=0,0,VLOOKUP(AB97,FAC_TOTALS_APTA!$A$4:$BN$108,$L110,FALSE))</f>
        <v>0</v>
      </c>
      <c r="AC110" s="33">
        <f t="shared" si="22"/>
        <v>-27714277.124356098</v>
      </c>
      <c r="AD110" s="34">
        <f>AC110/G114</f>
        <v>-9.4604090516181485E-3</v>
      </c>
      <c r="AE110" s="8"/>
    </row>
    <row r="111" spans="1:31" s="15" customFormat="1" ht="15" x14ac:dyDescent="0.2">
      <c r="A111" s="8"/>
      <c r="B111" s="10" t="s">
        <v>74</v>
      </c>
      <c r="C111" s="28"/>
      <c r="D111" s="9" t="s">
        <v>50</v>
      </c>
      <c r="E111" s="57">
        <v>-4.2500000000000003E-2</v>
      </c>
      <c r="F111" s="9">
        <f>MATCH($D111,FAC_TOTALS_APTA!$A$2:$BN$2,)</f>
        <v>23</v>
      </c>
      <c r="G111" s="37">
        <f>VLOOKUP(G97,FAC_TOTALS_APTA!$A$4:$BN$108,$F111,FALSE)</f>
        <v>0</v>
      </c>
      <c r="H111" s="37">
        <f>VLOOKUP(H97,FAC_TOTALS_APTA!$A$4:$BN$108,$F111,FALSE)</f>
        <v>1</v>
      </c>
      <c r="I111" s="38" t="str">
        <f t="shared" si="19"/>
        <v>-</v>
      </c>
      <c r="J111" s="39" t="str">
        <f t="shared" si="20"/>
        <v/>
      </c>
      <c r="K111" s="39" t="str">
        <f t="shared" si="21"/>
        <v>scooter_flag_FAC</v>
      </c>
      <c r="L111" s="9">
        <f>MATCH($K111,FAC_TOTALS_APTA!$A$2:$BL$2,)</f>
        <v>36</v>
      </c>
      <c r="M111" s="40">
        <f>IF($M$11=0,0,VLOOKUP($M$11,FAC_TOTALS_APTA!$A$4:$BN$108,$L111,FALSE))</f>
        <v>0</v>
      </c>
      <c r="N111" s="40">
        <f>IF($M$11=0,0,VLOOKUP($M$11,FAC_TOTALS_APTA!$A$4:$BN$108,$L111,FALSE))</f>
        <v>0</v>
      </c>
      <c r="O111" s="40">
        <f>IF($M$11=0,0,VLOOKUP($M$11,FAC_TOTALS_APTA!$A$4:$BN$108,$L111,FALSE))</f>
        <v>0</v>
      </c>
      <c r="P111" s="40">
        <f>IF($M$11=0,0,VLOOKUP($M$11,FAC_TOTALS_APTA!$A$4:$BN$108,$L111,FALSE))</f>
        <v>0</v>
      </c>
      <c r="Q111" s="40">
        <f>IF($M$11=0,0,VLOOKUP($M$11,FAC_TOTALS_APTA!$A$4:$BN$108,$L111,FALSE))</f>
        <v>0</v>
      </c>
      <c r="R111" s="40">
        <f>IF($M$11=0,0,VLOOKUP($M$11,FAC_TOTALS_APTA!$A$4:$BN$108,$L111,FALSE))</f>
        <v>0</v>
      </c>
      <c r="S111" s="40">
        <f>IF($M$11=0,0,VLOOKUP($M$11,FAC_TOTALS_APTA!$A$4:$BN$108,$L111,FALSE))</f>
        <v>0</v>
      </c>
      <c r="T111" s="40">
        <f>IF($M$11=0,0,VLOOKUP($M$11,FAC_TOTALS_APTA!$A$4:$BN$108,$L111,FALSE))</f>
        <v>0</v>
      </c>
      <c r="U111" s="40">
        <f>IF($M$11=0,0,VLOOKUP($M$11,FAC_TOTALS_APTA!$A$4:$BN$108,$L111,FALSE))</f>
        <v>0</v>
      </c>
      <c r="V111" s="40">
        <f>IF($M$11=0,0,VLOOKUP($M$11,FAC_TOTALS_APTA!$A$4:$BN$108,$L111,FALSE))</f>
        <v>0</v>
      </c>
      <c r="W111" s="40">
        <f>IF($M$11=0,0,VLOOKUP($M$11,FAC_TOTALS_APTA!$A$4:$BN$108,$L111,FALSE))</f>
        <v>0</v>
      </c>
      <c r="X111" s="40">
        <f>IF($M$11=0,0,VLOOKUP($M$11,FAC_TOTALS_APTA!$A$4:$BN$108,$L111,FALSE))</f>
        <v>0</v>
      </c>
      <c r="Y111" s="40">
        <f>IF($M$11=0,0,VLOOKUP($M$11,FAC_TOTALS_APTA!$A$4:$BN$108,$L111,FALSE))</f>
        <v>0</v>
      </c>
      <c r="Z111" s="40">
        <f>IF($M$11=0,0,VLOOKUP($M$11,FAC_TOTALS_APTA!$A$4:$BN$108,$L111,FALSE))</f>
        <v>0</v>
      </c>
      <c r="AA111" s="40">
        <f>IF($M$11=0,0,VLOOKUP($M$11,FAC_TOTALS_APTA!$A$4:$BN$108,$L111,FALSE))</f>
        <v>0</v>
      </c>
      <c r="AB111" s="40">
        <f>IF($M$11=0,0,VLOOKUP($M$11,FAC_TOTALS_APTA!$A$4:$BN$108,$L111,FALSE))</f>
        <v>0</v>
      </c>
      <c r="AC111" s="41">
        <f t="shared" si="22"/>
        <v>0</v>
      </c>
      <c r="AD111" s="42">
        <f>AC111/G114</f>
        <v>0</v>
      </c>
      <c r="AE111" s="8"/>
    </row>
    <row r="112" spans="1:31" s="15" customFormat="1" ht="15" x14ac:dyDescent="0.2">
      <c r="A112" s="8"/>
      <c r="B112" s="43" t="s">
        <v>61</v>
      </c>
      <c r="C112" s="44"/>
      <c r="D112" s="43" t="s">
        <v>53</v>
      </c>
      <c r="E112" s="45"/>
      <c r="F112" s="46"/>
      <c r="G112" s="47"/>
      <c r="H112" s="47"/>
      <c r="I112" s="48"/>
      <c r="J112" s="49"/>
      <c r="K112" s="49" t="str">
        <f t="shared" si="21"/>
        <v>New_Reporter_FAC</v>
      </c>
      <c r="L112" s="46">
        <f>MATCH($K112,FAC_TOTALS_APTA!$A$2:$BL$2,)</f>
        <v>40</v>
      </c>
      <c r="M112" s="47">
        <f>IF(M97=0,0,VLOOKUP(M97,FAC_TOTALS_APTA!$A$4:$BN$108,$L112,FALSE))</f>
        <v>0</v>
      </c>
      <c r="N112" s="47">
        <f>IF(N97=0,0,VLOOKUP(N97,FAC_TOTALS_APTA!$A$4:$BN$108,$L112,FALSE))</f>
        <v>0</v>
      </c>
      <c r="O112" s="47">
        <f>IF(O97=0,0,VLOOKUP(O97,FAC_TOTALS_APTA!$A$4:$BN$108,$L112,FALSE))</f>
        <v>0</v>
      </c>
      <c r="P112" s="47">
        <f>IF(P97=0,0,VLOOKUP(P97,FAC_TOTALS_APTA!$A$4:$BN$108,$L112,FALSE))</f>
        <v>0</v>
      </c>
      <c r="Q112" s="47">
        <f>IF(Q97=0,0,VLOOKUP(Q97,FAC_TOTALS_APTA!$A$4:$BN$108,$L112,FALSE))</f>
        <v>0</v>
      </c>
      <c r="R112" s="47">
        <f>IF(R97=0,0,VLOOKUP(R97,FAC_TOTALS_APTA!$A$4:$BN$108,$L112,FALSE))</f>
        <v>0</v>
      </c>
      <c r="S112" s="47">
        <f>IF(S97=0,0,VLOOKUP(S97,FAC_TOTALS_APTA!$A$4:$BN$108,$L112,FALSE))</f>
        <v>0</v>
      </c>
      <c r="T112" s="47">
        <f>IF(T97=0,0,VLOOKUP(T97,FAC_TOTALS_APTA!$A$4:$BN$108,$L112,FALSE))</f>
        <v>0</v>
      </c>
      <c r="U112" s="47">
        <f>IF(U97=0,0,VLOOKUP(U97,FAC_TOTALS_APTA!$A$4:$BN$108,$L112,FALSE))</f>
        <v>0</v>
      </c>
      <c r="V112" s="47">
        <f>IF(V97=0,0,VLOOKUP(V97,FAC_TOTALS_APTA!$A$4:$BN$108,$L112,FALSE))</f>
        <v>0</v>
      </c>
      <c r="W112" s="47">
        <f>IF(W97=0,0,VLOOKUP(W97,FAC_TOTALS_APTA!$A$4:$BN$108,$L112,FALSE))</f>
        <v>0</v>
      </c>
      <c r="X112" s="47">
        <f>IF(X97=0,0,VLOOKUP(X97,FAC_TOTALS_APTA!$A$4:$BN$108,$L112,FALSE))</f>
        <v>0</v>
      </c>
      <c r="Y112" s="47">
        <f>IF(Y97=0,0,VLOOKUP(Y97,FAC_TOTALS_APTA!$A$4:$BN$108,$L112,FALSE))</f>
        <v>0</v>
      </c>
      <c r="Z112" s="47">
        <f>IF(Z97=0,0,VLOOKUP(Z97,FAC_TOTALS_APTA!$A$4:$BN$108,$L112,FALSE))</f>
        <v>0</v>
      </c>
      <c r="AA112" s="47">
        <f>IF(AA97=0,0,VLOOKUP(AA97,FAC_TOTALS_APTA!$A$4:$BN$108,$L112,FALSE))</f>
        <v>0</v>
      </c>
      <c r="AB112" s="47">
        <f>IF(AB97=0,0,VLOOKUP(AB97,FAC_TOTALS_APTA!$A$4:$BN$108,$L112,FALSE))</f>
        <v>0</v>
      </c>
      <c r="AC112" s="50">
        <f>SUM(M112:AB112)</f>
        <v>0</v>
      </c>
      <c r="AD112" s="51">
        <f>AC112/G114</f>
        <v>0</v>
      </c>
      <c r="AE112" s="8"/>
    </row>
    <row r="113" spans="1:31" s="74" customFormat="1" ht="15" x14ac:dyDescent="0.2">
      <c r="A113" s="73"/>
      <c r="B113" s="27" t="s">
        <v>75</v>
      </c>
      <c r="C113" s="29"/>
      <c r="D113" s="8" t="s">
        <v>6</v>
      </c>
      <c r="E113" s="56"/>
      <c r="F113" s="8">
        <f>MATCH($D113,FAC_TOTALS_APTA!$A$2:$BL$2,)</f>
        <v>9</v>
      </c>
      <c r="G113" s="75">
        <f>VLOOKUP(G97,FAC_TOTALS_APTA!$A$4:$BN$108,$F113,FALSE)</f>
        <v>2984469623.2539802</v>
      </c>
      <c r="H113" s="75">
        <f>VLOOKUP(H97,FAC_TOTALS_APTA!$A$4:$BL$108,$F113,FALSE)</f>
        <v>3154567825.42169</v>
      </c>
      <c r="I113" s="77">
        <f t="shared" ref="I113:I114" si="23">H113/G113-1</f>
        <v>5.6994449145121751E-2</v>
      </c>
      <c r="J113" s="32"/>
      <c r="K113" s="32"/>
      <c r="L113" s="8"/>
      <c r="M113" s="30">
        <f t="shared" ref="M113:AB113" si="24">SUM(M99:M104)</f>
        <v>42963232.329365291</v>
      </c>
      <c r="N113" s="30">
        <f t="shared" si="24"/>
        <v>32633365.557338849</v>
      </c>
      <c r="O113" s="30">
        <f t="shared" si="24"/>
        <v>-260390009.32108739</v>
      </c>
      <c r="P113" s="30">
        <f t="shared" si="24"/>
        <v>-119098745.60125886</v>
      </c>
      <c r="Q113" s="30">
        <f t="shared" si="24"/>
        <v>23203112.946919732</v>
      </c>
      <c r="R113" s="30">
        <f t="shared" si="24"/>
        <v>-67182676.832694158</v>
      </c>
      <c r="S113" s="30">
        <f t="shared" si="24"/>
        <v>0</v>
      </c>
      <c r="T113" s="30">
        <f t="shared" si="24"/>
        <v>0</v>
      </c>
      <c r="U113" s="30">
        <f t="shared" si="24"/>
        <v>0</v>
      </c>
      <c r="V113" s="30">
        <f t="shared" si="24"/>
        <v>0</v>
      </c>
      <c r="W113" s="30">
        <f t="shared" si="24"/>
        <v>0</v>
      </c>
      <c r="X113" s="30">
        <f t="shared" si="24"/>
        <v>0</v>
      </c>
      <c r="Y113" s="30">
        <f t="shared" si="24"/>
        <v>0</v>
      </c>
      <c r="Z113" s="30">
        <f t="shared" si="24"/>
        <v>0</v>
      </c>
      <c r="AA113" s="30">
        <f t="shared" si="24"/>
        <v>0</v>
      </c>
      <c r="AB113" s="30">
        <f t="shared" si="24"/>
        <v>0</v>
      </c>
      <c r="AC113" s="33">
        <f>H113-G113</f>
        <v>170098202.16770983</v>
      </c>
      <c r="AD113" s="34">
        <f>I113</f>
        <v>5.6994449145121751E-2</v>
      </c>
      <c r="AE113" s="73"/>
    </row>
    <row r="114" spans="1:31" ht="16" thickBot="1" x14ac:dyDescent="0.25">
      <c r="B114" s="11" t="s">
        <v>58</v>
      </c>
      <c r="C114" s="25"/>
      <c r="D114" s="25" t="s">
        <v>4</v>
      </c>
      <c r="E114" s="25"/>
      <c r="F114" s="25">
        <f>MATCH($D114,FAC_TOTALS_APTA!$A$2:$BL$2,)</f>
        <v>7</v>
      </c>
      <c r="G114" s="76">
        <f>VLOOKUP(G97,FAC_TOTALS_APTA!$A$4:$BL$108,$F114,FALSE)</f>
        <v>2929500930.99999</v>
      </c>
      <c r="H114" s="76">
        <f>VLOOKUP(H97,FAC_TOTALS_APTA!$A$4:$BL$108,$F114,FALSE)</f>
        <v>3028681761</v>
      </c>
      <c r="I114" s="78">
        <f t="shared" si="23"/>
        <v>3.3855879324180549E-2</v>
      </c>
      <c r="J114" s="52"/>
      <c r="K114" s="52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53">
        <f>H114-G114</f>
        <v>99180830.000010014</v>
      </c>
      <c r="AD114" s="54">
        <f>I114</f>
        <v>3.3855879324180549E-2</v>
      </c>
    </row>
    <row r="115" spans="1:31" ht="17" thickTop="1" thickBot="1" x14ac:dyDescent="0.25">
      <c r="B115" s="58" t="s">
        <v>76</v>
      </c>
      <c r="C115" s="59"/>
      <c r="D115" s="59"/>
      <c r="E115" s="60"/>
      <c r="F115" s="59"/>
      <c r="G115" s="59"/>
      <c r="H115" s="59"/>
      <c r="I115" s="61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4">
        <f>AD114-AD113</f>
        <v>-2.3138569820941202E-2</v>
      </c>
    </row>
    <row r="116" spans="1:31" ht="15" thickTop="1" x14ac:dyDescent="0.2"/>
  </sheetData>
  <mergeCells count="8">
    <mergeCell ref="G94:I94"/>
    <mergeCell ref="AC94:AD94"/>
    <mergeCell ref="G8:I8"/>
    <mergeCell ref="AC8:AD8"/>
    <mergeCell ref="G36:I36"/>
    <mergeCell ref="AC36:AD36"/>
    <mergeCell ref="G65:I65"/>
    <mergeCell ref="AC65:AD6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08"/>
  <sheetViews>
    <sheetView workbookViewId="0">
      <pane xSplit="4" ySplit="3" topLeftCell="I4" activePane="bottomRight" state="frozen"/>
      <selection pane="topRight" activeCell="E1" sqref="E1"/>
      <selection pane="bottomLeft" activeCell="A4" sqref="A4"/>
      <selection pane="bottomRight" activeCell="AI15" sqref="AI15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2" bestFit="1" customWidth="1"/>
    <col min="8" max="8" width="15.33203125" style="2" bestFit="1" customWidth="1"/>
    <col min="9" max="9" width="16.1640625" style="2" bestFit="1" customWidth="1"/>
    <col min="10" max="10" width="15.33203125" style="2" bestFit="1" customWidth="1"/>
    <col min="11" max="11" width="15" style="2" bestFit="1" customWidth="1"/>
    <col min="12" max="12" width="15.1640625" style="4" bestFit="1" customWidth="1"/>
    <col min="13" max="13" width="13.6640625" style="2" bestFit="1" customWidth="1"/>
    <col min="14" max="14" width="12" style="4" bestFit="1" customWidth="1"/>
    <col min="15" max="15" width="17.6640625" style="4" bestFit="1" customWidth="1"/>
    <col min="16" max="16" width="14.6640625" style="4" bestFit="1" customWidth="1"/>
    <col min="17" max="17" width="23.33203125" style="4" customWidth="1"/>
    <col min="18" max="26" width="14.6640625" style="4" customWidth="1"/>
    <col min="27" max="27" width="18.6640625" style="2" bestFit="1" customWidth="1"/>
    <col min="28" max="28" width="22.6640625" bestFit="1" customWidth="1"/>
    <col min="29" max="29" width="22.6640625" style="2" bestFit="1" customWidth="1"/>
    <col min="30" max="30" width="27" bestFit="1" customWidth="1"/>
    <col min="31" max="31" width="18.6640625" style="2" bestFit="1" customWidth="1"/>
    <col min="32" max="32" width="22.83203125" bestFit="1" customWidth="1"/>
    <col min="33" max="33" width="17.6640625" style="2" bestFit="1" customWidth="1"/>
    <col min="34" max="34" width="22" bestFit="1" customWidth="1"/>
    <col min="35" max="36" width="22" customWidth="1"/>
    <col min="37" max="37" width="21.83203125" style="2" bestFit="1" customWidth="1"/>
    <col min="38" max="38" width="21.83203125" style="2" customWidth="1"/>
    <col min="39" max="39" width="26.1640625" bestFit="1" customWidth="1"/>
    <col min="40" max="40" width="18.6640625" style="2" bestFit="1" customWidth="1"/>
    <col min="41" max="58" width="23" customWidth="1"/>
    <col min="59" max="59" width="15.33203125" style="2" bestFit="1" customWidth="1"/>
    <col min="60" max="63" width="25.1640625" style="2" customWidth="1"/>
    <col min="64" max="64" width="17.5" style="2" bestFit="1" customWidth="1"/>
  </cols>
  <sheetData>
    <row r="1" spans="1:64" s="5" customFormat="1" x14ac:dyDescent="0.2">
      <c r="C1" s="71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 s="6"/>
      <c r="AS1" s="6"/>
      <c r="AT1" s="6"/>
      <c r="BG1" s="72"/>
      <c r="BH1" s="72"/>
      <c r="BI1" s="72"/>
      <c r="BJ1" s="72"/>
      <c r="BK1" s="72"/>
      <c r="BL1" s="72"/>
    </row>
    <row r="2" spans="1:64" s="5" customFormat="1" ht="34" x14ac:dyDescent="0.2">
      <c r="B2" s="5" t="s">
        <v>0</v>
      </c>
      <c r="C2" s="5" t="s">
        <v>2</v>
      </c>
      <c r="D2" s="5" t="s">
        <v>1</v>
      </c>
      <c r="E2" s="5" t="s">
        <v>62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18</v>
      </c>
      <c r="M2" s="5" t="s">
        <v>9</v>
      </c>
      <c r="N2" s="5" t="s">
        <v>17</v>
      </c>
      <c r="O2" s="5" t="s">
        <v>16</v>
      </c>
      <c r="P2" s="5" t="s">
        <v>10</v>
      </c>
      <c r="Q2" s="5" t="s">
        <v>79</v>
      </c>
      <c r="R2" s="5" t="s">
        <v>32</v>
      </c>
      <c r="S2" t="s">
        <v>89</v>
      </c>
      <c r="T2" t="s">
        <v>85</v>
      </c>
      <c r="U2" t="s">
        <v>90</v>
      </c>
      <c r="V2" t="s">
        <v>49</v>
      </c>
      <c r="W2" t="s">
        <v>50</v>
      </c>
      <c r="X2" t="s">
        <v>11</v>
      </c>
      <c r="Y2" t="s">
        <v>33</v>
      </c>
      <c r="Z2" t="s">
        <v>12</v>
      </c>
      <c r="AA2" t="s">
        <v>34</v>
      </c>
      <c r="AB2" t="s">
        <v>35</v>
      </c>
      <c r="AC2" t="s">
        <v>13</v>
      </c>
      <c r="AD2" t="s">
        <v>81</v>
      </c>
      <c r="AE2" t="s">
        <v>36</v>
      </c>
      <c r="AF2" t="s">
        <v>91</v>
      </c>
      <c r="AG2" t="s">
        <v>86</v>
      </c>
      <c r="AH2" t="s">
        <v>92</v>
      </c>
      <c r="AI2" t="s">
        <v>51</v>
      </c>
      <c r="AJ2" t="s">
        <v>52</v>
      </c>
      <c r="AK2" t="s">
        <v>44</v>
      </c>
      <c r="AL2" t="s">
        <v>45</v>
      </c>
      <c r="AM2" t="s">
        <v>46</v>
      </c>
      <c r="AN2" t="s">
        <v>47</v>
      </c>
      <c r="AO2" t="s">
        <v>48</v>
      </c>
      <c r="BH2" s="7"/>
      <c r="BI2" s="7"/>
      <c r="BJ2" s="7"/>
      <c r="BK2" s="7"/>
      <c r="BL2" s="7"/>
    </row>
    <row r="3" spans="1:64" x14ac:dyDescent="0.2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BG3"/>
      <c r="BH3"/>
      <c r="BI3"/>
      <c r="BJ3"/>
      <c r="BK3"/>
      <c r="BL3"/>
    </row>
    <row r="4" spans="1:64" x14ac:dyDescent="0.2">
      <c r="A4" t="str">
        <f t="shared" ref="A4:A54" si="0">CONCATENATE(B4,"_",C4,"_",D4)</f>
        <v>1_1_2002</v>
      </c>
      <c r="B4">
        <v>1</v>
      </c>
      <c r="C4">
        <v>1</v>
      </c>
      <c r="D4">
        <v>2002</v>
      </c>
      <c r="E4">
        <f>Sheet1!E3</f>
        <v>1069915403.65499</v>
      </c>
      <c r="F4">
        <f>Sheet1!F3</f>
        <v>0</v>
      </c>
      <c r="G4">
        <f>Sheet1!G3</f>
        <v>1069915403.65499</v>
      </c>
      <c r="H4">
        <f>Sheet1!H3</f>
        <v>0</v>
      </c>
      <c r="I4">
        <f>Sheet1!I3</f>
        <v>933848584.89203703</v>
      </c>
      <c r="J4">
        <f>Sheet1!J3</f>
        <v>0</v>
      </c>
      <c r="K4">
        <f>Sheet1!K3</f>
        <v>50740292.217438303</v>
      </c>
      <c r="L4">
        <f>Sheet1!L3</f>
        <v>1.7132453925100699</v>
      </c>
      <c r="M4">
        <f>Sheet1!M3</f>
        <v>8927514.0518831294</v>
      </c>
      <c r="N4">
        <f>Sheet1!N3</f>
        <v>1.94994096951705</v>
      </c>
      <c r="O4">
        <f>Sheet1!O3</f>
        <v>43176.306881081997</v>
      </c>
      <c r="P4">
        <f>Sheet1!P3</f>
        <v>11.1578924248098</v>
      </c>
      <c r="Q4">
        <f>Sheet1!Q3</f>
        <v>0.51516486358284896</v>
      </c>
      <c r="R4">
        <f>Sheet1!R3</f>
        <v>3.9475414957497899</v>
      </c>
      <c r="S4">
        <f>Sheet1!S3</f>
        <v>0</v>
      </c>
      <c r="T4">
        <f>Sheet1!T3</f>
        <v>0</v>
      </c>
      <c r="U4">
        <f>Sheet1!U3</f>
        <v>0</v>
      </c>
      <c r="V4">
        <f>Sheet1!V3</f>
        <v>0</v>
      </c>
      <c r="W4">
        <f>Sheet1!W3</f>
        <v>0</v>
      </c>
      <c r="X4">
        <f>Sheet1!X3</f>
        <v>0</v>
      </c>
      <c r="Y4">
        <f>Sheet1!Y3</f>
        <v>0</v>
      </c>
      <c r="Z4">
        <f>Sheet1!Z3</f>
        <v>0</v>
      </c>
      <c r="AA4">
        <f>Sheet1!AA3</f>
        <v>0</v>
      </c>
      <c r="AB4">
        <f>Sheet1!AB3</f>
        <v>0</v>
      </c>
      <c r="AC4">
        <f>Sheet1!AC3</f>
        <v>0</v>
      </c>
      <c r="AD4">
        <f>Sheet1!AD3</f>
        <v>0</v>
      </c>
      <c r="AE4">
        <f>Sheet1!AE3</f>
        <v>0</v>
      </c>
      <c r="AF4">
        <f>Sheet1!AF3</f>
        <v>0</v>
      </c>
      <c r="AG4">
        <f>Sheet1!AG3</f>
        <v>0</v>
      </c>
      <c r="AH4">
        <f>Sheet1!AH3</f>
        <v>0</v>
      </c>
      <c r="AI4">
        <f>Sheet1!AI3</f>
        <v>0</v>
      </c>
      <c r="AJ4">
        <f>Sheet1!AJ3</f>
        <v>0</v>
      </c>
      <c r="AK4">
        <f>Sheet1!AK3</f>
        <v>0</v>
      </c>
      <c r="AL4">
        <f>Sheet1!AL3</f>
        <v>0</v>
      </c>
      <c r="AM4">
        <f>Sheet1!AM3</f>
        <v>0</v>
      </c>
      <c r="AN4">
        <f>Sheet1!AN3</f>
        <v>1069915403.65499</v>
      </c>
      <c r="AO4">
        <f>Sheet1!AO3</f>
        <v>1069915403.65499</v>
      </c>
      <c r="AQ4" s="3"/>
      <c r="AS4" s="3"/>
      <c r="AU4" s="3"/>
      <c r="AW4" s="3"/>
      <c r="AY4" s="3"/>
      <c r="BB4" s="3"/>
      <c r="BD4" s="3"/>
      <c r="BF4" s="3"/>
      <c r="BG4"/>
      <c r="BH4"/>
      <c r="BI4"/>
      <c r="BJ4"/>
      <c r="BK4"/>
      <c r="BL4"/>
    </row>
    <row r="5" spans="1:64" x14ac:dyDescent="0.2">
      <c r="A5" t="str">
        <f t="shared" si="0"/>
        <v>1_1_2003</v>
      </c>
      <c r="B5">
        <v>1</v>
      </c>
      <c r="C5">
        <v>1</v>
      </c>
      <c r="D5">
        <v>2003</v>
      </c>
      <c r="E5">
        <f>Sheet1!E4</f>
        <v>1069915403.65499</v>
      </c>
      <c r="F5">
        <f>Sheet1!F4</f>
        <v>1069915403.65499</v>
      </c>
      <c r="G5">
        <f>Sheet1!G4</f>
        <v>1280048422.5409999</v>
      </c>
      <c r="H5">
        <f>Sheet1!H4</f>
        <v>-8072855.0139993597</v>
      </c>
      <c r="I5">
        <f>Sheet1!I4</f>
        <v>1213020033.2167699</v>
      </c>
      <c r="J5">
        <f>Sheet1!J4</f>
        <v>75989581.573814601</v>
      </c>
      <c r="K5">
        <f>Sheet1!K4</f>
        <v>55154282.018025398</v>
      </c>
      <c r="L5">
        <f>Sheet1!L4</f>
        <v>1.7044660506167599</v>
      </c>
      <c r="M5">
        <f>Sheet1!M4</f>
        <v>9071937.9912379794</v>
      </c>
      <c r="N5">
        <f>Sheet1!N4</f>
        <v>2.2262163531117101</v>
      </c>
      <c r="O5">
        <f>Sheet1!O4</f>
        <v>42308.368744748099</v>
      </c>
      <c r="P5">
        <f>Sheet1!P4</f>
        <v>10.988696350111701</v>
      </c>
      <c r="Q5">
        <f>Sheet1!Q4</f>
        <v>0.51313382288538001</v>
      </c>
      <c r="R5">
        <f>Sheet1!R4</f>
        <v>3.9475414957497899</v>
      </c>
      <c r="S5">
        <f>Sheet1!S4</f>
        <v>0</v>
      </c>
      <c r="T5">
        <f>Sheet1!T4</f>
        <v>0</v>
      </c>
      <c r="U5">
        <f>Sheet1!U4</f>
        <v>0</v>
      </c>
      <c r="V5">
        <f>Sheet1!V4</f>
        <v>0</v>
      </c>
      <c r="W5">
        <f>Sheet1!W4</f>
        <v>0</v>
      </c>
      <c r="X5">
        <f>Sheet1!X4</f>
        <v>41925734.463514403</v>
      </c>
      <c r="Y5">
        <f>Sheet1!Y4</f>
        <v>1278165.1993096001</v>
      </c>
      <c r="Z5">
        <f>Sheet1!Z4</f>
        <v>11089818.2414898</v>
      </c>
      <c r="AA5">
        <f>Sheet1!AA4</f>
        <v>17187138.760161601</v>
      </c>
      <c r="AB5">
        <f>Sheet1!AB4</f>
        <v>16275380.119239399</v>
      </c>
      <c r="AC5">
        <f>Sheet1!AC4</f>
        <v>-3483487.16986949</v>
      </c>
      <c r="AD5">
        <f>Sheet1!AD4</f>
        <v>997303.64854694298</v>
      </c>
      <c r="AE5">
        <f>Sheet1!AE4</f>
        <v>0</v>
      </c>
      <c r="AF5">
        <f>Sheet1!AF4</f>
        <v>0</v>
      </c>
      <c r="AG5">
        <f>Sheet1!AG4</f>
        <v>0</v>
      </c>
      <c r="AH5">
        <f>Sheet1!AH4</f>
        <v>0</v>
      </c>
      <c r="AI5">
        <f>Sheet1!AI4</f>
        <v>0</v>
      </c>
      <c r="AJ5">
        <f>Sheet1!AJ4</f>
        <v>0</v>
      </c>
      <c r="AK5">
        <f>Sheet1!AK4</f>
        <v>85270053.262392402</v>
      </c>
      <c r="AL5">
        <f>Sheet1!AL4</f>
        <v>87402078.641941205</v>
      </c>
      <c r="AM5">
        <f>Sheet1!AM4</f>
        <v>-95474933.655940503</v>
      </c>
      <c r="AN5">
        <f>Sheet1!AN4</f>
        <v>0</v>
      </c>
      <c r="AO5">
        <f>Sheet1!AO4</f>
        <v>-8072855.0139993597</v>
      </c>
      <c r="AQ5" s="3"/>
      <c r="AS5" s="3"/>
      <c r="AU5" s="3"/>
      <c r="AW5" s="3"/>
      <c r="AY5" s="3"/>
      <c r="BB5" s="3"/>
      <c r="BD5" s="3"/>
      <c r="BF5" s="3"/>
      <c r="BG5"/>
      <c r="BH5"/>
      <c r="BI5"/>
      <c r="BJ5"/>
      <c r="BK5"/>
      <c r="BL5"/>
    </row>
    <row r="6" spans="1:64" x14ac:dyDescent="0.2">
      <c r="A6" t="str">
        <f t="shared" si="0"/>
        <v>1_1_2004</v>
      </c>
      <c r="B6">
        <v>1</v>
      </c>
      <c r="C6">
        <v>1</v>
      </c>
      <c r="D6">
        <v>2004</v>
      </c>
      <c r="E6">
        <f>Sheet1!E5</f>
        <v>1077611290.65499</v>
      </c>
      <c r="F6">
        <f>Sheet1!F5</f>
        <v>1280048422.5409999</v>
      </c>
      <c r="G6">
        <f>Sheet1!G5</f>
        <v>1353575032.98</v>
      </c>
      <c r="H6">
        <f>Sheet1!H5</f>
        <v>65830723.439000197</v>
      </c>
      <c r="I6">
        <f>Sheet1!I5</f>
        <v>1307643198.5871501</v>
      </c>
      <c r="J6">
        <f>Sheet1!J5</f>
        <v>86462235.296891898</v>
      </c>
      <c r="K6">
        <f>Sheet1!K5</f>
        <v>55263206.7339359</v>
      </c>
      <c r="L6">
        <f>Sheet1!L5</f>
        <v>1.70638329413181</v>
      </c>
      <c r="M6">
        <f>Sheet1!M5</f>
        <v>9242271.3628880493</v>
      </c>
      <c r="N6">
        <f>Sheet1!N5</f>
        <v>2.5518910683608498</v>
      </c>
      <c r="O6">
        <f>Sheet1!O5</f>
        <v>41030.5670729212</v>
      </c>
      <c r="P6">
        <f>Sheet1!P5</f>
        <v>10.7946803484576</v>
      </c>
      <c r="Q6">
        <f>Sheet1!Q5</f>
        <v>0.50995663186427798</v>
      </c>
      <c r="R6">
        <f>Sheet1!R5</f>
        <v>3.9400603557051199</v>
      </c>
      <c r="S6">
        <f>Sheet1!S5</f>
        <v>0</v>
      </c>
      <c r="T6">
        <f>Sheet1!T5</f>
        <v>0</v>
      </c>
      <c r="U6">
        <f>Sheet1!U5</f>
        <v>0</v>
      </c>
      <c r="V6">
        <f>Sheet1!V5</f>
        <v>0</v>
      </c>
      <c r="W6">
        <f>Sheet1!W5</f>
        <v>0</v>
      </c>
      <c r="X6">
        <f>Sheet1!X5</f>
        <v>14478640.4259887</v>
      </c>
      <c r="Y6">
        <f>Sheet1!Y5</f>
        <v>11078046.9897954</v>
      </c>
      <c r="Z6">
        <f>Sheet1!Z5</f>
        <v>16648615.8739253</v>
      </c>
      <c r="AA6">
        <f>Sheet1!AA5</f>
        <v>22197088.652561199</v>
      </c>
      <c r="AB6">
        <f>Sheet1!AB5</f>
        <v>30032123.9254601</v>
      </c>
      <c r="AC6">
        <f>Sheet1!AC5</f>
        <v>-2286930.0880764201</v>
      </c>
      <c r="AD6">
        <f>Sheet1!AD5</f>
        <v>872526.42321458203</v>
      </c>
      <c r="AE6">
        <f>Sheet1!AE5</f>
        <v>0</v>
      </c>
      <c r="AF6">
        <f>Sheet1!AF5</f>
        <v>0</v>
      </c>
      <c r="AG6">
        <f>Sheet1!AG5</f>
        <v>0</v>
      </c>
      <c r="AH6">
        <f>Sheet1!AH5</f>
        <v>0</v>
      </c>
      <c r="AI6">
        <f>Sheet1!AI5</f>
        <v>0</v>
      </c>
      <c r="AJ6">
        <f>Sheet1!AJ5</f>
        <v>0</v>
      </c>
      <c r="AK6">
        <f>Sheet1!AK5</f>
        <v>93020112.202868998</v>
      </c>
      <c r="AL6">
        <f>Sheet1!AL5</f>
        <v>96439691.913781002</v>
      </c>
      <c r="AM6">
        <f>Sheet1!AM5</f>
        <v>-30608968.474780802</v>
      </c>
      <c r="AN6">
        <f>Sheet1!AN5</f>
        <v>7695887</v>
      </c>
      <c r="AO6">
        <f>Sheet1!AO5</f>
        <v>73526610.439000204</v>
      </c>
      <c r="AQ6" s="3"/>
      <c r="AS6" s="3"/>
      <c r="AU6" s="3"/>
      <c r="AW6" s="3"/>
      <c r="AY6" s="3"/>
      <c r="BB6" s="3"/>
      <c r="BD6" s="3"/>
      <c r="BF6" s="3"/>
      <c r="BG6"/>
      <c r="BH6"/>
      <c r="BI6"/>
      <c r="BJ6"/>
      <c r="BK6"/>
      <c r="BL6"/>
    </row>
    <row r="7" spans="1:64" x14ac:dyDescent="0.2">
      <c r="A7" t="str">
        <f t="shared" si="0"/>
        <v>1_1_2005</v>
      </c>
      <c r="B7">
        <v>1</v>
      </c>
      <c r="C7">
        <v>1</v>
      </c>
      <c r="D7">
        <v>2005</v>
      </c>
      <c r="E7">
        <f>Sheet1!E6</f>
        <v>1119130613.65499</v>
      </c>
      <c r="F7">
        <f>Sheet1!F6</f>
        <v>1353575032.98</v>
      </c>
      <c r="G7">
        <f>Sheet1!G6</f>
        <v>1433053203.59899</v>
      </c>
      <c r="H7">
        <f>Sheet1!H6</f>
        <v>37958847.618998297</v>
      </c>
      <c r="I7">
        <f>Sheet1!I6</f>
        <v>1409323515.20082</v>
      </c>
      <c r="J7">
        <f>Sheet1!J6</f>
        <v>62620286.819078296</v>
      </c>
      <c r="K7">
        <f>Sheet1!K6</f>
        <v>54028360.394160204</v>
      </c>
      <c r="L7">
        <f>Sheet1!L6</f>
        <v>1.69566201981458</v>
      </c>
      <c r="M7">
        <f>Sheet1!M6</f>
        <v>9248942.3896951694</v>
      </c>
      <c r="N7">
        <f>Sheet1!N6</f>
        <v>3.0219532904527702</v>
      </c>
      <c r="O7">
        <f>Sheet1!O6</f>
        <v>39892.890941942002</v>
      </c>
      <c r="P7">
        <f>Sheet1!P6</f>
        <v>10.446193998783199</v>
      </c>
      <c r="Q7">
        <f>Sheet1!Q6</f>
        <v>0.51102334465351695</v>
      </c>
      <c r="R7">
        <f>Sheet1!R6</f>
        <v>3.9587157425717199</v>
      </c>
      <c r="S7">
        <f>Sheet1!S6</f>
        <v>0</v>
      </c>
      <c r="T7">
        <f>Sheet1!T6</f>
        <v>0</v>
      </c>
      <c r="U7">
        <f>Sheet1!U6</f>
        <v>0</v>
      </c>
      <c r="V7">
        <f>Sheet1!V6</f>
        <v>0</v>
      </c>
      <c r="W7">
        <f>Sheet1!W6</f>
        <v>0</v>
      </c>
      <c r="X7">
        <f>Sheet1!X6</f>
        <v>-2431984.7182662599</v>
      </c>
      <c r="Y7">
        <f>Sheet1!Y6</f>
        <v>-8181200.8430537097</v>
      </c>
      <c r="Z7">
        <f>Sheet1!Z6</f>
        <v>18125302.2008106</v>
      </c>
      <c r="AA7">
        <f>Sheet1!AA6</f>
        <v>29992485.415627301</v>
      </c>
      <c r="AB7">
        <f>Sheet1!AB6</f>
        <v>29192728.285443399</v>
      </c>
      <c r="AC7">
        <f>Sheet1!AC6</f>
        <v>-2607402.9109136802</v>
      </c>
      <c r="AD7">
        <f>Sheet1!AD6</f>
        <v>952252.24547320302</v>
      </c>
      <c r="AE7">
        <f>Sheet1!AE6</f>
        <v>0</v>
      </c>
      <c r="AF7">
        <f>Sheet1!AF6</f>
        <v>0</v>
      </c>
      <c r="AG7">
        <f>Sheet1!AG6</f>
        <v>0</v>
      </c>
      <c r="AH7">
        <f>Sheet1!AH6</f>
        <v>0</v>
      </c>
      <c r="AI7">
        <f>Sheet1!AI6</f>
        <v>0</v>
      </c>
      <c r="AJ7">
        <f>Sheet1!AJ6</f>
        <v>0</v>
      </c>
      <c r="AK7">
        <f>Sheet1!AK6</f>
        <v>65042179.675120898</v>
      </c>
      <c r="AL7">
        <f>Sheet1!AL6</f>
        <v>66044190.882270798</v>
      </c>
      <c r="AM7">
        <f>Sheet1!AM6</f>
        <v>-28085343.263272502</v>
      </c>
      <c r="AN7">
        <f>Sheet1!AN6</f>
        <v>41519322.999999903</v>
      </c>
      <c r="AO7">
        <f>Sheet1!AO6</f>
        <v>79478170.6189982</v>
      </c>
      <c r="AQ7" s="3"/>
      <c r="AS7" s="3"/>
      <c r="AU7" s="3"/>
      <c r="AW7" s="3"/>
      <c r="AY7" s="3"/>
      <c r="BB7" s="3"/>
      <c r="BD7" s="3"/>
      <c r="BF7" s="3"/>
      <c r="BG7"/>
      <c r="BH7"/>
      <c r="BI7"/>
      <c r="BJ7"/>
      <c r="BK7"/>
      <c r="BL7"/>
    </row>
    <row r="8" spans="1:64" x14ac:dyDescent="0.2">
      <c r="A8" t="str">
        <f t="shared" si="0"/>
        <v>1_1_2006</v>
      </c>
      <c r="B8">
        <v>1</v>
      </c>
      <c r="C8">
        <v>1</v>
      </c>
      <c r="D8">
        <v>2006</v>
      </c>
      <c r="E8">
        <f>Sheet1!E7</f>
        <v>1119130613.65499</v>
      </c>
      <c r="F8">
        <f>Sheet1!F7</f>
        <v>1433053203.59899</v>
      </c>
      <c r="G8">
        <f>Sheet1!G7</f>
        <v>1493228483.316</v>
      </c>
      <c r="H8">
        <f>Sheet1!H7</f>
        <v>60175279.717001699</v>
      </c>
      <c r="I8">
        <f>Sheet1!I7</f>
        <v>1511523960.93734</v>
      </c>
      <c r="J8">
        <f>Sheet1!J7</f>
        <v>102200445.736522</v>
      </c>
      <c r="K8">
        <f>Sheet1!K7</f>
        <v>56052606.436925203</v>
      </c>
      <c r="L8">
        <f>Sheet1!L7</f>
        <v>1.77182285416152</v>
      </c>
      <c r="M8">
        <f>Sheet1!M7</f>
        <v>9504547.6584742405</v>
      </c>
      <c r="N8">
        <f>Sheet1!N7</f>
        <v>3.3087203668259701</v>
      </c>
      <c r="O8">
        <f>Sheet1!O7</f>
        <v>38228.970289698198</v>
      </c>
      <c r="P8">
        <f>Sheet1!P7</f>
        <v>10.313201742091399</v>
      </c>
      <c r="Q8">
        <f>Sheet1!Q7</f>
        <v>0.50906888542158901</v>
      </c>
      <c r="R8">
        <f>Sheet1!R7</f>
        <v>4.2618133190396499</v>
      </c>
      <c r="S8">
        <f>Sheet1!S7</f>
        <v>0</v>
      </c>
      <c r="T8">
        <f>Sheet1!T7</f>
        <v>0</v>
      </c>
      <c r="U8">
        <f>Sheet1!U7</f>
        <v>0</v>
      </c>
      <c r="V8">
        <f>Sheet1!V7</f>
        <v>0</v>
      </c>
      <c r="W8">
        <f>Sheet1!W7</f>
        <v>0</v>
      </c>
      <c r="X8">
        <f>Sheet1!X7</f>
        <v>30711585.521950498</v>
      </c>
      <c r="Y8">
        <f>Sheet1!Y7</f>
        <v>-20753046.187296201</v>
      </c>
      <c r="Z8">
        <f>Sheet1!Z7</f>
        <v>24554296.147608999</v>
      </c>
      <c r="AA8">
        <f>Sheet1!AA7</f>
        <v>18179356.6910492</v>
      </c>
      <c r="AB8">
        <f>Sheet1!AB7</f>
        <v>48104100.772689603</v>
      </c>
      <c r="AC8">
        <f>Sheet1!AC7</f>
        <v>-1829401.85541752</v>
      </c>
      <c r="AD8">
        <f>Sheet1!AD7</f>
        <v>1388607.54279686</v>
      </c>
      <c r="AE8">
        <f>Sheet1!AE7</f>
        <v>3937949.2200191799</v>
      </c>
      <c r="AF8">
        <f>Sheet1!AF7</f>
        <v>0</v>
      </c>
      <c r="AG8">
        <f>Sheet1!AG7</f>
        <v>0</v>
      </c>
      <c r="AH8">
        <f>Sheet1!AH7</f>
        <v>0</v>
      </c>
      <c r="AI8">
        <f>Sheet1!AI7</f>
        <v>0</v>
      </c>
      <c r="AJ8">
        <f>Sheet1!AJ7</f>
        <v>0</v>
      </c>
      <c r="AK8">
        <f>Sheet1!AK7</f>
        <v>104293447.85340001</v>
      </c>
      <c r="AL8">
        <f>Sheet1!AL7</f>
        <v>106614488.69889601</v>
      </c>
      <c r="AM8">
        <f>Sheet1!AM7</f>
        <v>-46439208.981894597</v>
      </c>
      <c r="AN8">
        <f>Sheet1!AN7</f>
        <v>0</v>
      </c>
      <c r="AO8">
        <f>Sheet1!AO7</f>
        <v>60175279.717001699</v>
      </c>
      <c r="AQ8" s="3"/>
      <c r="AS8" s="3"/>
      <c r="AU8" s="3"/>
      <c r="AW8" s="3"/>
      <c r="AY8" s="3"/>
      <c r="BB8" s="3"/>
      <c r="BD8" s="3"/>
      <c r="BF8" s="3"/>
      <c r="BG8"/>
      <c r="BH8"/>
      <c r="BI8"/>
      <c r="BJ8"/>
      <c r="BK8"/>
      <c r="BL8"/>
    </row>
    <row r="9" spans="1:64" x14ac:dyDescent="0.2">
      <c r="A9" t="str">
        <f t="shared" si="0"/>
        <v>1_1_2007</v>
      </c>
      <c r="B9">
        <v>1</v>
      </c>
      <c r="C9">
        <v>1</v>
      </c>
      <c r="D9">
        <v>2007</v>
      </c>
      <c r="E9">
        <f>Sheet1!E8</f>
        <v>1119130613.65499</v>
      </c>
      <c r="F9">
        <f>Sheet1!F8</f>
        <v>1493228483.316</v>
      </c>
      <c r="G9">
        <f>Sheet1!G8</f>
        <v>1522929524.6889999</v>
      </c>
      <c r="H9">
        <f>Sheet1!H8</f>
        <v>29701041.372999702</v>
      </c>
      <c r="I9">
        <f>Sheet1!I8</f>
        <v>1566340847.4932301</v>
      </c>
      <c r="J9">
        <f>Sheet1!J8</f>
        <v>54816886.5558879</v>
      </c>
      <c r="K9">
        <f>Sheet1!K8</f>
        <v>60015922.491439298</v>
      </c>
      <c r="L9">
        <f>Sheet1!L8</f>
        <v>1.71490815927911</v>
      </c>
      <c r="M9">
        <f>Sheet1!M8</f>
        <v>9569650.1283425204</v>
      </c>
      <c r="N9">
        <f>Sheet1!N8</f>
        <v>3.4804285654891198</v>
      </c>
      <c r="O9">
        <f>Sheet1!O8</f>
        <v>38847.132965487101</v>
      </c>
      <c r="P9">
        <f>Sheet1!P8</f>
        <v>10.0897342228641</v>
      </c>
      <c r="Q9">
        <f>Sheet1!Q8</f>
        <v>0.50292434994072099</v>
      </c>
      <c r="R9">
        <f>Sheet1!R8</f>
        <v>4.4118228256806296</v>
      </c>
      <c r="S9">
        <f>Sheet1!S8</f>
        <v>0</v>
      </c>
      <c r="T9">
        <f>Sheet1!T8</f>
        <v>0</v>
      </c>
      <c r="U9">
        <f>Sheet1!U8</f>
        <v>0</v>
      </c>
      <c r="V9">
        <f>Sheet1!V8</f>
        <v>0</v>
      </c>
      <c r="W9">
        <f>Sheet1!W8</f>
        <v>0</v>
      </c>
      <c r="X9">
        <f>Sheet1!X8</f>
        <v>44652822.541483298</v>
      </c>
      <c r="Y9">
        <f>Sheet1!Y8</f>
        <v>6503122.7832601704</v>
      </c>
      <c r="Z9">
        <f>Sheet1!Z8</f>
        <v>6990851.9545781398</v>
      </c>
      <c r="AA9">
        <f>Sheet1!AA8</f>
        <v>9994540.3615290001</v>
      </c>
      <c r="AB9">
        <f>Sheet1!AB8</f>
        <v>-14127528.1045333</v>
      </c>
      <c r="AC9">
        <f>Sheet1!AC8</f>
        <v>-4341990.4727011099</v>
      </c>
      <c r="AD9">
        <f>Sheet1!AD8</f>
        <v>3374308.5726828999</v>
      </c>
      <c r="AE9">
        <f>Sheet1!AE8</f>
        <v>3298957.2701313202</v>
      </c>
      <c r="AF9">
        <f>Sheet1!AF8</f>
        <v>0</v>
      </c>
      <c r="AG9">
        <f>Sheet1!AG8</f>
        <v>0</v>
      </c>
      <c r="AH9">
        <f>Sheet1!AH8</f>
        <v>0</v>
      </c>
      <c r="AI9">
        <f>Sheet1!AI8</f>
        <v>0</v>
      </c>
      <c r="AJ9">
        <f>Sheet1!AJ8</f>
        <v>0</v>
      </c>
      <c r="AK9">
        <f>Sheet1!AK8</f>
        <v>56345084.906430401</v>
      </c>
      <c r="AL9">
        <f>Sheet1!AL8</f>
        <v>55855515.280626997</v>
      </c>
      <c r="AM9">
        <f>Sheet1!AM8</f>
        <v>-26154473.907627199</v>
      </c>
      <c r="AN9">
        <f>Sheet1!AN8</f>
        <v>0</v>
      </c>
      <c r="AO9">
        <f>Sheet1!AO8</f>
        <v>29701041.372999702</v>
      </c>
      <c r="AQ9" s="3"/>
      <c r="AS9" s="3"/>
      <c r="AU9" s="3"/>
      <c r="AW9" s="3"/>
      <c r="AY9" s="3"/>
      <c r="BB9" s="3"/>
      <c r="BD9" s="3"/>
      <c r="BF9" s="3"/>
      <c r="BG9"/>
      <c r="BH9"/>
      <c r="BI9"/>
      <c r="BJ9"/>
      <c r="BK9"/>
      <c r="BL9"/>
    </row>
    <row r="10" spans="1:64" x14ac:dyDescent="0.2">
      <c r="A10" t="str">
        <f t="shared" si="0"/>
        <v>1_1_2008</v>
      </c>
      <c r="B10">
        <v>1</v>
      </c>
      <c r="C10">
        <v>1</v>
      </c>
      <c r="D10">
        <v>2008</v>
      </c>
      <c r="E10">
        <f>Sheet1!E9</f>
        <v>1119130613.65499</v>
      </c>
      <c r="F10">
        <f>Sheet1!F9</f>
        <v>1522929524.6889999</v>
      </c>
      <c r="G10">
        <f>Sheet1!G9</f>
        <v>1598394722.8410001</v>
      </c>
      <c r="H10">
        <f>Sheet1!H9</f>
        <v>75465198.152000204</v>
      </c>
      <c r="I10">
        <f>Sheet1!I9</f>
        <v>1600731780.64608</v>
      </c>
      <c r="J10">
        <f>Sheet1!J9</f>
        <v>34390933.152850702</v>
      </c>
      <c r="K10">
        <f>Sheet1!K9</f>
        <v>61335958.596289001</v>
      </c>
      <c r="L10">
        <f>Sheet1!L9</f>
        <v>1.75427651564215</v>
      </c>
      <c r="M10">
        <f>Sheet1!M9</f>
        <v>9612313.0645603295</v>
      </c>
      <c r="N10">
        <f>Sheet1!N9</f>
        <v>3.9133297615681499</v>
      </c>
      <c r="O10">
        <f>Sheet1!O9</f>
        <v>38780.348703267198</v>
      </c>
      <c r="P10">
        <f>Sheet1!P9</f>
        <v>10.2622266429616</v>
      </c>
      <c r="Q10">
        <f>Sheet1!Q9</f>
        <v>0.50841143251144505</v>
      </c>
      <c r="R10">
        <f>Sheet1!R9</f>
        <v>4.5338942673118501</v>
      </c>
      <c r="S10">
        <f>Sheet1!S9</f>
        <v>0</v>
      </c>
      <c r="T10">
        <f>Sheet1!T9</f>
        <v>0</v>
      </c>
      <c r="U10">
        <f>Sheet1!U9</f>
        <v>0</v>
      </c>
      <c r="V10">
        <f>Sheet1!V9</f>
        <v>0.220852177024078</v>
      </c>
      <c r="W10">
        <f>Sheet1!W9</f>
        <v>0</v>
      </c>
      <c r="X10">
        <f>Sheet1!X9</f>
        <v>23440949.440744899</v>
      </c>
      <c r="Y10">
        <f>Sheet1!Y9</f>
        <v>-22007386.715291999</v>
      </c>
      <c r="Z10">
        <f>Sheet1!Z9</f>
        <v>5865072.6305170599</v>
      </c>
      <c r="AA10">
        <f>Sheet1!AA9</f>
        <v>25523615.913817</v>
      </c>
      <c r="AB10">
        <f>Sheet1!AB9</f>
        <v>1095886.918235</v>
      </c>
      <c r="AC10">
        <f>Sheet1!AC9</f>
        <v>4251922.4508391796</v>
      </c>
      <c r="AD10">
        <f>Sheet1!AD9</f>
        <v>-2629294.1065301299</v>
      </c>
      <c r="AE10">
        <f>Sheet1!AE9</f>
        <v>1320893.1378241801</v>
      </c>
      <c r="AF10">
        <f>Sheet1!AF9</f>
        <v>0</v>
      </c>
      <c r="AG10">
        <f>Sheet1!AG9</f>
        <v>0</v>
      </c>
      <c r="AH10">
        <f>Sheet1!AH9</f>
        <v>0</v>
      </c>
      <c r="AI10">
        <f>Sheet1!AI9</f>
        <v>-2689074.5508002699</v>
      </c>
      <c r="AJ10">
        <f>Sheet1!AJ9</f>
        <v>0</v>
      </c>
      <c r="AK10">
        <f>Sheet1!AK9</f>
        <v>34172585.119354904</v>
      </c>
      <c r="AL10">
        <f>Sheet1!AL9</f>
        <v>33859623.888218597</v>
      </c>
      <c r="AM10">
        <f>Sheet1!AM9</f>
        <v>41605574.263781503</v>
      </c>
      <c r="AN10">
        <f>Sheet1!AN9</f>
        <v>0</v>
      </c>
      <c r="AO10">
        <f>Sheet1!AO9</f>
        <v>75465198.152000204</v>
      </c>
      <c r="AQ10" s="3"/>
      <c r="AS10" s="3"/>
      <c r="AU10" s="3"/>
      <c r="AW10" s="3"/>
      <c r="AY10" s="3"/>
      <c r="BB10" s="3"/>
      <c r="BD10" s="3"/>
      <c r="BF10" s="3"/>
      <c r="BG10"/>
      <c r="BH10"/>
      <c r="BI10"/>
      <c r="BJ10"/>
      <c r="BK10"/>
      <c r="BL10"/>
    </row>
    <row r="11" spans="1:64" x14ac:dyDescent="0.2">
      <c r="A11" t="str">
        <f t="shared" si="0"/>
        <v>1_1_2009</v>
      </c>
      <c r="B11">
        <v>1</v>
      </c>
      <c r="C11">
        <v>1</v>
      </c>
      <c r="D11">
        <v>2009</v>
      </c>
      <c r="E11">
        <f>Sheet1!E10</f>
        <v>1130478954.65499</v>
      </c>
      <c r="F11">
        <f>Sheet1!F10</f>
        <v>1598394722.8410001</v>
      </c>
      <c r="G11">
        <f>Sheet1!G10</f>
        <v>1579728635.783</v>
      </c>
      <c r="H11">
        <f>Sheet1!H10</f>
        <v>-30014428.057999998</v>
      </c>
      <c r="I11">
        <f>Sheet1!I10</f>
        <v>1559808843.3215499</v>
      </c>
      <c r="J11">
        <f>Sheet1!J10</f>
        <v>-56940343.190114804</v>
      </c>
      <c r="K11">
        <f>Sheet1!K10</f>
        <v>60409172.312910497</v>
      </c>
      <c r="L11">
        <f>Sheet1!L10</f>
        <v>1.8584606115959199</v>
      </c>
      <c r="M11">
        <f>Sheet1!M10</f>
        <v>9526119.8759938199</v>
      </c>
      <c r="N11">
        <f>Sheet1!N10</f>
        <v>2.8560679159503901</v>
      </c>
      <c r="O11">
        <f>Sheet1!O10</f>
        <v>36999.023849424702</v>
      </c>
      <c r="P11">
        <f>Sheet1!P10</f>
        <v>10.413560182811199</v>
      </c>
      <c r="Q11">
        <f>Sheet1!Q10</f>
        <v>0.50883375377364204</v>
      </c>
      <c r="R11">
        <f>Sheet1!R10</f>
        <v>4.7033358668609102</v>
      </c>
      <c r="S11">
        <f>Sheet1!S10</f>
        <v>0</v>
      </c>
      <c r="T11">
        <f>Sheet1!T10</f>
        <v>0</v>
      </c>
      <c r="U11">
        <f>Sheet1!U10</f>
        <v>0</v>
      </c>
      <c r="V11">
        <f>Sheet1!V10</f>
        <v>0.218635146972222</v>
      </c>
      <c r="W11">
        <f>Sheet1!W10</f>
        <v>0</v>
      </c>
      <c r="X11">
        <f>Sheet1!X10</f>
        <v>6033501.3915403001</v>
      </c>
      <c r="Y11">
        <f>Sheet1!Y10</f>
        <v>-48385003.936086401</v>
      </c>
      <c r="Z11">
        <f>Sheet1!Z10</f>
        <v>-1903700.4017711</v>
      </c>
      <c r="AA11">
        <f>Sheet1!AA10</f>
        <v>-68379579.379970297</v>
      </c>
      <c r="AB11">
        <f>Sheet1!AB10</f>
        <v>51113844.682470597</v>
      </c>
      <c r="AC11">
        <f>Sheet1!AC10</f>
        <v>4111336.6856463598</v>
      </c>
      <c r="AD11">
        <f>Sheet1!AD10</f>
        <v>-387289.08800804202</v>
      </c>
      <c r="AE11">
        <f>Sheet1!AE10</f>
        <v>2899506.6760799</v>
      </c>
      <c r="AF11">
        <f>Sheet1!AF10</f>
        <v>0</v>
      </c>
      <c r="AG11">
        <f>Sheet1!AG10</f>
        <v>0</v>
      </c>
      <c r="AH11">
        <f>Sheet1!AH10</f>
        <v>0</v>
      </c>
      <c r="AI11">
        <f>Sheet1!AI10</f>
        <v>0</v>
      </c>
      <c r="AJ11">
        <f>Sheet1!AJ10</f>
        <v>0</v>
      </c>
      <c r="AK11">
        <f>Sheet1!AK10</f>
        <v>-54897383.370098703</v>
      </c>
      <c r="AL11">
        <f>Sheet1!AL10</f>
        <v>-56979864.957001098</v>
      </c>
      <c r="AM11">
        <f>Sheet1!AM10</f>
        <v>26965436.899000999</v>
      </c>
      <c r="AN11">
        <f>Sheet1!AN10</f>
        <v>11348341</v>
      </c>
      <c r="AO11">
        <f>Sheet1!AO10</f>
        <v>-18666087.057999998</v>
      </c>
      <c r="AQ11" s="3"/>
      <c r="AS11" s="3"/>
      <c r="AU11" s="3"/>
      <c r="AW11" s="3"/>
      <c r="AY11" s="3"/>
      <c r="BB11" s="3"/>
      <c r="BD11" s="3"/>
      <c r="BF11" s="3"/>
      <c r="BG11"/>
      <c r="BH11"/>
      <c r="BI11"/>
      <c r="BJ11"/>
      <c r="BK11"/>
      <c r="BL11"/>
    </row>
    <row r="12" spans="1:64" x14ac:dyDescent="0.2">
      <c r="A12" t="str">
        <f t="shared" si="0"/>
        <v>1_1_2010</v>
      </c>
      <c r="B12">
        <v>1</v>
      </c>
      <c r="C12">
        <v>1</v>
      </c>
      <c r="D12">
        <v>2010</v>
      </c>
      <c r="E12">
        <f>Sheet1!E11</f>
        <v>1130478954.65499</v>
      </c>
      <c r="F12">
        <f>Sheet1!F11</f>
        <v>1579728635.783</v>
      </c>
      <c r="G12">
        <f>Sheet1!G11</f>
        <v>1584263531.9619999</v>
      </c>
      <c r="H12">
        <f>Sheet1!H11</f>
        <v>4534896.1789996196</v>
      </c>
      <c r="I12">
        <f>Sheet1!I11</f>
        <v>1588133843.4479499</v>
      </c>
      <c r="J12">
        <f>Sheet1!J11</f>
        <v>28325000.1263979</v>
      </c>
      <c r="K12">
        <f>Sheet1!K11</f>
        <v>60255839.483777203</v>
      </c>
      <c r="L12">
        <f>Sheet1!L11</f>
        <v>1.8734898923527501</v>
      </c>
      <c r="M12">
        <f>Sheet1!M11</f>
        <v>9530398.6481309701</v>
      </c>
      <c r="N12">
        <f>Sheet1!N11</f>
        <v>3.3077109386909598</v>
      </c>
      <c r="O12">
        <f>Sheet1!O11</f>
        <v>36063.126095495798</v>
      </c>
      <c r="P12">
        <f>Sheet1!P11</f>
        <v>10.568447594625001</v>
      </c>
      <c r="Q12">
        <f>Sheet1!Q11</f>
        <v>0.61460024286007497</v>
      </c>
      <c r="R12">
        <f>Sheet1!R11</f>
        <v>4.9602401704302199</v>
      </c>
      <c r="S12">
        <f>Sheet1!S11</f>
        <v>0</v>
      </c>
      <c r="T12">
        <f>Sheet1!T11</f>
        <v>0</v>
      </c>
      <c r="U12">
        <f>Sheet1!U11</f>
        <v>0</v>
      </c>
      <c r="V12">
        <f>Sheet1!V11</f>
        <v>0.23484507391030601</v>
      </c>
      <c r="W12">
        <f>Sheet1!W11</f>
        <v>0</v>
      </c>
      <c r="X12">
        <f>Sheet1!X11</f>
        <v>27208864.727453001</v>
      </c>
      <c r="Y12">
        <f>Sheet1!Y11</f>
        <v>-1344524.2500235799</v>
      </c>
      <c r="Z12">
        <f>Sheet1!Z11</f>
        <v>2634928.02021336</v>
      </c>
      <c r="AA12">
        <f>Sheet1!AA11</f>
        <v>32101875.860960301</v>
      </c>
      <c r="AB12">
        <f>Sheet1!AB11</f>
        <v>27838899.749970801</v>
      </c>
      <c r="AC12">
        <f>Sheet1!AC11</f>
        <v>8551634.8397091199</v>
      </c>
      <c r="AD12">
        <f>Sheet1!AD11</f>
        <v>-58571911.784082301</v>
      </c>
      <c r="AE12">
        <f>Sheet1!AE11</f>
        <v>3799413.6588202901</v>
      </c>
      <c r="AF12">
        <f>Sheet1!AF11</f>
        <v>0</v>
      </c>
      <c r="AG12">
        <f>Sheet1!AG11</f>
        <v>0</v>
      </c>
      <c r="AH12">
        <f>Sheet1!AH11</f>
        <v>0</v>
      </c>
      <c r="AI12">
        <f>Sheet1!AI11</f>
        <v>-280906.58609196299</v>
      </c>
      <c r="AJ12">
        <f>Sheet1!AJ11</f>
        <v>0</v>
      </c>
      <c r="AK12">
        <f>Sheet1!AK11</f>
        <v>41938274.236928999</v>
      </c>
      <c r="AL12">
        <f>Sheet1!AL11</f>
        <v>42611009.7188932</v>
      </c>
      <c r="AM12">
        <f>Sheet1!AM11</f>
        <v>-38076113.539893597</v>
      </c>
      <c r="AN12">
        <f>Sheet1!AN11</f>
        <v>0</v>
      </c>
      <c r="AO12">
        <f>Sheet1!AO11</f>
        <v>4534896.1789996196</v>
      </c>
      <c r="AQ12" s="3"/>
      <c r="AS12" s="3"/>
      <c r="AU12" s="3"/>
      <c r="AW12" s="3"/>
      <c r="AY12" s="3"/>
      <c r="BB12" s="3"/>
      <c r="BD12" s="3"/>
      <c r="BF12" s="3"/>
      <c r="BG12"/>
      <c r="BH12"/>
      <c r="BI12"/>
      <c r="BJ12"/>
      <c r="BK12"/>
      <c r="BL12"/>
    </row>
    <row r="13" spans="1:64" x14ac:dyDescent="0.2">
      <c r="A13" t="str">
        <f t="shared" si="0"/>
        <v>1_1_2011</v>
      </c>
      <c r="B13">
        <v>1</v>
      </c>
      <c r="C13">
        <v>1</v>
      </c>
      <c r="D13">
        <v>2011</v>
      </c>
      <c r="E13">
        <f>Sheet1!E12</f>
        <v>1130478954.65499</v>
      </c>
      <c r="F13">
        <f>Sheet1!F12</f>
        <v>1584263531.9619999</v>
      </c>
      <c r="G13">
        <f>Sheet1!G12</f>
        <v>1649966415.23</v>
      </c>
      <c r="H13">
        <f>Sheet1!H12</f>
        <v>65702883.268000901</v>
      </c>
      <c r="I13">
        <f>Sheet1!I12</f>
        <v>1674379888.26964</v>
      </c>
      <c r="J13">
        <f>Sheet1!J12</f>
        <v>86246044.821687207</v>
      </c>
      <c r="K13">
        <f>Sheet1!K12</f>
        <v>60471383.923604198</v>
      </c>
      <c r="L13">
        <f>Sheet1!L12</f>
        <v>1.9203810128677099</v>
      </c>
      <c r="M13">
        <f>Sheet1!M12</f>
        <v>9620539.3330649193</v>
      </c>
      <c r="N13">
        <f>Sheet1!N12</f>
        <v>4.0473630740189597</v>
      </c>
      <c r="O13">
        <f>Sheet1!O12</f>
        <v>35547.958896188902</v>
      </c>
      <c r="P13">
        <f>Sheet1!P12</f>
        <v>10.9351455955576</v>
      </c>
      <c r="Q13">
        <f>Sheet1!Q12</f>
        <v>0.611438348884766</v>
      </c>
      <c r="R13">
        <f>Sheet1!R12</f>
        <v>4.8615837014254204</v>
      </c>
      <c r="S13">
        <f>Sheet1!S12</f>
        <v>0</v>
      </c>
      <c r="T13">
        <f>Sheet1!T12</f>
        <v>0</v>
      </c>
      <c r="U13">
        <f>Sheet1!U12</f>
        <v>0</v>
      </c>
      <c r="V13">
        <f>Sheet1!V12</f>
        <v>0.23484507391030601</v>
      </c>
      <c r="W13">
        <f>Sheet1!W12</f>
        <v>0</v>
      </c>
      <c r="X13">
        <f>Sheet1!X12</f>
        <v>3843812.35035941</v>
      </c>
      <c r="Y13">
        <f>Sheet1!Y12</f>
        <v>-6167408.72695853</v>
      </c>
      <c r="Z13">
        <f>Sheet1!Z12</f>
        <v>9738099.2776945997</v>
      </c>
      <c r="AA13">
        <f>Sheet1!AA12</f>
        <v>46281500.706994303</v>
      </c>
      <c r="AB13">
        <f>Sheet1!AB12</f>
        <v>19391691.948902901</v>
      </c>
      <c r="AC13">
        <f>Sheet1!AC12</f>
        <v>9185637.3530767504</v>
      </c>
      <c r="AD13">
        <f>Sheet1!AD12</f>
        <v>2424775.4930316298</v>
      </c>
      <c r="AE13">
        <f>Sheet1!AE12</f>
        <v>-631395.77737457096</v>
      </c>
      <c r="AF13">
        <f>Sheet1!AF12</f>
        <v>0</v>
      </c>
      <c r="AG13">
        <f>Sheet1!AG12</f>
        <v>0</v>
      </c>
      <c r="AH13">
        <f>Sheet1!AH12</f>
        <v>0</v>
      </c>
      <c r="AI13">
        <f>Sheet1!AI12</f>
        <v>-2245277.2175821802</v>
      </c>
      <c r="AJ13">
        <f>Sheet1!AJ12</f>
        <v>0</v>
      </c>
      <c r="AK13">
        <f>Sheet1!AK12</f>
        <v>81821435.408144295</v>
      </c>
      <c r="AL13">
        <f>Sheet1!AL12</f>
        <v>83333927.021982595</v>
      </c>
      <c r="AM13">
        <f>Sheet1!AM12</f>
        <v>-17631043.753981601</v>
      </c>
      <c r="AN13">
        <f>Sheet1!AN12</f>
        <v>0</v>
      </c>
      <c r="AO13">
        <f>Sheet1!AO12</f>
        <v>65702883.268000901</v>
      </c>
      <c r="AQ13" s="3"/>
      <c r="AS13" s="3"/>
      <c r="AU13" s="3"/>
      <c r="AW13" s="3"/>
      <c r="AY13" s="3"/>
      <c r="BB13" s="3"/>
      <c r="BD13" s="3"/>
      <c r="BF13" s="3"/>
      <c r="BG13"/>
      <c r="BH13"/>
      <c r="BI13"/>
      <c r="BJ13"/>
      <c r="BK13"/>
      <c r="BL13"/>
    </row>
    <row r="14" spans="1:64" x14ac:dyDescent="0.2">
      <c r="A14" t="str">
        <f t="shared" si="0"/>
        <v>1_1_2012</v>
      </c>
      <c r="B14">
        <v>1</v>
      </c>
      <c r="C14">
        <v>1</v>
      </c>
      <c r="D14">
        <v>2012</v>
      </c>
      <c r="E14">
        <f>Sheet1!E13</f>
        <v>1130478954.65499</v>
      </c>
      <c r="F14">
        <f>Sheet1!F13</f>
        <v>1649966415.23</v>
      </c>
      <c r="G14">
        <f>Sheet1!G13</f>
        <v>1684310468.9199901</v>
      </c>
      <c r="H14">
        <f>Sheet1!H13</f>
        <v>34344053.689999297</v>
      </c>
      <c r="I14">
        <f>Sheet1!I13</f>
        <v>1726717832.1628001</v>
      </c>
      <c r="J14">
        <f>Sheet1!J13</f>
        <v>52337943.893163398</v>
      </c>
      <c r="K14">
        <f>Sheet1!K13</f>
        <v>62544163.9959426</v>
      </c>
      <c r="L14">
        <f>Sheet1!L13</f>
        <v>1.94324876271848</v>
      </c>
      <c r="M14">
        <f>Sheet1!M13</f>
        <v>9731480.2621620595</v>
      </c>
      <c r="N14">
        <f>Sheet1!N13</f>
        <v>4.0754961513705803</v>
      </c>
      <c r="O14">
        <f>Sheet1!O13</f>
        <v>35229.195884779299</v>
      </c>
      <c r="P14">
        <f>Sheet1!P13</f>
        <v>10.860715302098599</v>
      </c>
      <c r="Q14">
        <f>Sheet1!Q13</f>
        <v>0.60637396278762301</v>
      </c>
      <c r="R14">
        <f>Sheet1!R13</f>
        <v>4.9899583171327002</v>
      </c>
      <c r="S14">
        <f>Sheet1!S13</f>
        <v>0.47939053826717998</v>
      </c>
      <c r="T14">
        <f>Sheet1!T13</f>
        <v>0</v>
      </c>
      <c r="U14">
        <f>Sheet1!U13</f>
        <v>0</v>
      </c>
      <c r="V14">
        <f>Sheet1!V13</f>
        <v>0.24165270793861901</v>
      </c>
      <c r="W14">
        <f>Sheet1!W13</f>
        <v>0</v>
      </c>
      <c r="X14">
        <f>Sheet1!X13</f>
        <v>25984509.188878499</v>
      </c>
      <c r="Y14">
        <f>Sheet1!Y13</f>
        <v>-3893038.12513072</v>
      </c>
      <c r="Z14">
        <f>Sheet1!Z13</f>
        <v>12357163.4619151</v>
      </c>
      <c r="AA14">
        <f>Sheet1!AA13</f>
        <v>1713640.7194385999</v>
      </c>
      <c r="AB14">
        <f>Sheet1!AB13</f>
        <v>11079299.5966637</v>
      </c>
      <c r="AC14">
        <f>Sheet1!AC13</f>
        <v>-3581513.13723198</v>
      </c>
      <c r="AD14">
        <f>Sheet1!AD13</f>
        <v>3356232.7483564802</v>
      </c>
      <c r="AE14">
        <f>Sheet1!AE13</f>
        <v>1038429.10087558</v>
      </c>
      <c r="AF14">
        <f>Sheet1!AF13</f>
        <v>7381059.4442684297</v>
      </c>
      <c r="AG14">
        <f>Sheet1!AG13</f>
        <v>0</v>
      </c>
      <c r="AH14">
        <f>Sheet1!AH13</f>
        <v>0</v>
      </c>
      <c r="AI14">
        <f>Sheet1!AI13</f>
        <v>-102057.90896631499</v>
      </c>
      <c r="AJ14">
        <f>Sheet1!AJ13</f>
        <v>0</v>
      </c>
      <c r="AK14">
        <f>Sheet1!AK13</f>
        <v>55333725.089067496</v>
      </c>
      <c r="AL14">
        <f>Sheet1!AL13</f>
        <v>56471846.659324102</v>
      </c>
      <c r="AM14">
        <f>Sheet1!AM13</f>
        <v>-22127792.969324801</v>
      </c>
      <c r="AN14">
        <f>Sheet1!AN13</f>
        <v>0</v>
      </c>
      <c r="AO14">
        <f>Sheet1!AO13</f>
        <v>34344053.689999297</v>
      </c>
      <c r="AQ14" s="3"/>
      <c r="AS14" s="3"/>
      <c r="AU14" s="3"/>
      <c r="AW14" s="3"/>
      <c r="AY14" s="3"/>
      <c r="BB14" s="3"/>
      <c r="BD14" s="3"/>
      <c r="BF14" s="3"/>
      <c r="BG14"/>
      <c r="BH14"/>
      <c r="BI14"/>
      <c r="BJ14"/>
      <c r="BK14"/>
      <c r="BL14"/>
    </row>
    <row r="15" spans="1:64" x14ac:dyDescent="0.2">
      <c r="A15" t="str">
        <f t="shared" si="0"/>
        <v>1_1_2013</v>
      </c>
      <c r="B15">
        <v>1</v>
      </c>
      <c r="C15">
        <v>1</v>
      </c>
      <c r="D15">
        <v>2013</v>
      </c>
      <c r="E15">
        <f>Sheet1!E14</f>
        <v>1130478954.65499</v>
      </c>
      <c r="F15">
        <f>Sheet1!F14</f>
        <v>1684310468.9199901</v>
      </c>
      <c r="G15">
        <f>Sheet1!G14</f>
        <v>1692923428.03</v>
      </c>
      <c r="H15">
        <f>Sheet1!H14</f>
        <v>8612959.1100002695</v>
      </c>
      <c r="I15">
        <f>Sheet1!I14</f>
        <v>1692866730.2058699</v>
      </c>
      <c r="J15">
        <f>Sheet1!J14</f>
        <v>-33851101.956936203</v>
      </c>
      <c r="K15">
        <f>Sheet1!K14</f>
        <v>64149944.898357898</v>
      </c>
      <c r="L15">
        <f>Sheet1!L14</f>
        <v>2.0471116864122898</v>
      </c>
      <c r="M15">
        <f>Sheet1!M14</f>
        <v>9831671.8609471098</v>
      </c>
      <c r="N15">
        <f>Sheet1!N14</f>
        <v>3.91448150992098</v>
      </c>
      <c r="O15">
        <f>Sheet1!O14</f>
        <v>35423.164633613</v>
      </c>
      <c r="P15">
        <f>Sheet1!P14</f>
        <v>10.495174327331201</v>
      </c>
      <c r="Q15">
        <f>Sheet1!Q14</f>
        <v>0.60739651584565202</v>
      </c>
      <c r="R15">
        <f>Sheet1!R14</f>
        <v>4.9717457537165304</v>
      </c>
      <c r="S15">
        <f>Sheet1!S14</f>
        <v>1.5644317104608001</v>
      </c>
      <c r="T15">
        <f>Sheet1!T14</f>
        <v>0</v>
      </c>
      <c r="U15">
        <f>Sheet1!U14</f>
        <v>0</v>
      </c>
      <c r="V15">
        <f>Sheet1!V14</f>
        <v>0.24165270793861901</v>
      </c>
      <c r="W15">
        <f>Sheet1!W14</f>
        <v>0</v>
      </c>
      <c r="X15">
        <f>Sheet1!X14</f>
        <v>24302649.521018099</v>
      </c>
      <c r="Y15">
        <f>Sheet1!Y14</f>
        <v>-51875403.1357347</v>
      </c>
      <c r="Z15">
        <f>Sheet1!Z14</f>
        <v>11196458.3906346</v>
      </c>
      <c r="AA15">
        <f>Sheet1!AA14</f>
        <v>-9616514.1284868494</v>
      </c>
      <c r="AB15">
        <f>Sheet1!AB14</f>
        <v>-10433151.0357931</v>
      </c>
      <c r="AC15">
        <f>Sheet1!AC14</f>
        <v>-10804127.3756408</v>
      </c>
      <c r="AD15">
        <f>Sheet1!AD14</f>
        <v>-640250.87410239596</v>
      </c>
      <c r="AE15">
        <f>Sheet1!AE14</f>
        <v>55265.522216609403</v>
      </c>
      <c r="AF15">
        <f>Sheet1!AF14</f>
        <v>17159877.499092098</v>
      </c>
      <c r="AG15">
        <f>Sheet1!AG14</f>
        <v>0</v>
      </c>
      <c r="AH15">
        <f>Sheet1!AH14</f>
        <v>0</v>
      </c>
      <c r="AI15">
        <f>Sheet1!AI14</f>
        <v>0</v>
      </c>
      <c r="AJ15">
        <f>Sheet1!AJ14</f>
        <v>0</v>
      </c>
      <c r="AK15">
        <f>Sheet1!AK14</f>
        <v>-30655195.6167964</v>
      </c>
      <c r="AL15">
        <f>Sheet1!AL14</f>
        <v>-31411827.148878399</v>
      </c>
      <c r="AM15">
        <f>Sheet1!AM14</f>
        <v>40024786.2588787</v>
      </c>
      <c r="AN15">
        <f>Sheet1!AN14</f>
        <v>0</v>
      </c>
      <c r="AO15">
        <f>Sheet1!AO14</f>
        <v>8612959.1100002695</v>
      </c>
      <c r="AQ15" s="3"/>
      <c r="AS15" s="3"/>
      <c r="AU15" s="3"/>
      <c r="AW15" s="3"/>
      <c r="AY15" s="3"/>
      <c r="BB15" s="3"/>
      <c r="BD15" s="3"/>
      <c r="BF15" s="3"/>
      <c r="BG15"/>
      <c r="BH15"/>
      <c r="BI15"/>
      <c r="BJ15"/>
      <c r="BK15"/>
      <c r="BL15"/>
    </row>
    <row r="16" spans="1:64" x14ac:dyDescent="0.2">
      <c r="A16" t="str">
        <f t="shared" si="0"/>
        <v>1_1_2014</v>
      </c>
      <c r="B16">
        <v>1</v>
      </c>
      <c r="C16">
        <v>1</v>
      </c>
      <c r="D16">
        <v>2014</v>
      </c>
      <c r="E16">
        <f>Sheet1!E15</f>
        <v>1130478954.65499</v>
      </c>
      <c r="F16">
        <f>Sheet1!F15</f>
        <v>1692923428.03</v>
      </c>
      <c r="G16">
        <f>Sheet1!G15</f>
        <v>1741056553.21</v>
      </c>
      <c r="H16">
        <f>Sheet1!H15</f>
        <v>48133125.180000402</v>
      </c>
      <c r="I16">
        <f>Sheet1!I15</f>
        <v>1747943957.2386401</v>
      </c>
      <c r="J16">
        <f>Sheet1!J15</f>
        <v>55077227.0327712</v>
      </c>
      <c r="K16">
        <f>Sheet1!K15</f>
        <v>66334626.904356197</v>
      </c>
      <c r="L16">
        <f>Sheet1!L15</f>
        <v>2.0098047572428701</v>
      </c>
      <c r="M16">
        <f>Sheet1!M15</f>
        <v>9944286.1046056096</v>
      </c>
      <c r="N16">
        <f>Sheet1!N15</f>
        <v>3.7062733072537202</v>
      </c>
      <c r="O16">
        <f>Sheet1!O15</f>
        <v>35472.472469794498</v>
      </c>
      <c r="P16">
        <f>Sheet1!P15</f>
        <v>10.4158816772782</v>
      </c>
      <c r="Q16">
        <f>Sheet1!Q15</f>
        <v>0.60563503531072505</v>
      </c>
      <c r="R16">
        <f>Sheet1!R15</f>
        <v>5.1626358429116497</v>
      </c>
      <c r="S16">
        <f>Sheet1!S15</f>
        <v>2.7176321141342998</v>
      </c>
      <c r="T16">
        <f>Sheet1!T15</f>
        <v>0</v>
      </c>
      <c r="U16">
        <f>Sheet1!U15</f>
        <v>0</v>
      </c>
      <c r="V16">
        <f>Sheet1!V15</f>
        <v>0.51450530123800797</v>
      </c>
      <c r="W16">
        <f>Sheet1!W15</f>
        <v>0</v>
      </c>
      <c r="X16">
        <f>Sheet1!X15</f>
        <v>33206008.468772002</v>
      </c>
      <c r="Y16">
        <f>Sheet1!Y15</f>
        <v>10391867.699095299</v>
      </c>
      <c r="Z16">
        <f>Sheet1!Z15</f>
        <v>13212733.9395799</v>
      </c>
      <c r="AA16">
        <f>Sheet1!AA15</f>
        <v>-13192521.9436632</v>
      </c>
      <c r="AB16">
        <f>Sheet1!AB15</f>
        <v>-6287086.5145979803</v>
      </c>
      <c r="AC16">
        <f>Sheet1!AC15</f>
        <v>-1206159.9347542799</v>
      </c>
      <c r="AD16">
        <f>Sheet1!AD15</f>
        <v>991324.30161284504</v>
      </c>
      <c r="AE16">
        <f>Sheet1!AE15</f>
        <v>4284449.1969344402</v>
      </c>
      <c r="AF16">
        <f>Sheet1!AF15</f>
        <v>18335220.035176799</v>
      </c>
      <c r="AG16">
        <f>Sheet1!AG15</f>
        <v>0</v>
      </c>
      <c r="AH16">
        <f>Sheet1!AH15</f>
        <v>0</v>
      </c>
      <c r="AI16">
        <f>Sheet1!AI15</f>
        <v>-3822268.01772846</v>
      </c>
      <c r="AJ16">
        <f>Sheet1!AJ15</f>
        <v>0</v>
      </c>
      <c r="AK16">
        <f>Sheet1!AK15</f>
        <v>55913567.230427504</v>
      </c>
      <c r="AL16">
        <f>Sheet1!AL15</f>
        <v>56456587.633879602</v>
      </c>
      <c r="AM16">
        <f>Sheet1!AM15</f>
        <v>-8323462.4538792204</v>
      </c>
      <c r="AN16">
        <f>Sheet1!AN15</f>
        <v>0</v>
      </c>
      <c r="AO16">
        <f>Sheet1!AO15</f>
        <v>48133125.180000402</v>
      </c>
      <c r="AQ16" s="3"/>
      <c r="AS16" s="3"/>
      <c r="AU16" s="3"/>
      <c r="AW16" s="3"/>
      <c r="AY16" s="3"/>
      <c r="BB16" s="3"/>
      <c r="BD16" s="3"/>
      <c r="BF16" s="3"/>
      <c r="BG16"/>
      <c r="BH16"/>
      <c r="BI16"/>
      <c r="BJ16"/>
      <c r="BK16"/>
      <c r="BL16"/>
    </row>
    <row r="17" spans="1:64" x14ac:dyDescent="0.2">
      <c r="A17" t="str">
        <f t="shared" si="0"/>
        <v>1_1_2015</v>
      </c>
      <c r="B17">
        <v>1</v>
      </c>
      <c r="C17">
        <v>1</v>
      </c>
      <c r="D17">
        <v>2015</v>
      </c>
      <c r="E17">
        <f>Sheet1!E16</f>
        <v>1130478954.65499</v>
      </c>
      <c r="F17">
        <f>Sheet1!F16</f>
        <v>1741056553.21</v>
      </c>
      <c r="G17">
        <f>Sheet1!G16</f>
        <v>1722971062.70999</v>
      </c>
      <c r="H17">
        <f>Sheet1!H16</f>
        <v>-18085490.500001099</v>
      </c>
      <c r="I17">
        <f>Sheet1!I16</f>
        <v>1644511794.10567</v>
      </c>
      <c r="J17">
        <f>Sheet1!J16</f>
        <v>-103432163.132965</v>
      </c>
      <c r="K17">
        <f>Sheet1!K16</f>
        <v>67341929.946226507</v>
      </c>
      <c r="L17">
        <f>Sheet1!L16</f>
        <v>2.1480085343219502</v>
      </c>
      <c r="M17">
        <f>Sheet1!M16</f>
        <v>10044532.471716</v>
      </c>
      <c r="N17">
        <f>Sheet1!N16</f>
        <v>2.7522707560303901</v>
      </c>
      <c r="O17">
        <f>Sheet1!O16</f>
        <v>36492.934960084698</v>
      </c>
      <c r="P17">
        <f>Sheet1!P16</f>
        <v>10.408388655963201</v>
      </c>
      <c r="Q17">
        <f>Sheet1!Q16</f>
        <v>0.60684175658487305</v>
      </c>
      <c r="R17">
        <f>Sheet1!R16</f>
        <v>5.2243917667142297</v>
      </c>
      <c r="S17">
        <f>Sheet1!S16</f>
        <v>4.5459969450739104</v>
      </c>
      <c r="T17">
        <f>Sheet1!T16</f>
        <v>0</v>
      </c>
      <c r="U17">
        <f>Sheet1!U16</f>
        <v>0</v>
      </c>
      <c r="V17">
        <f>Sheet1!V16</f>
        <v>0.88405971369276803</v>
      </c>
      <c r="W17">
        <f>Sheet1!W16</f>
        <v>0</v>
      </c>
      <c r="X17">
        <f>Sheet1!X16</f>
        <v>16601666.7956204</v>
      </c>
      <c r="Y17">
        <f>Sheet1!Y16</f>
        <v>-50770605.043297902</v>
      </c>
      <c r="Z17">
        <f>Sheet1!Z16</f>
        <v>12233895.3117748</v>
      </c>
      <c r="AA17">
        <f>Sheet1!AA16</f>
        <v>-70540912.1243916</v>
      </c>
      <c r="AB17">
        <f>Sheet1!AB16</f>
        <v>-36407974.0671307</v>
      </c>
      <c r="AC17">
        <f>Sheet1!AC16</f>
        <v>-384012.80122885702</v>
      </c>
      <c r="AD17">
        <f>Sheet1!AD16</f>
        <v>-822117.45236347103</v>
      </c>
      <c r="AE17">
        <f>Sheet1!AE16</f>
        <v>569742.16844167199</v>
      </c>
      <c r="AF17">
        <f>Sheet1!AF16</f>
        <v>29804087.050767198</v>
      </c>
      <c r="AG17">
        <f>Sheet1!AG16</f>
        <v>0</v>
      </c>
      <c r="AH17">
        <f>Sheet1!AH16</f>
        <v>0</v>
      </c>
      <c r="AI17">
        <f>Sheet1!AI16</f>
        <v>-4892308.0200765701</v>
      </c>
      <c r="AJ17">
        <f>Sheet1!AJ16</f>
        <v>0</v>
      </c>
      <c r="AK17">
        <f>Sheet1!AK16</f>
        <v>-104608538.181885</v>
      </c>
      <c r="AL17">
        <f>Sheet1!AL16</f>
        <v>-104347417.729286</v>
      </c>
      <c r="AM17">
        <f>Sheet1!AM16</f>
        <v>86261927.229285702</v>
      </c>
      <c r="AN17">
        <f>Sheet1!AN16</f>
        <v>0</v>
      </c>
      <c r="AO17">
        <f>Sheet1!AO16</f>
        <v>-18085490.500001099</v>
      </c>
      <c r="AQ17" s="3"/>
      <c r="AS17" s="3"/>
      <c r="AU17" s="3"/>
      <c r="AW17" s="3"/>
      <c r="AY17" s="3"/>
      <c r="BB17" s="3"/>
      <c r="BD17" s="3"/>
      <c r="BF17" s="3"/>
      <c r="BG17"/>
      <c r="BH17"/>
      <c r="BI17"/>
      <c r="BJ17"/>
      <c r="BK17"/>
      <c r="BL17"/>
    </row>
    <row r="18" spans="1:64" x14ac:dyDescent="0.2">
      <c r="A18" t="str">
        <f t="shared" si="0"/>
        <v>1_1_2016</v>
      </c>
      <c r="B18">
        <v>1</v>
      </c>
      <c r="C18">
        <v>1</v>
      </c>
      <c r="D18">
        <v>2016</v>
      </c>
      <c r="E18">
        <f>Sheet1!E17</f>
        <v>1130478954.65499</v>
      </c>
      <c r="F18">
        <f>Sheet1!F17</f>
        <v>1722971062.70999</v>
      </c>
      <c r="G18">
        <f>Sheet1!G17</f>
        <v>1698078950.2549901</v>
      </c>
      <c r="H18">
        <f>Sheet1!H17</f>
        <v>-24892112.454999998</v>
      </c>
      <c r="I18">
        <f>Sheet1!I17</f>
        <v>1664114979.48313</v>
      </c>
      <c r="J18">
        <f>Sheet1!J17</f>
        <v>19603185.377457399</v>
      </c>
      <c r="K18">
        <f>Sheet1!K17</f>
        <v>67431393.704826698</v>
      </c>
      <c r="L18">
        <f>Sheet1!L17</f>
        <v>2.1979585764538498</v>
      </c>
      <c r="M18">
        <f>Sheet1!M17</f>
        <v>10119272.3188044</v>
      </c>
      <c r="N18">
        <f>Sheet1!N17</f>
        <v>2.4446802606930902</v>
      </c>
      <c r="O18">
        <f>Sheet1!O17</f>
        <v>37241.745014053602</v>
      </c>
      <c r="P18">
        <f>Sheet1!P17</f>
        <v>10.3220241782684</v>
      </c>
      <c r="Q18">
        <f>Sheet1!Q17</f>
        <v>0.60611659684576302</v>
      </c>
      <c r="R18">
        <f>Sheet1!R17</f>
        <v>5.7710911001053704</v>
      </c>
      <c r="S18">
        <f>Sheet1!S17</f>
        <v>8.1360468886469395</v>
      </c>
      <c r="T18">
        <f>Sheet1!T17</f>
        <v>0</v>
      </c>
      <c r="U18">
        <f>Sheet1!U17</f>
        <v>0</v>
      </c>
      <c r="V18">
        <f>Sheet1!V17</f>
        <v>0.99390711634335305</v>
      </c>
      <c r="W18">
        <f>Sheet1!W17</f>
        <v>0</v>
      </c>
      <c r="X18">
        <f>Sheet1!X17</f>
        <v>21159958.554033</v>
      </c>
      <c r="Y18">
        <f>Sheet1!Y17</f>
        <v>-16185549.461797601</v>
      </c>
      <c r="Z18">
        <f>Sheet1!Z17</f>
        <v>9214090.2363599893</v>
      </c>
      <c r="AA18">
        <f>Sheet1!AA17</f>
        <v>-26169737.519382998</v>
      </c>
      <c r="AB18">
        <f>Sheet1!AB17</f>
        <v>-26626513.237765498</v>
      </c>
      <c r="AC18">
        <f>Sheet1!AC17</f>
        <v>-3282747.55992223</v>
      </c>
      <c r="AD18">
        <f>Sheet1!AD17</f>
        <v>393593.434837198</v>
      </c>
      <c r="AE18">
        <f>Sheet1!AE17</f>
        <v>8950664.2063758504</v>
      </c>
      <c r="AF18">
        <f>Sheet1!AF17</f>
        <v>58063937.019975603</v>
      </c>
      <c r="AG18">
        <f>Sheet1!AG17</f>
        <v>0</v>
      </c>
      <c r="AH18">
        <f>Sheet1!AH17</f>
        <v>0</v>
      </c>
      <c r="AI18">
        <f>Sheet1!AI17</f>
        <v>-1762728.51374807</v>
      </c>
      <c r="AJ18">
        <f>Sheet1!AJ17</f>
        <v>0</v>
      </c>
      <c r="AK18">
        <f>Sheet1!AK17</f>
        <v>23754967.1589651</v>
      </c>
      <c r="AL18">
        <f>Sheet1!AL17</f>
        <v>21936510.3125786</v>
      </c>
      <c r="AM18">
        <f>Sheet1!AM17</f>
        <v>-46828622.767578602</v>
      </c>
      <c r="AN18">
        <f>Sheet1!AN17</f>
        <v>0</v>
      </c>
      <c r="AO18">
        <f>Sheet1!AO17</f>
        <v>-24892112.454999998</v>
      </c>
      <c r="AQ18" s="3"/>
      <c r="AS18" s="3"/>
      <c r="AU18" s="3"/>
      <c r="AW18" s="3"/>
      <c r="AY18" s="3"/>
      <c r="BB18" s="3"/>
      <c r="BD18" s="3"/>
      <c r="BF18" s="3"/>
      <c r="BG18"/>
      <c r="BH18"/>
      <c r="BI18"/>
      <c r="BJ18"/>
      <c r="BK18"/>
      <c r="BL18"/>
    </row>
    <row r="19" spans="1:64" x14ac:dyDescent="0.2">
      <c r="A19" t="str">
        <f t="shared" si="0"/>
        <v>1_1_2017</v>
      </c>
      <c r="B19">
        <v>1</v>
      </c>
      <c r="C19">
        <v>1</v>
      </c>
      <c r="D19">
        <v>2017</v>
      </c>
      <c r="E19">
        <f>Sheet1!E18</f>
        <v>1130478954.65499</v>
      </c>
      <c r="F19">
        <f>Sheet1!F18</f>
        <v>1698078950.2549901</v>
      </c>
      <c r="G19">
        <f>Sheet1!G18</f>
        <v>1666633095.7720001</v>
      </c>
      <c r="H19">
        <f>Sheet1!H18</f>
        <v>-31445854.4829996</v>
      </c>
      <c r="I19">
        <f>Sheet1!I18</f>
        <v>1774696017.6362</v>
      </c>
      <c r="J19">
        <f>Sheet1!J18</f>
        <v>110581038.153074</v>
      </c>
      <c r="K19">
        <f>Sheet1!K18</f>
        <v>69637255.902626693</v>
      </c>
      <c r="L19">
        <f>Sheet1!L18</f>
        <v>2.1221890707178699</v>
      </c>
      <c r="M19">
        <f>Sheet1!M18</f>
        <v>10218716.4376808</v>
      </c>
      <c r="N19">
        <f>Sheet1!N18</f>
        <v>2.6597006120118398</v>
      </c>
      <c r="O19">
        <f>Sheet1!O18</f>
        <v>38015.126245243002</v>
      </c>
      <c r="P19">
        <f>Sheet1!P18</f>
        <v>10.167529453104001</v>
      </c>
      <c r="Q19">
        <f>Sheet1!Q18</f>
        <v>0.60421645592204398</v>
      </c>
      <c r="R19">
        <f>Sheet1!R18</f>
        <v>5.9311235289497599</v>
      </c>
      <c r="S19">
        <f>Sheet1!S18</f>
        <v>12.590584836242799</v>
      </c>
      <c r="T19">
        <f>Sheet1!T18</f>
        <v>0</v>
      </c>
      <c r="U19">
        <f>Sheet1!U18</f>
        <v>0</v>
      </c>
      <c r="V19">
        <f>Sheet1!V18</f>
        <v>0.99390711634335305</v>
      </c>
      <c r="W19">
        <f>Sheet1!W18</f>
        <v>0</v>
      </c>
      <c r="X19">
        <f>Sheet1!X18</f>
        <v>27123869.948050998</v>
      </c>
      <c r="Y19">
        <f>Sheet1!Y18</f>
        <v>12359750.2620677</v>
      </c>
      <c r="Z19">
        <f>Sheet1!Z18</f>
        <v>11276874.614984799</v>
      </c>
      <c r="AA19">
        <f>Sheet1!AA18</f>
        <v>18553863.993042801</v>
      </c>
      <c r="AB19">
        <f>Sheet1!AB18</f>
        <v>-26923846.2625672</v>
      </c>
      <c r="AC19">
        <f>Sheet1!AC18</f>
        <v>-5423365.2170508597</v>
      </c>
      <c r="AD19">
        <f>Sheet1!AD18</f>
        <v>1299972.298715</v>
      </c>
      <c r="AE19">
        <f>Sheet1!AE18</f>
        <v>2644458.86722964</v>
      </c>
      <c r="AF19">
        <f>Sheet1!AF18</f>
        <v>71177670.537512302</v>
      </c>
      <c r="AG19">
        <f>Sheet1!AG18</f>
        <v>0</v>
      </c>
      <c r="AH19">
        <f>Sheet1!AH18</f>
        <v>0</v>
      </c>
      <c r="AI19">
        <f>Sheet1!AI18</f>
        <v>0</v>
      </c>
      <c r="AJ19">
        <f>Sheet1!AJ18</f>
        <v>0</v>
      </c>
      <c r="AK19">
        <f>Sheet1!AK18</f>
        <v>112089249.04198501</v>
      </c>
      <c r="AL19">
        <f>Sheet1!AL18</f>
        <v>113532954.34797201</v>
      </c>
      <c r="AM19">
        <f>Sheet1!AM18</f>
        <v>-144978808.83097199</v>
      </c>
      <c r="AN19">
        <f>Sheet1!AN18</f>
        <v>0</v>
      </c>
      <c r="AO19">
        <f>Sheet1!AO18</f>
        <v>-31445854.4829996</v>
      </c>
      <c r="AQ19" s="3"/>
      <c r="AS19" s="3"/>
      <c r="AU19" s="3"/>
      <c r="AW19" s="3"/>
      <c r="AY19" s="3"/>
      <c r="BB19" s="3"/>
      <c r="BD19" s="3"/>
      <c r="BF19" s="3"/>
      <c r="BG19"/>
      <c r="BH19"/>
      <c r="BI19"/>
      <c r="BJ19"/>
      <c r="BK19"/>
      <c r="BL19"/>
    </row>
    <row r="20" spans="1:64" x14ac:dyDescent="0.2">
      <c r="A20" t="str">
        <f t="shared" si="0"/>
        <v>1_1_2018</v>
      </c>
      <c r="B20">
        <v>1</v>
      </c>
      <c r="C20">
        <v>1</v>
      </c>
      <c r="D20">
        <v>2018</v>
      </c>
      <c r="E20">
        <f>Sheet1!E19</f>
        <v>1130478954.65499</v>
      </c>
      <c r="F20">
        <f>Sheet1!F19</f>
        <v>1666633095.7720001</v>
      </c>
      <c r="G20">
        <f>Sheet1!G19</f>
        <v>1636184633.7979901</v>
      </c>
      <c r="H20">
        <f>Sheet1!H19</f>
        <v>-30448461.9740007</v>
      </c>
      <c r="I20">
        <f>Sheet1!I19</f>
        <v>1831707179.24789</v>
      </c>
      <c r="J20">
        <f>Sheet1!J19</f>
        <v>57011161.611688897</v>
      </c>
      <c r="K20">
        <f>Sheet1!K19</f>
        <v>70621306.110453904</v>
      </c>
      <c r="L20">
        <f>Sheet1!L19</f>
        <v>2.0770714924310698</v>
      </c>
      <c r="M20">
        <f>Sheet1!M19</f>
        <v>10291699.890126601</v>
      </c>
      <c r="N20">
        <f>Sheet1!N19</f>
        <v>2.9329873699500002</v>
      </c>
      <c r="O20">
        <f>Sheet1!O19</f>
        <v>38881.041747275602</v>
      </c>
      <c r="P20">
        <f>Sheet1!P19</f>
        <v>10.033631511663399</v>
      </c>
      <c r="Q20">
        <f>Sheet1!Q19</f>
        <v>0.60568888765740103</v>
      </c>
      <c r="R20">
        <f>Sheet1!R19</f>
        <v>6.1878226839308299</v>
      </c>
      <c r="S20">
        <f>Sheet1!S19</f>
        <v>17.8013023366277</v>
      </c>
      <c r="T20">
        <f>Sheet1!T19</f>
        <v>0</v>
      </c>
      <c r="U20">
        <f>Sheet1!U19</f>
        <v>0</v>
      </c>
      <c r="V20">
        <f>Sheet1!V19</f>
        <v>1</v>
      </c>
      <c r="W20">
        <f>Sheet1!W19</f>
        <v>0.57219218117369197</v>
      </c>
      <c r="X20">
        <f>Sheet1!X19</f>
        <v>10162138.080380799</v>
      </c>
      <c r="Y20">
        <f>Sheet1!Y19</f>
        <v>868568.20269877405</v>
      </c>
      <c r="Z20">
        <f>Sheet1!Z19</f>
        <v>9839326.9216908403</v>
      </c>
      <c r="AA20">
        <f>Sheet1!AA19</f>
        <v>22202597.700152099</v>
      </c>
      <c r="AB20">
        <f>Sheet1!AB19</f>
        <v>-28483378.610638902</v>
      </c>
      <c r="AC20">
        <f>Sheet1!AC19</f>
        <v>-4670390.0206731604</v>
      </c>
      <c r="AD20">
        <f>Sheet1!AD19</f>
        <v>-943405.24778975104</v>
      </c>
      <c r="AE20">
        <f>Sheet1!AE19</f>
        <v>4108795.35523431</v>
      </c>
      <c r="AF20">
        <f>Sheet1!AF19</f>
        <v>81854360.478730306</v>
      </c>
      <c r="AG20">
        <f>Sheet1!AG19</f>
        <v>0</v>
      </c>
      <c r="AH20">
        <f>Sheet1!AH19</f>
        <v>0</v>
      </c>
      <c r="AI20">
        <f>Sheet1!AI19</f>
        <v>-81892.442382365407</v>
      </c>
      <c r="AJ20">
        <f>Sheet1!AJ19</f>
        <v>-43725382.771324798</v>
      </c>
      <c r="AK20">
        <f>Sheet1!AK19</f>
        <v>51131337.646078199</v>
      </c>
      <c r="AL20">
        <f>Sheet1!AL19</f>
        <v>49152762.567978099</v>
      </c>
      <c r="AM20">
        <f>Sheet1!AM19</f>
        <v>-79601224.541978806</v>
      </c>
      <c r="AN20">
        <f>Sheet1!AN19</f>
        <v>0</v>
      </c>
      <c r="AO20">
        <f>Sheet1!AO19</f>
        <v>-30448461.9740007</v>
      </c>
      <c r="AQ20" s="3"/>
      <c r="AS20" s="3"/>
      <c r="AU20" s="3"/>
      <c r="AW20" s="3"/>
      <c r="AY20" s="3"/>
      <c r="BB20" s="3"/>
      <c r="BD20" s="3"/>
      <c r="BF20" s="3"/>
      <c r="BG20"/>
      <c r="BH20"/>
      <c r="BI20"/>
      <c r="BJ20"/>
      <c r="BK20"/>
      <c r="BL20"/>
    </row>
    <row r="21" spans="1:64" x14ac:dyDescent="0.2">
      <c r="A21" t="str">
        <f t="shared" si="0"/>
        <v>1_2_2002</v>
      </c>
      <c r="B21">
        <v>1</v>
      </c>
      <c r="C21">
        <v>2</v>
      </c>
      <c r="D21">
        <v>2002</v>
      </c>
      <c r="E21">
        <f>Sheet1!E20</f>
        <v>47549753.656399898</v>
      </c>
      <c r="F21">
        <f>Sheet1!F20</f>
        <v>0</v>
      </c>
      <c r="G21">
        <f>Sheet1!G20</f>
        <v>47549753.656399898</v>
      </c>
      <c r="H21">
        <f>Sheet1!H20</f>
        <v>0</v>
      </c>
      <c r="I21">
        <f>Sheet1!I20</f>
        <v>40242173.625924699</v>
      </c>
      <c r="J21">
        <f>Sheet1!J20</f>
        <v>0</v>
      </c>
      <c r="K21">
        <f>Sheet1!K20</f>
        <v>2962620.5000872598</v>
      </c>
      <c r="L21">
        <f>Sheet1!L20</f>
        <v>1.2225813885152299</v>
      </c>
      <c r="M21">
        <f>Sheet1!M20</f>
        <v>2768260.23772333</v>
      </c>
      <c r="N21">
        <f>Sheet1!N20</f>
        <v>1.9579725613818899</v>
      </c>
      <c r="O21">
        <f>Sheet1!O20</f>
        <v>35534.3786964147</v>
      </c>
      <c r="P21">
        <f>Sheet1!P20</f>
        <v>7.6732557818507896</v>
      </c>
      <c r="Q21">
        <f>Sheet1!Q20</f>
        <v>0.32365849183725298</v>
      </c>
      <c r="R21">
        <f>Sheet1!R20</f>
        <v>3.5450752847825</v>
      </c>
      <c r="S21">
        <f>Sheet1!S20</f>
        <v>0</v>
      </c>
      <c r="T21">
        <f>Sheet1!T20</f>
        <v>0</v>
      </c>
      <c r="U21">
        <f>Sheet1!U20</f>
        <v>0</v>
      </c>
      <c r="V21">
        <f>Sheet1!V20</f>
        <v>0.31426638102022397</v>
      </c>
      <c r="W21">
        <f>Sheet1!W20</f>
        <v>0</v>
      </c>
      <c r="X21">
        <f>Sheet1!X20</f>
        <v>0</v>
      </c>
      <c r="Y21">
        <f>Sheet1!Y20</f>
        <v>0</v>
      </c>
      <c r="Z21">
        <f>Sheet1!Z20</f>
        <v>0</v>
      </c>
      <c r="AA21">
        <f>Sheet1!AA20</f>
        <v>0</v>
      </c>
      <c r="AB21">
        <f>Sheet1!AB20</f>
        <v>0</v>
      </c>
      <c r="AC21">
        <f>Sheet1!AC20</f>
        <v>0</v>
      </c>
      <c r="AD21">
        <f>Sheet1!AD20</f>
        <v>0</v>
      </c>
      <c r="AE21">
        <f>Sheet1!AE20</f>
        <v>0</v>
      </c>
      <c r="AF21">
        <f>Sheet1!AF20</f>
        <v>0</v>
      </c>
      <c r="AG21">
        <f>Sheet1!AG20</f>
        <v>0</v>
      </c>
      <c r="AH21">
        <f>Sheet1!AH20</f>
        <v>0</v>
      </c>
      <c r="AI21">
        <f>Sheet1!AI20</f>
        <v>0</v>
      </c>
      <c r="AJ21">
        <f>Sheet1!AJ20</f>
        <v>0</v>
      </c>
      <c r="AK21">
        <f>Sheet1!AK20</f>
        <v>0</v>
      </c>
      <c r="AL21">
        <f>Sheet1!AL20</f>
        <v>0</v>
      </c>
      <c r="AM21">
        <f>Sheet1!AM20</f>
        <v>0</v>
      </c>
      <c r="AN21">
        <f>Sheet1!AN20</f>
        <v>47549753.656399898</v>
      </c>
      <c r="AO21">
        <f>Sheet1!AO20</f>
        <v>47549753.656399898</v>
      </c>
      <c r="AQ21" s="3"/>
      <c r="AS21" s="3"/>
      <c r="AU21" s="3"/>
      <c r="AW21" s="3"/>
      <c r="AY21" s="3"/>
      <c r="BB21" s="3"/>
      <c r="BD21" s="3"/>
      <c r="BF21" s="3"/>
      <c r="BG21"/>
      <c r="BH21"/>
      <c r="BI21"/>
      <c r="BJ21"/>
      <c r="BK21"/>
      <c r="BL21"/>
    </row>
    <row r="22" spans="1:64" x14ac:dyDescent="0.2">
      <c r="A22" t="str">
        <f t="shared" si="0"/>
        <v>1_2_2003</v>
      </c>
      <c r="B22">
        <v>1</v>
      </c>
      <c r="C22">
        <v>2</v>
      </c>
      <c r="D22">
        <v>2003</v>
      </c>
      <c r="E22">
        <f>Sheet1!E21</f>
        <v>47549753.656399898</v>
      </c>
      <c r="F22">
        <f>Sheet1!F21</f>
        <v>47549753.656399898</v>
      </c>
      <c r="G22">
        <f>Sheet1!G21</f>
        <v>47844293.070099898</v>
      </c>
      <c r="H22">
        <f>Sheet1!H21</f>
        <v>294539.41369997902</v>
      </c>
      <c r="I22">
        <f>Sheet1!I21</f>
        <v>45202974.593816496</v>
      </c>
      <c r="J22">
        <f>Sheet1!J21</f>
        <v>4960800.9678917797</v>
      </c>
      <c r="K22">
        <f>Sheet1!K21</f>
        <v>3069353.1406493001</v>
      </c>
      <c r="L22">
        <f>Sheet1!L21</f>
        <v>0.95578036703482006</v>
      </c>
      <c r="M22">
        <f>Sheet1!M21</f>
        <v>2812675.2337543401</v>
      </c>
      <c r="N22">
        <f>Sheet1!N21</f>
        <v>2.2250245379575899</v>
      </c>
      <c r="O22">
        <f>Sheet1!O21</f>
        <v>34842.317326516903</v>
      </c>
      <c r="P22">
        <f>Sheet1!P21</f>
        <v>7.7166917665435504</v>
      </c>
      <c r="Q22">
        <f>Sheet1!Q21</f>
        <v>0.32225018377211101</v>
      </c>
      <c r="R22">
        <f>Sheet1!R21</f>
        <v>3.5450752847825</v>
      </c>
      <c r="S22">
        <f>Sheet1!S21</f>
        <v>0</v>
      </c>
      <c r="T22">
        <f>Sheet1!T21</f>
        <v>0</v>
      </c>
      <c r="U22">
        <f>Sheet1!U21</f>
        <v>0</v>
      </c>
      <c r="V22">
        <f>Sheet1!V21</f>
        <v>0.31426638102022397</v>
      </c>
      <c r="W22">
        <f>Sheet1!W21</f>
        <v>0</v>
      </c>
      <c r="X22">
        <f>Sheet1!X21</f>
        <v>604572.24213788903</v>
      </c>
      <c r="Y22">
        <f>Sheet1!Y21</f>
        <v>4386660.9673793698</v>
      </c>
      <c r="Z22">
        <f>Sheet1!Z21</f>
        <v>517806.541964581</v>
      </c>
      <c r="AA22">
        <f>Sheet1!AA21</f>
        <v>738389.17137087299</v>
      </c>
      <c r="AB22">
        <f>Sheet1!AB21</f>
        <v>667818.383434408</v>
      </c>
      <c r="AC22">
        <f>Sheet1!AC21</f>
        <v>40580.168912704197</v>
      </c>
      <c r="AD22">
        <f>Sheet1!AD21</f>
        <v>30667.014361829199</v>
      </c>
      <c r="AE22">
        <f>Sheet1!AE21</f>
        <v>0</v>
      </c>
      <c r="AF22">
        <f>Sheet1!AF21</f>
        <v>0</v>
      </c>
      <c r="AG22">
        <f>Sheet1!AG21</f>
        <v>0</v>
      </c>
      <c r="AH22">
        <f>Sheet1!AH21</f>
        <v>0</v>
      </c>
      <c r="AI22">
        <f>Sheet1!AI21</f>
        <v>0</v>
      </c>
      <c r="AJ22">
        <f>Sheet1!AJ21</f>
        <v>0</v>
      </c>
      <c r="AK22">
        <f>Sheet1!AK21</f>
        <v>6986494.48956165</v>
      </c>
      <c r="AL22">
        <f>Sheet1!AL21</f>
        <v>7374488.7325827498</v>
      </c>
      <c r="AM22">
        <f>Sheet1!AM21</f>
        <v>-7079949.3188827699</v>
      </c>
      <c r="AN22">
        <f>Sheet1!AN21</f>
        <v>0</v>
      </c>
      <c r="AO22">
        <f>Sheet1!AO21</f>
        <v>294539.41369997902</v>
      </c>
      <c r="AQ22" s="3"/>
      <c r="AS22" s="3"/>
      <c r="AU22" s="3"/>
      <c r="AW22" s="3"/>
      <c r="AY22" s="3"/>
      <c r="BB22" s="3"/>
      <c r="BD22" s="3"/>
      <c r="BF22" s="3"/>
      <c r="BG22"/>
      <c r="BH22"/>
      <c r="BI22"/>
      <c r="BJ22"/>
      <c r="BK22"/>
      <c r="BL22"/>
    </row>
    <row r="23" spans="1:64" x14ac:dyDescent="0.2">
      <c r="A23" t="str">
        <f t="shared" si="0"/>
        <v>1_2_2004</v>
      </c>
      <c r="B23">
        <v>1</v>
      </c>
      <c r="C23">
        <v>2</v>
      </c>
      <c r="D23">
        <v>2004</v>
      </c>
      <c r="E23">
        <f>Sheet1!E22</f>
        <v>47549753.656399898</v>
      </c>
      <c r="F23">
        <f>Sheet1!F22</f>
        <v>47844293.070099898</v>
      </c>
      <c r="G23">
        <f>Sheet1!G22</f>
        <v>53311258.5578999</v>
      </c>
      <c r="H23">
        <f>Sheet1!H22</f>
        <v>5466965.4878000198</v>
      </c>
      <c r="I23">
        <f>Sheet1!I22</f>
        <v>49491495.241713397</v>
      </c>
      <c r="J23">
        <f>Sheet1!J22</f>
        <v>4288520.6478969203</v>
      </c>
      <c r="K23">
        <f>Sheet1!K22</f>
        <v>2965571.8303362099</v>
      </c>
      <c r="L23">
        <f>Sheet1!L22</f>
        <v>0.88658036250347905</v>
      </c>
      <c r="M23">
        <f>Sheet1!M22</f>
        <v>2858440.0301405299</v>
      </c>
      <c r="N23">
        <f>Sheet1!N22</f>
        <v>2.5315490838163099</v>
      </c>
      <c r="O23">
        <f>Sheet1!O22</f>
        <v>33861.2735675445</v>
      </c>
      <c r="P23">
        <f>Sheet1!P22</f>
        <v>7.7638551506308602</v>
      </c>
      <c r="Q23">
        <f>Sheet1!Q22</f>
        <v>0.31847007369969399</v>
      </c>
      <c r="R23">
        <f>Sheet1!R22</f>
        <v>3.5450752847825</v>
      </c>
      <c r="S23">
        <f>Sheet1!S22</f>
        <v>0</v>
      </c>
      <c r="T23">
        <f>Sheet1!T22</f>
        <v>0</v>
      </c>
      <c r="U23">
        <f>Sheet1!U22</f>
        <v>0</v>
      </c>
      <c r="V23">
        <f>Sheet1!V22</f>
        <v>0.31426638102022397</v>
      </c>
      <c r="W23">
        <f>Sheet1!W22</f>
        <v>0</v>
      </c>
      <c r="X23">
        <f>Sheet1!X22</f>
        <v>700006.440840884</v>
      </c>
      <c r="Y23">
        <f>Sheet1!Y22</f>
        <v>1238573.4009088699</v>
      </c>
      <c r="Z23">
        <f>Sheet1!Z22</f>
        <v>561472.55995450797</v>
      </c>
      <c r="AA23">
        <f>Sheet1!AA22</f>
        <v>786352.46175238804</v>
      </c>
      <c r="AB23">
        <f>Sheet1!AB22</f>
        <v>962674.30186959996</v>
      </c>
      <c r="AC23">
        <f>Sheet1!AC22</f>
        <v>43038.124668453202</v>
      </c>
      <c r="AD23">
        <f>Sheet1!AD22</f>
        <v>85042.473689346894</v>
      </c>
      <c r="AE23">
        <f>Sheet1!AE22</f>
        <v>0</v>
      </c>
      <c r="AF23">
        <f>Sheet1!AF22</f>
        <v>0</v>
      </c>
      <c r="AG23">
        <f>Sheet1!AG22</f>
        <v>0</v>
      </c>
      <c r="AH23">
        <f>Sheet1!AH22</f>
        <v>0</v>
      </c>
      <c r="AI23">
        <f>Sheet1!AI22</f>
        <v>0</v>
      </c>
      <c r="AJ23">
        <f>Sheet1!AJ22</f>
        <v>0</v>
      </c>
      <c r="AK23">
        <f>Sheet1!AK22</f>
        <v>4377159.7636840502</v>
      </c>
      <c r="AL23">
        <f>Sheet1!AL22</f>
        <v>4521882.5119463801</v>
      </c>
      <c r="AM23">
        <f>Sheet1!AM22</f>
        <v>945082.97585363803</v>
      </c>
      <c r="AN23">
        <f>Sheet1!AN22</f>
        <v>0</v>
      </c>
      <c r="AO23">
        <f>Sheet1!AO22</f>
        <v>5466965.4878000198</v>
      </c>
      <c r="AQ23" s="3"/>
      <c r="AS23" s="3"/>
      <c r="AU23" s="3"/>
      <c r="AW23" s="3"/>
      <c r="AY23" s="3"/>
      <c r="BB23" s="3"/>
      <c r="BD23" s="3"/>
      <c r="BF23" s="3"/>
      <c r="BG23"/>
      <c r="BH23"/>
      <c r="BI23"/>
      <c r="BJ23"/>
      <c r="BK23"/>
      <c r="BL23"/>
    </row>
    <row r="24" spans="1:64" x14ac:dyDescent="0.2">
      <c r="A24" t="str">
        <f t="shared" si="0"/>
        <v>1_2_2005</v>
      </c>
      <c r="B24">
        <v>1</v>
      </c>
      <c r="C24">
        <v>2</v>
      </c>
      <c r="D24">
        <v>2005</v>
      </c>
      <c r="E24">
        <f>Sheet1!E23</f>
        <v>47549753.656399898</v>
      </c>
      <c r="F24">
        <f>Sheet1!F23</f>
        <v>53311258.5578999</v>
      </c>
      <c r="G24">
        <f>Sheet1!G23</f>
        <v>60584375.922999904</v>
      </c>
      <c r="H24">
        <f>Sheet1!H23</f>
        <v>7273117.3650999703</v>
      </c>
      <c r="I24">
        <f>Sheet1!I23</f>
        <v>55248176.536665902</v>
      </c>
      <c r="J24">
        <f>Sheet1!J23</f>
        <v>5756681.2949524503</v>
      </c>
      <c r="K24">
        <f>Sheet1!K23</f>
        <v>3115605.8997516301</v>
      </c>
      <c r="L24">
        <f>Sheet1!L23</f>
        <v>0.84302778047465199</v>
      </c>
      <c r="M24">
        <f>Sheet1!M23</f>
        <v>2911574.78442924</v>
      </c>
      <c r="N24">
        <f>Sheet1!N23</f>
        <v>2.9875062627911002</v>
      </c>
      <c r="O24">
        <f>Sheet1!O23</f>
        <v>32998.760173915798</v>
      </c>
      <c r="P24">
        <f>Sheet1!P23</f>
        <v>7.7861149615416103</v>
      </c>
      <c r="Q24">
        <f>Sheet1!Q23</f>
        <v>0.31471551542530701</v>
      </c>
      <c r="R24">
        <f>Sheet1!R23</f>
        <v>3.5450752847825</v>
      </c>
      <c r="S24">
        <f>Sheet1!S23</f>
        <v>0</v>
      </c>
      <c r="T24">
        <f>Sheet1!T23</f>
        <v>0</v>
      </c>
      <c r="U24">
        <f>Sheet1!U23</f>
        <v>0</v>
      </c>
      <c r="V24">
        <f>Sheet1!V23</f>
        <v>0.31426638102022397</v>
      </c>
      <c r="W24">
        <f>Sheet1!W23</f>
        <v>0</v>
      </c>
      <c r="X24">
        <f>Sheet1!X23</f>
        <v>2050620.4227823601</v>
      </c>
      <c r="Y24">
        <f>Sheet1!Y23</f>
        <v>792336.67292133905</v>
      </c>
      <c r="Z24">
        <f>Sheet1!Z23</f>
        <v>709980.91034228099</v>
      </c>
      <c r="AA24">
        <f>Sheet1!AA23</f>
        <v>1167468.19232686</v>
      </c>
      <c r="AB24">
        <f>Sheet1!AB23</f>
        <v>940554.14585970703</v>
      </c>
      <c r="AC24">
        <f>Sheet1!AC23</f>
        <v>23264.308118530102</v>
      </c>
      <c r="AD24">
        <f>Sheet1!AD23</f>
        <v>91757.200466545997</v>
      </c>
      <c r="AE24">
        <f>Sheet1!AE23</f>
        <v>0</v>
      </c>
      <c r="AF24">
        <f>Sheet1!AF23</f>
        <v>0</v>
      </c>
      <c r="AG24">
        <f>Sheet1!AG23</f>
        <v>0</v>
      </c>
      <c r="AH24">
        <f>Sheet1!AH23</f>
        <v>0</v>
      </c>
      <c r="AI24">
        <f>Sheet1!AI23</f>
        <v>0</v>
      </c>
      <c r="AJ24">
        <f>Sheet1!AJ23</f>
        <v>0</v>
      </c>
      <c r="AK24">
        <f>Sheet1!AK23</f>
        <v>5775981.8528176304</v>
      </c>
      <c r="AL24">
        <f>Sheet1!AL23</f>
        <v>5990743.7537596701</v>
      </c>
      <c r="AM24">
        <f>Sheet1!AM23</f>
        <v>1282373.6113402999</v>
      </c>
      <c r="AN24">
        <f>Sheet1!AN23</f>
        <v>0</v>
      </c>
      <c r="AO24">
        <f>Sheet1!AO23</f>
        <v>7273117.3650999703</v>
      </c>
      <c r="AQ24" s="3"/>
      <c r="AS24" s="3"/>
      <c r="AU24" s="3"/>
      <c r="AW24" s="3"/>
      <c r="AY24" s="3"/>
      <c r="BB24" s="3"/>
      <c r="BD24" s="3"/>
      <c r="BF24" s="3"/>
      <c r="BG24"/>
      <c r="BH24"/>
      <c r="BI24"/>
      <c r="BJ24"/>
      <c r="BK24"/>
      <c r="BL24"/>
    </row>
    <row r="25" spans="1:64" x14ac:dyDescent="0.2">
      <c r="A25" t="str">
        <f t="shared" si="0"/>
        <v>1_2_2006</v>
      </c>
      <c r="B25">
        <v>1</v>
      </c>
      <c r="C25">
        <v>2</v>
      </c>
      <c r="D25">
        <v>2006</v>
      </c>
      <c r="E25">
        <f>Sheet1!E24</f>
        <v>48222862.656399898</v>
      </c>
      <c r="F25">
        <f>Sheet1!F24</f>
        <v>60584375.922999904</v>
      </c>
      <c r="G25">
        <f>Sheet1!G24</f>
        <v>67601348.815999895</v>
      </c>
      <c r="H25">
        <f>Sheet1!H24</f>
        <v>6343863.8929999899</v>
      </c>
      <c r="I25">
        <f>Sheet1!I24</f>
        <v>61520498.601137698</v>
      </c>
      <c r="J25">
        <f>Sheet1!J24</f>
        <v>5852924.8735907003</v>
      </c>
      <c r="K25">
        <f>Sheet1!K24</f>
        <v>3332052.5592704001</v>
      </c>
      <c r="L25">
        <f>Sheet1!L24</f>
        <v>0.932955283911311</v>
      </c>
      <c r="M25">
        <f>Sheet1!M24</f>
        <v>2950352.4954894101</v>
      </c>
      <c r="N25">
        <f>Sheet1!N24</f>
        <v>3.27644463528868</v>
      </c>
      <c r="O25">
        <f>Sheet1!O24</f>
        <v>31639.586665481002</v>
      </c>
      <c r="P25">
        <f>Sheet1!P24</f>
        <v>7.86420353767324</v>
      </c>
      <c r="Q25">
        <f>Sheet1!Q24</f>
        <v>0.31734521195759202</v>
      </c>
      <c r="R25">
        <f>Sheet1!R24</f>
        <v>3.59256659245648</v>
      </c>
      <c r="S25">
        <f>Sheet1!S24</f>
        <v>0</v>
      </c>
      <c r="T25">
        <f>Sheet1!T24</f>
        <v>0</v>
      </c>
      <c r="U25">
        <f>Sheet1!U24</f>
        <v>0</v>
      </c>
      <c r="V25">
        <f>Sheet1!V24</f>
        <v>0.30987975779195598</v>
      </c>
      <c r="W25">
        <f>Sheet1!W24</f>
        <v>0</v>
      </c>
      <c r="X25">
        <f>Sheet1!X24</f>
        <v>2187385.3805808402</v>
      </c>
      <c r="Y25">
        <f>Sheet1!Y24</f>
        <v>530735.76722228003</v>
      </c>
      <c r="Z25">
        <f>Sheet1!Z24</f>
        <v>923319.67307972803</v>
      </c>
      <c r="AA25">
        <f>Sheet1!AA24</f>
        <v>754495.78511258401</v>
      </c>
      <c r="AB25">
        <f>Sheet1!AB24</f>
        <v>1793948.2382467501</v>
      </c>
      <c r="AC25">
        <f>Sheet1!AC24</f>
        <v>130225.65067172601</v>
      </c>
      <c r="AD25">
        <f>Sheet1!AD24</f>
        <v>1518.2114289710601</v>
      </c>
      <c r="AE25">
        <f>Sheet1!AE24</f>
        <v>43839.050836434202</v>
      </c>
      <c r="AF25">
        <f>Sheet1!AF24</f>
        <v>0</v>
      </c>
      <c r="AG25">
        <f>Sheet1!AG24</f>
        <v>0</v>
      </c>
      <c r="AH25">
        <f>Sheet1!AH24</f>
        <v>0</v>
      </c>
      <c r="AI25">
        <f>Sheet1!AI24</f>
        <v>0</v>
      </c>
      <c r="AJ25">
        <f>Sheet1!AJ24</f>
        <v>0</v>
      </c>
      <c r="AK25">
        <f>Sheet1!AK24</f>
        <v>6365467.7571793199</v>
      </c>
      <c r="AL25">
        <f>Sheet1!AL24</f>
        <v>6600961.5456300098</v>
      </c>
      <c r="AM25">
        <f>Sheet1!AM24</f>
        <v>-257097.652630025</v>
      </c>
      <c r="AN25">
        <f>Sheet1!AN24</f>
        <v>673108.99999999895</v>
      </c>
      <c r="AO25">
        <f>Sheet1!AO24</f>
        <v>7016972.8929999899</v>
      </c>
      <c r="AQ25" s="3"/>
      <c r="AS25" s="3"/>
      <c r="AU25" s="3"/>
      <c r="AW25" s="3"/>
      <c r="AY25" s="3"/>
      <c r="BB25" s="3"/>
      <c r="BD25" s="3"/>
      <c r="BF25" s="3"/>
      <c r="BG25"/>
      <c r="BH25"/>
      <c r="BI25"/>
      <c r="BJ25"/>
      <c r="BK25"/>
      <c r="BL25"/>
    </row>
    <row r="26" spans="1:64" x14ac:dyDescent="0.2">
      <c r="A26" t="str">
        <f t="shared" si="0"/>
        <v>1_2_2007</v>
      </c>
      <c r="B26">
        <v>1</v>
      </c>
      <c r="C26">
        <v>2</v>
      </c>
      <c r="D26">
        <v>2007</v>
      </c>
      <c r="E26">
        <f>Sheet1!E25</f>
        <v>50040839.145399898</v>
      </c>
      <c r="F26">
        <f>Sheet1!F25</f>
        <v>67601348.815999895</v>
      </c>
      <c r="G26">
        <f>Sheet1!G25</f>
        <v>73316847.371399999</v>
      </c>
      <c r="H26">
        <f>Sheet1!H25</f>
        <v>3897522.06640012</v>
      </c>
      <c r="I26">
        <f>Sheet1!I25</f>
        <v>65785732.682694197</v>
      </c>
      <c r="J26">
        <f>Sheet1!J25</f>
        <v>1226520.61888462</v>
      </c>
      <c r="K26">
        <f>Sheet1!K25</f>
        <v>3688771.5562192402</v>
      </c>
      <c r="L26">
        <f>Sheet1!L25</f>
        <v>1.04404322200226</v>
      </c>
      <c r="M26">
        <f>Sheet1!M25</f>
        <v>2910074.4030182702</v>
      </c>
      <c r="N26">
        <f>Sheet1!N25</f>
        <v>3.4745397782099099</v>
      </c>
      <c r="O26">
        <f>Sheet1!O25</f>
        <v>31981.679489931601</v>
      </c>
      <c r="P26">
        <f>Sheet1!P25</f>
        <v>7.6491680847406398</v>
      </c>
      <c r="Q26">
        <f>Sheet1!Q25</f>
        <v>0.315810317776761</v>
      </c>
      <c r="R26">
        <f>Sheet1!R25</f>
        <v>3.9449465481141202</v>
      </c>
      <c r="S26">
        <f>Sheet1!S25</f>
        <v>0</v>
      </c>
      <c r="T26">
        <f>Sheet1!T25</f>
        <v>0</v>
      </c>
      <c r="U26">
        <f>Sheet1!U25</f>
        <v>0</v>
      </c>
      <c r="V26">
        <f>Sheet1!V25</f>
        <v>0.29862187076000801</v>
      </c>
      <c r="W26">
        <f>Sheet1!W25</f>
        <v>0</v>
      </c>
      <c r="X26">
        <f>Sheet1!X25</f>
        <v>2927083.71528209</v>
      </c>
      <c r="Y26">
        <f>Sheet1!Y25</f>
        <v>-1507289.7539471099</v>
      </c>
      <c r="Z26">
        <f>Sheet1!Z25</f>
        <v>286299.64584346599</v>
      </c>
      <c r="AA26">
        <f>Sheet1!AA25</f>
        <v>574665.16202646005</v>
      </c>
      <c r="AB26">
        <f>Sheet1!AB25</f>
        <v>-733731.52391410398</v>
      </c>
      <c r="AC26">
        <f>Sheet1!AC25</f>
        <v>-337163.23640023201</v>
      </c>
      <c r="AD26">
        <f>Sheet1!AD25</f>
        <v>164800.141690738</v>
      </c>
      <c r="AE26">
        <f>Sheet1!AE25</f>
        <v>242431.53400357801</v>
      </c>
      <c r="AF26">
        <f>Sheet1!AF25</f>
        <v>0</v>
      </c>
      <c r="AG26">
        <f>Sheet1!AG25</f>
        <v>0</v>
      </c>
      <c r="AH26">
        <f>Sheet1!AH25</f>
        <v>0</v>
      </c>
      <c r="AI26">
        <f>Sheet1!AI25</f>
        <v>0</v>
      </c>
      <c r="AJ26">
        <f>Sheet1!AJ25</f>
        <v>0</v>
      </c>
      <c r="AK26">
        <f>Sheet1!AK25</f>
        <v>1617095.68458488</v>
      </c>
      <c r="AL26">
        <f>Sheet1!AL25</f>
        <v>1641605.0260314899</v>
      </c>
      <c r="AM26">
        <f>Sheet1!AM25</f>
        <v>2255917.0403686198</v>
      </c>
      <c r="AN26">
        <f>Sheet1!AN25</f>
        <v>1817976.4890000001</v>
      </c>
      <c r="AO26">
        <f>Sheet1!AO25</f>
        <v>5715498.5554001201</v>
      </c>
      <c r="AQ26" s="3"/>
      <c r="AS26" s="3"/>
      <c r="AU26" s="3"/>
      <c r="AW26" s="3"/>
      <c r="AY26" s="3"/>
      <c r="BB26" s="3"/>
      <c r="BD26" s="3"/>
      <c r="BF26" s="3"/>
      <c r="BG26"/>
      <c r="BH26"/>
      <c r="BI26"/>
      <c r="BJ26"/>
      <c r="BK26"/>
      <c r="BL26"/>
    </row>
    <row r="27" spans="1:64" x14ac:dyDescent="0.2">
      <c r="A27" t="str">
        <f t="shared" si="0"/>
        <v>1_2_2008</v>
      </c>
      <c r="B27">
        <v>1</v>
      </c>
      <c r="C27">
        <v>2</v>
      </c>
      <c r="D27">
        <v>2008</v>
      </c>
      <c r="E27">
        <f>Sheet1!E26</f>
        <v>54527477.7383999</v>
      </c>
      <c r="F27">
        <f>Sheet1!F26</f>
        <v>73316847.371399999</v>
      </c>
      <c r="G27">
        <f>Sheet1!G26</f>
        <v>87176871.449200004</v>
      </c>
      <c r="H27">
        <f>Sheet1!H26</f>
        <v>9373385.4847999308</v>
      </c>
      <c r="I27">
        <f>Sheet1!I26</f>
        <v>77405838.600945398</v>
      </c>
      <c r="J27">
        <f>Sheet1!J26</f>
        <v>7935132.3713453496</v>
      </c>
      <c r="K27">
        <f>Sheet1!K26</f>
        <v>3844795.9643561202</v>
      </c>
      <c r="L27">
        <f>Sheet1!L26</f>
        <v>0.99848738827849204</v>
      </c>
      <c r="M27">
        <f>Sheet1!M26</f>
        <v>2878055.1955216499</v>
      </c>
      <c r="N27">
        <f>Sheet1!N26</f>
        <v>3.86625305752669</v>
      </c>
      <c r="O27">
        <f>Sheet1!O26</f>
        <v>31978.221566709599</v>
      </c>
      <c r="P27">
        <f>Sheet1!P26</f>
        <v>7.62997524432022</v>
      </c>
      <c r="Q27">
        <f>Sheet1!Q26</f>
        <v>0.29848100991354698</v>
      </c>
      <c r="R27">
        <f>Sheet1!R26</f>
        <v>3.9786946315963201</v>
      </c>
      <c r="S27">
        <f>Sheet1!S26</f>
        <v>0</v>
      </c>
      <c r="T27">
        <f>Sheet1!T26</f>
        <v>0</v>
      </c>
      <c r="U27">
        <f>Sheet1!U26</f>
        <v>0</v>
      </c>
      <c r="V27">
        <f>Sheet1!V26</f>
        <v>0.27405061851002199</v>
      </c>
      <c r="W27">
        <f>Sheet1!W26</f>
        <v>0</v>
      </c>
      <c r="X27">
        <f>Sheet1!X26</f>
        <v>5520156.4396693399</v>
      </c>
      <c r="Y27">
        <f>Sheet1!Y26</f>
        <v>-597653.85556198098</v>
      </c>
      <c r="Z27">
        <f>Sheet1!Z26</f>
        <v>61597.403141910603</v>
      </c>
      <c r="AA27">
        <f>Sheet1!AA26</f>
        <v>1104131.1063697501</v>
      </c>
      <c r="AB27">
        <f>Sheet1!AB26</f>
        <v>525354.495899576</v>
      </c>
      <c r="AC27">
        <f>Sheet1!AC26</f>
        <v>229017.485194265</v>
      </c>
      <c r="AD27">
        <f>Sheet1!AD26</f>
        <v>19689.278457473902</v>
      </c>
      <c r="AE27">
        <f>Sheet1!AE26</f>
        <v>-9921.0552350910693</v>
      </c>
      <c r="AF27">
        <f>Sheet1!AF26</f>
        <v>0</v>
      </c>
      <c r="AG27">
        <f>Sheet1!AG26</f>
        <v>0</v>
      </c>
      <c r="AH27">
        <f>Sheet1!AH26</f>
        <v>0</v>
      </c>
      <c r="AI27">
        <f>Sheet1!AI26</f>
        <v>0</v>
      </c>
      <c r="AJ27">
        <f>Sheet1!AJ26</f>
        <v>0</v>
      </c>
      <c r="AK27">
        <f>Sheet1!AK26</f>
        <v>6852371.2979352502</v>
      </c>
      <c r="AL27">
        <f>Sheet1!AL26</f>
        <v>6842982.8336588303</v>
      </c>
      <c r="AM27">
        <f>Sheet1!AM26</f>
        <v>2530402.6511411001</v>
      </c>
      <c r="AN27">
        <f>Sheet1!AN26</f>
        <v>4486638.5929999901</v>
      </c>
      <c r="AO27">
        <f>Sheet1!AO26</f>
        <v>13860024.0777999</v>
      </c>
      <c r="AQ27" s="3"/>
      <c r="AS27" s="3"/>
      <c r="AU27" s="3"/>
      <c r="AW27" s="3"/>
      <c r="AY27" s="3"/>
      <c r="BB27" s="3"/>
      <c r="BD27" s="3"/>
      <c r="BF27" s="3"/>
      <c r="BG27"/>
      <c r="BH27"/>
      <c r="BI27"/>
      <c r="BJ27"/>
      <c r="BK27"/>
      <c r="BL27"/>
    </row>
    <row r="28" spans="1:64" x14ac:dyDescent="0.2">
      <c r="A28" t="str">
        <f t="shared" si="0"/>
        <v>1_2_2009</v>
      </c>
      <c r="B28">
        <v>1</v>
      </c>
      <c r="C28">
        <v>2</v>
      </c>
      <c r="D28">
        <v>2009</v>
      </c>
      <c r="E28">
        <f>Sheet1!E27</f>
        <v>55878564.7383999</v>
      </c>
      <c r="F28">
        <f>Sheet1!F27</f>
        <v>87176871.449200004</v>
      </c>
      <c r="G28">
        <f>Sheet1!G27</f>
        <v>78474456.006999999</v>
      </c>
      <c r="H28">
        <f>Sheet1!H27</f>
        <v>-10053502.442199901</v>
      </c>
      <c r="I28">
        <f>Sheet1!I27</f>
        <v>72926791.460144103</v>
      </c>
      <c r="J28">
        <f>Sheet1!J27</f>
        <v>-5252724.1655901698</v>
      </c>
      <c r="K28">
        <f>Sheet1!K27</f>
        <v>3737945.6825557002</v>
      </c>
      <c r="L28">
        <f>Sheet1!L27</f>
        <v>1.2345932732828899</v>
      </c>
      <c r="M28">
        <f>Sheet1!M27</f>
        <v>2816597.3206021301</v>
      </c>
      <c r="N28">
        <f>Sheet1!N27</f>
        <v>2.8003474431259998</v>
      </c>
      <c r="O28">
        <f>Sheet1!O27</f>
        <v>30658.1258135028</v>
      </c>
      <c r="P28">
        <f>Sheet1!P27</f>
        <v>7.8913992920648903</v>
      </c>
      <c r="Q28">
        <f>Sheet1!Q27</f>
        <v>0.30620162939447698</v>
      </c>
      <c r="R28">
        <f>Sheet1!R27</f>
        <v>4.06131456868013</v>
      </c>
      <c r="S28">
        <f>Sheet1!S27</f>
        <v>0</v>
      </c>
      <c r="T28">
        <f>Sheet1!T27</f>
        <v>0</v>
      </c>
      <c r="U28">
        <f>Sheet1!U27</f>
        <v>0</v>
      </c>
      <c r="V28">
        <f>Sheet1!V27</f>
        <v>0.26742435261102698</v>
      </c>
      <c r="W28">
        <f>Sheet1!W27</f>
        <v>0</v>
      </c>
      <c r="X28">
        <f>Sheet1!X27</f>
        <v>226735.55609521101</v>
      </c>
      <c r="Y28">
        <f>Sheet1!Y27</f>
        <v>-5354618.2125752196</v>
      </c>
      <c r="Z28">
        <f>Sheet1!Z27</f>
        <v>-322959.25574688899</v>
      </c>
      <c r="AA28">
        <f>Sheet1!AA27</f>
        <v>-3762897.4867020901</v>
      </c>
      <c r="AB28">
        <f>Sheet1!AB27</f>
        <v>2515128.5894744499</v>
      </c>
      <c r="AC28">
        <f>Sheet1!AC27</f>
        <v>564894.65394878201</v>
      </c>
      <c r="AD28">
        <f>Sheet1!AD27</f>
        <v>-203817.75188725401</v>
      </c>
      <c r="AE28">
        <f>Sheet1!AE27</f>
        <v>66868.296730665606</v>
      </c>
      <c r="AF28">
        <f>Sheet1!AF27</f>
        <v>0</v>
      </c>
      <c r="AG28">
        <f>Sheet1!AG27</f>
        <v>0</v>
      </c>
      <c r="AH28">
        <f>Sheet1!AH27</f>
        <v>0</v>
      </c>
      <c r="AI28">
        <f>Sheet1!AI27</f>
        <v>0</v>
      </c>
      <c r="AJ28">
        <f>Sheet1!AJ27</f>
        <v>0</v>
      </c>
      <c r="AK28">
        <f>Sheet1!AK27</f>
        <v>-6270665.6106623504</v>
      </c>
      <c r="AL28">
        <f>Sheet1!AL27</f>
        <v>-6241006.2226454802</v>
      </c>
      <c r="AM28">
        <f>Sheet1!AM27</f>
        <v>-3812496.2195545002</v>
      </c>
      <c r="AN28">
        <f>Sheet1!AN27</f>
        <v>1351087</v>
      </c>
      <c r="AO28">
        <f>Sheet1!AO27</f>
        <v>-8702415.4421999902</v>
      </c>
      <c r="AQ28" s="3"/>
      <c r="AS28" s="3"/>
      <c r="AU28" s="3"/>
      <c r="AW28" s="3"/>
      <c r="AY28" s="3"/>
      <c r="BB28" s="3"/>
      <c r="BD28" s="3"/>
      <c r="BF28" s="3"/>
      <c r="BG28"/>
      <c r="BH28"/>
      <c r="BI28"/>
      <c r="BJ28"/>
      <c r="BK28"/>
      <c r="BL28"/>
    </row>
    <row r="29" spans="1:64" x14ac:dyDescent="0.2">
      <c r="A29" t="str">
        <f t="shared" si="0"/>
        <v>1_2_2010</v>
      </c>
      <c r="B29">
        <v>1</v>
      </c>
      <c r="C29">
        <v>2</v>
      </c>
      <c r="D29">
        <v>2010</v>
      </c>
      <c r="E29">
        <f>Sheet1!E28</f>
        <v>55878564.7383999</v>
      </c>
      <c r="F29">
        <f>Sheet1!F28</f>
        <v>78474456.006999999</v>
      </c>
      <c r="G29">
        <f>Sheet1!G28</f>
        <v>74495052.898399904</v>
      </c>
      <c r="H29">
        <f>Sheet1!H28</f>
        <v>-3979403.10860004</v>
      </c>
      <c r="I29">
        <f>Sheet1!I28</f>
        <v>75210851.823681295</v>
      </c>
      <c r="J29">
        <f>Sheet1!J28</f>
        <v>2284060.36353715</v>
      </c>
      <c r="K29">
        <f>Sheet1!K28</f>
        <v>3599620.50895643</v>
      </c>
      <c r="L29">
        <f>Sheet1!L28</f>
        <v>1.23567459637387</v>
      </c>
      <c r="M29">
        <f>Sheet1!M28</f>
        <v>2828939.49203094</v>
      </c>
      <c r="N29">
        <f>Sheet1!N28</f>
        <v>3.2686559408490101</v>
      </c>
      <c r="O29">
        <f>Sheet1!O28</f>
        <v>29918.1121651791</v>
      </c>
      <c r="P29">
        <f>Sheet1!P28</f>
        <v>7.9052768420741701</v>
      </c>
      <c r="Q29">
        <f>Sheet1!Q28</f>
        <v>0.30764173834334202</v>
      </c>
      <c r="R29">
        <f>Sheet1!R28</f>
        <v>4.0152183255164298</v>
      </c>
      <c r="S29">
        <f>Sheet1!S28</f>
        <v>0</v>
      </c>
      <c r="T29">
        <f>Sheet1!T28</f>
        <v>0</v>
      </c>
      <c r="U29">
        <f>Sheet1!U28</f>
        <v>0</v>
      </c>
      <c r="V29">
        <f>Sheet1!V28</f>
        <v>0.26742435261102698</v>
      </c>
      <c r="W29">
        <f>Sheet1!W28</f>
        <v>0</v>
      </c>
      <c r="X29">
        <f>Sheet1!X28</f>
        <v>231857.13043884799</v>
      </c>
      <c r="Y29">
        <f>Sheet1!Y28</f>
        <v>-512887.06830636499</v>
      </c>
      <c r="Z29">
        <f>Sheet1!Z28</f>
        <v>129508.802006389</v>
      </c>
      <c r="AA29">
        <f>Sheet1!AA28</f>
        <v>1649756.35857384</v>
      </c>
      <c r="AB29">
        <f>Sheet1!AB28</f>
        <v>1429777.4408839799</v>
      </c>
      <c r="AC29">
        <f>Sheet1!AC28</f>
        <v>69296.024034999296</v>
      </c>
      <c r="AD29">
        <f>Sheet1!AD28</f>
        <v>-81903.135470414403</v>
      </c>
      <c r="AE29">
        <f>Sheet1!AE28</f>
        <v>-62456.274703656898</v>
      </c>
      <c r="AF29">
        <f>Sheet1!AF28</f>
        <v>0</v>
      </c>
      <c r="AG29">
        <f>Sheet1!AG28</f>
        <v>0</v>
      </c>
      <c r="AH29">
        <f>Sheet1!AH28</f>
        <v>0</v>
      </c>
      <c r="AI29">
        <f>Sheet1!AI28</f>
        <v>0</v>
      </c>
      <c r="AJ29">
        <f>Sheet1!AJ28</f>
        <v>0</v>
      </c>
      <c r="AK29">
        <f>Sheet1!AK28</f>
        <v>2852949.27745762</v>
      </c>
      <c r="AL29">
        <f>Sheet1!AL28</f>
        <v>3064496.5552232498</v>
      </c>
      <c r="AM29">
        <f>Sheet1!AM28</f>
        <v>-7043899.6638232898</v>
      </c>
      <c r="AN29">
        <f>Sheet1!AN28</f>
        <v>0</v>
      </c>
      <c r="AO29">
        <f>Sheet1!AO28</f>
        <v>-3979403.10860004</v>
      </c>
      <c r="AQ29" s="3"/>
      <c r="AS29" s="3"/>
      <c r="AU29" s="3"/>
      <c r="AW29" s="3"/>
      <c r="AY29" s="3"/>
      <c r="BB29" s="3"/>
      <c r="BD29" s="3"/>
      <c r="BF29" s="3"/>
      <c r="BG29"/>
      <c r="BH29"/>
      <c r="BI29"/>
      <c r="BJ29"/>
      <c r="BK29"/>
      <c r="BL29"/>
    </row>
    <row r="30" spans="1:64" x14ac:dyDescent="0.2">
      <c r="A30" t="str">
        <f t="shared" si="0"/>
        <v>1_2_2011</v>
      </c>
      <c r="B30">
        <v>1</v>
      </c>
      <c r="C30">
        <v>2</v>
      </c>
      <c r="D30">
        <v>2011</v>
      </c>
      <c r="E30">
        <f>Sheet1!E29</f>
        <v>56347892.7383999</v>
      </c>
      <c r="F30">
        <f>Sheet1!F29</f>
        <v>74495052.898399904</v>
      </c>
      <c r="G30">
        <f>Sheet1!G29</f>
        <v>79082697.598599896</v>
      </c>
      <c r="H30">
        <f>Sheet1!H29</f>
        <v>4118316.7002000101</v>
      </c>
      <c r="I30">
        <f>Sheet1!I29</f>
        <v>82699689.104379907</v>
      </c>
      <c r="J30">
        <f>Sheet1!J29</f>
        <v>6774914.40883651</v>
      </c>
      <c r="K30">
        <f>Sheet1!K29</f>
        <v>3824630.4857204198</v>
      </c>
      <c r="L30">
        <f>Sheet1!L29</f>
        <v>1.25736272321364</v>
      </c>
      <c r="M30">
        <f>Sheet1!M29</f>
        <v>2841861.0807875302</v>
      </c>
      <c r="N30">
        <f>Sheet1!N29</f>
        <v>3.9951573831001301</v>
      </c>
      <c r="O30">
        <f>Sheet1!O29</f>
        <v>29378.869675310299</v>
      </c>
      <c r="P30">
        <f>Sheet1!P29</f>
        <v>8.3377556875276699</v>
      </c>
      <c r="Q30">
        <f>Sheet1!Q29</f>
        <v>0.30396342371055102</v>
      </c>
      <c r="R30">
        <f>Sheet1!R29</f>
        <v>4.0727010211682302</v>
      </c>
      <c r="S30">
        <f>Sheet1!S29</f>
        <v>0</v>
      </c>
      <c r="T30">
        <f>Sheet1!T29</f>
        <v>0</v>
      </c>
      <c r="U30">
        <f>Sheet1!U29</f>
        <v>0</v>
      </c>
      <c r="V30">
        <f>Sheet1!V29</f>
        <v>0.26519694479748301</v>
      </c>
      <c r="W30">
        <f>Sheet1!W29</f>
        <v>0</v>
      </c>
      <c r="X30">
        <f>Sheet1!X29</f>
        <v>2832586.76159435</v>
      </c>
      <c r="Y30">
        <f>Sheet1!Y29</f>
        <v>-821556.10086535895</v>
      </c>
      <c r="Z30">
        <f>Sheet1!Z29</f>
        <v>284798.72448532499</v>
      </c>
      <c r="AA30">
        <f>Sheet1!AA29</f>
        <v>2118490.6862230101</v>
      </c>
      <c r="AB30">
        <f>Sheet1!AB29</f>
        <v>1151784.1322558799</v>
      </c>
      <c r="AC30">
        <f>Sheet1!AC29</f>
        <v>679979.56227770599</v>
      </c>
      <c r="AD30">
        <f>Sheet1!AD29</f>
        <v>151221.81542810399</v>
      </c>
      <c r="AE30">
        <f>Sheet1!AE29</f>
        <v>76243.675239968899</v>
      </c>
      <c r="AF30">
        <f>Sheet1!AF29</f>
        <v>0</v>
      </c>
      <c r="AG30">
        <f>Sheet1!AG29</f>
        <v>0</v>
      </c>
      <c r="AH30">
        <f>Sheet1!AH29</f>
        <v>0</v>
      </c>
      <c r="AI30">
        <f>Sheet1!AI29</f>
        <v>0</v>
      </c>
      <c r="AJ30">
        <f>Sheet1!AJ29</f>
        <v>0</v>
      </c>
      <c r="AK30">
        <f>Sheet1!AK29</f>
        <v>6473549.2566389898</v>
      </c>
      <c r="AL30">
        <f>Sheet1!AL29</f>
        <v>6632731.4052756298</v>
      </c>
      <c r="AM30">
        <f>Sheet1!AM29</f>
        <v>-2514414.70507561</v>
      </c>
      <c r="AN30">
        <f>Sheet1!AN29</f>
        <v>469328</v>
      </c>
      <c r="AO30">
        <f>Sheet1!AO29</f>
        <v>4587644.7002000101</v>
      </c>
      <c r="AQ30" s="3"/>
      <c r="AS30" s="3"/>
      <c r="AU30" s="3"/>
      <c r="AW30" s="3"/>
      <c r="AY30" s="3"/>
      <c r="BB30" s="3"/>
      <c r="BD30" s="3"/>
      <c r="BF30" s="3"/>
      <c r="BG30"/>
      <c r="BH30"/>
      <c r="BI30"/>
      <c r="BJ30"/>
      <c r="BK30"/>
      <c r="BL30"/>
    </row>
    <row r="31" spans="1:64" x14ac:dyDescent="0.2">
      <c r="A31" t="str">
        <f t="shared" si="0"/>
        <v>1_2_2012</v>
      </c>
      <c r="B31">
        <v>1</v>
      </c>
      <c r="C31">
        <v>2</v>
      </c>
      <c r="D31">
        <v>2012</v>
      </c>
      <c r="E31">
        <f>Sheet1!E30</f>
        <v>57999202.7383999</v>
      </c>
      <c r="F31">
        <f>Sheet1!F30</f>
        <v>79082697.598599896</v>
      </c>
      <c r="G31">
        <f>Sheet1!G30</f>
        <v>86028458.231399998</v>
      </c>
      <c r="H31">
        <f>Sheet1!H30</f>
        <v>5294450.6328000501</v>
      </c>
      <c r="I31">
        <f>Sheet1!I30</f>
        <v>90605507.698955894</v>
      </c>
      <c r="J31">
        <f>Sheet1!J30</f>
        <v>6086667.7609212203</v>
      </c>
      <c r="K31">
        <f>Sheet1!K30</f>
        <v>4088068.0343569699</v>
      </c>
      <c r="L31">
        <f>Sheet1!L30</f>
        <v>1.2171979060267299</v>
      </c>
      <c r="M31">
        <f>Sheet1!M30</f>
        <v>2851080.6311976798</v>
      </c>
      <c r="N31">
        <f>Sheet1!N30</f>
        <v>4.0069159149387801</v>
      </c>
      <c r="O31">
        <f>Sheet1!O30</f>
        <v>29030.290235902899</v>
      </c>
      <c r="P31">
        <f>Sheet1!P30</f>
        <v>8.3433745771335595</v>
      </c>
      <c r="Q31">
        <f>Sheet1!Q30</f>
        <v>0.29882329225592202</v>
      </c>
      <c r="R31">
        <f>Sheet1!R30</f>
        <v>4.4038903254470103</v>
      </c>
      <c r="S31">
        <f>Sheet1!S30</f>
        <v>0</v>
      </c>
      <c r="T31">
        <f>Sheet1!T30</f>
        <v>0</v>
      </c>
      <c r="U31">
        <f>Sheet1!U30</f>
        <v>0</v>
      </c>
      <c r="V31">
        <f>Sheet1!V30</f>
        <v>0.33500335652262098</v>
      </c>
      <c r="W31">
        <f>Sheet1!W30</f>
        <v>0</v>
      </c>
      <c r="X31">
        <f>Sheet1!X30</f>
        <v>3425952.1362274499</v>
      </c>
      <c r="Y31">
        <f>Sheet1!Y30</f>
        <v>535839.52209427697</v>
      </c>
      <c r="Z31">
        <f>Sheet1!Z30</f>
        <v>456022.02252455399</v>
      </c>
      <c r="AA31">
        <f>Sheet1!AA30</f>
        <v>35367.531627942801</v>
      </c>
      <c r="AB31">
        <f>Sheet1!AB30</f>
        <v>787327.83869019104</v>
      </c>
      <c r="AC31">
        <f>Sheet1!AC30</f>
        <v>9970.8660835313403</v>
      </c>
      <c r="AD31">
        <f>Sheet1!AD30</f>
        <v>302705.62217373599</v>
      </c>
      <c r="AE31">
        <f>Sheet1!AE30</f>
        <v>231981.87254533</v>
      </c>
      <c r="AF31">
        <f>Sheet1!AF30</f>
        <v>0</v>
      </c>
      <c r="AG31">
        <f>Sheet1!AG30</f>
        <v>0</v>
      </c>
      <c r="AH31">
        <f>Sheet1!AH30</f>
        <v>0</v>
      </c>
      <c r="AI31">
        <f>Sheet1!AI30</f>
        <v>-40859.316549177202</v>
      </c>
      <c r="AJ31">
        <f>Sheet1!AJ30</f>
        <v>0</v>
      </c>
      <c r="AK31">
        <f>Sheet1!AK30</f>
        <v>5744308.0954178404</v>
      </c>
      <c r="AL31">
        <f>Sheet1!AL30</f>
        <v>5768658.5172226103</v>
      </c>
      <c r="AM31">
        <f>Sheet1!AM30</f>
        <v>-474207.884422565</v>
      </c>
      <c r="AN31">
        <f>Sheet1!AN30</f>
        <v>1651310</v>
      </c>
      <c r="AO31">
        <f>Sheet1!AO30</f>
        <v>6945760.6328000501</v>
      </c>
      <c r="AQ31" s="3"/>
      <c r="AS31" s="3"/>
      <c r="AU31" s="3"/>
      <c r="AW31" s="3"/>
      <c r="AY31" s="3"/>
      <c r="BB31" s="3"/>
      <c r="BD31" s="3"/>
      <c r="BF31" s="3"/>
      <c r="BG31"/>
      <c r="BH31"/>
      <c r="BI31"/>
      <c r="BJ31"/>
      <c r="BK31"/>
      <c r="BL31"/>
    </row>
    <row r="32" spans="1:64" x14ac:dyDescent="0.2">
      <c r="A32" t="str">
        <f t="shared" si="0"/>
        <v>1_2_2013</v>
      </c>
      <c r="B32">
        <v>1</v>
      </c>
      <c r="C32">
        <v>2</v>
      </c>
      <c r="D32">
        <v>2013</v>
      </c>
      <c r="E32">
        <f>Sheet1!E31</f>
        <v>57999202.7383999</v>
      </c>
      <c r="F32">
        <f>Sheet1!F31</f>
        <v>86028458.231399998</v>
      </c>
      <c r="G32">
        <f>Sheet1!G31</f>
        <v>90347608.020399898</v>
      </c>
      <c r="H32">
        <f>Sheet1!H31</f>
        <v>4319149.7889999403</v>
      </c>
      <c r="I32">
        <f>Sheet1!I31</f>
        <v>92680577.424966201</v>
      </c>
      <c r="J32">
        <f>Sheet1!J31</f>
        <v>2075069.7260102299</v>
      </c>
      <c r="K32">
        <f>Sheet1!K31</f>
        <v>4798329.2393447803</v>
      </c>
      <c r="L32">
        <f>Sheet1!L31</f>
        <v>1.30899698730202</v>
      </c>
      <c r="M32">
        <f>Sheet1!M31</f>
        <v>2894332.6095672701</v>
      </c>
      <c r="N32">
        <f>Sheet1!N31</f>
        <v>3.8571358582175499</v>
      </c>
      <c r="O32">
        <f>Sheet1!O31</f>
        <v>29658.135093688401</v>
      </c>
      <c r="P32">
        <f>Sheet1!P31</f>
        <v>8.1750308649797105</v>
      </c>
      <c r="Q32">
        <f>Sheet1!Q31</f>
        <v>0.29765423135138103</v>
      </c>
      <c r="R32">
        <f>Sheet1!R31</f>
        <v>4.3651136396911099</v>
      </c>
      <c r="S32">
        <f>Sheet1!S31</f>
        <v>0</v>
      </c>
      <c r="T32">
        <f>Sheet1!T31</f>
        <v>6.2805703280266995E-2</v>
      </c>
      <c r="U32">
        <f>Sheet1!U31</f>
        <v>0</v>
      </c>
      <c r="V32">
        <f>Sheet1!V31</f>
        <v>0.50384216275877203</v>
      </c>
      <c r="W32">
        <f>Sheet1!W31</f>
        <v>0</v>
      </c>
      <c r="X32">
        <f>Sheet1!X31</f>
        <v>5597817.8866612799</v>
      </c>
      <c r="Y32">
        <f>Sheet1!Y31</f>
        <v>-2093513.6839051801</v>
      </c>
      <c r="Z32">
        <f>Sheet1!Z31</f>
        <v>694573.87298868306</v>
      </c>
      <c r="AA32">
        <f>Sheet1!AA31</f>
        <v>-467379.25496316602</v>
      </c>
      <c r="AB32">
        <f>Sheet1!AB31</f>
        <v>-1277845.2129504899</v>
      </c>
      <c r="AC32">
        <f>Sheet1!AC31</f>
        <v>-268636.26368072402</v>
      </c>
      <c r="AD32">
        <f>Sheet1!AD31</f>
        <v>60002.674245658498</v>
      </c>
      <c r="AE32">
        <f>Sheet1!AE31</f>
        <v>16138.6722510492</v>
      </c>
      <c r="AF32">
        <f>Sheet1!AF31</f>
        <v>0</v>
      </c>
      <c r="AG32">
        <f>Sheet1!AG31</f>
        <v>127677.26598238701</v>
      </c>
      <c r="AH32">
        <f>Sheet1!AH31</f>
        <v>0</v>
      </c>
      <c r="AI32">
        <f>Sheet1!AI31</f>
        <v>-186076.80976032</v>
      </c>
      <c r="AJ32">
        <f>Sheet1!AJ31</f>
        <v>0</v>
      </c>
      <c r="AK32">
        <f>Sheet1!AK31</f>
        <v>2202759.14686917</v>
      </c>
      <c r="AL32">
        <f>Sheet1!AL31</f>
        <v>1932161.5383858799</v>
      </c>
      <c r="AM32">
        <f>Sheet1!AM31</f>
        <v>2386988.2506140601</v>
      </c>
      <c r="AN32">
        <f>Sheet1!AN31</f>
        <v>0</v>
      </c>
      <c r="AO32">
        <f>Sheet1!AO31</f>
        <v>4319149.7889999403</v>
      </c>
      <c r="AQ32" s="3"/>
      <c r="AS32" s="3"/>
      <c r="AU32" s="3"/>
      <c r="AW32" s="3"/>
      <c r="AY32" s="3"/>
      <c r="BB32" s="3"/>
      <c r="BD32" s="3"/>
      <c r="BF32" s="3"/>
      <c r="BG32"/>
      <c r="BH32"/>
      <c r="BI32"/>
      <c r="BJ32"/>
      <c r="BK32"/>
      <c r="BL32"/>
    </row>
    <row r="33" spans="1:64" x14ac:dyDescent="0.2">
      <c r="A33" t="str">
        <f t="shared" si="0"/>
        <v>1_2_2014</v>
      </c>
      <c r="B33">
        <v>1</v>
      </c>
      <c r="C33">
        <v>2</v>
      </c>
      <c r="D33">
        <v>2014</v>
      </c>
      <c r="E33">
        <f>Sheet1!E32</f>
        <v>57999202.7383999</v>
      </c>
      <c r="F33">
        <f>Sheet1!F32</f>
        <v>90347608.020399898</v>
      </c>
      <c r="G33">
        <f>Sheet1!G32</f>
        <v>89102602.080799907</v>
      </c>
      <c r="H33">
        <f>Sheet1!H32</f>
        <v>-1245005.9396000199</v>
      </c>
      <c r="I33">
        <f>Sheet1!I32</f>
        <v>94530906.502673507</v>
      </c>
      <c r="J33">
        <f>Sheet1!J32</f>
        <v>1850329.0777072699</v>
      </c>
      <c r="K33">
        <f>Sheet1!K32</f>
        <v>4839542.5733484896</v>
      </c>
      <c r="L33">
        <f>Sheet1!L32</f>
        <v>1.32112853057285</v>
      </c>
      <c r="M33">
        <f>Sheet1!M32</f>
        <v>2921395.1197115602</v>
      </c>
      <c r="N33">
        <f>Sheet1!N32</f>
        <v>3.64784124185049</v>
      </c>
      <c r="O33">
        <f>Sheet1!O32</f>
        <v>29624.502444110902</v>
      </c>
      <c r="P33">
        <f>Sheet1!P32</f>
        <v>8.1832711991368097</v>
      </c>
      <c r="Q33">
        <f>Sheet1!Q32</f>
        <v>0.29631663467332803</v>
      </c>
      <c r="R33">
        <f>Sheet1!R32</f>
        <v>4.4176928743615296</v>
      </c>
      <c r="S33">
        <f>Sheet1!S32</f>
        <v>0</v>
      </c>
      <c r="T33">
        <f>Sheet1!T32</f>
        <v>0.43022103696117697</v>
      </c>
      <c r="U33">
        <f>Sheet1!U32</f>
        <v>0</v>
      </c>
      <c r="V33">
        <f>Sheet1!V32</f>
        <v>0.50513611157973304</v>
      </c>
      <c r="W33">
        <f>Sheet1!W32</f>
        <v>0</v>
      </c>
      <c r="X33">
        <f>Sheet1!X32</f>
        <v>1231754.5230606999</v>
      </c>
      <c r="Y33">
        <f>Sheet1!Y32</f>
        <v>149126.312096526</v>
      </c>
      <c r="Z33">
        <f>Sheet1!Z32</f>
        <v>578813.33811516699</v>
      </c>
      <c r="AA33">
        <f>Sheet1!AA32</f>
        <v>-698288.476358357</v>
      </c>
      <c r="AB33">
        <f>Sheet1!AB32</f>
        <v>-139534.53733667501</v>
      </c>
      <c r="AC33">
        <f>Sheet1!AC32</f>
        <v>-13483.169378300199</v>
      </c>
      <c r="AD33">
        <f>Sheet1!AD32</f>
        <v>62823.1728792086</v>
      </c>
      <c r="AE33">
        <f>Sheet1!AE32</f>
        <v>63042.170375649701</v>
      </c>
      <c r="AF33">
        <f>Sheet1!AF32</f>
        <v>0</v>
      </c>
      <c r="AG33">
        <f>Sheet1!AG32</f>
        <v>682305.64217324997</v>
      </c>
      <c r="AH33">
        <f>Sheet1!AH32</f>
        <v>0</v>
      </c>
      <c r="AI33">
        <f>Sheet1!AI32</f>
        <v>-2807.1871778866498</v>
      </c>
      <c r="AJ33">
        <f>Sheet1!AJ32</f>
        <v>0</v>
      </c>
      <c r="AK33">
        <f>Sheet1!AK32</f>
        <v>1913751.78844928</v>
      </c>
      <c r="AL33">
        <f>Sheet1!AL32</f>
        <v>1909721.6741544399</v>
      </c>
      <c r="AM33">
        <f>Sheet1!AM32</f>
        <v>-3154727.6137544601</v>
      </c>
      <c r="AN33">
        <f>Sheet1!AN32</f>
        <v>0</v>
      </c>
      <c r="AO33">
        <f>Sheet1!AO32</f>
        <v>-1245005.9396000199</v>
      </c>
      <c r="AQ33" s="3"/>
      <c r="AS33" s="3"/>
      <c r="AU33" s="3"/>
      <c r="AW33" s="3"/>
      <c r="AY33" s="3"/>
      <c r="BB33" s="3"/>
      <c r="BD33" s="3"/>
      <c r="BF33" s="3"/>
      <c r="BG33"/>
      <c r="BH33"/>
      <c r="BI33"/>
      <c r="BJ33"/>
      <c r="BK33"/>
      <c r="BL33"/>
    </row>
    <row r="34" spans="1:64" x14ac:dyDescent="0.2">
      <c r="A34" t="str">
        <f t="shared" si="0"/>
        <v>1_2_2015</v>
      </c>
      <c r="B34">
        <v>1</v>
      </c>
      <c r="C34">
        <v>2</v>
      </c>
      <c r="D34">
        <v>2015</v>
      </c>
      <c r="E34">
        <f>Sheet1!E33</f>
        <v>59954803.892599903</v>
      </c>
      <c r="F34">
        <f>Sheet1!F33</f>
        <v>89102602.080799907</v>
      </c>
      <c r="G34">
        <f>Sheet1!G33</f>
        <v>89928537.186599895</v>
      </c>
      <c r="H34">
        <f>Sheet1!H33</f>
        <v>-1129666.04839999</v>
      </c>
      <c r="I34">
        <f>Sheet1!I33</f>
        <v>89989696.180776194</v>
      </c>
      <c r="J34">
        <f>Sheet1!J33</f>
        <v>-6270138.6522339797</v>
      </c>
      <c r="K34">
        <f>Sheet1!K33</f>
        <v>4765521.44666385</v>
      </c>
      <c r="L34">
        <f>Sheet1!L33</f>
        <v>1.3499546323814899</v>
      </c>
      <c r="M34">
        <f>Sheet1!M33</f>
        <v>2936998.1427718098</v>
      </c>
      <c r="N34">
        <f>Sheet1!N33</f>
        <v>2.6821814435822802</v>
      </c>
      <c r="O34">
        <f>Sheet1!O33</f>
        <v>30998.550182906001</v>
      </c>
      <c r="P34">
        <f>Sheet1!P33</f>
        <v>7.93096682581632</v>
      </c>
      <c r="Q34">
        <f>Sheet1!Q33</f>
        <v>0.29502797816107101</v>
      </c>
      <c r="R34">
        <f>Sheet1!R33</f>
        <v>4.5759399541427204</v>
      </c>
      <c r="S34">
        <f>Sheet1!S33</f>
        <v>0</v>
      </c>
      <c r="T34">
        <f>Sheet1!T33</f>
        <v>0.73242446183562504</v>
      </c>
      <c r="U34">
        <f>Sheet1!U33</f>
        <v>0</v>
      </c>
      <c r="V34">
        <f>Sheet1!V33</f>
        <v>0.66144129521362105</v>
      </c>
      <c r="W34">
        <f>Sheet1!W33</f>
        <v>0</v>
      </c>
      <c r="X34">
        <f>Sheet1!X33</f>
        <v>618797.20528476196</v>
      </c>
      <c r="Y34">
        <f>Sheet1!Y33</f>
        <v>-779727.34897870198</v>
      </c>
      <c r="Z34">
        <f>Sheet1!Z33</f>
        <v>638671.36507301498</v>
      </c>
      <c r="AA34">
        <f>Sheet1!AA33</f>
        <v>-3703824.6767515098</v>
      </c>
      <c r="AB34">
        <f>Sheet1!AB33</f>
        <v>-3227154.5684521799</v>
      </c>
      <c r="AC34">
        <f>Sheet1!AC33</f>
        <v>-371460.051170205</v>
      </c>
      <c r="AD34">
        <f>Sheet1!AD33</f>
        <v>26846.0678816203</v>
      </c>
      <c r="AE34">
        <f>Sheet1!AE33</f>
        <v>164605.97761797099</v>
      </c>
      <c r="AF34">
        <f>Sheet1!AF33</f>
        <v>0</v>
      </c>
      <c r="AG34">
        <f>Sheet1!AG33</f>
        <v>653462.71128169994</v>
      </c>
      <c r="AH34">
        <f>Sheet1!AH33</f>
        <v>0</v>
      </c>
      <c r="AI34">
        <f>Sheet1!AI33</f>
        <v>-97233.506816464898</v>
      </c>
      <c r="AJ34">
        <f>Sheet1!AJ33</f>
        <v>0</v>
      </c>
      <c r="AK34">
        <f>Sheet1!AK33</f>
        <v>-6077016.8250299897</v>
      </c>
      <c r="AL34">
        <f>Sheet1!AL33</f>
        <v>-5995537.4091463303</v>
      </c>
      <c r="AM34">
        <f>Sheet1!AM33</f>
        <v>4865871.3607463297</v>
      </c>
      <c r="AN34">
        <f>Sheet1!AN33</f>
        <v>1955601.15419999</v>
      </c>
      <c r="AO34">
        <f>Sheet1!AO33</f>
        <v>825935.10580000095</v>
      </c>
      <c r="AQ34" s="3"/>
      <c r="AS34" s="3"/>
      <c r="AU34" s="3"/>
      <c r="AW34" s="3"/>
      <c r="AY34" s="3"/>
      <c r="BB34" s="3"/>
      <c r="BD34" s="3"/>
      <c r="BF34" s="3"/>
      <c r="BG34"/>
      <c r="BH34"/>
      <c r="BI34"/>
      <c r="BJ34"/>
      <c r="BK34"/>
      <c r="BL34"/>
    </row>
    <row r="35" spans="1:64" x14ac:dyDescent="0.2">
      <c r="A35" t="str">
        <f t="shared" si="0"/>
        <v>1_2_2016</v>
      </c>
      <c r="B35">
        <v>1</v>
      </c>
      <c r="C35">
        <v>2</v>
      </c>
      <c r="D35">
        <v>2016</v>
      </c>
      <c r="E35">
        <f>Sheet1!E34</f>
        <v>59954803.892599903</v>
      </c>
      <c r="F35">
        <f>Sheet1!F34</f>
        <v>89928537.186599895</v>
      </c>
      <c r="G35">
        <f>Sheet1!G34</f>
        <v>88374005.039000005</v>
      </c>
      <c r="H35">
        <f>Sheet1!H34</f>
        <v>-1554532.14759994</v>
      </c>
      <c r="I35">
        <f>Sheet1!I34</f>
        <v>91970258.744382799</v>
      </c>
      <c r="J35">
        <f>Sheet1!J34</f>
        <v>1980562.56360657</v>
      </c>
      <c r="K35">
        <f>Sheet1!K34</f>
        <v>4835019.0981903896</v>
      </c>
      <c r="L35">
        <f>Sheet1!L34</f>
        <v>1.3038394225710599</v>
      </c>
      <c r="M35">
        <f>Sheet1!M34</f>
        <v>2960109.6406231201</v>
      </c>
      <c r="N35">
        <f>Sheet1!N34</f>
        <v>2.3778430296347701</v>
      </c>
      <c r="O35">
        <f>Sheet1!O34</f>
        <v>31757.833233439898</v>
      </c>
      <c r="P35">
        <f>Sheet1!P34</f>
        <v>7.4506480071250198</v>
      </c>
      <c r="Q35">
        <f>Sheet1!Q34</f>
        <v>0.292298684347084</v>
      </c>
      <c r="R35">
        <f>Sheet1!R34</f>
        <v>5.25010338809982</v>
      </c>
      <c r="S35">
        <f>Sheet1!S34</f>
        <v>0</v>
      </c>
      <c r="T35">
        <f>Sheet1!T34</f>
        <v>1.3142999889160101</v>
      </c>
      <c r="U35">
        <f>Sheet1!U34</f>
        <v>0</v>
      </c>
      <c r="V35">
        <f>Sheet1!V34</f>
        <v>0.76115912000560404</v>
      </c>
      <c r="W35">
        <f>Sheet1!W34</f>
        <v>0</v>
      </c>
      <c r="X35">
        <f>Sheet1!X34</f>
        <v>1496958.4382114001</v>
      </c>
      <c r="Y35">
        <f>Sheet1!Y34</f>
        <v>1467723.92984945</v>
      </c>
      <c r="Z35">
        <f>Sheet1!Z34</f>
        <v>560215.65571529302</v>
      </c>
      <c r="AA35">
        <f>Sheet1!AA34</f>
        <v>-1372477.9142002701</v>
      </c>
      <c r="AB35">
        <f>Sheet1!AB34</f>
        <v>-1283712.19035449</v>
      </c>
      <c r="AC35">
        <f>Sheet1!AC34</f>
        <v>-537216.30692135496</v>
      </c>
      <c r="AD35">
        <f>Sheet1!AD34</f>
        <v>128898.998631529</v>
      </c>
      <c r="AE35">
        <f>Sheet1!AE34</f>
        <v>624226.21839655901</v>
      </c>
      <c r="AF35">
        <f>Sheet1!AF34</f>
        <v>0</v>
      </c>
      <c r="AG35">
        <f>Sheet1!AG34</f>
        <v>1174562.1345725099</v>
      </c>
      <c r="AH35">
        <f>Sheet1!AH34</f>
        <v>0</v>
      </c>
      <c r="AI35">
        <f>Sheet1!AI34</f>
        <v>-72110.589283246198</v>
      </c>
      <c r="AJ35">
        <f>Sheet1!AJ34</f>
        <v>0</v>
      </c>
      <c r="AK35">
        <f>Sheet1!AK34</f>
        <v>2187068.3746173801</v>
      </c>
      <c r="AL35">
        <f>Sheet1!AL34</f>
        <v>2242492.6141584502</v>
      </c>
      <c r="AM35">
        <f>Sheet1!AM34</f>
        <v>-3797024.7617583899</v>
      </c>
      <c r="AN35">
        <f>Sheet1!AN34</f>
        <v>0</v>
      </c>
      <c r="AO35">
        <f>Sheet1!AO34</f>
        <v>-1554532.14759994</v>
      </c>
      <c r="AQ35" s="3"/>
      <c r="AS35" s="3"/>
      <c r="AU35" s="3"/>
      <c r="AW35" s="3"/>
      <c r="AY35" s="3"/>
      <c r="BB35" s="3"/>
      <c r="BD35" s="3"/>
      <c r="BF35" s="3"/>
      <c r="BG35"/>
      <c r="BH35"/>
      <c r="BI35"/>
      <c r="BJ35"/>
      <c r="BK35"/>
      <c r="BL35"/>
    </row>
    <row r="36" spans="1:64" x14ac:dyDescent="0.2">
      <c r="A36" t="str">
        <f t="shared" si="0"/>
        <v>1_2_2017</v>
      </c>
      <c r="B36">
        <v>1</v>
      </c>
      <c r="C36">
        <v>2</v>
      </c>
      <c r="D36">
        <v>2017</v>
      </c>
      <c r="E36">
        <f>Sheet1!E35</f>
        <v>62012126.892599903</v>
      </c>
      <c r="F36">
        <f>Sheet1!F35</f>
        <v>88374005.039000005</v>
      </c>
      <c r="G36">
        <f>Sheet1!G35</f>
        <v>87984651.085199997</v>
      </c>
      <c r="H36">
        <f>Sheet1!H35</f>
        <v>-2446676.9538000198</v>
      </c>
      <c r="I36">
        <f>Sheet1!I35</f>
        <v>97210775.170995697</v>
      </c>
      <c r="J36">
        <f>Sheet1!J35</f>
        <v>3168484.6401237198</v>
      </c>
      <c r="K36">
        <f>Sheet1!K35</f>
        <v>4670677.4249586305</v>
      </c>
      <c r="L36">
        <f>Sheet1!L35</f>
        <v>1.2843094815982901</v>
      </c>
      <c r="M36">
        <f>Sheet1!M35</f>
        <v>2992316.8399586198</v>
      </c>
      <c r="N36">
        <f>Sheet1!N35</f>
        <v>2.58893744114846</v>
      </c>
      <c r="O36">
        <f>Sheet1!O35</f>
        <v>31621.217277827302</v>
      </c>
      <c r="P36">
        <f>Sheet1!P35</f>
        <v>7.29527298015529</v>
      </c>
      <c r="Q36">
        <f>Sheet1!Q35</f>
        <v>0.28997382154851697</v>
      </c>
      <c r="R36">
        <f>Sheet1!R35</f>
        <v>5.4703172634760904</v>
      </c>
      <c r="S36">
        <f>Sheet1!S35</f>
        <v>0</v>
      </c>
      <c r="T36">
        <f>Sheet1!T35</f>
        <v>2.0364129055626199</v>
      </c>
      <c r="U36">
        <f>Sheet1!U35</f>
        <v>0</v>
      </c>
      <c r="V36">
        <f>Sheet1!V35</f>
        <v>0.81040131878135802</v>
      </c>
      <c r="W36">
        <f>Sheet1!W35</f>
        <v>0</v>
      </c>
      <c r="X36">
        <f>Sheet1!X35</f>
        <v>355649.531126399</v>
      </c>
      <c r="Y36">
        <f>Sheet1!Y35</f>
        <v>-181420.44495567601</v>
      </c>
      <c r="Z36">
        <f>Sheet1!Z35</f>
        <v>582289.16252149094</v>
      </c>
      <c r="AA36">
        <f>Sheet1!AA35</f>
        <v>997299.44967560202</v>
      </c>
      <c r="AB36">
        <f>Sheet1!AB35</f>
        <v>257164.05460612499</v>
      </c>
      <c r="AC36">
        <f>Sheet1!AC35</f>
        <v>-422230.07360261999</v>
      </c>
      <c r="AD36">
        <f>Sheet1!AD35</f>
        <v>90248.684200335701</v>
      </c>
      <c r="AE36">
        <f>Sheet1!AE35</f>
        <v>294296.29273197101</v>
      </c>
      <c r="AF36">
        <f>Sheet1!AF35</f>
        <v>0</v>
      </c>
      <c r="AG36">
        <f>Sheet1!AG35</f>
        <v>1432892.06757757</v>
      </c>
      <c r="AH36">
        <f>Sheet1!AH35</f>
        <v>0</v>
      </c>
      <c r="AI36">
        <f>Sheet1!AI35</f>
        <v>-96214.114256981295</v>
      </c>
      <c r="AJ36">
        <f>Sheet1!AJ35</f>
        <v>0</v>
      </c>
      <c r="AK36">
        <f>Sheet1!AK35</f>
        <v>3309974.6096242201</v>
      </c>
      <c r="AL36">
        <f>Sheet1!AL35</f>
        <v>3376051.7206779202</v>
      </c>
      <c r="AM36">
        <f>Sheet1!AM35</f>
        <v>-5822728.6744779404</v>
      </c>
      <c r="AN36">
        <f>Sheet1!AN35</f>
        <v>2057323</v>
      </c>
      <c r="AO36">
        <f>Sheet1!AO35</f>
        <v>-389353.95380001998</v>
      </c>
      <c r="AQ36" s="3"/>
      <c r="AS36" s="3"/>
      <c r="AU36" s="3"/>
      <c r="AW36" s="3"/>
      <c r="AY36" s="3"/>
      <c r="BB36" s="3"/>
      <c r="BD36" s="3"/>
      <c r="BF36" s="3"/>
      <c r="BG36"/>
      <c r="BH36"/>
      <c r="BI36"/>
      <c r="BJ36"/>
      <c r="BK36"/>
      <c r="BL36"/>
    </row>
    <row r="37" spans="1:64" x14ac:dyDescent="0.2">
      <c r="A37" t="str">
        <f t="shared" si="0"/>
        <v>1_2_2018</v>
      </c>
      <c r="B37">
        <v>1</v>
      </c>
      <c r="C37">
        <v>2</v>
      </c>
      <c r="D37">
        <v>2018</v>
      </c>
      <c r="E37">
        <f>Sheet1!E36</f>
        <v>62079679.877399899</v>
      </c>
      <c r="F37">
        <f>Sheet1!F36</f>
        <v>87984651.085199997</v>
      </c>
      <c r="G37">
        <f>Sheet1!G36</f>
        <v>86796528.468199894</v>
      </c>
      <c r="H37">
        <f>Sheet1!H36</f>
        <v>-1255675.6018000101</v>
      </c>
      <c r="I37">
        <f>Sheet1!I36</f>
        <v>101288738.90211</v>
      </c>
      <c r="J37">
        <f>Sheet1!J36</f>
        <v>4010410.7463148199</v>
      </c>
      <c r="K37">
        <f>Sheet1!K36</f>
        <v>4711448.7649383796</v>
      </c>
      <c r="L37">
        <f>Sheet1!L36</f>
        <v>1.26586607517489</v>
      </c>
      <c r="M37">
        <f>Sheet1!M36</f>
        <v>3015744.4941639798</v>
      </c>
      <c r="N37">
        <f>Sheet1!N36</f>
        <v>2.8728320563110699</v>
      </c>
      <c r="O37">
        <f>Sheet1!O36</f>
        <v>31758.584871931998</v>
      </c>
      <c r="P37">
        <f>Sheet1!P36</f>
        <v>7.0949716059104304</v>
      </c>
      <c r="Q37">
        <f>Sheet1!Q36</f>
        <v>0.29219186593364799</v>
      </c>
      <c r="R37">
        <f>Sheet1!R36</f>
        <v>5.79903350338535</v>
      </c>
      <c r="S37">
        <f>Sheet1!S36</f>
        <v>0</v>
      </c>
      <c r="T37">
        <f>Sheet1!T36</f>
        <v>2.8790566557786699</v>
      </c>
      <c r="U37">
        <f>Sheet1!U36</f>
        <v>0</v>
      </c>
      <c r="V37">
        <f>Sheet1!V36</f>
        <v>0.84257587959054803</v>
      </c>
      <c r="W37">
        <f>Sheet1!W36</f>
        <v>0.54244263891990796</v>
      </c>
      <c r="X37">
        <f>Sheet1!X36</f>
        <v>1699135.98517832</v>
      </c>
      <c r="Y37">
        <f>Sheet1!Y36</f>
        <v>680126.78247964301</v>
      </c>
      <c r="Z37">
        <f>Sheet1!Z36</f>
        <v>519275.00343893003</v>
      </c>
      <c r="AA37">
        <f>Sheet1!AA36</f>
        <v>1241381.6969210501</v>
      </c>
      <c r="AB37">
        <f>Sheet1!AB36</f>
        <v>-373532.71927181899</v>
      </c>
      <c r="AC37">
        <f>Sheet1!AC36</f>
        <v>-449450.71941721498</v>
      </c>
      <c r="AD37">
        <f>Sheet1!AD36</f>
        <v>-101231.991351459</v>
      </c>
      <c r="AE37">
        <f>Sheet1!AE36</f>
        <v>369467.43130761001</v>
      </c>
      <c r="AF37">
        <f>Sheet1!AF36</f>
        <v>0</v>
      </c>
      <c r="AG37">
        <f>Sheet1!AG36</f>
        <v>1679664.6113819999</v>
      </c>
      <c r="AH37">
        <f>Sheet1!AH36</f>
        <v>0</v>
      </c>
      <c r="AI37">
        <f>Sheet1!AI36</f>
        <v>-20549.8022293541</v>
      </c>
      <c r="AJ37">
        <f>Sheet1!AJ36</f>
        <v>-2089447.6905426499</v>
      </c>
      <c r="AK37">
        <f>Sheet1!AK36</f>
        <v>3154838.5878950702</v>
      </c>
      <c r="AL37">
        <f>Sheet1!AL36</f>
        <v>3378723.8736071</v>
      </c>
      <c r="AM37">
        <f>Sheet1!AM36</f>
        <v>-4634399.4754071198</v>
      </c>
      <c r="AN37">
        <f>Sheet1!AN36</f>
        <v>67552.984799999904</v>
      </c>
      <c r="AO37">
        <f>Sheet1!AO36</f>
        <v>-1188122.6170000201</v>
      </c>
      <c r="AQ37" s="3"/>
      <c r="AS37" s="3"/>
      <c r="AU37" s="3"/>
      <c r="AW37" s="3"/>
      <c r="AY37" s="3"/>
      <c r="BB37" s="3"/>
      <c r="BD37" s="3"/>
      <c r="BF37" s="3"/>
      <c r="BG37"/>
      <c r="BH37"/>
      <c r="BI37"/>
      <c r="BJ37"/>
      <c r="BK37"/>
      <c r="BL37"/>
    </row>
    <row r="38" spans="1:64" x14ac:dyDescent="0.2">
      <c r="A38" t="str">
        <f t="shared" si="0"/>
        <v>1_10_2002</v>
      </c>
      <c r="B38">
        <v>1</v>
      </c>
      <c r="C38">
        <v>10</v>
      </c>
      <c r="D38">
        <v>2002</v>
      </c>
      <c r="E38">
        <f>Sheet1!E37</f>
        <v>2028458449</v>
      </c>
      <c r="F38">
        <f>Sheet1!F37</f>
        <v>0</v>
      </c>
      <c r="G38">
        <f>Sheet1!G37</f>
        <v>2028458449</v>
      </c>
      <c r="H38">
        <f>Sheet1!H37</f>
        <v>0</v>
      </c>
      <c r="I38">
        <f>Sheet1!I37</f>
        <v>1974078258.8592899</v>
      </c>
      <c r="J38">
        <f>Sheet1!J37</f>
        <v>0</v>
      </c>
      <c r="K38">
        <f>Sheet1!K37</f>
        <v>474570591.5</v>
      </c>
      <c r="L38">
        <f>Sheet1!L37</f>
        <v>1.7610024580000001</v>
      </c>
      <c r="M38">
        <f>Sheet1!M37</f>
        <v>25697520.3899999</v>
      </c>
      <c r="N38">
        <f>Sheet1!N37</f>
        <v>1.974</v>
      </c>
      <c r="O38">
        <f>Sheet1!O37</f>
        <v>42439.074999999903</v>
      </c>
      <c r="P38">
        <f>Sheet1!P37</f>
        <v>31.71</v>
      </c>
      <c r="Q38">
        <f>Sheet1!Q37</f>
        <v>0.50002661492511502</v>
      </c>
      <c r="R38">
        <f>Sheet1!R37</f>
        <v>3.5</v>
      </c>
      <c r="S38">
        <f>Sheet1!S37</f>
        <v>0</v>
      </c>
      <c r="T38">
        <f>Sheet1!T37</f>
        <v>0</v>
      </c>
      <c r="U38">
        <f>Sheet1!U37</f>
        <v>0</v>
      </c>
      <c r="V38">
        <f>Sheet1!V37</f>
        <v>0</v>
      </c>
      <c r="W38">
        <f>Sheet1!W37</f>
        <v>0</v>
      </c>
      <c r="X38">
        <f>Sheet1!X37</f>
        <v>0</v>
      </c>
      <c r="Y38">
        <f>Sheet1!Y37</f>
        <v>0</v>
      </c>
      <c r="Z38">
        <f>Sheet1!Z37</f>
        <v>0</v>
      </c>
      <c r="AA38">
        <f>Sheet1!AA37</f>
        <v>0</v>
      </c>
      <c r="AB38">
        <f>Sheet1!AB37</f>
        <v>0</v>
      </c>
      <c r="AC38">
        <f>Sheet1!AC37</f>
        <v>0</v>
      </c>
      <c r="AD38">
        <f>Sheet1!AD37</f>
        <v>0</v>
      </c>
      <c r="AE38">
        <f>Sheet1!AE37</f>
        <v>0</v>
      </c>
      <c r="AF38">
        <f>Sheet1!AF37</f>
        <v>0</v>
      </c>
      <c r="AG38">
        <f>Sheet1!AG37</f>
        <v>0</v>
      </c>
      <c r="AH38">
        <f>Sheet1!AH37</f>
        <v>0</v>
      </c>
      <c r="AI38">
        <f>Sheet1!AI37</f>
        <v>0</v>
      </c>
      <c r="AJ38">
        <f>Sheet1!AJ37</f>
        <v>0</v>
      </c>
      <c r="AK38">
        <f>Sheet1!AK37</f>
        <v>0</v>
      </c>
      <c r="AL38">
        <f>Sheet1!AL37</f>
        <v>0</v>
      </c>
      <c r="AM38">
        <f>Sheet1!AM37</f>
        <v>0</v>
      </c>
      <c r="AN38">
        <f>Sheet1!AN37</f>
        <v>2028458449</v>
      </c>
      <c r="AO38">
        <f>Sheet1!AO37</f>
        <v>2028458449</v>
      </c>
      <c r="AQ38" s="3"/>
      <c r="AS38" s="3"/>
      <c r="AU38" s="3"/>
      <c r="AW38" s="3"/>
      <c r="AY38" s="3"/>
      <c r="BB38" s="3"/>
      <c r="BD38" s="3"/>
      <c r="BF38" s="3"/>
      <c r="BG38"/>
      <c r="BH38"/>
      <c r="BI38"/>
      <c r="BJ38"/>
      <c r="BK38"/>
      <c r="BL38"/>
    </row>
    <row r="39" spans="1:64" x14ac:dyDescent="0.2">
      <c r="A39" t="str">
        <f t="shared" si="0"/>
        <v>1_10_2003</v>
      </c>
      <c r="B39">
        <v>1</v>
      </c>
      <c r="C39">
        <v>10</v>
      </c>
      <c r="D39">
        <v>2003</v>
      </c>
      <c r="E39">
        <f>Sheet1!E38</f>
        <v>2028458449</v>
      </c>
      <c r="F39">
        <f>Sheet1!F38</f>
        <v>2028458449</v>
      </c>
      <c r="G39">
        <f>Sheet1!G38</f>
        <v>1999850729.99999</v>
      </c>
      <c r="H39">
        <f>Sheet1!H38</f>
        <v>-28607719.0000019</v>
      </c>
      <c r="I39">
        <f>Sheet1!I38</f>
        <v>2030247682.92486</v>
      </c>
      <c r="J39">
        <f>Sheet1!J38</f>
        <v>56169424.065562703</v>
      </c>
      <c r="K39">
        <f>Sheet1!K38</f>
        <v>503552796.69999999</v>
      </c>
      <c r="L39">
        <f>Sheet1!L38</f>
        <v>1.9292153139999999</v>
      </c>
      <c r="M39">
        <f>Sheet1!M38</f>
        <v>26042245.269999899</v>
      </c>
      <c r="N39">
        <f>Sheet1!N38</f>
        <v>2.2467999999999901</v>
      </c>
      <c r="O39">
        <f>Sheet1!O38</f>
        <v>41148.635000000002</v>
      </c>
      <c r="P39">
        <f>Sheet1!P38</f>
        <v>31.36</v>
      </c>
      <c r="Q39">
        <f>Sheet1!Q38</f>
        <v>0.49949664564947699</v>
      </c>
      <c r="R39">
        <f>Sheet1!R38</f>
        <v>3.5</v>
      </c>
      <c r="S39">
        <f>Sheet1!S38</f>
        <v>0</v>
      </c>
      <c r="T39">
        <f>Sheet1!T38</f>
        <v>0</v>
      </c>
      <c r="U39">
        <f>Sheet1!U38</f>
        <v>0</v>
      </c>
      <c r="V39">
        <f>Sheet1!V38</f>
        <v>0</v>
      </c>
      <c r="W39">
        <f>Sheet1!W38</f>
        <v>0</v>
      </c>
      <c r="X39">
        <f>Sheet1!X38</f>
        <v>63877661.570146002</v>
      </c>
      <c r="Y39">
        <f>Sheet1!Y38</f>
        <v>-84251267.343718901</v>
      </c>
      <c r="Z39">
        <f>Sheet1!Z38</f>
        <v>16137482.8609585</v>
      </c>
      <c r="AA39">
        <f>Sheet1!AA38</f>
        <v>32190844.2058057</v>
      </c>
      <c r="AB39">
        <f>Sheet1!AB38</f>
        <v>45779243.173934698</v>
      </c>
      <c r="AC39">
        <f>Sheet1!AC38</f>
        <v>-13657652.9319352</v>
      </c>
      <c r="AD39">
        <f>Sheet1!AD38</f>
        <v>491175.74830129999</v>
      </c>
      <c r="AE39">
        <f>Sheet1!AE38</f>
        <v>0</v>
      </c>
      <c r="AF39">
        <f>Sheet1!AF38</f>
        <v>0</v>
      </c>
      <c r="AG39">
        <f>Sheet1!AG38</f>
        <v>0</v>
      </c>
      <c r="AH39">
        <f>Sheet1!AH38</f>
        <v>0</v>
      </c>
      <c r="AI39">
        <f>Sheet1!AI38</f>
        <v>0</v>
      </c>
      <c r="AJ39">
        <f>Sheet1!AJ38</f>
        <v>0</v>
      </c>
      <c r="AK39">
        <f>Sheet1!AK38</f>
        <v>60567487.2834922</v>
      </c>
      <c r="AL39">
        <f>Sheet1!AL38</f>
        <v>57716730.484176502</v>
      </c>
      <c r="AM39">
        <f>Sheet1!AM38</f>
        <v>-86324449.484178394</v>
      </c>
      <c r="AN39">
        <f>Sheet1!AN38</f>
        <v>0</v>
      </c>
      <c r="AO39">
        <f>Sheet1!AO38</f>
        <v>-28607719.0000019</v>
      </c>
      <c r="AQ39" s="3"/>
      <c r="AS39" s="3"/>
      <c r="AU39" s="3"/>
      <c r="AW39" s="3"/>
      <c r="AY39" s="3"/>
      <c r="BB39" s="3"/>
      <c r="BD39" s="3"/>
      <c r="BF39" s="3"/>
      <c r="BG39"/>
      <c r="BH39"/>
      <c r="BI39"/>
      <c r="BJ39"/>
      <c r="BK39"/>
      <c r="BL39"/>
    </row>
    <row r="40" spans="1:64" x14ac:dyDescent="0.2">
      <c r="A40" t="str">
        <f t="shared" si="0"/>
        <v>1_10_2004</v>
      </c>
      <c r="B40">
        <v>1</v>
      </c>
      <c r="C40">
        <v>10</v>
      </c>
      <c r="D40">
        <v>2004</v>
      </c>
      <c r="E40">
        <f>Sheet1!E39</f>
        <v>2028458449</v>
      </c>
      <c r="F40">
        <f>Sheet1!F39</f>
        <v>1999850729.99999</v>
      </c>
      <c r="G40">
        <f>Sheet1!G39</f>
        <v>2115153451.99999</v>
      </c>
      <c r="H40">
        <f>Sheet1!H39</f>
        <v>115302722</v>
      </c>
      <c r="I40">
        <f>Sheet1!I39</f>
        <v>2196046883.7526202</v>
      </c>
      <c r="J40">
        <f>Sheet1!J39</f>
        <v>165799200.82776901</v>
      </c>
      <c r="K40">
        <f>Sheet1!K39</f>
        <v>521860484</v>
      </c>
      <c r="L40">
        <f>Sheet1!L39</f>
        <v>1.9019918869999899</v>
      </c>
      <c r="M40">
        <f>Sheet1!M39</f>
        <v>26563773.749999899</v>
      </c>
      <c r="N40">
        <f>Sheet1!N39</f>
        <v>2.5669</v>
      </c>
      <c r="O40">
        <f>Sheet1!O39</f>
        <v>39531.589999999997</v>
      </c>
      <c r="P40">
        <f>Sheet1!P39</f>
        <v>31</v>
      </c>
      <c r="Q40">
        <f>Sheet1!Q39</f>
        <v>0.49415983310371703</v>
      </c>
      <c r="R40">
        <f>Sheet1!R39</f>
        <v>3.5</v>
      </c>
      <c r="S40">
        <f>Sheet1!S39</f>
        <v>0</v>
      </c>
      <c r="T40">
        <f>Sheet1!T39</f>
        <v>0</v>
      </c>
      <c r="U40">
        <f>Sheet1!U39</f>
        <v>0</v>
      </c>
      <c r="V40">
        <f>Sheet1!V39</f>
        <v>0</v>
      </c>
      <c r="W40">
        <f>Sheet1!W39</f>
        <v>0</v>
      </c>
      <c r="X40">
        <f>Sheet1!X39</f>
        <v>37705833.175429098</v>
      </c>
      <c r="Y40">
        <f>Sheet1!Y39</f>
        <v>13439184.9885896</v>
      </c>
      <c r="Z40">
        <f>Sheet1!Z39</f>
        <v>23719774.339650199</v>
      </c>
      <c r="AA40">
        <f>Sheet1!AA39</f>
        <v>34021564.193395801</v>
      </c>
      <c r="AB40">
        <f>Sheet1!AB39</f>
        <v>58794254.257810198</v>
      </c>
      <c r="AC40">
        <f>Sheet1!AC39</f>
        <v>-13848416.8287993</v>
      </c>
      <c r="AD40">
        <f>Sheet1!AD39</f>
        <v>4881761.8914072998</v>
      </c>
      <c r="AE40">
        <f>Sheet1!AE39</f>
        <v>0</v>
      </c>
      <c r="AF40">
        <f>Sheet1!AF39</f>
        <v>0</v>
      </c>
      <c r="AG40">
        <f>Sheet1!AG39</f>
        <v>0</v>
      </c>
      <c r="AH40">
        <f>Sheet1!AH39</f>
        <v>0</v>
      </c>
      <c r="AI40">
        <f>Sheet1!AI39</f>
        <v>0</v>
      </c>
      <c r="AJ40">
        <f>Sheet1!AJ39</f>
        <v>0</v>
      </c>
      <c r="AK40">
        <f>Sheet1!AK39</f>
        <v>158713956.017483</v>
      </c>
      <c r="AL40">
        <f>Sheet1!AL39</f>
        <v>163316848.282841</v>
      </c>
      <c r="AM40">
        <f>Sheet1!AM39</f>
        <v>-48014126.282841504</v>
      </c>
      <c r="AN40">
        <f>Sheet1!AN39</f>
        <v>0</v>
      </c>
      <c r="AO40">
        <f>Sheet1!AO39</f>
        <v>115302722</v>
      </c>
      <c r="AQ40" s="3"/>
      <c r="AS40" s="3"/>
      <c r="AU40" s="3"/>
      <c r="AW40" s="3"/>
      <c r="AY40" s="3"/>
      <c r="BB40" s="3"/>
      <c r="BD40" s="3"/>
      <c r="BF40" s="3"/>
      <c r="BG40"/>
      <c r="BH40"/>
      <c r="BI40"/>
      <c r="BJ40"/>
      <c r="BK40"/>
      <c r="BL40"/>
    </row>
    <row r="41" spans="1:64" x14ac:dyDescent="0.2">
      <c r="A41" t="str">
        <f t="shared" si="0"/>
        <v>1_10_2005</v>
      </c>
      <c r="B41">
        <v>1</v>
      </c>
      <c r="C41">
        <v>10</v>
      </c>
      <c r="D41">
        <v>2005</v>
      </c>
      <c r="E41">
        <f>Sheet1!E40</f>
        <v>2028458449</v>
      </c>
      <c r="F41">
        <f>Sheet1!F40</f>
        <v>2115153451.99999</v>
      </c>
      <c r="G41">
        <f>Sheet1!G40</f>
        <v>2507212522.99999</v>
      </c>
      <c r="H41">
        <f>Sheet1!H40</f>
        <v>392059070.99999601</v>
      </c>
      <c r="I41">
        <f>Sheet1!I40</f>
        <v>2520903323.4102602</v>
      </c>
      <c r="J41">
        <f>Sheet1!J40</f>
        <v>324856439.65763998</v>
      </c>
      <c r="K41">
        <f>Sheet1!K40</f>
        <v>527998936.69999999</v>
      </c>
      <c r="L41">
        <f>Sheet1!L40</f>
        <v>1.608699594</v>
      </c>
      <c r="M41">
        <f>Sheet1!M40</f>
        <v>27081157.499999899</v>
      </c>
      <c r="N41">
        <f>Sheet1!N40</f>
        <v>3.0314999999999901</v>
      </c>
      <c r="O41">
        <f>Sheet1!O40</f>
        <v>38116.919999999896</v>
      </c>
      <c r="P41">
        <f>Sheet1!P40</f>
        <v>30.68</v>
      </c>
      <c r="Q41">
        <f>Sheet1!Q40</f>
        <v>0.49018125488386599</v>
      </c>
      <c r="R41">
        <f>Sheet1!R40</f>
        <v>3.5</v>
      </c>
      <c r="S41">
        <f>Sheet1!S40</f>
        <v>0</v>
      </c>
      <c r="T41">
        <f>Sheet1!T40</f>
        <v>0</v>
      </c>
      <c r="U41">
        <f>Sheet1!U40</f>
        <v>0</v>
      </c>
      <c r="V41">
        <f>Sheet1!V40</f>
        <v>0</v>
      </c>
      <c r="W41">
        <f>Sheet1!W40</f>
        <v>0</v>
      </c>
      <c r="X41">
        <f>Sheet1!X40</f>
        <v>12976911.5702141</v>
      </c>
      <c r="Y41">
        <f>Sheet1!Y40</f>
        <v>167989041.97175401</v>
      </c>
      <c r="Z41">
        <f>Sheet1!Z40</f>
        <v>24402027.430994801</v>
      </c>
      <c r="AA41">
        <f>Sheet1!AA40</f>
        <v>46977057.207695402</v>
      </c>
      <c r="AB41">
        <f>Sheet1!AB40</f>
        <v>56449535.119129702</v>
      </c>
      <c r="AC41">
        <f>Sheet1!AC40</f>
        <v>-13024449.555893799</v>
      </c>
      <c r="AD41">
        <f>Sheet1!AD40</f>
        <v>3847973.3610522901</v>
      </c>
      <c r="AE41">
        <f>Sheet1!AE40</f>
        <v>0</v>
      </c>
      <c r="AF41">
        <f>Sheet1!AF40</f>
        <v>0</v>
      </c>
      <c r="AG41">
        <f>Sheet1!AG40</f>
        <v>0</v>
      </c>
      <c r="AH41">
        <f>Sheet1!AH40</f>
        <v>0</v>
      </c>
      <c r="AI41">
        <f>Sheet1!AI40</f>
        <v>0</v>
      </c>
      <c r="AJ41">
        <f>Sheet1!AJ40</f>
        <v>0</v>
      </c>
      <c r="AK41">
        <f>Sheet1!AK40</f>
        <v>299618097.10494602</v>
      </c>
      <c r="AL41">
        <f>Sheet1!AL40</f>
        <v>312890050.22157103</v>
      </c>
      <c r="AM41">
        <f>Sheet1!AM40</f>
        <v>79169020.778424293</v>
      </c>
      <c r="AN41">
        <f>Sheet1!AN40</f>
        <v>0</v>
      </c>
      <c r="AO41">
        <f>Sheet1!AO40</f>
        <v>392059070.99999601</v>
      </c>
      <c r="AQ41" s="3"/>
      <c r="AS41" s="3"/>
      <c r="AU41" s="3"/>
      <c r="AW41" s="3"/>
      <c r="AY41" s="3"/>
      <c r="BB41" s="3"/>
      <c r="BD41" s="3"/>
      <c r="BF41" s="3"/>
      <c r="BG41"/>
      <c r="BH41"/>
      <c r="BI41"/>
      <c r="BJ41"/>
      <c r="BK41"/>
      <c r="BL41"/>
    </row>
    <row r="42" spans="1:64" x14ac:dyDescent="0.2">
      <c r="A42" t="str">
        <f t="shared" si="0"/>
        <v>1_10_2006</v>
      </c>
      <c r="B42">
        <v>1</v>
      </c>
      <c r="C42">
        <v>10</v>
      </c>
      <c r="D42">
        <v>2006</v>
      </c>
      <c r="E42">
        <f>Sheet1!E41</f>
        <v>2028458449</v>
      </c>
      <c r="F42">
        <f>Sheet1!F41</f>
        <v>2507212522.99999</v>
      </c>
      <c r="G42">
        <f>Sheet1!G41</f>
        <v>2603647774.99999</v>
      </c>
      <c r="H42">
        <f>Sheet1!H41</f>
        <v>96435252.000002801</v>
      </c>
      <c r="I42">
        <f>Sheet1!I41</f>
        <v>2718631203.5644398</v>
      </c>
      <c r="J42">
        <f>Sheet1!J41</f>
        <v>197727880.15417099</v>
      </c>
      <c r="K42">
        <f>Sheet1!K41</f>
        <v>539962610.09999895</v>
      </c>
      <c r="L42">
        <f>Sheet1!L41</f>
        <v>1.587646779</v>
      </c>
      <c r="M42">
        <f>Sheet1!M41</f>
        <v>27655014.75</v>
      </c>
      <c r="N42">
        <f>Sheet1!N41</f>
        <v>3.3499999999999899</v>
      </c>
      <c r="O42">
        <f>Sheet1!O41</f>
        <v>36028.75</v>
      </c>
      <c r="P42">
        <f>Sheet1!P41</f>
        <v>30.18</v>
      </c>
      <c r="Q42">
        <f>Sheet1!Q41</f>
        <v>0.49297116336448898</v>
      </c>
      <c r="R42">
        <f>Sheet1!R41</f>
        <v>3.7</v>
      </c>
      <c r="S42">
        <f>Sheet1!S41</f>
        <v>0</v>
      </c>
      <c r="T42">
        <f>Sheet1!T41</f>
        <v>0</v>
      </c>
      <c r="U42">
        <f>Sheet1!U41</f>
        <v>0</v>
      </c>
      <c r="V42">
        <f>Sheet1!V41</f>
        <v>0</v>
      </c>
      <c r="W42">
        <f>Sheet1!W41</f>
        <v>0</v>
      </c>
      <c r="X42">
        <f>Sheet1!X41</f>
        <v>29555166.456551801</v>
      </c>
      <c r="Y42">
        <f>Sheet1!Y41</f>
        <v>14615074.5232409</v>
      </c>
      <c r="Z42">
        <f>Sheet1!Z41</f>
        <v>31458660.947981201</v>
      </c>
      <c r="AA42">
        <f>Sheet1!AA41</f>
        <v>34436549.140632302</v>
      </c>
      <c r="AB42">
        <f>Sheet1!AB41</f>
        <v>104201609.345622</v>
      </c>
      <c r="AC42">
        <f>Sheet1!AC41</f>
        <v>-24081038.352282099</v>
      </c>
      <c r="AD42">
        <f>Sheet1!AD41</f>
        <v>-3193536.6229942702</v>
      </c>
      <c r="AE42">
        <f>Sheet1!AE41</f>
        <v>5206529.1062687803</v>
      </c>
      <c r="AF42">
        <f>Sheet1!AF41</f>
        <v>0</v>
      </c>
      <c r="AG42">
        <f>Sheet1!AG41</f>
        <v>0</v>
      </c>
      <c r="AH42">
        <f>Sheet1!AH41</f>
        <v>0</v>
      </c>
      <c r="AI42">
        <f>Sheet1!AI41</f>
        <v>0</v>
      </c>
      <c r="AJ42">
        <f>Sheet1!AJ41</f>
        <v>0</v>
      </c>
      <c r="AK42">
        <f>Sheet1!AK41</f>
        <v>192199014.545021</v>
      </c>
      <c r="AL42">
        <f>Sheet1!AL41</f>
        <v>196654037.72729301</v>
      </c>
      <c r="AM42">
        <f>Sheet1!AM41</f>
        <v>-100218785.72729</v>
      </c>
      <c r="AN42">
        <f>Sheet1!AN41</f>
        <v>0</v>
      </c>
      <c r="AO42">
        <f>Sheet1!AO41</f>
        <v>96435252.000002801</v>
      </c>
      <c r="AQ42" s="3"/>
      <c r="AS42" s="3"/>
      <c r="AU42" s="3"/>
      <c r="AW42" s="3"/>
      <c r="AY42" s="3"/>
      <c r="BB42" s="3"/>
      <c r="BD42" s="3"/>
      <c r="BF42" s="3"/>
      <c r="BG42"/>
      <c r="BH42"/>
      <c r="BI42"/>
      <c r="BJ42"/>
      <c r="BK42"/>
      <c r="BL42"/>
    </row>
    <row r="43" spans="1:64" x14ac:dyDescent="0.2">
      <c r="A43" t="str">
        <f t="shared" si="0"/>
        <v>1_10_2007</v>
      </c>
      <c r="B43">
        <v>1</v>
      </c>
      <c r="C43">
        <v>10</v>
      </c>
      <c r="D43">
        <v>2007</v>
      </c>
      <c r="E43">
        <f>Sheet1!E42</f>
        <v>2028458449</v>
      </c>
      <c r="F43">
        <f>Sheet1!F42</f>
        <v>2603647774.99999</v>
      </c>
      <c r="G43">
        <f>Sheet1!G42</f>
        <v>2751026060</v>
      </c>
      <c r="H43">
        <f>Sheet1!H42</f>
        <v>147378285.00000399</v>
      </c>
      <c r="I43">
        <f>Sheet1!I42</f>
        <v>2772079650.5448699</v>
      </c>
      <c r="J43">
        <f>Sheet1!J42</f>
        <v>53448446.980428599</v>
      </c>
      <c r="K43">
        <f>Sheet1!K42</f>
        <v>543107372.799999</v>
      </c>
      <c r="L43">
        <f>Sheet1!L42</f>
        <v>1.5239354949999999</v>
      </c>
      <c r="M43">
        <f>Sheet1!M42</f>
        <v>27714120</v>
      </c>
      <c r="N43">
        <f>Sheet1!N42</f>
        <v>3.4605999999999901</v>
      </c>
      <c r="O43">
        <f>Sheet1!O42</f>
        <v>36660.58</v>
      </c>
      <c r="P43">
        <f>Sheet1!P42</f>
        <v>30.4</v>
      </c>
      <c r="Q43">
        <f>Sheet1!Q42</f>
        <v>0.48830547590354001</v>
      </c>
      <c r="R43">
        <f>Sheet1!R42</f>
        <v>3.6</v>
      </c>
      <c r="S43">
        <f>Sheet1!S42</f>
        <v>0</v>
      </c>
      <c r="T43">
        <f>Sheet1!T42</f>
        <v>0</v>
      </c>
      <c r="U43">
        <f>Sheet1!U42</f>
        <v>0</v>
      </c>
      <c r="V43">
        <f>Sheet1!V42</f>
        <v>0</v>
      </c>
      <c r="W43">
        <f>Sheet1!W42</f>
        <v>0</v>
      </c>
      <c r="X43">
        <f>Sheet1!X42</f>
        <v>7920314.75580246</v>
      </c>
      <c r="Y43">
        <f>Sheet1!Y42</f>
        <v>46977211.441388898</v>
      </c>
      <c r="Z43">
        <f>Sheet1!Z42</f>
        <v>3307574.8797152601</v>
      </c>
      <c r="AA43">
        <f>Sheet1!AA42</f>
        <v>11754365.8345431</v>
      </c>
      <c r="AB43">
        <f>Sheet1!AB42</f>
        <v>-32509703.7283937</v>
      </c>
      <c r="AC43">
        <f>Sheet1!AC42</f>
        <v>11079889.8049745</v>
      </c>
      <c r="AD43">
        <f>Sheet1!AD42</f>
        <v>5555566.3180622002</v>
      </c>
      <c r="AE43">
        <f>Sheet1!AE42</f>
        <v>-2699191.0971844699</v>
      </c>
      <c r="AF43">
        <f>Sheet1!AF42</f>
        <v>0</v>
      </c>
      <c r="AG43">
        <f>Sheet1!AG42</f>
        <v>0</v>
      </c>
      <c r="AH43">
        <f>Sheet1!AH42</f>
        <v>0</v>
      </c>
      <c r="AI43">
        <f>Sheet1!AI42</f>
        <v>0</v>
      </c>
      <c r="AJ43">
        <f>Sheet1!AJ42</f>
        <v>0</v>
      </c>
      <c r="AK43">
        <f>Sheet1!AK42</f>
        <v>51386028.208908297</v>
      </c>
      <c r="AL43">
        <f>Sheet1!AL42</f>
        <v>51187866.1126756</v>
      </c>
      <c r="AM43">
        <f>Sheet1!AM42</f>
        <v>96190418.887329102</v>
      </c>
      <c r="AN43">
        <f>Sheet1!AN42</f>
        <v>0</v>
      </c>
      <c r="AO43">
        <f>Sheet1!AO42</f>
        <v>147378285.00000399</v>
      </c>
      <c r="AQ43" s="3"/>
      <c r="AS43" s="3"/>
      <c r="AU43" s="3"/>
      <c r="AW43" s="3"/>
      <c r="AY43" s="3"/>
      <c r="BB43" s="3"/>
      <c r="BD43" s="3"/>
      <c r="BF43" s="3"/>
      <c r="BG43"/>
      <c r="BH43"/>
      <c r="BI43"/>
      <c r="BJ43"/>
      <c r="BK43"/>
      <c r="BL43"/>
    </row>
    <row r="44" spans="1:64" x14ac:dyDescent="0.2">
      <c r="A44" t="str">
        <f t="shared" si="0"/>
        <v>1_10_2008</v>
      </c>
      <c r="B44">
        <v>1</v>
      </c>
      <c r="C44">
        <v>10</v>
      </c>
      <c r="D44">
        <v>2008</v>
      </c>
      <c r="E44">
        <f>Sheet1!E43</f>
        <v>2028458449</v>
      </c>
      <c r="F44">
        <f>Sheet1!F43</f>
        <v>2751026060</v>
      </c>
      <c r="G44">
        <f>Sheet1!G43</f>
        <v>2818659238.99999</v>
      </c>
      <c r="H44">
        <f>Sheet1!H43</f>
        <v>67633178.999994695</v>
      </c>
      <c r="I44">
        <f>Sheet1!I43</f>
        <v>2859737042.3083501</v>
      </c>
      <c r="J44">
        <f>Sheet1!J43</f>
        <v>87657391.763488695</v>
      </c>
      <c r="K44">
        <f>Sheet1!K43</f>
        <v>558408346.89999902</v>
      </c>
      <c r="L44">
        <f>Sheet1!L43</f>
        <v>1.54893287999999</v>
      </c>
      <c r="M44">
        <f>Sheet1!M43</f>
        <v>27956797.669999901</v>
      </c>
      <c r="N44">
        <f>Sheet1!N43</f>
        <v>3.9195000000000002</v>
      </c>
      <c r="O44">
        <f>Sheet1!O43</f>
        <v>36716.94</v>
      </c>
      <c r="P44">
        <f>Sheet1!P43</f>
        <v>30.42</v>
      </c>
      <c r="Q44">
        <f>Sheet1!Q43</f>
        <v>0.48698388494219103</v>
      </c>
      <c r="R44">
        <f>Sheet1!R43</f>
        <v>3.7</v>
      </c>
      <c r="S44">
        <f>Sheet1!S43</f>
        <v>0</v>
      </c>
      <c r="T44">
        <f>Sheet1!T43</f>
        <v>0</v>
      </c>
      <c r="U44">
        <f>Sheet1!U43</f>
        <v>0</v>
      </c>
      <c r="V44">
        <f>Sheet1!V43</f>
        <v>0</v>
      </c>
      <c r="W44">
        <f>Sheet1!W43</f>
        <v>0</v>
      </c>
      <c r="X44">
        <f>Sheet1!X43</f>
        <v>40269692.925684303</v>
      </c>
      <c r="Y44">
        <f>Sheet1!Y43</f>
        <v>-19379283.733281899</v>
      </c>
      <c r="Z44">
        <f>Sheet1!Z43</f>
        <v>14299419.595055301</v>
      </c>
      <c r="AA44">
        <f>Sheet1!AA43</f>
        <v>48757182.698829599</v>
      </c>
      <c r="AB44">
        <f>Sheet1!AB43</f>
        <v>-3052654.2262482401</v>
      </c>
      <c r="AC44">
        <f>Sheet1!AC43</f>
        <v>1062225.2444574099</v>
      </c>
      <c r="AD44">
        <f>Sheet1!AD43</f>
        <v>1661461.97871601</v>
      </c>
      <c r="AE44">
        <f>Sheet1!AE43</f>
        <v>2854937.2698986302</v>
      </c>
      <c r="AF44">
        <f>Sheet1!AF43</f>
        <v>0</v>
      </c>
      <c r="AG44">
        <f>Sheet1!AG43</f>
        <v>0</v>
      </c>
      <c r="AH44">
        <f>Sheet1!AH43</f>
        <v>0</v>
      </c>
      <c r="AI44">
        <f>Sheet1!AI43</f>
        <v>0</v>
      </c>
      <c r="AJ44">
        <f>Sheet1!AJ43</f>
        <v>0</v>
      </c>
      <c r="AK44">
        <f>Sheet1!AK43</f>
        <v>86472981.753111094</v>
      </c>
      <c r="AL44">
        <f>Sheet1!AL43</f>
        <v>86991645.079746693</v>
      </c>
      <c r="AM44">
        <f>Sheet1!AM43</f>
        <v>-19358466.079751998</v>
      </c>
      <c r="AN44">
        <f>Sheet1!AN43</f>
        <v>0</v>
      </c>
      <c r="AO44">
        <f>Sheet1!AO43</f>
        <v>67633178.999994695</v>
      </c>
      <c r="AQ44" s="3"/>
      <c r="AS44" s="3"/>
      <c r="AU44" s="3"/>
      <c r="AW44" s="3"/>
      <c r="AY44" s="3"/>
      <c r="BB44" s="3"/>
      <c r="BD44" s="3"/>
      <c r="BF44" s="3"/>
      <c r="BG44"/>
      <c r="BH44"/>
      <c r="BI44"/>
      <c r="BJ44"/>
      <c r="BK44"/>
      <c r="BL44"/>
    </row>
    <row r="45" spans="1:64" x14ac:dyDescent="0.2">
      <c r="A45" t="str">
        <f t="shared" si="0"/>
        <v>1_10_2009</v>
      </c>
      <c r="B45">
        <v>1</v>
      </c>
      <c r="C45">
        <v>10</v>
      </c>
      <c r="D45">
        <v>2009</v>
      </c>
      <c r="E45">
        <f>Sheet1!E44</f>
        <v>2028458449</v>
      </c>
      <c r="F45">
        <f>Sheet1!F44</f>
        <v>2818659238.99999</v>
      </c>
      <c r="G45">
        <f>Sheet1!G44</f>
        <v>2717269399.99999</v>
      </c>
      <c r="H45">
        <f>Sheet1!H44</f>
        <v>-101389838.999999</v>
      </c>
      <c r="I45">
        <f>Sheet1!I44</f>
        <v>2754675064.0939298</v>
      </c>
      <c r="J45">
        <f>Sheet1!J44</f>
        <v>-105061978.214423</v>
      </c>
      <c r="K45">
        <f>Sheet1!K44</f>
        <v>562176551.29999995</v>
      </c>
      <c r="L45">
        <f>Sheet1!L44</f>
        <v>1.632493051</v>
      </c>
      <c r="M45">
        <f>Sheet1!M44</f>
        <v>27734538</v>
      </c>
      <c r="N45">
        <f>Sheet1!N44</f>
        <v>2.84309999999999</v>
      </c>
      <c r="O45">
        <f>Sheet1!O44</f>
        <v>35494.29</v>
      </c>
      <c r="P45">
        <f>Sheet1!P44</f>
        <v>30.61</v>
      </c>
      <c r="Q45">
        <f>Sheet1!Q44</f>
        <v>0.48475607204041099</v>
      </c>
      <c r="R45">
        <f>Sheet1!R44</f>
        <v>3.9</v>
      </c>
      <c r="S45">
        <f>Sheet1!S44</f>
        <v>0</v>
      </c>
      <c r="T45">
        <f>Sheet1!T44</f>
        <v>0</v>
      </c>
      <c r="U45">
        <f>Sheet1!U44</f>
        <v>0</v>
      </c>
      <c r="V45">
        <f>Sheet1!V44</f>
        <v>0</v>
      </c>
      <c r="W45">
        <f>Sheet1!W44</f>
        <v>0</v>
      </c>
      <c r="X45">
        <f>Sheet1!X44</f>
        <v>9932667.1785117108</v>
      </c>
      <c r="Y45">
        <f>Sheet1!Y44</f>
        <v>-64468615.939862497</v>
      </c>
      <c r="Z45">
        <f>Sheet1!Z44</f>
        <v>-13346915.1261365</v>
      </c>
      <c r="AA45">
        <f>Sheet1!AA44</f>
        <v>-122141719.882728</v>
      </c>
      <c r="AB45">
        <f>Sheet1!AB44</f>
        <v>69843041.805404499</v>
      </c>
      <c r="AC45">
        <f>Sheet1!AC44</f>
        <v>10356210.721664401</v>
      </c>
      <c r="AD45">
        <f>Sheet1!AD44</f>
        <v>2870184.6958372099</v>
      </c>
      <c r="AE45">
        <f>Sheet1!AE44</f>
        <v>5853285.7641230403</v>
      </c>
      <c r="AF45">
        <f>Sheet1!AF44</f>
        <v>0</v>
      </c>
      <c r="AG45">
        <f>Sheet1!AG44</f>
        <v>0</v>
      </c>
      <c r="AH45">
        <f>Sheet1!AH44</f>
        <v>0</v>
      </c>
      <c r="AI45">
        <f>Sheet1!AI44</f>
        <v>0</v>
      </c>
      <c r="AJ45">
        <f>Sheet1!AJ44</f>
        <v>0</v>
      </c>
      <c r="AK45">
        <f>Sheet1!AK44</f>
        <v>-101101860.783186</v>
      </c>
      <c r="AL45">
        <f>Sheet1!AL44</f>
        <v>-103552848.104755</v>
      </c>
      <c r="AM45">
        <f>Sheet1!AM44</f>
        <v>2163009.10475619</v>
      </c>
      <c r="AN45">
        <f>Sheet1!AN44</f>
        <v>0</v>
      </c>
      <c r="AO45">
        <f>Sheet1!AO44</f>
        <v>-101389838.999999</v>
      </c>
      <c r="AQ45" s="3"/>
      <c r="AS45" s="3"/>
      <c r="AU45" s="3"/>
      <c r="AW45" s="3"/>
      <c r="AY45" s="3"/>
      <c r="BB45" s="3"/>
      <c r="BD45" s="3"/>
      <c r="BF45" s="3"/>
      <c r="BG45"/>
      <c r="BH45"/>
      <c r="BI45"/>
      <c r="BJ45"/>
      <c r="BK45"/>
      <c r="BL45"/>
    </row>
    <row r="46" spans="1:64" x14ac:dyDescent="0.2">
      <c r="A46" t="str">
        <f t="shared" si="0"/>
        <v>1_10_2010</v>
      </c>
      <c r="B46">
        <v>1</v>
      </c>
      <c r="C46">
        <v>10</v>
      </c>
      <c r="D46">
        <v>2010</v>
      </c>
      <c r="E46">
        <f>Sheet1!E45</f>
        <v>2028458449</v>
      </c>
      <c r="F46">
        <f>Sheet1!F45</f>
        <v>2717269399.99999</v>
      </c>
      <c r="G46">
        <f>Sheet1!G45</f>
        <v>2812782058</v>
      </c>
      <c r="H46">
        <f>Sheet1!H45</f>
        <v>95512658.000002801</v>
      </c>
      <c r="I46">
        <f>Sheet1!I45</f>
        <v>2792940454.96977</v>
      </c>
      <c r="J46">
        <f>Sheet1!J45</f>
        <v>38265390.875841103</v>
      </c>
      <c r="K46">
        <f>Sheet1!K45</f>
        <v>552453534.09999895</v>
      </c>
      <c r="L46">
        <f>Sheet1!L45</f>
        <v>1.6339541179999999</v>
      </c>
      <c r="M46">
        <f>Sheet1!M45</f>
        <v>27553600.749999899</v>
      </c>
      <c r="N46">
        <f>Sheet1!N45</f>
        <v>3.2889999999999899</v>
      </c>
      <c r="O46">
        <f>Sheet1!O45</f>
        <v>35213</v>
      </c>
      <c r="P46">
        <f>Sheet1!P45</f>
        <v>30.93</v>
      </c>
      <c r="Q46">
        <f>Sheet1!Q45</f>
        <v>0.49441012262664702</v>
      </c>
      <c r="R46">
        <f>Sheet1!R45</f>
        <v>3.9</v>
      </c>
      <c r="S46">
        <f>Sheet1!S45</f>
        <v>0</v>
      </c>
      <c r="T46">
        <f>Sheet1!T45</f>
        <v>0</v>
      </c>
      <c r="U46">
        <f>Sheet1!U45</f>
        <v>0</v>
      </c>
      <c r="V46">
        <f>Sheet1!V45</f>
        <v>0</v>
      </c>
      <c r="W46">
        <f>Sheet1!W45</f>
        <v>0</v>
      </c>
      <c r="X46">
        <f>Sheet1!X45</f>
        <v>-24683223.259127401</v>
      </c>
      <c r="Y46">
        <f>Sheet1!Y45</f>
        <v>-1081263.0968824499</v>
      </c>
      <c r="Z46">
        <f>Sheet1!Z45</f>
        <v>-10555495.4444305</v>
      </c>
      <c r="AA46">
        <f>Sheet1!AA45</f>
        <v>54044666.518006399</v>
      </c>
      <c r="AB46">
        <f>Sheet1!AB45</f>
        <v>15670753.885433299</v>
      </c>
      <c r="AC46">
        <f>Sheet1!AC45</f>
        <v>16835759.455735501</v>
      </c>
      <c r="AD46">
        <f>Sheet1!AD45</f>
        <v>-11957831.999728199</v>
      </c>
      <c r="AE46">
        <f>Sheet1!AE45</f>
        <v>0</v>
      </c>
      <c r="AF46">
        <f>Sheet1!AF45</f>
        <v>0</v>
      </c>
      <c r="AG46">
        <f>Sheet1!AG45</f>
        <v>0</v>
      </c>
      <c r="AH46">
        <f>Sheet1!AH45</f>
        <v>0</v>
      </c>
      <c r="AI46">
        <f>Sheet1!AI45</f>
        <v>0</v>
      </c>
      <c r="AJ46">
        <f>Sheet1!AJ45</f>
        <v>0</v>
      </c>
      <c r="AK46">
        <f>Sheet1!AK45</f>
        <v>38273366.059006698</v>
      </c>
      <c r="AL46">
        <f>Sheet1!AL45</f>
        <v>37745786.086084902</v>
      </c>
      <c r="AM46">
        <f>Sheet1!AM45</f>
        <v>57766871.913917802</v>
      </c>
      <c r="AN46">
        <f>Sheet1!AN45</f>
        <v>0</v>
      </c>
      <c r="AO46">
        <f>Sheet1!AO45</f>
        <v>95512658.000002801</v>
      </c>
      <c r="AQ46" s="3"/>
      <c r="AS46" s="3"/>
      <c r="AU46" s="3"/>
      <c r="AW46" s="3"/>
      <c r="AY46" s="3"/>
      <c r="BB46" s="3"/>
      <c r="BD46" s="3"/>
      <c r="BF46" s="3"/>
      <c r="BG46"/>
      <c r="BH46"/>
      <c r="BI46"/>
      <c r="BJ46"/>
      <c r="BK46"/>
      <c r="BL46"/>
    </row>
    <row r="47" spans="1:64" x14ac:dyDescent="0.2">
      <c r="A47" t="str">
        <f t="shared" si="0"/>
        <v>1_10_2011</v>
      </c>
      <c r="B47">
        <v>1</v>
      </c>
      <c r="C47">
        <v>10</v>
      </c>
      <c r="D47">
        <v>2011</v>
      </c>
      <c r="E47">
        <f>Sheet1!E46</f>
        <v>2028458449</v>
      </c>
      <c r="F47">
        <f>Sheet1!F46</f>
        <v>2812782058</v>
      </c>
      <c r="G47">
        <f>Sheet1!G46</f>
        <v>2875478446.99999</v>
      </c>
      <c r="H47">
        <f>Sheet1!H46</f>
        <v>62696388.999994203</v>
      </c>
      <c r="I47">
        <f>Sheet1!I46</f>
        <v>2865928881.9149799</v>
      </c>
      <c r="J47">
        <f>Sheet1!J46</f>
        <v>72988426.945207104</v>
      </c>
      <c r="K47">
        <f>Sheet1!K46</f>
        <v>542784230.60000002</v>
      </c>
      <c r="L47">
        <f>Sheet1!L46</f>
        <v>1.739298416</v>
      </c>
      <c r="M47">
        <f>Sheet1!M46</f>
        <v>27682634.670000002</v>
      </c>
      <c r="N47">
        <f>Sheet1!N46</f>
        <v>4.0655999999999999</v>
      </c>
      <c r="O47">
        <f>Sheet1!O46</f>
        <v>34147.68</v>
      </c>
      <c r="P47">
        <f>Sheet1!P46</f>
        <v>31.299999999999901</v>
      </c>
      <c r="Q47">
        <f>Sheet1!Q46</f>
        <v>0.49182096061092501</v>
      </c>
      <c r="R47">
        <f>Sheet1!R46</f>
        <v>3.9</v>
      </c>
      <c r="S47">
        <f>Sheet1!S46</f>
        <v>0</v>
      </c>
      <c r="T47">
        <f>Sheet1!T46</f>
        <v>0</v>
      </c>
      <c r="U47">
        <f>Sheet1!U46</f>
        <v>0</v>
      </c>
      <c r="V47">
        <f>Sheet1!V46</f>
        <v>0</v>
      </c>
      <c r="W47">
        <f>Sheet1!W46</f>
        <v>0</v>
      </c>
      <c r="X47">
        <f>Sheet1!X46</f>
        <v>-25858188.914496899</v>
      </c>
      <c r="Y47">
        <f>Sheet1!Y46</f>
        <v>-78019701.438857004</v>
      </c>
      <c r="Z47">
        <f>Sheet1!Z46</f>
        <v>7825523.1666780198</v>
      </c>
      <c r="AA47">
        <f>Sheet1!AA46</f>
        <v>85246070.912882298</v>
      </c>
      <c r="AB47">
        <f>Sheet1!AB46</f>
        <v>63151332.052384198</v>
      </c>
      <c r="AC47">
        <f>Sheet1!AC46</f>
        <v>20160330.480216999</v>
      </c>
      <c r="AD47">
        <f>Sheet1!AD46</f>
        <v>3329045.4008814702</v>
      </c>
      <c r="AE47">
        <f>Sheet1!AE46</f>
        <v>0</v>
      </c>
      <c r="AF47">
        <f>Sheet1!AF46</f>
        <v>0</v>
      </c>
      <c r="AG47">
        <f>Sheet1!AG46</f>
        <v>0</v>
      </c>
      <c r="AH47">
        <f>Sheet1!AH46</f>
        <v>0</v>
      </c>
      <c r="AI47">
        <f>Sheet1!AI46</f>
        <v>0</v>
      </c>
      <c r="AJ47">
        <f>Sheet1!AJ46</f>
        <v>0</v>
      </c>
      <c r="AK47">
        <f>Sheet1!AK46</f>
        <v>75834411.659688994</v>
      </c>
      <c r="AL47">
        <f>Sheet1!AL46</f>
        <v>73506951.209005699</v>
      </c>
      <c r="AM47">
        <f>Sheet1!AM46</f>
        <v>-10810562.2090114</v>
      </c>
      <c r="AN47">
        <f>Sheet1!AN46</f>
        <v>0</v>
      </c>
      <c r="AO47">
        <f>Sheet1!AO46</f>
        <v>62696388.999994203</v>
      </c>
      <c r="AQ47" s="3"/>
      <c r="AS47" s="3"/>
      <c r="AU47" s="3"/>
      <c r="AW47" s="3"/>
      <c r="AY47" s="3"/>
      <c r="BB47" s="3"/>
      <c r="BD47" s="3"/>
      <c r="BF47" s="3"/>
      <c r="BG47"/>
      <c r="BH47"/>
      <c r="BI47"/>
      <c r="BJ47"/>
      <c r="BK47"/>
      <c r="BL47"/>
    </row>
    <row r="48" spans="1:64" x14ac:dyDescent="0.2">
      <c r="A48" t="str">
        <f t="shared" si="0"/>
        <v>1_10_2012</v>
      </c>
      <c r="B48">
        <v>1</v>
      </c>
      <c r="C48">
        <v>10</v>
      </c>
      <c r="D48">
        <v>2012</v>
      </c>
      <c r="E48">
        <f>Sheet1!E47</f>
        <v>2028458449</v>
      </c>
      <c r="F48">
        <f>Sheet1!F47</f>
        <v>2875478446.99999</v>
      </c>
      <c r="G48">
        <f>Sheet1!G47</f>
        <v>2929500930.99999</v>
      </c>
      <c r="H48">
        <f>Sheet1!H47</f>
        <v>54022483.999999501</v>
      </c>
      <c r="I48">
        <f>Sheet1!I47</f>
        <v>2984469623.2539802</v>
      </c>
      <c r="J48">
        <f>Sheet1!J47</f>
        <v>118540741.33899701</v>
      </c>
      <c r="K48">
        <f>Sheet1!K47</f>
        <v>542311539.39999902</v>
      </c>
      <c r="L48">
        <f>Sheet1!L47</f>
        <v>1.6964752679999999</v>
      </c>
      <c r="M48">
        <f>Sheet1!M47</f>
        <v>27909105.420000002</v>
      </c>
      <c r="N48">
        <f>Sheet1!N47</f>
        <v>4.1093000000000002</v>
      </c>
      <c r="O48">
        <f>Sheet1!O47</f>
        <v>33963.31</v>
      </c>
      <c r="P48">
        <f>Sheet1!P47</f>
        <v>31.51</v>
      </c>
      <c r="Q48">
        <f>Sheet1!Q47</f>
        <v>0.478498674131415</v>
      </c>
      <c r="R48">
        <f>Sheet1!R47</f>
        <v>4.0999999999999996</v>
      </c>
      <c r="S48">
        <f>Sheet1!S47</f>
        <v>0</v>
      </c>
      <c r="T48">
        <f>Sheet1!T47</f>
        <v>0</v>
      </c>
      <c r="U48">
        <f>Sheet1!U47</f>
        <v>0.34999999999999898</v>
      </c>
      <c r="V48">
        <f>Sheet1!V47</f>
        <v>0</v>
      </c>
      <c r="W48">
        <f>Sheet1!W47</f>
        <v>0</v>
      </c>
      <c r="X48">
        <f>Sheet1!X47</f>
        <v>-1310052.02211953</v>
      </c>
      <c r="Y48">
        <f>Sheet1!Y47</f>
        <v>32683273.5158129</v>
      </c>
      <c r="Z48">
        <f>Sheet1!Z47</f>
        <v>13965617.343283299</v>
      </c>
      <c r="AA48">
        <f>Sheet1!AA47</f>
        <v>4434705.4711033897</v>
      </c>
      <c r="AB48">
        <f>Sheet1!AB47</f>
        <v>11273251.4924039</v>
      </c>
      <c r="AC48">
        <f>Sheet1!AC47</f>
        <v>11679331.7994144</v>
      </c>
      <c r="AD48">
        <f>Sheet1!AD47</f>
        <v>17554104.878899399</v>
      </c>
      <c r="AE48">
        <f>Sheet1!AE47</f>
        <v>5971277.70040021</v>
      </c>
      <c r="AF48">
        <f>Sheet1!AF47</f>
        <v>0</v>
      </c>
      <c r="AG48">
        <f>Sheet1!AG47</f>
        <v>0</v>
      </c>
      <c r="AH48">
        <f>Sheet1!AH47</f>
        <v>20691505.443421401</v>
      </c>
      <c r="AI48">
        <f>Sheet1!AI47</f>
        <v>0</v>
      </c>
      <c r="AJ48">
        <f>Sheet1!AJ47</f>
        <v>0</v>
      </c>
      <c r="AK48">
        <f>Sheet1!AK47</f>
        <v>116943015.622619</v>
      </c>
      <c r="AL48">
        <f>Sheet1!AL47</f>
        <v>118935731.086226</v>
      </c>
      <c r="AM48">
        <f>Sheet1!AM47</f>
        <v>-64913247.086226702</v>
      </c>
      <c r="AN48">
        <f>Sheet1!AN47</f>
        <v>0</v>
      </c>
      <c r="AO48">
        <f>Sheet1!AO47</f>
        <v>54022483.999999501</v>
      </c>
      <c r="AQ48" s="3"/>
      <c r="AS48" s="3"/>
      <c r="AU48" s="3"/>
      <c r="AW48" s="3"/>
      <c r="AY48" s="3"/>
      <c r="BB48" s="3"/>
      <c r="BD48" s="3"/>
      <c r="BF48" s="3"/>
      <c r="BG48"/>
      <c r="BH48"/>
      <c r="BI48"/>
      <c r="BJ48"/>
      <c r="BK48"/>
      <c r="BL48"/>
    </row>
    <row r="49" spans="1:64" x14ac:dyDescent="0.2">
      <c r="A49" t="str">
        <f t="shared" si="0"/>
        <v>1_10_2013</v>
      </c>
      <c r="B49">
        <v>1</v>
      </c>
      <c r="C49">
        <v>10</v>
      </c>
      <c r="D49">
        <v>2013</v>
      </c>
      <c r="E49">
        <f>Sheet1!E48</f>
        <v>2028458449</v>
      </c>
      <c r="F49">
        <f>Sheet1!F48</f>
        <v>2929500930.99999</v>
      </c>
      <c r="G49">
        <f>Sheet1!G48</f>
        <v>3028731445.99999</v>
      </c>
      <c r="H49">
        <f>Sheet1!H48</f>
        <v>99230515.0000038</v>
      </c>
      <c r="I49">
        <f>Sheet1!I48</f>
        <v>2957912434.1865201</v>
      </c>
      <c r="J49">
        <f>Sheet1!J48</f>
        <v>-26557189.0674605</v>
      </c>
      <c r="K49">
        <f>Sheet1!K48</f>
        <v>554417452.20000005</v>
      </c>
      <c r="L49">
        <f>Sheet1!L48</f>
        <v>1.75772764399999</v>
      </c>
      <c r="M49">
        <f>Sheet1!M48</f>
        <v>28818049.079999998</v>
      </c>
      <c r="N49">
        <f>Sheet1!N48</f>
        <v>3.9420000000000002</v>
      </c>
      <c r="O49">
        <f>Sheet1!O48</f>
        <v>33700.32</v>
      </c>
      <c r="P49">
        <f>Sheet1!P48</f>
        <v>29.93</v>
      </c>
      <c r="Q49">
        <f>Sheet1!Q48</f>
        <v>0.478248521277432</v>
      </c>
      <c r="R49">
        <f>Sheet1!R48</f>
        <v>4.2</v>
      </c>
      <c r="S49">
        <f>Sheet1!S48</f>
        <v>0</v>
      </c>
      <c r="T49">
        <f>Sheet1!T48</f>
        <v>0</v>
      </c>
      <c r="U49">
        <f>Sheet1!U48</f>
        <v>1.1199999999999899</v>
      </c>
      <c r="V49">
        <f>Sheet1!V48</f>
        <v>1</v>
      </c>
      <c r="W49">
        <f>Sheet1!W48</f>
        <v>0</v>
      </c>
      <c r="X49">
        <f>Sheet1!X48</f>
        <v>34024150.766005397</v>
      </c>
      <c r="Y49">
        <f>Sheet1!Y48</f>
        <v>-46821176.055537097</v>
      </c>
      <c r="Z49">
        <f>Sheet1!Z48</f>
        <v>56365710.956620798</v>
      </c>
      <c r="AA49">
        <f>Sheet1!AA48</f>
        <v>-17445247.957477</v>
      </c>
      <c r="AB49">
        <f>Sheet1!AB48</f>
        <v>16504989.9937487</v>
      </c>
      <c r="AC49">
        <f>Sheet1!AC48</f>
        <v>-87994024.849386603</v>
      </c>
      <c r="AD49">
        <f>Sheet1!AD48</f>
        <v>334804.626004491</v>
      </c>
      <c r="AE49">
        <f>Sheet1!AE48</f>
        <v>3040153.4582753498</v>
      </c>
      <c r="AF49">
        <f>Sheet1!AF48</f>
        <v>0</v>
      </c>
      <c r="AG49">
        <f>Sheet1!AG48</f>
        <v>0</v>
      </c>
      <c r="AH49">
        <f>Sheet1!AH48</f>
        <v>46576861.653344698</v>
      </c>
      <c r="AI49">
        <f>Sheet1!AI48</f>
        <v>-27714277.124356098</v>
      </c>
      <c r="AJ49">
        <f>Sheet1!AJ48</f>
        <v>0</v>
      </c>
      <c r="AK49">
        <f>Sheet1!AK48</f>
        <v>-23128054.532757301</v>
      </c>
      <c r="AL49">
        <f>Sheet1!AL48</f>
        <v>-26068052.256817199</v>
      </c>
      <c r="AM49">
        <f>Sheet1!AM48</f>
        <v>125298567.25682101</v>
      </c>
      <c r="AN49">
        <f>Sheet1!AN48</f>
        <v>0</v>
      </c>
      <c r="AO49">
        <f>Sheet1!AO48</f>
        <v>99230515.0000038</v>
      </c>
      <c r="AQ49" s="3"/>
      <c r="AS49" s="3"/>
      <c r="AU49" s="3"/>
      <c r="AW49" s="3"/>
      <c r="AY49" s="3"/>
      <c r="BB49" s="3"/>
      <c r="BD49" s="3"/>
      <c r="BF49" s="3"/>
      <c r="BG49"/>
      <c r="BH49"/>
      <c r="BI49"/>
      <c r="BJ49"/>
      <c r="BK49"/>
      <c r="BL49"/>
    </row>
    <row r="50" spans="1:64" x14ac:dyDescent="0.2">
      <c r="A50" t="str">
        <f t="shared" si="0"/>
        <v>1_10_2014</v>
      </c>
      <c r="B50">
        <v>1</v>
      </c>
      <c r="C50">
        <v>10</v>
      </c>
      <c r="D50">
        <v>2014</v>
      </c>
      <c r="E50">
        <f>Sheet1!E49</f>
        <v>2028458449</v>
      </c>
      <c r="F50">
        <f>Sheet1!F49</f>
        <v>3028731445.99999</v>
      </c>
      <c r="G50">
        <f>Sheet1!G49</f>
        <v>3137384053.99999</v>
      </c>
      <c r="H50">
        <f>Sheet1!H49</f>
        <v>108652607.999998</v>
      </c>
      <c r="I50">
        <f>Sheet1!I49</f>
        <v>3052525613.5181699</v>
      </c>
      <c r="J50">
        <f>Sheet1!J49</f>
        <v>94613179.331656396</v>
      </c>
      <c r="K50">
        <f>Sheet1!K49</f>
        <v>561346639.09999895</v>
      </c>
      <c r="L50">
        <f>Sheet1!L49</f>
        <v>1.7485859420000001</v>
      </c>
      <c r="M50">
        <f>Sheet1!M49</f>
        <v>29110612.079999998</v>
      </c>
      <c r="N50">
        <f>Sheet1!N49</f>
        <v>3.75239999999999</v>
      </c>
      <c r="O50">
        <f>Sheet1!O49</f>
        <v>33580.799999999901</v>
      </c>
      <c r="P50">
        <f>Sheet1!P49</f>
        <v>30.2</v>
      </c>
      <c r="Q50">
        <f>Sheet1!Q49</f>
        <v>0.47765666406466001</v>
      </c>
      <c r="R50">
        <f>Sheet1!R49</f>
        <v>4.2</v>
      </c>
      <c r="S50">
        <f>Sheet1!S49</f>
        <v>0</v>
      </c>
      <c r="T50">
        <f>Sheet1!T49</f>
        <v>0</v>
      </c>
      <c r="U50">
        <f>Sheet1!U49</f>
        <v>1.8799999999999899</v>
      </c>
      <c r="V50">
        <f>Sheet1!V49</f>
        <v>1</v>
      </c>
      <c r="W50">
        <f>Sheet1!W49</f>
        <v>0</v>
      </c>
      <c r="X50">
        <f>Sheet1!X49</f>
        <v>19740385.0486442</v>
      </c>
      <c r="Y50">
        <f>Sheet1!Y49</f>
        <v>7222329.1237955904</v>
      </c>
      <c r="Z50">
        <f>Sheet1!Z49</f>
        <v>18246878.3969552</v>
      </c>
      <c r="AA50">
        <f>Sheet1!AA49</f>
        <v>-21182462.021010399</v>
      </c>
      <c r="AB50">
        <f>Sheet1!AB49</f>
        <v>7787197.1861124504</v>
      </c>
      <c r="AC50">
        <f>Sheet1!AC49</f>
        <v>15825768.041846801</v>
      </c>
      <c r="AD50">
        <f>Sheet1!AD49</f>
        <v>819037.82284180995</v>
      </c>
      <c r="AE50">
        <f>Sheet1!AE49</f>
        <v>0</v>
      </c>
      <c r="AF50">
        <f>Sheet1!AF49</f>
        <v>0</v>
      </c>
      <c r="AG50">
        <f>Sheet1!AG49</f>
        <v>0</v>
      </c>
      <c r="AH50">
        <f>Sheet1!AH49</f>
        <v>47524287.554524399</v>
      </c>
      <c r="AI50">
        <f>Sheet1!AI49</f>
        <v>0</v>
      </c>
      <c r="AJ50">
        <f>Sheet1!AJ49</f>
        <v>0</v>
      </c>
      <c r="AK50">
        <f>Sheet1!AK49</f>
        <v>95983421.153710201</v>
      </c>
      <c r="AL50">
        <f>Sheet1!AL49</f>
        <v>96878429.576173097</v>
      </c>
      <c r="AM50">
        <f>Sheet1!AM49</f>
        <v>11774178.4238254</v>
      </c>
      <c r="AN50">
        <f>Sheet1!AN49</f>
        <v>0</v>
      </c>
      <c r="AO50">
        <f>Sheet1!AO49</f>
        <v>108652607.999998</v>
      </c>
      <c r="AQ50" s="3"/>
      <c r="AS50" s="3"/>
      <c r="AU50" s="3"/>
      <c r="AW50" s="3"/>
      <c r="AY50" s="3"/>
      <c r="BB50" s="3"/>
      <c r="BD50" s="3"/>
      <c r="BF50" s="3"/>
      <c r="BG50"/>
      <c r="BH50"/>
      <c r="BI50"/>
      <c r="BJ50"/>
      <c r="BK50"/>
      <c r="BL50"/>
    </row>
    <row r="51" spans="1:64" x14ac:dyDescent="0.2">
      <c r="A51" t="str">
        <f t="shared" si="0"/>
        <v>1_10_2015</v>
      </c>
      <c r="B51">
        <v>1</v>
      </c>
      <c r="C51">
        <v>10</v>
      </c>
      <c r="D51">
        <v>2015</v>
      </c>
      <c r="E51">
        <f>Sheet1!E50</f>
        <v>2028458449</v>
      </c>
      <c r="F51">
        <f>Sheet1!F50</f>
        <v>3137384053.99999</v>
      </c>
      <c r="G51">
        <f>Sheet1!G50</f>
        <v>3049980992.99999</v>
      </c>
      <c r="H51">
        <f>Sheet1!H50</f>
        <v>-87403061.000001401</v>
      </c>
      <c r="I51">
        <f>Sheet1!I50</f>
        <v>2873406517.3137598</v>
      </c>
      <c r="J51">
        <f>Sheet1!J50</f>
        <v>-179119096.20441699</v>
      </c>
      <c r="K51">
        <f>Sheet1!K50</f>
        <v>562540968.5</v>
      </c>
      <c r="L51">
        <f>Sheet1!L50</f>
        <v>1.8840690440000001</v>
      </c>
      <c r="M51">
        <f>Sheet1!M50</f>
        <v>29378317.829999901</v>
      </c>
      <c r="N51">
        <f>Sheet1!N50</f>
        <v>2.7029999999999998</v>
      </c>
      <c r="O51">
        <f>Sheet1!O50</f>
        <v>34173.339999999902</v>
      </c>
      <c r="P51">
        <f>Sheet1!P50</f>
        <v>30.17</v>
      </c>
      <c r="Q51">
        <f>Sheet1!Q50</f>
        <v>0.47613347078784202</v>
      </c>
      <c r="R51">
        <f>Sheet1!R50</f>
        <v>4.0999999999999996</v>
      </c>
      <c r="S51">
        <f>Sheet1!S50</f>
        <v>0</v>
      </c>
      <c r="T51">
        <f>Sheet1!T50</f>
        <v>0</v>
      </c>
      <c r="U51">
        <f>Sheet1!U50</f>
        <v>3.14</v>
      </c>
      <c r="V51">
        <f>Sheet1!V50</f>
        <v>1</v>
      </c>
      <c r="W51">
        <f>Sheet1!W50</f>
        <v>0</v>
      </c>
      <c r="X51">
        <f>Sheet1!X50</f>
        <v>3489622.1474617999</v>
      </c>
      <c r="Y51">
        <f>Sheet1!Y50</f>
        <v>-106434687.257588</v>
      </c>
      <c r="Z51">
        <f>Sheet1!Z50</f>
        <v>17125000.056542601</v>
      </c>
      <c r="AA51">
        <f>Sheet1!AA50</f>
        <v>-137341448.29169899</v>
      </c>
      <c r="AB51">
        <f>Sheet1!AB50</f>
        <v>-39412439.199028797</v>
      </c>
      <c r="AC51">
        <f>Sheet1!AC50</f>
        <v>-1816231.8603511699</v>
      </c>
      <c r="AD51">
        <f>Sheet1!AD50</f>
        <v>2183943.2232239801</v>
      </c>
      <c r="AE51">
        <f>Sheet1!AE50</f>
        <v>-3252513.3346830402</v>
      </c>
      <c r="AF51">
        <f>Sheet1!AF50</f>
        <v>0</v>
      </c>
      <c r="AG51">
        <f>Sheet1!AG50</f>
        <v>0</v>
      </c>
      <c r="AH51">
        <f>Sheet1!AH50</f>
        <v>82037305.870783105</v>
      </c>
      <c r="AI51">
        <f>Sheet1!AI50</f>
        <v>0</v>
      </c>
      <c r="AJ51">
        <f>Sheet1!AJ50</f>
        <v>0</v>
      </c>
      <c r="AK51">
        <f>Sheet1!AK50</f>
        <v>-183421448.64533901</v>
      </c>
      <c r="AL51">
        <f>Sheet1!AL50</f>
        <v>-184098503.124742</v>
      </c>
      <c r="AM51">
        <f>Sheet1!AM50</f>
        <v>96695442.124740601</v>
      </c>
      <c r="AN51">
        <f>Sheet1!AN50</f>
        <v>0</v>
      </c>
      <c r="AO51">
        <f>Sheet1!AO50</f>
        <v>-87403061.000001401</v>
      </c>
      <c r="AQ51" s="3"/>
      <c r="AS51" s="3"/>
      <c r="AU51" s="3"/>
      <c r="AW51" s="3"/>
      <c r="AY51" s="3"/>
      <c r="BB51" s="3"/>
      <c r="BD51" s="3"/>
      <c r="BF51" s="3"/>
      <c r="BG51"/>
      <c r="BH51"/>
      <c r="BI51"/>
      <c r="BJ51"/>
      <c r="BK51"/>
      <c r="BL51"/>
    </row>
    <row r="52" spans="1:64" x14ac:dyDescent="0.2">
      <c r="A52" t="str">
        <f t="shared" si="0"/>
        <v>1_10_2016</v>
      </c>
      <c r="B52">
        <v>1</v>
      </c>
      <c r="C52">
        <v>10</v>
      </c>
      <c r="D52">
        <v>2016</v>
      </c>
      <c r="E52">
        <f>Sheet1!E51</f>
        <v>2028458449</v>
      </c>
      <c r="F52">
        <f>Sheet1!F51</f>
        <v>3049980992.99999</v>
      </c>
      <c r="G52">
        <f>Sheet1!G51</f>
        <v>3072351667.99999</v>
      </c>
      <c r="H52">
        <f>Sheet1!H51</f>
        <v>22370675.000002801</v>
      </c>
      <c r="I52">
        <f>Sheet1!I51</f>
        <v>2902089512.34583</v>
      </c>
      <c r="J52">
        <f>Sheet1!J51</f>
        <v>28682995.032079201</v>
      </c>
      <c r="K52">
        <f>Sheet1!K51</f>
        <v>562018756.29999995</v>
      </c>
      <c r="L52">
        <f>Sheet1!L51</f>
        <v>1.8938954429999999</v>
      </c>
      <c r="M52">
        <f>Sheet1!M51</f>
        <v>29437697.499999899</v>
      </c>
      <c r="N52">
        <f>Sheet1!N51</f>
        <v>2.4255</v>
      </c>
      <c r="O52">
        <f>Sheet1!O51</f>
        <v>35302.049999999901</v>
      </c>
      <c r="P52">
        <f>Sheet1!P51</f>
        <v>29.88</v>
      </c>
      <c r="Q52">
        <f>Sheet1!Q51</f>
        <v>0.476654671743657</v>
      </c>
      <c r="R52">
        <f>Sheet1!R51</f>
        <v>4.5</v>
      </c>
      <c r="S52">
        <f>Sheet1!S51</f>
        <v>0</v>
      </c>
      <c r="T52">
        <f>Sheet1!T51</f>
        <v>0</v>
      </c>
      <c r="U52">
        <f>Sheet1!U51</f>
        <v>5.62</v>
      </c>
      <c r="V52">
        <f>Sheet1!V51</f>
        <v>1</v>
      </c>
      <c r="W52">
        <f>Sheet1!W51</f>
        <v>0</v>
      </c>
      <c r="X52">
        <f>Sheet1!X51</f>
        <v>-1481235.3678659601</v>
      </c>
      <c r="Y52">
        <f>Sheet1!Y51</f>
        <v>-7432246.1678648796</v>
      </c>
      <c r="Z52">
        <f>Sheet1!Z51</f>
        <v>3664320.68788312</v>
      </c>
      <c r="AA52">
        <f>Sheet1!AA51</f>
        <v>-42326896.558487497</v>
      </c>
      <c r="AB52">
        <f>Sheet1!AB51</f>
        <v>-70796551.8670073</v>
      </c>
      <c r="AC52">
        <f>Sheet1!AC51</f>
        <v>-17025045.0459539</v>
      </c>
      <c r="AD52">
        <f>Sheet1!AD51</f>
        <v>-726136.32791634498</v>
      </c>
      <c r="AE52">
        <f>Sheet1!AE51</f>
        <v>12680459.1496446</v>
      </c>
      <c r="AF52">
        <f>Sheet1!AF51</f>
        <v>0</v>
      </c>
      <c r="AG52">
        <f>Sheet1!AG51</f>
        <v>0</v>
      </c>
      <c r="AH52">
        <f>Sheet1!AH51</f>
        <v>158958498.88260499</v>
      </c>
      <c r="AI52">
        <f>Sheet1!AI51</f>
        <v>0</v>
      </c>
      <c r="AJ52">
        <f>Sheet1!AJ51</f>
        <v>0</v>
      </c>
      <c r="AK52">
        <f>Sheet1!AK51</f>
        <v>35515167.385037303</v>
      </c>
      <c r="AL52">
        <f>Sheet1!AL51</f>
        <v>30445601.463985901</v>
      </c>
      <c r="AM52">
        <f>Sheet1!AM51</f>
        <v>-8074926.4639831102</v>
      </c>
      <c r="AN52">
        <f>Sheet1!AN51</f>
        <v>0</v>
      </c>
      <c r="AO52">
        <f>Sheet1!AO51</f>
        <v>22370675.000002801</v>
      </c>
      <c r="AQ52" s="3"/>
      <c r="AS52" s="3"/>
      <c r="AU52" s="3"/>
      <c r="AW52" s="3"/>
      <c r="AY52" s="3"/>
      <c r="BB52" s="3"/>
      <c r="BD52" s="3"/>
      <c r="BF52" s="3"/>
      <c r="BG52"/>
      <c r="BH52"/>
      <c r="BI52"/>
      <c r="BJ52"/>
      <c r="BK52"/>
      <c r="BL52"/>
    </row>
    <row r="53" spans="1:64" x14ac:dyDescent="0.2">
      <c r="A53" t="str">
        <f t="shared" si="0"/>
        <v>1_10_2017</v>
      </c>
      <c r="B53">
        <v>1</v>
      </c>
      <c r="C53">
        <v>10</v>
      </c>
      <c r="D53">
        <v>2017</v>
      </c>
      <c r="E53">
        <f>Sheet1!E52</f>
        <v>2028458449</v>
      </c>
      <c r="F53">
        <f>Sheet1!F52</f>
        <v>3072351667.99999</v>
      </c>
      <c r="G53">
        <f>Sheet1!G52</f>
        <v>3093336562</v>
      </c>
      <c r="H53">
        <f>Sheet1!H52</f>
        <v>20984894.000001401</v>
      </c>
      <c r="I53">
        <f>Sheet1!I52</f>
        <v>3121158394.1827202</v>
      </c>
      <c r="J53">
        <f>Sheet1!J52</f>
        <v>219068881.83688301</v>
      </c>
      <c r="K53">
        <f>Sheet1!K52</f>
        <v>565251751.29999995</v>
      </c>
      <c r="L53">
        <f>Sheet1!L52</f>
        <v>1.89783476999999</v>
      </c>
      <c r="M53">
        <f>Sheet1!M52</f>
        <v>29668394.669999901</v>
      </c>
      <c r="N53">
        <f>Sheet1!N52</f>
        <v>2.6928000000000001</v>
      </c>
      <c r="O53">
        <f>Sheet1!O52</f>
        <v>35945.819999999898</v>
      </c>
      <c r="P53">
        <f>Sheet1!P52</f>
        <v>30</v>
      </c>
      <c r="Q53">
        <f>Sheet1!Q52</f>
        <v>0.47605266805906399</v>
      </c>
      <c r="R53">
        <f>Sheet1!R52</f>
        <v>4.5</v>
      </c>
      <c r="S53">
        <f>Sheet1!S52</f>
        <v>0</v>
      </c>
      <c r="T53">
        <f>Sheet1!T52</f>
        <v>0</v>
      </c>
      <c r="U53">
        <f>Sheet1!U52</f>
        <v>8.6999999999999993</v>
      </c>
      <c r="V53">
        <f>Sheet1!V52</f>
        <v>1</v>
      </c>
      <c r="W53">
        <f>Sheet1!W52</f>
        <v>0</v>
      </c>
      <c r="X53">
        <f>Sheet1!X52</f>
        <v>9231420.7526672706</v>
      </c>
      <c r="Y53">
        <f>Sheet1!Y52</f>
        <v>-2996439.5895106499</v>
      </c>
      <c r="Z53">
        <f>Sheet1!Z52</f>
        <v>14295020.943920899</v>
      </c>
      <c r="AA53">
        <f>Sheet1!AA52</f>
        <v>41695994.056148998</v>
      </c>
      <c r="AB53">
        <f>Sheet1!AB52</f>
        <v>-39867962.249890901</v>
      </c>
      <c r="AC53">
        <f>Sheet1!AC52</f>
        <v>7124646.5898550898</v>
      </c>
      <c r="AD53">
        <f>Sheet1!AD52</f>
        <v>845079.03358411905</v>
      </c>
      <c r="AE53">
        <f>Sheet1!AE52</f>
        <v>0</v>
      </c>
      <c r="AF53">
        <f>Sheet1!AF52</f>
        <v>0</v>
      </c>
      <c r="AG53">
        <f>Sheet1!AG52</f>
        <v>0</v>
      </c>
      <c r="AH53">
        <f>Sheet1!AH52</f>
        <v>200101799.048374</v>
      </c>
      <c r="AI53">
        <f>Sheet1!AI52</f>
        <v>0</v>
      </c>
      <c r="AJ53">
        <f>Sheet1!AJ52</f>
        <v>0</v>
      </c>
      <c r="AK53">
        <f>Sheet1!AK52</f>
        <v>230429558.58514899</v>
      </c>
      <c r="AL53">
        <f>Sheet1!AL52</f>
        <v>231921393.75962701</v>
      </c>
      <c r="AM53">
        <f>Sheet1!AM52</f>
        <v>-210936499.75962499</v>
      </c>
      <c r="AN53">
        <f>Sheet1!AN52</f>
        <v>0</v>
      </c>
      <c r="AO53">
        <f>Sheet1!AO52</f>
        <v>20984894.000001401</v>
      </c>
      <c r="AQ53" s="3"/>
      <c r="AS53" s="3"/>
      <c r="AU53" s="3"/>
      <c r="AW53" s="3"/>
      <c r="AY53" s="3"/>
      <c r="BB53" s="3"/>
      <c r="BD53" s="3"/>
      <c r="BF53" s="3"/>
      <c r="BG53"/>
      <c r="BH53"/>
      <c r="BI53"/>
      <c r="BJ53"/>
      <c r="BK53"/>
      <c r="BL53"/>
    </row>
    <row r="54" spans="1:64" x14ac:dyDescent="0.2">
      <c r="A54" t="str">
        <f t="shared" si="0"/>
        <v>1_10_2018</v>
      </c>
      <c r="B54">
        <v>1</v>
      </c>
      <c r="C54">
        <v>10</v>
      </c>
      <c r="D54">
        <v>2018</v>
      </c>
      <c r="E54">
        <f>Sheet1!E53</f>
        <v>2028458449</v>
      </c>
      <c r="F54">
        <f>Sheet1!F53</f>
        <v>3093336562</v>
      </c>
      <c r="G54">
        <f>Sheet1!G53</f>
        <v>3028681761</v>
      </c>
      <c r="H54">
        <f>Sheet1!H53</f>
        <v>-64654800.999999002</v>
      </c>
      <c r="I54">
        <f>Sheet1!I53</f>
        <v>3154567825.42169</v>
      </c>
      <c r="J54">
        <f>Sheet1!J53</f>
        <v>33409431.2389712</v>
      </c>
      <c r="K54">
        <f>Sheet1!K53</f>
        <v>560645667.79999995</v>
      </c>
      <c r="L54">
        <f>Sheet1!L53</f>
        <v>1.9555512669999999</v>
      </c>
      <c r="M54">
        <f>Sheet1!M53</f>
        <v>29807700.839999899</v>
      </c>
      <c r="N54">
        <f>Sheet1!N53</f>
        <v>2.9199999999999902</v>
      </c>
      <c r="O54">
        <f>Sheet1!O53</f>
        <v>36801.5</v>
      </c>
      <c r="P54">
        <f>Sheet1!P53</f>
        <v>30.01</v>
      </c>
      <c r="Q54">
        <f>Sheet1!Q53</f>
        <v>0.47627332414381301</v>
      </c>
      <c r="R54">
        <f>Sheet1!R53</f>
        <v>4.5999999999999996</v>
      </c>
      <c r="S54">
        <f>Sheet1!S53</f>
        <v>0</v>
      </c>
      <c r="T54">
        <f>Sheet1!T53</f>
        <v>0</v>
      </c>
      <c r="U54">
        <f>Sheet1!U53</f>
        <v>12.31</v>
      </c>
      <c r="V54">
        <f>Sheet1!V53</f>
        <v>1</v>
      </c>
      <c r="W54">
        <f>Sheet1!W53</f>
        <v>1</v>
      </c>
      <c r="X54">
        <f>Sheet1!X53</f>
        <v>-13209960.2070996</v>
      </c>
      <c r="Y54">
        <f>Sheet1!Y53</f>
        <v>-43450877.9514594</v>
      </c>
      <c r="Z54">
        <f>Sheet1!Z53</f>
        <v>8628874.6244305093</v>
      </c>
      <c r="AA54">
        <f>Sheet1!AA53</f>
        <v>33313034.488694999</v>
      </c>
      <c r="AB54">
        <f>Sheet1!AB53</f>
        <v>-52151938.730929501</v>
      </c>
      <c r="AC54">
        <f>Sheet1!AC53</f>
        <v>597141.39295294497</v>
      </c>
      <c r="AD54">
        <f>Sheet1!AD53</f>
        <v>-311809.05633116601</v>
      </c>
      <c r="AE54">
        <f>Sheet1!AE53</f>
        <v>3210177.4561866098</v>
      </c>
      <c r="AF54">
        <f>Sheet1!AF53</f>
        <v>0</v>
      </c>
      <c r="AG54">
        <f>Sheet1!AG53</f>
        <v>0</v>
      </c>
      <c r="AH54">
        <f>Sheet1!AH53</f>
        <v>237436969.83342201</v>
      </c>
      <c r="AI54">
        <f>Sheet1!AI53</f>
        <v>0</v>
      </c>
      <c r="AJ54">
        <f>Sheet1!AJ53</f>
        <v>-128726468.682096</v>
      </c>
      <c r="AK54">
        <f>Sheet1!AK53</f>
        <v>45335143.1677709</v>
      </c>
      <c r="AL54">
        <f>Sheet1!AL53</f>
        <v>33111621.428683199</v>
      </c>
      <c r="AM54">
        <f>Sheet1!AM53</f>
        <v>-97766422.428682297</v>
      </c>
      <c r="AN54">
        <f>Sheet1!AN53</f>
        <v>0</v>
      </c>
      <c r="AO54">
        <f>Sheet1!AO53</f>
        <v>-64654800.999999002</v>
      </c>
      <c r="AQ54" s="3"/>
      <c r="AS54" s="3"/>
      <c r="AU54" s="3"/>
      <c r="AW54" s="3"/>
      <c r="AY54" s="3"/>
      <c r="BB54" s="3"/>
      <c r="BD54" s="3"/>
      <c r="BF54" s="3"/>
      <c r="BG54"/>
      <c r="BH54"/>
      <c r="BI54"/>
      <c r="BJ54"/>
      <c r="BK54"/>
      <c r="BL54"/>
    </row>
    <row r="55" spans="1:64" x14ac:dyDescent="0.2">
      <c r="F55"/>
      <c r="G55"/>
      <c r="H55"/>
      <c r="I55"/>
      <c r="J55"/>
      <c r="K55"/>
      <c r="L55"/>
      <c r="M55"/>
      <c r="N55"/>
      <c r="O55"/>
      <c r="P55"/>
      <c r="Q55"/>
      <c r="AA55" s="4"/>
      <c r="AB55" s="4"/>
      <c r="AD55" s="3"/>
      <c r="AF55" s="3"/>
      <c r="AH55" s="3"/>
      <c r="AI55" s="2"/>
      <c r="AL55" s="3"/>
      <c r="AM55" s="3"/>
      <c r="AN55" s="3"/>
      <c r="AO55" s="2"/>
      <c r="AP55" s="2"/>
      <c r="AQ55" s="3"/>
      <c r="AR55" s="3"/>
      <c r="AS55" s="3"/>
      <c r="AT55" s="3"/>
      <c r="AU55" s="3"/>
      <c r="AV55" s="3"/>
      <c r="AW55" s="3"/>
      <c r="AX55" s="3"/>
      <c r="AY55" s="3"/>
      <c r="BB55" s="3"/>
      <c r="BD55" s="3"/>
      <c r="BF55" s="3"/>
      <c r="BG55"/>
      <c r="BH55"/>
      <c r="BI55"/>
      <c r="BJ55"/>
      <c r="BK55"/>
    </row>
    <row r="56" spans="1:64" x14ac:dyDescent="0.2">
      <c r="C56" s="1" t="s">
        <v>15</v>
      </c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C56"/>
      <c r="AE56"/>
      <c r="AG56"/>
      <c r="AK56"/>
      <c r="AL56"/>
      <c r="AN56"/>
      <c r="AP56" s="2"/>
      <c r="AQ56" s="3"/>
      <c r="AR56" s="3"/>
      <c r="AS56" s="3"/>
      <c r="AT56" s="3"/>
      <c r="AU56" s="3"/>
      <c r="AV56" s="3"/>
      <c r="AW56" s="3"/>
      <c r="AX56" s="3"/>
      <c r="AY56" s="3"/>
      <c r="BB56" s="3"/>
      <c r="BD56" s="3"/>
      <c r="BF56" s="3"/>
      <c r="BG56"/>
      <c r="BH56"/>
      <c r="BI56"/>
      <c r="BJ56"/>
      <c r="BK56"/>
    </row>
    <row r="57" spans="1:64" s="5" customFormat="1" ht="34" x14ac:dyDescent="0.2">
      <c r="B57" s="5" t="s">
        <v>0</v>
      </c>
      <c r="C57" s="5" t="s">
        <v>2</v>
      </c>
      <c r="D57" s="5" t="s">
        <v>1</v>
      </c>
      <c r="E57" s="5" t="s">
        <v>62</v>
      </c>
      <c r="F57" s="5" t="s">
        <v>3</v>
      </c>
      <c r="G57" s="5" t="s">
        <v>4</v>
      </c>
      <c r="H57" s="5" t="s">
        <v>5</v>
      </c>
      <c r="I57" s="5" t="s">
        <v>6</v>
      </c>
      <c r="J57" s="5" t="s">
        <v>7</v>
      </c>
      <c r="K57" s="5" t="s">
        <v>8</v>
      </c>
      <c r="L57" s="5" t="s">
        <v>18</v>
      </c>
      <c r="M57" s="5" t="s">
        <v>9</v>
      </c>
      <c r="N57" s="5" t="s">
        <v>17</v>
      </c>
      <c r="O57" s="5" t="s">
        <v>16</v>
      </c>
      <c r="P57" s="5" t="s">
        <v>10</v>
      </c>
      <c r="Q57" s="5" t="s">
        <v>79</v>
      </c>
      <c r="R57" s="5" t="s">
        <v>32</v>
      </c>
      <c r="S57" t="s">
        <v>89</v>
      </c>
      <c r="T57" t="s">
        <v>85</v>
      </c>
      <c r="U57" t="s">
        <v>90</v>
      </c>
      <c r="V57" t="s">
        <v>49</v>
      </c>
      <c r="W57" t="s">
        <v>50</v>
      </c>
      <c r="X57" t="s">
        <v>11</v>
      </c>
      <c r="Y57" t="s">
        <v>33</v>
      </c>
      <c r="Z57" t="s">
        <v>12</v>
      </c>
      <c r="AA57" t="s">
        <v>34</v>
      </c>
      <c r="AB57" t="s">
        <v>35</v>
      </c>
      <c r="AC57" t="s">
        <v>13</v>
      </c>
      <c r="AD57" t="s">
        <v>81</v>
      </c>
      <c r="AE57" t="s">
        <v>36</v>
      </c>
      <c r="AF57" t="s">
        <v>91</v>
      </c>
      <c r="AG57" t="s">
        <v>86</v>
      </c>
      <c r="AH57" t="s">
        <v>92</v>
      </c>
      <c r="AI57" t="s">
        <v>51</v>
      </c>
      <c r="AJ57" t="s">
        <v>52</v>
      </c>
      <c r="AK57" t="s">
        <v>44</v>
      </c>
      <c r="AL57" t="s">
        <v>45</v>
      </c>
      <c r="AM57" t="s">
        <v>46</v>
      </c>
      <c r="AN57" t="s">
        <v>47</v>
      </c>
      <c r="AO57" t="s">
        <v>48</v>
      </c>
      <c r="BH57" s="7"/>
      <c r="BI57" s="7"/>
      <c r="BJ57" s="7"/>
      <c r="BK57" s="7"/>
      <c r="BL57" s="7"/>
    </row>
    <row r="58" spans="1:64" x14ac:dyDescent="0.2">
      <c r="A58" t="str">
        <f t="shared" ref="A58:A91" si="1">CONCATENATE(B58,"_",C58,"_",D58)</f>
        <v>1_1_2002</v>
      </c>
      <c r="B58">
        <v>1</v>
      </c>
      <c r="C58">
        <v>1</v>
      </c>
      <c r="D58">
        <v>2002</v>
      </c>
      <c r="E58">
        <f>Sheet1!E3</f>
        <v>1069915403.65499</v>
      </c>
      <c r="F58">
        <f>Sheet1!F3</f>
        <v>0</v>
      </c>
      <c r="G58">
        <f>Sheet1!G3</f>
        <v>1069915403.65499</v>
      </c>
      <c r="H58">
        <f>Sheet1!H3</f>
        <v>0</v>
      </c>
      <c r="I58">
        <f>Sheet1!I3</f>
        <v>933848584.89203703</v>
      </c>
      <c r="J58">
        <f>Sheet1!J3</f>
        <v>0</v>
      </c>
      <c r="K58">
        <f>Sheet1!K3</f>
        <v>50740292.217438303</v>
      </c>
      <c r="L58">
        <f>Sheet1!L3</f>
        <v>1.7132453925100699</v>
      </c>
      <c r="M58">
        <f>Sheet1!M3</f>
        <v>8927514.0518831294</v>
      </c>
      <c r="N58">
        <f>Sheet1!N3</f>
        <v>1.94994096951705</v>
      </c>
      <c r="O58">
        <f>Sheet1!O3</f>
        <v>43176.306881081997</v>
      </c>
      <c r="P58">
        <f>Sheet1!P3</f>
        <v>11.1578924248098</v>
      </c>
      <c r="Q58">
        <f>Sheet1!Q3</f>
        <v>0.51516486358284896</v>
      </c>
      <c r="R58">
        <f>Sheet1!R3</f>
        <v>3.9475414957497899</v>
      </c>
      <c r="S58">
        <f>Sheet1!S3</f>
        <v>0</v>
      </c>
      <c r="T58">
        <f>Sheet1!T3</f>
        <v>0</v>
      </c>
      <c r="U58">
        <f>Sheet1!U3</f>
        <v>0</v>
      </c>
      <c r="V58">
        <f>Sheet1!V3</f>
        <v>0</v>
      </c>
      <c r="W58">
        <f>Sheet1!W3</f>
        <v>0</v>
      </c>
      <c r="X58">
        <f>Sheet1!X3</f>
        <v>0</v>
      </c>
      <c r="Y58">
        <f>Sheet1!Y3</f>
        <v>0</v>
      </c>
      <c r="Z58">
        <f>Sheet1!Z3</f>
        <v>0</v>
      </c>
      <c r="AA58">
        <f>Sheet1!AA3</f>
        <v>0</v>
      </c>
      <c r="AB58">
        <f>Sheet1!AB3</f>
        <v>0</v>
      </c>
      <c r="AC58">
        <f>Sheet1!AC3</f>
        <v>0</v>
      </c>
      <c r="AD58">
        <f>Sheet1!AD3</f>
        <v>0</v>
      </c>
      <c r="AE58">
        <f>Sheet1!AE3</f>
        <v>0</v>
      </c>
      <c r="AF58">
        <f>Sheet1!AF3</f>
        <v>0</v>
      </c>
      <c r="AG58">
        <f>Sheet1!AG3</f>
        <v>0</v>
      </c>
      <c r="AH58">
        <f>Sheet1!AH3</f>
        <v>0</v>
      </c>
      <c r="AI58">
        <f>Sheet1!AI3</f>
        <v>0</v>
      </c>
      <c r="AJ58">
        <f>Sheet1!AJ3</f>
        <v>0</v>
      </c>
      <c r="AK58">
        <f>Sheet1!AK3</f>
        <v>0</v>
      </c>
      <c r="AL58">
        <f>Sheet1!AL3</f>
        <v>0</v>
      </c>
      <c r="AM58">
        <f>Sheet1!AM3</f>
        <v>0</v>
      </c>
      <c r="AN58">
        <f>Sheet1!AN3</f>
        <v>1069915403.65499</v>
      </c>
      <c r="AO58">
        <f>Sheet1!AO3</f>
        <v>1069915403.65499</v>
      </c>
      <c r="BG58"/>
      <c r="BH58"/>
      <c r="BI58"/>
      <c r="BJ58"/>
      <c r="BK58"/>
      <c r="BL58"/>
    </row>
    <row r="59" spans="1:64" x14ac:dyDescent="0.2">
      <c r="A59" t="str">
        <f t="shared" si="1"/>
        <v>1_1_2003</v>
      </c>
      <c r="B59">
        <v>1</v>
      </c>
      <c r="C59">
        <v>1</v>
      </c>
      <c r="D59">
        <v>2003</v>
      </c>
      <c r="E59">
        <f>Sheet1!E4</f>
        <v>1069915403.65499</v>
      </c>
      <c r="F59">
        <f>Sheet1!F4</f>
        <v>1069915403.65499</v>
      </c>
      <c r="G59">
        <f>Sheet1!G4</f>
        <v>1280048422.5409999</v>
      </c>
      <c r="H59">
        <f>Sheet1!H4</f>
        <v>-8072855.0139993597</v>
      </c>
      <c r="I59">
        <f>Sheet1!I4</f>
        <v>1213020033.2167699</v>
      </c>
      <c r="J59">
        <f>Sheet1!J4</f>
        <v>75989581.573814601</v>
      </c>
      <c r="K59">
        <f>Sheet1!K4</f>
        <v>55154282.018025398</v>
      </c>
      <c r="L59">
        <f>Sheet1!L4</f>
        <v>1.7044660506167599</v>
      </c>
      <c r="M59">
        <f>Sheet1!M4</f>
        <v>9071937.9912379794</v>
      </c>
      <c r="N59">
        <f>Sheet1!N4</f>
        <v>2.2262163531117101</v>
      </c>
      <c r="O59">
        <f>Sheet1!O4</f>
        <v>42308.368744748099</v>
      </c>
      <c r="P59">
        <f>Sheet1!P4</f>
        <v>10.988696350111701</v>
      </c>
      <c r="Q59">
        <f>Sheet1!Q4</f>
        <v>0.51313382288538001</v>
      </c>
      <c r="R59">
        <f>Sheet1!R4</f>
        <v>3.9475414957497899</v>
      </c>
      <c r="S59">
        <f>Sheet1!S4</f>
        <v>0</v>
      </c>
      <c r="T59">
        <f>Sheet1!T4</f>
        <v>0</v>
      </c>
      <c r="U59">
        <f>Sheet1!U4</f>
        <v>0</v>
      </c>
      <c r="V59">
        <f>Sheet1!V4</f>
        <v>0</v>
      </c>
      <c r="W59">
        <f>Sheet1!W4</f>
        <v>0</v>
      </c>
      <c r="X59">
        <f>Sheet1!X4</f>
        <v>41925734.463514403</v>
      </c>
      <c r="Y59">
        <f>Sheet1!Y4</f>
        <v>1278165.1993096001</v>
      </c>
      <c r="Z59">
        <f>Sheet1!Z4</f>
        <v>11089818.2414898</v>
      </c>
      <c r="AA59">
        <f>Sheet1!AA4</f>
        <v>17187138.760161601</v>
      </c>
      <c r="AB59">
        <f>Sheet1!AB4</f>
        <v>16275380.119239399</v>
      </c>
      <c r="AC59">
        <f>Sheet1!AC4</f>
        <v>-3483487.16986949</v>
      </c>
      <c r="AD59">
        <f>Sheet1!AD4</f>
        <v>997303.64854694298</v>
      </c>
      <c r="AE59">
        <f>Sheet1!AE4</f>
        <v>0</v>
      </c>
      <c r="AF59">
        <f>Sheet1!AF4</f>
        <v>0</v>
      </c>
      <c r="AG59">
        <f>Sheet1!AG4</f>
        <v>0</v>
      </c>
      <c r="AH59">
        <f>Sheet1!AH4</f>
        <v>0</v>
      </c>
      <c r="AI59">
        <f>Sheet1!AI4</f>
        <v>0</v>
      </c>
      <c r="AJ59">
        <f>Sheet1!AJ4</f>
        <v>0</v>
      </c>
      <c r="AK59">
        <f>Sheet1!AK4</f>
        <v>85270053.262392402</v>
      </c>
      <c r="AL59">
        <f>Sheet1!AL4</f>
        <v>87402078.641941205</v>
      </c>
      <c r="AM59">
        <f>Sheet1!AM4</f>
        <v>-95474933.655940503</v>
      </c>
      <c r="AN59">
        <f>Sheet1!AN4</f>
        <v>0</v>
      </c>
      <c r="AO59">
        <f>Sheet1!AO4</f>
        <v>-8072855.0139993597</v>
      </c>
      <c r="AQ59" s="3"/>
      <c r="AS59" s="3"/>
      <c r="AU59" s="3"/>
      <c r="AW59" s="3"/>
      <c r="AY59" s="3"/>
      <c r="BB59" s="3"/>
      <c r="BD59" s="3"/>
      <c r="BF59" s="3"/>
      <c r="BG59"/>
      <c r="BH59"/>
      <c r="BI59"/>
      <c r="BJ59"/>
      <c r="BK59"/>
      <c r="BL59"/>
    </row>
    <row r="60" spans="1:64" x14ac:dyDescent="0.2">
      <c r="A60" t="str">
        <f t="shared" si="1"/>
        <v>1_1_2004</v>
      </c>
      <c r="B60">
        <v>1</v>
      </c>
      <c r="C60">
        <v>1</v>
      </c>
      <c r="D60">
        <v>2004</v>
      </c>
      <c r="E60">
        <f>Sheet1!E5</f>
        <v>1077611290.65499</v>
      </c>
      <c r="F60">
        <f>Sheet1!F5</f>
        <v>1280048422.5409999</v>
      </c>
      <c r="G60">
        <f>Sheet1!G5</f>
        <v>1353575032.98</v>
      </c>
      <c r="H60">
        <f>Sheet1!H5</f>
        <v>65830723.439000197</v>
      </c>
      <c r="I60">
        <f>Sheet1!I5</f>
        <v>1307643198.5871501</v>
      </c>
      <c r="J60">
        <f>Sheet1!J5</f>
        <v>86462235.296891898</v>
      </c>
      <c r="K60">
        <f>Sheet1!K5</f>
        <v>55263206.7339359</v>
      </c>
      <c r="L60">
        <f>Sheet1!L5</f>
        <v>1.70638329413181</v>
      </c>
      <c r="M60">
        <f>Sheet1!M5</f>
        <v>9242271.3628880493</v>
      </c>
      <c r="N60">
        <f>Sheet1!N5</f>
        <v>2.5518910683608498</v>
      </c>
      <c r="O60">
        <f>Sheet1!O5</f>
        <v>41030.5670729212</v>
      </c>
      <c r="P60">
        <f>Sheet1!P5</f>
        <v>10.7946803484576</v>
      </c>
      <c r="Q60">
        <f>Sheet1!Q5</f>
        <v>0.50995663186427798</v>
      </c>
      <c r="R60">
        <f>Sheet1!R5</f>
        <v>3.9400603557051199</v>
      </c>
      <c r="S60">
        <f>Sheet1!S5</f>
        <v>0</v>
      </c>
      <c r="T60">
        <f>Sheet1!T5</f>
        <v>0</v>
      </c>
      <c r="U60">
        <f>Sheet1!U5</f>
        <v>0</v>
      </c>
      <c r="V60">
        <f>Sheet1!V5</f>
        <v>0</v>
      </c>
      <c r="W60">
        <f>Sheet1!W5</f>
        <v>0</v>
      </c>
      <c r="X60">
        <f>Sheet1!X5</f>
        <v>14478640.4259887</v>
      </c>
      <c r="Y60">
        <f>Sheet1!Y5</f>
        <v>11078046.9897954</v>
      </c>
      <c r="Z60">
        <f>Sheet1!Z5</f>
        <v>16648615.8739253</v>
      </c>
      <c r="AA60">
        <f>Sheet1!AA5</f>
        <v>22197088.652561199</v>
      </c>
      <c r="AB60">
        <f>Sheet1!AB5</f>
        <v>30032123.9254601</v>
      </c>
      <c r="AC60">
        <f>Sheet1!AC5</f>
        <v>-2286930.0880764201</v>
      </c>
      <c r="AD60">
        <f>Sheet1!AD5</f>
        <v>872526.42321458203</v>
      </c>
      <c r="AE60">
        <f>Sheet1!AE5</f>
        <v>0</v>
      </c>
      <c r="AF60">
        <f>Sheet1!AF5</f>
        <v>0</v>
      </c>
      <c r="AG60">
        <f>Sheet1!AG5</f>
        <v>0</v>
      </c>
      <c r="AH60">
        <f>Sheet1!AH5</f>
        <v>0</v>
      </c>
      <c r="AI60">
        <f>Sheet1!AI5</f>
        <v>0</v>
      </c>
      <c r="AJ60">
        <f>Sheet1!AJ5</f>
        <v>0</v>
      </c>
      <c r="AK60">
        <f>Sheet1!AK5</f>
        <v>93020112.202868998</v>
      </c>
      <c r="AL60">
        <f>Sheet1!AL5</f>
        <v>96439691.913781002</v>
      </c>
      <c r="AM60">
        <f>Sheet1!AM5</f>
        <v>-30608968.474780802</v>
      </c>
      <c r="AN60">
        <f>Sheet1!AN5</f>
        <v>7695887</v>
      </c>
      <c r="AO60">
        <f>Sheet1!AO5</f>
        <v>73526610.439000204</v>
      </c>
      <c r="AQ60" s="3"/>
      <c r="AS60" s="3"/>
      <c r="AU60" s="3"/>
      <c r="AW60" s="3"/>
      <c r="AY60" s="3"/>
      <c r="BB60" s="3"/>
      <c r="BD60" s="3"/>
      <c r="BF60" s="3"/>
      <c r="BG60"/>
      <c r="BH60"/>
      <c r="BI60"/>
      <c r="BJ60"/>
      <c r="BK60"/>
      <c r="BL60"/>
    </row>
    <row r="61" spans="1:64" x14ac:dyDescent="0.2">
      <c r="A61" t="str">
        <f t="shared" si="1"/>
        <v>1_1_2005</v>
      </c>
      <c r="B61">
        <v>1</v>
      </c>
      <c r="C61">
        <v>1</v>
      </c>
      <c r="D61">
        <v>2005</v>
      </c>
      <c r="E61">
        <f>Sheet1!E6</f>
        <v>1119130613.65499</v>
      </c>
      <c r="F61">
        <f>Sheet1!F6</f>
        <v>1353575032.98</v>
      </c>
      <c r="G61">
        <f>Sheet1!G6</f>
        <v>1433053203.59899</v>
      </c>
      <c r="H61">
        <f>Sheet1!H6</f>
        <v>37958847.618998297</v>
      </c>
      <c r="I61">
        <f>Sheet1!I6</f>
        <v>1409323515.20082</v>
      </c>
      <c r="J61">
        <f>Sheet1!J6</f>
        <v>62620286.819078296</v>
      </c>
      <c r="K61">
        <f>Sheet1!K6</f>
        <v>54028360.394160204</v>
      </c>
      <c r="L61">
        <f>Sheet1!L6</f>
        <v>1.69566201981458</v>
      </c>
      <c r="M61">
        <f>Sheet1!M6</f>
        <v>9248942.3896951694</v>
      </c>
      <c r="N61">
        <f>Sheet1!N6</f>
        <v>3.0219532904527702</v>
      </c>
      <c r="O61">
        <f>Sheet1!O6</f>
        <v>39892.890941942002</v>
      </c>
      <c r="P61">
        <f>Sheet1!P6</f>
        <v>10.446193998783199</v>
      </c>
      <c r="Q61">
        <f>Sheet1!Q6</f>
        <v>0.51102334465351695</v>
      </c>
      <c r="R61">
        <f>Sheet1!R6</f>
        <v>3.9587157425717199</v>
      </c>
      <c r="S61">
        <f>Sheet1!S6</f>
        <v>0</v>
      </c>
      <c r="T61">
        <f>Sheet1!T6</f>
        <v>0</v>
      </c>
      <c r="U61">
        <f>Sheet1!U6</f>
        <v>0</v>
      </c>
      <c r="V61">
        <f>Sheet1!V6</f>
        <v>0</v>
      </c>
      <c r="W61">
        <f>Sheet1!W6</f>
        <v>0</v>
      </c>
      <c r="X61">
        <f>Sheet1!X6</f>
        <v>-2431984.7182662599</v>
      </c>
      <c r="Y61">
        <f>Sheet1!Y6</f>
        <v>-8181200.8430537097</v>
      </c>
      <c r="Z61">
        <f>Sheet1!Z6</f>
        <v>18125302.2008106</v>
      </c>
      <c r="AA61">
        <f>Sheet1!AA6</f>
        <v>29992485.415627301</v>
      </c>
      <c r="AB61">
        <f>Sheet1!AB6</f>
        <v>29192728.285443399</v>
      </c>
      <c r="AC61">
        <f>Sheet1!AC6</f>
        <v>-2607402.9109136802</v>
      </c>
      <c r="AD61">
        <f>Sheet1!AD6</f>
        <v>952252.24547320302</v>
      </c>
      <c r="AE61">
        <f>Sheet1!AE6</f>
        <v>0</v>
      </c>
      <c r="AF61">
        <f>Sheet1!AF6</f>
        <v>0</v>
      </c>
      <c r="AG61">
        <f>Sheet1!AG6</f>
        <v>0</v>
      </c>
      <c r="AH61">
        <f>Sheet1!AH6</f>
        <v>0</v>
      </c>
      <c r="AI61">
        <f>Sheet1!AI6</f>
        <v>0</v>
      </c>
      <c r="AJ61">
        <f>Sheet1!AJ6</f>
        <v>0</v>
      </c>
      <c r="AK61">
        <f>Sheet1!AK6</f>
        <v>65042179.675120898</v>
      </c>
      <c r="AL61">
        <f>Sheet1!AL6</f>
        <v>66044190.882270798</v>
      </c>
      <c r="AM61">
        <f>Sheet1!AM6</f>
        <v>-28085343.263272502</v>
      </c>
      <c r="AN61">
        <f>Sheet1!AN6</f>
        <v>41519322.999999903</v>
      </c>
      <c r="AO61">
        <f>Sheet1!AO6</f>
        <v>79478170.6189982</v>
      </c>
      <c r="AQ61" s="3"/>
      <c r="AS61" s="3"/>
      <c r="AU61" s="3"/>
      <c r="AW61" s="3"/>
      <c r="AY61" s="3"/>
      <c r="BB61" s="3"/>
      <c r="BD61" s="3"/>
      <c r="BF61" s="3"/>
      <c r="BG61"/>
      <c r="BH61"/>
      <c r="BI61"/>
      <c r="BJ61"/>
      <c r="BK61"/>
      <c r="BL61"/>
    </row>
    <row r="62" spans="1:64" x14ac:dyDescent="0.2">
      <c r="A62" t="str">
        <f t="shared" si="1"/>
        <v>1_1_2006</v>
      </c>
      <c r="B62">
        <v>1</v>
      </c>
      <c r="C62">
        <v>1</v>
      </c>
      <c r="D62">
        <v>2006</v>
      </c>
      <c r="E62">
        <f>Sheet1!E7</f>
        <v>1119130613.65499</v>
      </c>
      <c r="F62">
        <f>Sheet1!F7</f>
        <v>1433053203.59899</v>
      </c>
      <c r="G62">
        <f>Sheet1!G7</f>
        <v>1493228483.316</v>
      </c>
      <c r="H62">
        <f>Sheet1!H7</f>
        <v>60175279.717001699</v>
      </c>
      <c r="I62">
        <f>Sheet1!I7</f>
        <v>1511523960.93734</v>
      </c>
      <c r="J62">
        <f>Sheet1!J7</f>
        <v>102200445.736522</v>
      </c>
      <c r="K62">
        <f>Sheet1!K7</f>
        <v>56052606.436925203</v>
      </c>
      <c r="L62">
        <f>Sheet1!L7</f>
        <v>1.77182285416152</v>
      </c>
      <c r="M62">
        <f>Sheet1!M7</f>
        <v>9504547.6584742405</v>
      </c>
      <c r="N62">
        <f>Sheet1!N7</f>
        <v>3.3087203668259701</v>
      </c>
      <c r="O62">
        <f>Sheet1!O7</f>
        <v>38228.970289698198</v>
      </c>
      <c r="P62">
        <f>Sheet1!P7</f>
        <v>10.313201742091399</v>
      </c>
      <c r="Q62">
        <f>Sheet1!Q7</f>
        <v>0.50906888542158901</v>
      </c>
      <c r="R62">
        <f>Sheet1!R7</f>
        <v>4.2618133190396499</v>
      </c>
      <c r="S62">
        <f>Sheet1!S7</f>
        <v>0</v>
      </c>
      <c r="T62">
        <f>Sheet1!T7</f>
        <v>0</v>
      </c>
      <c r="U62">
        <f>Sheet1!U7</f>
        <v>0</v>
      </c>
      <c r="V62">
        <f>Sheet1!V7</f>
        <v>0</v>
      </c>
      <c r="W62">
        <f>Sheet1!W7</f>
        <v>0</v>
      </c>
      <c r="X62">
        <f>Sheet1!X7</f>
        <v>30711585.521950498</v>
      </c>
      <c r="Y62">
        <f>Sheet1!Y7</f>
        <v>-20753046.187296201</v>
      </c>
      <c r="Z62">
        <f>Sheet1!Z7</f>
        <v>24554296.147608999</v>
      </c>
      <c r="AA62">
        <f>Sheet1!AA7</f>
        <v>18179356.6910492</v>
      </c>
      <c r="AB62">
        <f>Sheet1!AB7</f>
        <v>48104100.772689603</v>
      </c>
      <c r="AC62">
        <f>Sheet1!AC7</f>
        <v>-1829401.85541752</v>
      </c>
      <c r="AD62">
        <f>Sheet1!AD7</f>
        <v>1388607.54279686</v>
      </c>
      <c r="AE62">
        <f>Sheet1!AE7</f>
        <v>3937949.2200191799</v>
      </c>
      <c r="AF62">
        <f>Sheet1!AF7</f>
        <v>0</v>
      </c>
      <c r="AG62">
        <f>Sheet1!AG7</f>
        <v>0</v>
      </c>
      <c r="AH62">
        <f>Sheet1!AH7</f>
        <v>0</v>
      </c>
      <c r="AI62">
        <f>Sheet1!AI7</f>
        <v>0</v>
      </c>
      <c r="AJ62">
        <f>Sheet1!AJ7</f>
        <v>0</v>
      </c>
      <c r="AK62">
        <f>Sheet1!AK7</f>
        <v>104293447.85340001</v>
      </c>
      <c r="AL62">
        <f>Sheet1!AL7</f>
        <v>106614488.69889601</v>
      </c>
      <c r="AM62">
        <f>Sheet1!AM7</f>
        <v>-46439208.981894597</v>
      </c>
      <c r="AN62">
        <f>Sheet1!AN7</f>
        <v>0</v>
      </c>
      <c r="AO62">
        <f>Sheet1!AO7</f>
        <v>60175279.717001699</v>
      </c>
      <c r="AQ62" s="3"/>
      <c r="AS62" s="3"/>
      <c r="AU62" s="3"/>
      <c r="AW62" s="3"/>
      <c r="AY62" s="3"/>
      <c r="BB62" s="3"/>
      <c r="BD62" s="3"/>
      <c r="BF62" s="3"/>
      <c r="BG62"/>
      <c r="BH62"/>
      <c r="BI62"/>
      <c r="BJ62"/>
      <c r="BK62"/>
      <c r="BL62"/>
    </row>
    <row r="63" spans="1:64" x14ac:dyDescent="0.2">
      <c r="A63" t="str">
        <f t="shared" si="1"/>
        <v>1_1_2007</v>
      </c>
      <c r="B63">
        <v>1</v>
      </c>
      <c r="C63">
        <v>1</v>
      </c>
      <c r="D63">
        <v>2007</v>
      </c>
      <c r="E63">
        <f>Sheet1!E8</f>
        <v>1119130613.65499</v>
      </c>
      <c r="F63">
        <f>Sheet1!F8</f>
        <v>1493228483.316</v>
      </c>
      <c r="G63">
        <f>Sheet1!G8</f>
        <v>1522929524.6889999</v>
      </c>
      <c r="H63">
        <f>Sheet1!H8</f>
        <v>29701041.372999702</v>
      </c>
      <c r="I63">
        <f>Sheet1!I8</f>
        <v>1566340847.4932301</v>
      </c>
      <c r="J63">
        <f>Sheet1!J8</f>
        <v>54816886.5558879</v>
      </c>
      <c r="K63">
        <f>Sheet1!K8</f>
        <v>60015922.491439298</v>
      </c>
      <c r="L63">
        <f>Sheet1!L8</f>
        <v>1.71490815927911</v>
      </c>
      <c r="M63">
        <f>Sheet1!M8</f>
        <v>9569650.1283425204</v>
      </c>
      <c r="N63">
        <f>Sheet1!N8</f>
        <v>3.4804285654891198</v>
      </c>
      <c r="O63">
        <f>Sheet1!O8</f>
        <v>38847.132965487101</v>
      </c>
      <c r="P63">
        <f>Sheet1!P8</f>
        <v>10.0897342228641</v>
      </c>
      <c r="Q63">
        <f>Sheet1!Q8</f>
        <v>0.50292434994072099</v>
      </c>
      <c r="R63">
        <f>Sheet1!R8</f>
        <v>4.4118228256806296</v>
      </c>
      <c r="S63">
        <f>Sheet1!S8</f>
        <v>0</v>
      </c>
      <c r="T63">
        <f>Sheet1!T8</f>
        <v>0</v>
      </c>
      <c r="U63">
        <f>Sheet1!U8</f>
        <v>0</v>
      </c>
      <c r="V63">
        <f>Sheet1!V8</f>
        <v>0</v>
      </c>
      <c r="W63">
        <f>Sheet1!W8</f>
        <v>0</v>
      </c>
      <c r="X63">
        <f>Sheet1!X8</f>
        <v>44652822.541483298</v>
      </c>
      <c r="Y63">
        <f>Sheet1!Y8</f>
        <v>6503122.7832601704</v>
      </c>
      <c r="Z63">
        <f>Sheet1!Z8</f>
        <v>6990851.9545781398</v>
      </c>
      <c r="AA63">
        <f>Sheet1!AA8</f>
        <v>9994540.3615290001</v>
      </c>
      <c r="AB63">
        <f>Sheet1!AB8</f>
        <v>-14127528.1045333</v>
      </c>
      <c r="AC63">
        <f>Sheet1!AC8</f>
        <v>-4341990.4727011099</v>
      </c>
      <c r="AD63">
        <f>Sheet1!AD8</f>
        <v>3374308.5726828999</v>
      </c>
      <c r="AE63">
        <f>Sheet1!AE8</f>
        <v>3298957.2701313202</v>
      </c>
      <c r="AF63">
        <f>Sheet1!AF8</f>
        <v>0</v>
      </c>
      <c r="AG63">
        <f>Sheet1!AG8</f>
        <v>0</v>
      </c>
      <c r="AH63">
        <f>Sheet1!AH8</f>
        <v>0</v>
      </c>
      <c r="AI63">
        <f>Sheet1!AI8</f>
        <v>0</v>
      </c>
      <c r="AJ63">
        <f>Sheet1!AJ8</f>
        <v>0</v>
      </c>
      <c r="AK63">
        <f>Sheet1!AK8</f>
        <v>56345084.906430401</v>
      </c>
      <c r="AL63">
        <f>Sheet1!AL8</f>
        <v>55855515.280626997</v>
      </c>
      <c r="AM63">
        <f>Sheet1!AM8</f>
        <v>-26154473.907627199</v>
      </c>
      <c r="AN63">
        <f>Sheet1!AN8</f>
        <v>0</v>
      </c>
      <c r="AO63">
        <f>Sheet1!AO8</f>
        <v>29701041.372999702</v>
      </c>
      <c r="AQ63" s="3"/>
      <c r="AS63" s="3"/>
      <c r="AU63" s="3"/>
      <c r="AW63" s="3"/>
      <c r="AY63" s="3"/>
      <c r="BB63" s="3"/>
      <c r="BD63" s="3"/>
      <c r="BF63" s="3"/>
      <c r="BG63"/>
      <c r="BH63"/>
      <c r="BI63"/>
      <c r="BJ63"/>
      <c r="BK63"/>
      <c r="BL63"/>
    </row>
    <row r="64" spans="1:64" x14ac:dyDescent="0.2">
      <c r="A64" t="str">
        <f t="shared" si="1"/>
        <v>1_1_2008</v>
      </c>
      <c r="B64">
        <v>1</v>
      </c>
      <c r="C64">
        <v>1</v>
      </c>
      <c r="D64">
        <v>2008</v>
      </c>
      <c r="E64">
        <f>Sheet1!E9</f>
        <v>1119130613.65499</v>
      </c>
      <c r="F64">
        <f>Sheet1!F9</f>
        <v>1522929524.6889999</v>
      </c>
      <c r="G64">
        <f>Sheet1!G9</f>
        <v>1598394722.8410001</v>
      </c>
      <c r="H64">
        <f>Sheet1!H9</f>
        <v>75465198.152000204</v>
      </c>
      <c r="I64">
        <f>Sheet1!I9</f>
        <v>1600731780.64608</v>
      </c>
      <c r="J64">
        <f>Sheet1!J9</f>
        <v>34390933.152850702</v>
      </c>
      <c r="K64">
        <f>Sheet1!K9</f>
        <v>61335958.596289001</v>
      </c>
      <c r="L64">
        <f>Sheet1!L9</f>
        <v>1.75427651564215</v>
      </c>
      <c r="M64">
        <f>Sheet1!M9</f>
        <v>9612313.0645603295</v>
      </c>
      <c r="N64">
        <f>Sheet1!N9</f>
        <v>3.9133297615681499</v>
      </c>
      <c r="O64">
        <f>Sheet1!O9</f>
        <v>38780.348703267198</v>
      </c>
      <c r="P64">
        <f>Sheet1!P9</f>
        <v>10.2622266429616</v>
      </c>
      <c r="Q64">
        <f>Sheet1!Q9</f>
        <v>0.50841143251144505</v>
      </c>
      <c r="R64">
        <f>Sheet1!R9</f>
        <v>4.5338942673118501</v>
      </c>
      <c r="S64">
        <f>Sheet1!S9</f>
        <v>0</v>
      </c>
      <c r="T64">
        <f>Sheet1!T9</f>
        <v>0</v>
      </c>
      <c r="U64">
        <f>Sheet1!U9</f>
        <v>0</v>
      </c>
      <c r="V64">
        <f>Sheet1!V9</f>
        <v>0.220852177024078</v>
      </c>
      <c r="W64">
        <f>Sheet1!W9</f>
        <v>0</v>
      </c>
      <c r="X64">
        <f>Sheet1!X9</f>
        <v>23440949.440744899</v>
      </c>
      <c r="Y64">
        <f>Sheet1!Y9</f>
        <v>-22007386.715291999</v>
      </c>
      <c r="Z64">
        <f>Sheet1!Z9</f>
        <v>5865072.6305170599</v>
      </c>
      <c r="AA64">
        <f>Sheet1!AA9</f>
        <v>25523615.913817</v>
      </c>
      <c r="AB64">
        <f>Sheet1!AB9</f>
        <v>1095886.918235</v>
      </c>
      <c r="AC64">
        <f>Sheet1!AC9</f>
        <v>4251922.4508391796</v>
      </c>
      <c r="AD64">
        <f>Sheet1!AD9</f>
        <v>-2629294.1065301299</v>
      </c>
      <c r="AE64">
        <f>Sheet1!AE9</f>
        <v>1320893.1378241801</v>
      </c>
      <c r="AF64">
        <f>Sheet1!AF9</f>
        <v>0</v>
      </c>
      <c r="AG64">
        <f>Sheet1!AG9</f>
        <v>0</v>
      </c>
      <c r="AH64">
        <f>Sheet1!AH9</f>
        <v>0</v>
      </c>
      <c r="AI64">
        <f>Sheet1!AI9</f>
        <v>-2689074.5508002699</v>
      </c>
      <c r="AJ64">
        <f>Sheet1!AJ9</f>
        <v>0</v>
      </c>
      <c r="AK64">
        <f>Sheet1!AK9</f>
        <v>34172585.119354904</v>
      </c>
      <c r="AL64">
        <f>Sheet1!AL9</f>
        <v>33859623.888218597</v>
      </c>
      <c r="AM64">
        <f>Sheet1!AM9</f>
        <v>41605574.263781503</v>
      </c>
      <c r="AN64">
        <f>Sheet1!AN9</f>
        <v>0</v>
      </c>
      <c r="AO64">
        <f>Sheet1!AO9</f>
        <v>75465198.152000204</v>
      </c>
      <c r="AQ64" s="3"/>
      <c r="AS64" s="3"/>
      <c r="AU64" s="3"/>
      <c r="AW64" s="3"/>
      <c r="AY64" s="3"/>
      <c r="BB64" s="3"/>
      <c r="BD64" s="3"/>
      <c r="BF64" s="3"/>
      <c r="BG64"/>
      <c r="BH64"/>
      <c r="BI64"/>
      <c r="BJ64"/>
      <c r="BK64"/>
      <c r="BL64"/>
    </row>
    <row r="65" spans="1:64" x14ac:dyDescent="0.2">
      <c r="A65" t="str">
        <f t="shared" si="1"/>
        <v>1_1_2009</v>
      </c>
      <c r="B65">
        <v>1</v>
      </c>
      <c r="C65">
        <v>1</v>
      </c>
      <c r="D65">
        <v>2009</v>
      </c>
      <c r="E65">
        <f>Sheet1!E10</f>
        <v>1130478954.65499</v>
      </c>
      <c r="F65">
        <f>Sheet1!F10</f>
        <v>1598394722.8410001</v>
      </c>
      <c r="G65">
        <f>Sheet1!G10</f>
        <v>1579728635.783</v>
      </c>
      <c r="H65">
        <f>Sheet1!H10</f>
        <v>-30014428.057999998</v>
      </c>
      <c r="I65">
        <f>Sheet1!I10</f>
        <v>1559808843.3215499</v>
      </c>
      <c r="J65">
        <f>Sheet1!J10</f>
        <v>-56940343.190114804</v>
      </c>
      <c r="K65">
        <f>Sheet1!K10</f>
        <v>60409172.312910497</v>
      </c>
      <c r="L65">
        <f>Sheet1!L10</f>
        <v>1.8584606115959199</v>
      </c>
      <c r="M65">
        <f>Sheet1!M10</f>
        <v>9526119.8759938199</v>
      </c>
      <c r="N65">
        <f>Sheet1!N10</f>
        <v>2.8560679159503901</v>
      </c>
      <c r="O65">
        <f>Sheet1!O10</f>
        <v>36999.023849424702</v>
      </c>
      <c r="P65">
        <f>Sheet1!P10</f>
        <v>10.413560182811199</v>
      </c>
      <c r="Q65">
        <f>Sheet1!Q10</f>
        <v>0.50883375377364204</v>
      </c>
      <c r="R65">
        <f>Sheet1!R10</f>
        <v>4.7033358668609102</v>
      </c>
      <c r="S65">
        <f>Sheet1!S10</f>
        <v>0</v>
      </c>
      <c r="T65">
        <f>Sheet1!T10</f>
        <v>0</v>
      </c>
      <c r="U65">
        <f>Sheet1!U10</f>
        <v>0</v>
      </c>
      <c r="V65">
        <f>Sheet1!V10</f>
        <v>0.218635146972222</v>
      </c>
      <c r="W65">
        <f>Sheet1!W10</f>
        <v>0</v>
      </c>
      <c r="X65">
        <f>Sheet1!X10</f>
        <v>6033501.3915403001</v>
      </c>
      <c r="Y65">
        <f>Sheet1!Y10</f>
        <v>-48385003.936086401</v>
      </c>
      <c r="Z65">
        <f>Sheet1!Z10</f>
        <v>-1903700.4017711</v>
      </c>
      <c r="AA65">
        <f>Sheet1!AA10</f>
        <v>-68379579.379970297</v>
      </c>
      <c r="AB65">
        <f>Sheet1!AB10</f>
        <v>51113844.682470597</v>
      </c>
      <c r="AC65">
        <f>Sheet1!AC10</f>
        <v>4111336.6856463598</v>
      </c>
      <c r="AD65">
        <f>Sheet1!AD10</f>
        <v>-387289.08800804202</v>
      </c>
      <c r="AE65">
        <f>Sheet1!AE10</f>
        <v>2899506.6760799</v>
      </c>
      <c r="AF65">
        <f>Sheet1!AF10</f>
        <v>0</v>
      </c>
      <c r="AG65">
        <f>Sheet1!AG10</f>
        <v>0</v>
      </c>
      <c r="AH65">
        <f>Sheet1!AH10</f>
        <v>0</v>
      </c>
      <c r="AI65">
        <f>Sheet1!AI10</f>
        <v>0</v>
      </c>
      <c r="AJ65">
        <f>Sheet1!AJ10</f>
        <v>0</v>
      </c>
      <c r="AK65">
        <f>Sheet1!AK10</f>
        <v>-54897383.370098703</v>
      </c>
      <c r="AL65">
        <f>Sheet1!AL10</f>
        <v>-56979864.957001098</v>
      </c>
      <c r="AM65">
        <f>Sheet1!AM10</f>
        <v>26965436.899000999</v>
      </c>
      <c r="AN65">
        <f>Sheet1!AN10</f>
        <v>11348341</v>
      </c>
      <c r="AO65">
        <f>Sheet1!AO10</f>
        <v>-18666087.057999998</v>
      </c>
      <c r="AQ65" s="3"/>
      <c r="AS65" s="3"/>
      <c r="AU65" s="3"/>
      <c r="AW65" s="3"/>
      <c r="AY65" s="3"/>
      <c r="BB65" s="3"/>
      <c r="BD65" s="3"/>
      <c r="BF65" s="3"/>
      <c r="BG65"/>
      <c r="BH65"/>
      <c r="BI65"/>
      <c r="BJ65"/>
      <c r="BK65"/>
      <c r="BL65"/>
    </row>
    <row r="66" spans="1:64" x14ac:dyDescent="0.2">
      <c r="A66" t="str">
        <f t="shared" si="1"/>
        <v>1_1_2010</v>
      </c>
      <c r="B66">
        <v>1</v>
      </c>
      <c r="C66">
        <v>1</v>
      </c>
      <c r="D66">
        <v>2010</v>
      </c>
      <c r="E66">
        <f>Sheet1!E11</f>
        <v>1130478954.65499</v>
      </c>
      <c r="F66">
        <f>Sheet1!F11</f>
        <v>1579728635.783</v>
      </c>
      <c r="G66">
        <f>Sheet1!G11</f>
        <v>1584263531.9619999</v>
      </c>
      <c r="H66">
        <f>Sheet1!H11</f>
        <v>4534896.1789996196</v>
      </c>
      <c r="I66">
        <f>Sheet1!I11</f>
        <v>1588133843.4479499</v>
      </c>
      <c r="J66">
        <f>Sheet1!J11</f>
        <v>28325000.1263979</v>
      </c>
      <c r="K66">
        <f>Sheet1!K11</f>
        <v>60255839.483777203</v>
      </c>
      <c r="L66">
        <f>Sheet1!L11</f>
        <v>1.8734898923527501</v>
      </c>
      <c r="M66">
        <f>Sheet1!M11</f>
        <v>9530398.6481309701</v>
      </c>
      <c r="N66">
        <f>Sheet1!N11</f>
        <v>3.3077109386909598</v>
      </c>
      <c r="O66">
        <f>Sheet1!O11</f>
        <v>36063.126095495798</v>
      </c>
      <c r="P66">
        <f>Sheet1!P11</f>
        <v>10.568447594625001</v>
      </c>
      <c r="Q66">
        <f>Sheet1!Q11</f>
        <v>0.61460024286007497</v>
      </c>
      <c r="R66">
        <f>Sheet1!R11</f>
        <v>4.9602401704302199</v>
      </c>
      <c r="S66">
        <f>Sheet1!S11</f>
        <v>0</v>
      </c>
      <c r="T66">
        <f>Sheet1!T11</f>
        <v>0</v>
      </c>
      <c r="U66">
        <f>Sheet1!U11</f>
        <v>0</v>
      </c>
      <c r="V66">
        <f>Sheet1!V11</f>
        <v>0.23484507391030601</v>
      </c>
      <c r="W66">
        <f>Sheet1!W11</f>
        <v>0</v>
      </c>
      <c r="X66">
        <f>Sheet1!X11</f>
        <v>27208864.727453001</v>
      </c>
      <c r="Y66">
        <f>Sheet1!Y11</f>
        <v>-1344524.2500235799</v>
      </c>
      <c r="Z66">
        <f>Sheet1!Z11</f>
        <v>2634928.02021336</v>
      </c>
      <c r="AA66">
        <f>Sheet1!AA11</f>
        <v>32101875.860960301</v>
      </c>
      <c r="AB66">
        <f>Sheet1!AB11</f>
        <v>27838899.749970801</v>
      </c>
      <c r="AC66">
        <f>Sheet1!AC11</f>
        <v>8551634.8397091199</v>
      </c>
      <c r="AD66">
        <f>Sheet1!AD11</f>
        <v>-58571911.784082301</v>
      </c>
      <c r="AE66">
        <f>Sheet1!AE11</f>
        <v>3799413.6588202901</v>
      </c>
      <c r="AF66">
        <f>Sheet1!AF11</f>
        <v>0</v>
      </c>
      <c r="AG66">
        <f>Sheet1!AG11</f>
        <v>0</v>
      </c>
      <c r="AH66">
        <f>Sheet1!AH11</f>
        <v>0</v>
      </c>
      <c r="AI66">
        <f>Sheet1!AI11</f>
        <v>-280906.58609196299</v>
      </c>
      <c r="AJ66">
        <f>Sheet1!AJ11</f>
        <v>0</v>
      </c>
      <c r="AK66">
        <f>Sheet1!AK11</f>
        <v>41938274.236928999</v>
      </c>
      <c r="AL66">
        <f>Sheet1!AL11</f>
        <v>42611009.7188932</v>
      </c>
      <c r="AM66">
        <f>Sheet1!AM11</f>
        <v>-38076113.539893597</v>
      </c>
      <c r="AN66">
        <f>Sheet1!AN11</f>
        <v>0</v>
      </c>
      <c r="AO66">
        <f>Sheet1!AO11</f>
        <v>4534896.1789996196</v>
      </c>
      <c r="AQ66" s="3"/>
      <c r="AS66" s="3"/>
      <c r="AU66" s="3"/>
      <c r="AW66" s="3"/>
      <c r="AY66" s="3"/>
      <c r="BB66" s="3"/>
      <c r="BD66" s="3"/>
      <c r="BF66" s="3"/>
      <c r="BG66"/>
      <c r="BH66"/>
      <c r="BI66"/>
      <c r="BJ66"/>
      <c r="BK66"/>
      <c r="BL66"/>
    </row>
    <row r="67" spans="1:64" x14ac:dyDescent="0.2">
      <c r="A67" t="str">
        <f t="shared" si="1"/>
        <v>1_1_2011</v>
      </c>
      <c r="B67">
        <v>1</v>
      </c>
      <c r="C67">
        <v>1</v>
      </c>
      <c r="D67">
        <v>2011</v>
      </c>
      <c r="E67">
        <f>Sheet1!E12</f>
        <v>1130478954.65499</v>
      </c>
      <c r="F67">
        <f>Sheet1!F12</f>
        <v>1584263531.9619999</v>
      </c>
      <c r="G67">
        <f>Sheet1!G12</f>
        <v>1649966415.23</v>
      </c>
      <c r="H67">
        <f>Sheet1!H12</f>
        <v>65702883.268000901</v>
      </c>
      <c r="I67">
        <f>Sheet1!I12</f>
        <v>1674379888.26964</v>
      </c>
      <c r="J67">
        <f>Sheet1!J12</f>
        <v>86246044.821687207</v>
      </c>
      <c r="K67">
        <f>Sheet1!K12</f>
        <v>60471383.923604198</v>
      </c>
      <c r="L67">
        <f>Sheet1!L12</f>
        <v>1.9203810128677099</v>
      </c>
      <c r="M67">
        <f>Sheet1!M12</f>
        <v>9620539.3330649193</v>
      </c>
      <c r="N67">
        <f>Sheet1!N12</f>
        <v>4.0473630740189597</v>
      </c>
      <c r="O67">
        <f>Sheet1!O12</f>
        <v>35547.958896188902</v>
      </c>
      <c r="P67">
        <f>Sheet1!P12</f>
        <v>10.9351455955576</v>
      </c>
      <c r="Q67">
        <f>Sheet1!Q12</f>
        <v>0.611438348884766</v>
      </c>
      <c r="R67">
        <f>Sheet1!R12</f>
        <v>4.8615837014254204</v>
      </c>
      <c r="S67">
        <f>Sheet1!S12</f>
        <v>0</v>
      </c>
      <c r="T67">
        <f>Sheet1!T12</f>
        <v>0</v>
      </c>
      <c r="U67">
        <f>Sheet1!U12</f>
        <v>0</v>
      </c>
      <c r="V67">
        <f>Sheet1!V12</f>
        <v>0.23484507391030601</v>
      </c>
      <c r="W67">
        <f>Sheet1!W12</f>
        <v>0</v>
      </c>
      <c r="X67">
        <f>Sheet1!X12</f>
        <v>3843812.35035941</v>
      </c>
      <c r="Y67">
        <f>Sheet1!Y12</f>
        <v>-6167408.72695853</v>
      </c>
      <c r="Z67">
        <f>Sheet1!Z12</f>
        <v>9738099.2776945997</v>
      </c>
      <c r="AA67">
        <f>Sheet1!AA12</f>
        <v>46281500.706994303</v>
      </c>
      <c r="AB67">
        <f>Sheet1!AB12</f>
        <v>19391691.948902901</v>
      </c>
      <c r="AC67">
        <f>Sheet1!AC12</f>
        <v>9185637.3530767504</v>
      </c>
      <c r="AD67">
        <f>Sheet1!AD12</f>
        <v>2424775.4930316298</v>
      </c>
      <c r="AE67">
        <f>Sheet1!AE12</f>
        <v>-631395.77737457096</v>
      </c>
      <c r="AF67">
        <f>Sheet1!AF12</f>
        <v>0</v>
      </c>
      <c r="AG67">
        <f>Sheet1!AG12</f>
        <v>0</v>
      </c>
      <c r="AH67">
        <f>Sheet1!AH12</f>
        <v>0</v>
      </c>
      <c r="AI67">
        <f>Sheet1!AI12</f>
        <v>-2245277.2175821802</v>
      </c>
      <c r="AJ67">
        <f>Sheet1!AJ12</f>
        <v>0</v>
      </c>
      <c r="AK67">
        <f>Sheet1!AK12</f>
        <v>81821435.408144295</v>
      </c>
      <c r="AL67">
        <f>Sheet1!AL12</f>
        <v>83333927.021982595</v>
      </c>
      <c r="AM67">
        <f>Sheet1!AM12</f>
        <v>-17631043.753981601</v>
      </c>
      <c r="AN67">
        <f>Sheet1!AN12</f>
        <v>0</v>
      </c>
      <c r="AO67">
        <f>Sheet1!AO12</f>
        <v>65702883.268000901</v>
      </c>
      <c r="AQ67" s="3"/>
      <c r="AS67" s="3"/>
      <c r="AU67" s="3"/>
      <c r="AW67" s="3"/>
      <c r="AY67" s="3"/>
      <c r="BB67" s="3"/>
      <c r="BD67" s="3"/>
      <c r="BF67" s="3"/>
      <c r="BG67"/>
      <c r="BH67"/>
      <c r="BI67"/>
      <c r="BJ67"/>
      <c r="BK67"/>
      <c r="BL67"/>
    </row>
    <row r="68" spans="1:64" x14ac:dyDescent="0.2">
      <c r="A68" t="str">
        <f t="shared" si="1"/>
        <v>1_1_2012</v>
      </c>
      <c r="B68">
        <v>1</v>
      </c>
      <c r="C68">
        <v>1</v>
      </c>
      <c r="D68">
        <v>2012</v>
      </c>
      <c r="E68">
        <f>Sheet1!E13</f>
        <v>1130478954.65499</v>
      </c>
      <c r="F68">
        <f>Sheet1!F13</f>
        <v>1649966415.23</v>
      </c>
      <c r="G68">
        <f>Sheet1!G13</f>
        <v>1684310468.9199901</v>
      </c>
      <c r="H68">
        <f>Sheet1!H13</f>
        <v>34344053.689999297</v>
      </c>
      <c r="I68">
        <f>Sheet1!I13</f>
        <v>1726717832.1628001</v>
      </c>
      <c r="J68">
        <f>Sheet1!J13</f>
        <v>52337943.893163398</v>
      </c>
      <c r="K68">
        <f>Sheet1!K13</f>
        <v>62544163.9959426</v>
      </c>
      <c r="L68">
        <f>Sheet1!L13</f>
        <v>1.94324876271848</v>
      </c>
      <c r="M68">
        <f>Sheet1!M13</f>
        <v>9731480.2621620595</v>
      </c>
      <c r="N68">
        <f>Sheet1!N13</f>
        <v>4.0754961513705803</v>
      </c>
      <c r="O68">
        <f>Sheet1!O13</f>
        <v>35229.195884779299</v>
      </c>
      <c r="P68">
        <f>Sheet1!P13</f>
        <v>10.860715302098599</v>
      </c>
      <c r="Q68">
        <f>Sheet1!Q13</f>
        <v>0.60637396278762301</v>
      </c>
      <c r="R68">
        <f>Sheet1!R13</f>
        <v>4.9899583171327002</v>
      </c>
      <c r="S68">
        <f>Sheet1!S13</f>
        <v>0.47939053826717998</v>
      </c>
      <c r="T68">
        <f>Sheet1!T13</f>
        <v>0</v>
      </c>
      <c r="U68">
        <f>Sheet1!U13</f>
        <v>0</v>
      </c>
      <c r="V68">
        <f>Sheet1!V13</f>
        <v>0.24165270793861901</v>
      </c>
      <c r="W68">
        <f>Sheet1!W13</f>
        <v>0</v>
      </c>
      <c r="X68">
        <f>Sheet1!X13</f>
        <v>25984509.188878499</v>
      </c>
      <c r="Y68">
        <f>Sheet1!Y13</f>
        <v>-3893038.12513072</v>
      </c>
      <c r="Z68">
        <f>Sheet1!Z13</f>
        <v>12357163.4619151</v>
      </c>
      <c r="AA68">
        <f>Sheet1!AA13</f>
        <v>1713640.7194385999</v>
      </c>
      <c r="AB68">
        <f>Sheet1!AB13</f>
        <v>11079299.5966637</v>
      </c>
      <c r="AC68">
        <f>Sheet1!AC13</f>
        <v>-3581513.13723198</v>
      </c>
      <c r="AD68">
        <f>Sheet1!AD13</f>
        <v>3356232.7483564802</v>
      </c>
      <c r="AE68">
        <f>Sheet1!AE13</f>
        <v>1038429.10087558</v>
      </c>
      <c r="AF68">
        <f>Sheet1!AF13</f>
        <v>7381059.4442684297</v>
      </c>
      <c r="AG68">
        <f>Sheet1!AG13</f>
        <v>0</v>
      </c>
      <c r="AH68">
        <f>Sheet1!AH13</f>
        <v>0</v>
      </c>
      <c r="AI68">
        <f>Sheet1!AI13</f>
        <v>-102057.90896631499</v>
      </c>
      <c r="AJ68">
        <f>Sheet1!AJ13</f>
        <v>0</v>
      </c>
      <c r="AK68">
        <f>Sheet1!AK13</f>
        <v>55333725.089067496</v>
      </c>
      <c r="AL68">
        <f>Sheet1!AL13</f>
        <v>56471846.659324102</v>
      </c>
      <c r="AM68">
        <f>Sheet1!AM13</f>
        <v>-22127792.969324801</v>
      </c>
      <c r="AN68">
        <f>Sheet1!AN13</f>
        <v>0</v>
      </c>
      <c r="AO68">
        <f>Sheet1!AO13</f>
        <v>34344053.689999297</v>
      </c>
      <c r="AQ68" s="3"/>
      <c r="AS68" s="3"/>
      <c r="AU68" s="3"/>
      <c r="AW68" s="3"/>
      <c r="AY68" s="3"/>
      <c r="BB68" s="3"/>
      <c r="BD68" s="3"/>
      <c r="BF68" s="3"/>
      <c r="BG68"/>
      <c r="BH68"/>
      <c r="BI68"/>
      <c r="BJ68"/>
      <c r="BK68"/>
      <c r="BL68"/>
    </row>
    <row r="69" spans="1:64" x14ac:dyDescent="0.2">
      <c r="A69" t="str">
        <f t="shared" si="1"/>
        <v>1_1_2013</v>
      </c>
      <c r="B69">
        <v>1</v>
      </c>
      <c r="C69">
        <v>1</v>
      </c>
      <c r="D69">
        <v>2013</v>
      </c>
      <c r="E69">
        <f>Sheet1!E14</f>
        <v>1130478954.65499</v>
      </c>
      <c r="F69">
        <f>Sheet1!F14</f>
        <v>1684310468.9199901</v>
      </c>
      <c r="G69">
        <f>Sheet1!G14</f>
        <v>1692923428.03</v>
      </c>
      <c r="H69">
        <f>Sheet1!H14</f>
        <v>8612959.1100002695</v>
      </c>
      <c r="I69">
        <f>Sheet1!I14</f>
        <v>1692866730.2058699</v>
      </c>
      <c r="J69">
        <f>Sheet1!J14</f>
        <v>-33851101.956936203</v>
      </c>
      <c r="K69">
        <f>Sheet1!K14</f>
        <v>64149944.898357898</v>
      </c>
      <c r="L69">
        <f>Sheet1!L14</f>
        <v>2.0471116864122898</v>
      </c>
      <c r="M69">
        <f>Sheet1!M14</f>
        <v>9831671.8609471098</v>
      </c>
      <c r="N69">
        <f>Sheet1!N14</f>
        <v>3.91448150992098</v>
      </c>
      <c r="O69">
        <f>Sheet1!O14</f>
        <v>35423.164633613</v>
      </c>
      <c r="P69">
        <f>Sheet1!P14</f>
        <v>10.495174327331201</v>
      </c>
      <c r="Q69">
        <f>Sheet1!Q14</f>
        <v>0.60739651584565202</v>
      </c>
      <c r="R69">
        <f>Sheet1!R14</f>
        <v>4.9717457537165304</v>
      </c>
      <c r="S69">
        <f>Sheet1!S14</f>
        <v>1.5644317104608001</v>
      </c>
      <c r="T69">
        <f>Sheet1!T14</f>
        <v>0</v>
      </c>
      <c r="U69">
        <f>Sheet1!U14</f>
        <v>0</v>
      </c>
      <c r="V69">
        <f>Sheet1!V14</f>
        <v>0.24165270793861901</v>
      </c>
      <c r="W69">
        <f>Sheet1!W14</f>
        <v>0</v>
      </c>
      <c r="X69">
        <f>Sheet1!X14</f>
        <v>24302649.521018099</v>
      </c>
      <c r="Y69">
        <f>Sheet1!Y14</f>
        <v>-51875403.1357347</v>
      </c>
      <c r="Z69">
        <f>Sheet1!Z14</f>
        <v>11196458.3906346</v>
      </c>
      <c r="AA69">
        <f>Sheet1!AA14</f>
        <v>-9616514.1284868494</v>
      </c>
      <c r="AB69">
        <f>Sheet1!AB14</f>
        <v>-10433151.0357931</v>
      </c>
      <c r="AC69">
        <f>Sheet1!AC14</f>
        <v>-10804127.3756408</v>
      </c>
      <c r="AD69">
        <f>Sheet1!AD14</f>
        <v>-640250.87410239596</v>
      </c>
      <c r="AE69">
        <f>Sheet1!AE14</f>
        <v>55265.522216609403</v>
      </c>
      <c r="AF69">
        <f>Sheet1!AF14</f>
        <v>17159877.499092098</v>
      </c>
      <c r="AG69">
        <f>Sheet1!AG14</f>
        <v>0</v>
      </c>
      <c r="AH69">
        <f>Sheet1!AH14</f>
        <v>0</v>
      </c>
      <c r="AI69">
        <f>Sheet1!AI14</f>
        <v>0</v>
      </c>
      <c r="AJ69">
        <f>Sheet1!AJ14</f>
        <v>0</v>
      </c>
      <c r="AK69">
        <f>Sheet1!AK14</f>
        <v>-30655195.6167964</v>
      </c>
      <c r="AL69">
        <f>Sheet1!AL14</f>
        <v>-31411827.148878399</v>
      </c>
      <c r="AM69">
        <f>Sheet1!AM14</f>
        <v>40024786.2588787</v>
      </c>
      <c r="AN69">
        <f>Sheet1!AN14</f>
        <v>0</v>
      </c>
      <c r="AO69">
        <f>Sheet1!AO14</f>
        <v>8612959.1100002695</v>
      </c>
      <c r="AQ69" s="3"/>
      <c r="AS69" s="3"/>
      <c r="AU69" s="3"/>
      <c r="AW69" s="3"/>
      <c r="AY69" s="3"/>
      <c r="BB69" s="3"/>
      <c r="BD69" s="3"/>
      <c r="BF69" s="3"/>
      <c r="BG69"/>
      <c r="BH69"/>
      <c r="BI69"/>
      <c r="BJ69"/>
      <c r="BK69"/>
      <c r="BL69"/>
    </row>
    <row r="70" spans="1:64" x14ac:dyDescent="0.2">
      <c r="A70" t="str">
        <f t="shared" si="1"/>
        <v>1_1_2014</v>
      </c>
      <c r="B70">
        <v>1</v>
      </c>
      <c r="C70">
        <v>1</v>
      </c>
      <c r="D70">
        <v>2014</v>
      </c>
      <c r="E70">
        <f>Sheet1!E15</f>
        <v>1130478954.65499</v>
      </c>
      <c r="F70">
        <f>Sheet1!F15</f>
        <v>1692923428.03</v>
      </c>
      <c r="G70">
        <f>Sheet1!G15</f>
        <v>1741056553.21</v>
      </c>
      <c r="H70">
        <f>Sheet1!H15</f>
        <v>48133125.180000402</v>
      </c>
      <c r="I70">
        <f>Sheet1!I15</f>
        <v>1747943957.2386401</v>
      </c>
      <c r="J70">
        <f>Sheet1!J15</f>
        <v>55077227.0327712</v>
      </c>
      <c r="K70">
        <f>Sheet1!K15</f>
        <v>66334626.904356197</v>
      </c>
      <c r="L70">
        <f>Sheet1!L15</f>
        <v>2.0098047572428701</v>
      </c>
      <c r="M70">
        <f>Sheet1!M15</f>
        <v>9944286.1046056096</v>
      </c>
      <c r="N70">
        <f>Sheet1!N15</f>
        <v>3.7062733072537202</v>
      </c>
      <c r="O70">
        <f>Sheet1!O15</f>
        <v>35472.472469794498</v>
      </c>
      <c r="P70">
        <f>Sheet1!P15</f>
        <v>10.4158816772782</v>
      </c>
      <c r="Q70">
        <f>Sheet1!Q15</f>
        <v>0.60563503531072505</v>
      </c>
      <c r="R70">
        <f>Sheet1!R15</f>
        <v>5.1626358429116497</v>
      </c>
      <c r="S70">
        <f>Sheet1!S15</f>
        <v>2.7176321141342998</v>
      </c>
      <c r="T70">
        <f>Sheet1!T15</f>
        <v>0</v>
      </c>
      <c r="U70">
        <f>Sheet1!U15</f>
        <v>0</v>
      </c>
      <c r="V70">
        <f>Sheet1!V15</f>
        <v>0.51450530123800797</v>
      </c>
      <c r="W70">
        <f>Sheet1!W15</f>
        <v>0</v>
      </c>
      <c r="X70">
        <f>Sheet1!X15</f>
        <v>33206008.468772002</v>
      </c>
      <c r="Y70">
        <f>Sheet1!Y15</f>
        <v>10391867.699095299</v>
      </c>
      <c r="Z70">
        <f>Sheet1!Z15</f>
        <v>13212733.9395799</v>
      </c>
      <c r="AA70">
        <f>Sheet1!AA15</f>
        <v>-13192521.9436632</v>
      </c>
      <c r="AB70">
        <f>Sheet1!AB15</f>
        <v>-6287086.5145979803</v>
      </c>
      <c r="AC70">
        <f>Sheet1!AC15</f>
        <v>-1206159.9347542799</v>
      </c>
      <c r="AD70">
        <f>Sheet1!AD15</f>
        <v>991324.30161284504</v>
      </c>
      <c r="AE70">
        <f>Sheet1!AE15</f>
        <v>4284449.1969344402</v>
      </c>
      <c r="AF70">
        <f>Sheet1!AF15</f>
        <v>18335220.035176799</v>
      </c>
      <c r="AG70">
        <f>Sheet1!AG15</f>
        <v>0</v>
      </c>
      <c r="AH70">
        <f>Sheet1!AH15</f>
        <v>0</v>
      </c>
      <c r="AI70">
        <f>Sheet1!AI15</f>
        <v>-3822268.01772846</v>
      </c>
      <c r="AJ70">
        <f>Sheet1!AJ15</f>
        <v>0</v>
      </c>
      <c r="AK70">
        <f>Sheet1!AK15</f>
        <v>55913567.230427504</v>
      </c>
      <c r="AL70">
        <f>Sheet1!AL15</f>
        <v>56456587.633879602</v>
      </c>
      <c r="AM70">
        <f>Sheet1!AM15</f>
        <v>-8323462.4538792204</v>
      </c>
      <c r="AN70">
        <f>Sheet1!AN15</f>
        <v>0</v>
      </c>
      <c r="AO70">
        <f>Sheet1!AO15</f>
        <v>48133125.180000402</v>
      </c>
      <c r="AQ70" s="3"/>
      <c r="AS70" s="3"/>
      <c r="AU70" s="3"/>
      <c r="AW70" s="3"/>
      <c r="AY70" s="3"/>
      <c r="BB70" s="3"/>
      <c r="BD70" s="3"/>
      <c r="BF70" s="3"/>
      <c r="BG70"/>
      <c r="BH70"/>
      <c r="BI70"/>
      <c r="BJ70"/>
      <c r="BK70"/>
      <c r="BL70"/>
    </row>
    <row r="71" spans="1:64" x14ac:dyDescent="0.2">
      <c r="A71" t="str">
        <f t="shared" si="1"/>
        <v>1_1_2015</v>
      </c>
      <c r="B71">
        <v>1</v>
      </c>
      <c r="C71">
        <v>1</v>
      </c>
      <c r="D71">
        <v>2015</v>
      </c>
      <c r="E71">
        <f>Sheet1!E16</f>
        <v>1130478954.65499</v>
      </c>
      <c r="F71">
        <f>Sheet1!F16</f>
        <v>1741056553.21</v>
      </c>
      <c r="G71">
        <f>Sheet1!G16</f>
        <v>1722971062.70999</v>
      </c>
      <c r="H71">
        <f>Sheet1!H16</f>
        <v>-18085490.500001099</v>
      </c>
      <c r="I71">
        <f>Sheet1!I16</f>
        <v>1644511794.10567</v>
      </c>
      <c r="J71">
        <f>Sheet1!J16</f>
        <v>-103432163.132965</v>
      </c>
      <c r="K71">
        <f>Sheet1!K16</f>
        <v>67341929.946226507</v>
      </c>
      <c r="L71">
        <f>Sheet1!L16</f>
        <v>2.1480085343219502</v>
      </c>
      <c r="M71">
        <f>Sheet1!M16</f>
        <v>10044532.471716</v>
      </c>
      <c r="N71">
        <f>Sheet1!N16</f>
        <v>2.7522707560303901</v>
      </c>
      <c r="O71">
        <f>Sheet1!O16</f>
        <v>36492.934960084698</v>
      </c>
      <c r="P71">
        <f>Sheet1!P16</f>
        <v>10.408388655963201</v>
      </c>
      <c r="Q71">
        <f>Sheet1!Q16</f>
        <v>0.60684175658487305</v>
      </c>
      <c r="R71">
        <f>Sheet1!R16</f>
        <v>5.2243917667142297</v>
      </c>
      <c r="S71">
        <f>Sheet1!S16</f>
        <v>4.5459969450739104</v>
      </c>
      <c r="T71">
        <f>Sheet1!T16</f>
        <v>0</v>
      </c>
      <c r="U71">
        <f>Sheet1!U16</f>
        <v>0</v>
      </c>
      <c r="V71">
        <f>Sheet1!V16</f>
        <v>0.88405971369276803</v>
      </c>
      <c r="W71">
        <f>Sheet1!W16</f>
        <v>0</v>
      </c>
      <c r="X71">
        <f>Sheet1!X16</f>
        <v>16601666.7956204</v>
      </c>
      <c r="Y71">
        <f>Sheet1!Y16</f>
        <v>-50770605.043297902</v>
      </c>
      <c r="Z71">
        <f>Sheet1!Z16</f>
        <v>12233895.3117748</v>
      </c>
      <c r="AA71">
        <f>Sheet1!AA16</f>
        <v>-70540912.1243916</v>
      </c>
      <c r="AB71">
        <f>Sheet1!AB16</f>
        <v>-36407974.0671307</v>
      </c>
      <c r="AC71">
        <f>Sheet1!AC16</f>
        <v>-384012.80122885702</v>
      </c>
      <c r="AD71">
        <f>Sheet1!AD16</f>
        <v>-822117.45236347103</v>
      </c>
      <c r="AE71">
        <f>Sheet1!AE16</f>
        <v>569742.16844167199</v>
      </c>
      <c r="AF71">
        <f>Sheet1!AF16</f>
        <v>29804087.050767198</v>
      </c>
      <c r="AG71">
        <f>Sheet1!AG16</f>
        <v>0</v>
      </c>
      <c r="AH71">
        <f>Sheet1!AH16</f>
        <v>0</v>
      </c>
      <c r="AI71">
        <f>Sheet1!AI16</f>
        <v>-4892308.0200765701</v>
      </c>
      <c r="AJ71">
        <f>Sheet1!AJ16</f>
        <v>0</v>
      </c>
      <c r="AK71">
        <f>Sheet1!AK16</f>
        <v>-104608538.181885</v>
      </c>
      <c r="AL71">
        <f>Sheet1!AL16</f>
        <v>-104347417.729286</v>
      </c>
      <c r="AM71">
        <f>Sheet1!AM16</f>
        <v>86261927.229285702</v>
      </c>
      <c r="AN71">
        <f>Sheet1!AN16</f>
        <v>0</v>
      </c>
      <c r="AO71">
        <f>Sheet1!AO16</f>
        <v>-18085490.500001099</v>
      </c>
      <c r="AQ71" s="3"/>
      <c r="AS71" s="3"/>
      <c r="AU71" s="3"/>
      <c r="AW71" s="3"/>
      <c r="AY71" s="3"/>
      <c r="BB71" s="3"/>
      <c r="BD71" s="3"/>
      <c r="BF71" s="3"/>
      <c r="BG71"/>
      <c r="BH71"/>
      <c r="BI71"/>
      <c r="BJ71"/>
      <c r="BK71"/>
      <c r="BL71"/>
    </row>
    <row r="72" spans="1:64" x14ac:dyDescent="0.2">
      <c r="A72" t="str">
        <f t="shared" si="1"/>
        <v>1_1_2016</v>
      </c>
      <c r="B72">
        <v>1</v>
      </c>
      <c r="C72">
        <v>1</v>
      </c>
      <c r="D72">
        <v>2016</v>
      </c>
      <c r="E72">
        <f>Sheet1!E17</f>
        <v>1130478954.65499</v>
      </c>
      <c r="F72">
        <f>Sheet1!F17</f>
        <v>1722971062.70999</v>
      </c>
      <c r="G72">
        <f>Sheet1!G17</f>
        <v>1698078950.2549901</v>
      </c>
      <c r="H72">
        <f>Sheet1!H17</f>
        <v>-24892112.454999998</v>
      </c>
      <c r="I72">
        <f>Sheet1!I17</f>
        <v>1664114979.48313</v>
      </c>
      <c r="J72">
        <f>Sheet1!J17</f>
        <v>19603185.377457399</v>
      </c>
      <c r="K72">
        <f>Sheet1!K17</f>
        <v>67431393.704826698</v>
      </c>
      <c r="L72">
        <f>Sheet1!L17</f>
        <v>2.1979585764538498</v>
      </c>
      <c r="M72">
        <f>Sheet1!M17</f>
        <v>10119272.3188044</v>
      </c>
      <c r="N72">
        <f>Sheet1!N17</f>
        <v>2.4446802606930902</v>
      </c>
      <c r="O72">
        <f>Sheet1!O17</f>
        <v>37241.745014053602</v>
      </c>
      <c r="P72">
        <f>Sheet1!P17</f>
        <v>10.3220241782684</v>
      </c>
      <c r="Q72">
        <f>Sheet1!Q17</f>
        <v>0.60611659684576302</v>
      </c>
      <c r="R72">
        <f>Sheet1!R17</f>
        <v>5.7710911001053704</v>
      </c>
      <c r="S72">
        <f>Sheet1!S17</f>
        <v>8.1360468886469395</v>
      </c>
      <c r="T72">
        <f>Sheet1!T17</f>
        <v>0</v>
      </c>
      <c r="U72">
        <f>Sheet1!U17</f>
        <v>0</v>
      </c>
      <c r="V72">
        <f>Sheet1!V17</f>
        <v>0.99390711634335305</v>
      </c>
      <c r="W72">
        <f>Sheet1!W17</f>
        <v>0</v>
      </c>
      <c r="X72">
        <f>Sheet1!X17</f>
        <v>21159958.554033</v>
      </c>
      <c r="Y72">
        <f>Sheet1!Y17</f>
        <v>-16185549.461797601</v>
      </c>
      <c r="Z72">
        <f>Sheet1!Z17</f>
        <v>9214090.2363599893</v>
      </c>
      <c r="AA72">
        <f>Sheet1!AA17</f>
        <v>-26169737.519382998</v>
      </c>
      <c r="AB72">
        <f>Sheet1!AB17</f>
        <v>-26626513.237765498</v>
      </c>
      <c r="AC72">
        <f>Sheet1!AC17</f>
        <v>-3282747.55992223</v>
      </c>
      <c r="AD72">
        <f>Sheet1!AD17</f>
        <v>393593.434837198</v>
      </c>
      <c r="AE72">
        <f>Sheet1!AE17</f>
        <v>8950664.2063758504</v>
      </c>
      <c r="AF72">
        <f>Sheet1!AF17</f>
        <v>58063937.019975603</v>
      </c>
      <c r="AG72">
        <f>Sheet1!AG17</f>
        <v>0</v>
      </c>
      <c r="AH72">
        <f>Sheet1!AH17</f>
        <v>0</v>
      </c>
      <c r="AI72">
        <f>Sheet1!AI17</f>
        <v>-1762728.51374807</v>
      </c>
      <c r="AJ72">
        <f>Sheet1!AJ17</f>
        <v>0</v>
      </c>
      <c r="AK72">
        <f>Sheet1!AK17</f>
        <v>23754967.1589651</v>
      </c>
      <c r="AL72">
        <f>Sheet1!AL17</f>
        <v>21936510.3125786</v>
      </c>
      <c r="AM72">
        <f>Sheet1!AM17</f>
        <v>-46828622.767578602</v>
      </c>
      <c r="AN72">
        <f>Sheet1!AN17</f>
        <v>0</v>
      </c>
      <c r="AO72">
        <f>Sheet1!AO17</f>
        <v>-24892112.454999998</v>
      </c>
      <c r="AQ72" s="3"/>
      <c r="AS72" s="3"/>
      <c r="AU72" s="3"/>
      <c r="AW72" s="3"/>
      <c r="AY72" s="3"/>
      <c r="BB72" s="3"/>
      <c r="BD72" s="3"/>
      <c r="BF72" s="3"/>
      <c r="BG72"/>
      <c r="BH72"/>
      <c r="BI72"/>
      <c r="BJ72"/>
      <c r="BK72"/>
      <c r="BL72"/>
    </row>
    <row r="73" spans="1:64" x14ac:dyDescent="0.2">
      <c r="A73" t="str">
        <f t="shared" si="1"/>
        <v>1_1_2017</v>
      </c>
      <c r="B73">
        <v>1</v>
      </c>
      <c r="C73">
        <v>1</v>
      </c>
      <c r="D73">
        <v>2017</v>
      </c>
      <c r="E73">
        <f>Sheet1!E18</f>
        <v>1130478954.65499</v>
      </c>
      <c r="F73">
        <f>Sheet1!F18</f>
        <v>1698078950.2549901</v>
      </c>
      <c r="G73">
        <f>Sheet1!G18</f>
        <v>1666633095.7720001</v>
      </c>
      <c r="H73">
        <f>Sheet1!H18</f>
        <v>-31445854.4829996</v>
      </c>
      <c r="I73">
        <f>Sheet1!I18</f>
        <v>1774696017.6362</v>
      </c>
      <c r="J73">
        <f>Sheet1!J18</f>
        <v>110581038.153074</v>
      </c>
      <c r="K73">
        <f>Sheet1!K18</f>
        <v>69637255.902626693</v>
      </c>
      <c r="L73">
        <f>Sheet1!L18</f>
        <v>2.1221890707178699</v>
      </c>
      <c r="M73">
        <f>Sheet1!M18</f>
        <v>10218716.4376808</v>
      </c>
      <c r="N73">
        <f>Sheet1!N18</f>
        <v>2.6597006120118398</v>
      </c>
      <c r="O73">
        <f>Sheet1!O18</f>
        <v>38015.126245243002</v>
      </c>
      <c r="P73">
        <f>Sheet1!P18</f>
        <v>10.167529453104001</v>
      </c>
      <c r="Q73">
        <f>Sheet1!Q18</f>
        <v>0.60421645592204398</v>
      </c>
      <c r="R73">
        <f>Sheet1!R18</f>
        <v>5.9311235289497599</v>
      </c>
      <c r="S73">
        <f>Sheet1!S18</f>
        <v>12.590584836242799</v>
      </c>
      <c r="T73">
        <f>Sheet1!T18</f>
        <v>0</v>
      </c>
      <c r="U73">
        <f>Sheet1!U18</f>
        <v>0</v>
      </c>
      <c r="V73">
        <f>Sheet1!V18</f>
        <v>0.99390711634335305</v>
      </c>
      <c r="W73">
        <f>Sheet1!W18</f>
        <v>0</v>
      </c>
      <c r="X73">
        <f>Sheet1!X18</f>
        <v>27123869.948050998</v>
      </c>
      <c r="Y73">
        <f>Sheet1!Y18</f>
        <v>12359750.2620677</v>
      </c>
      <c r="Z73">
        <f>Sheet1!Z18</f>
        <v>11276874.614984799</v>
      </c>
      <c r="AA73">
        <f>Sheet1!AA18</f>
        <v>18553863.993042801</v>
      </c>
      <c r="AB73">
        <f>Sheet1!AB18</f>
        <v>-26923846.2625672</v>
      </c>
      <c r="AC73">
        <f>Sheet1!AC18</f>
        <v>-5423365.2170508597</v>
      </c>
      <c r="AD73">
        <f>Sheet1!AD18</f>
        <v>1299972.298715</v>
      </c>
      <c r="AE73">
        <f>Sheet1!AE18</f>
        <v>2644458.86722964</v>
      </c>
      <c r="AF73">
        <f>Sheet1!AF18</f>
        <v>71177670.537512302</v>
      </c>
      <c r="AG73">
        <f>Sheet1!AG18</f>
        <v>0</v>
      </c>
      <c r="AH73">
        <f>Sheet1!AH18</f>
        <v>0</v>
      </c>
      <c r="AI73">
        <f>Sheet1!AI18</f>
        <v>0</v>
      </c>
      <c r="AJ73">
        <f>Sheet1!AJ18</f>
        <v>0</v>
      </c>
      <c r="AK73">
        <f>Sheet1!AK18</f>
        <v>112089249.04198501</v>
      </c>
      <c r="AL73">
        <f>Sheet1!AL18</f>
        <v>113532954.34797201</v>
      </c>
      <c r="AM73">
        <f>Sheet1!AM18</f>
        <v>-144978808.83097199</v>
      </c>
      <c r="AN73">
        <f>Sheet1!AN18</f>
        <v>0</v>
      </c>
      <c r="AO73">
        <f>Sheet1!AO18</f>
        <v>-31445854.4829996</v>
      </c>
      <c r="AQ73" s="3"/>
      <c r="AS73" s="3"/>
      <c r="AU73" s="3"/>
      <c r="AW73" s="3"/>
      <c r="AY73" s="3"/>
      <c r="BB73" s="3"/>
      <c r="BD73" s="3"/>
      <c r="BF73" s="3"/>
      <c r="BG73"/>
      <c r="BH73"/>
      <c r="BI73"/>
      <c r="BJ73"/>
      <c r="BK73"/>
      <c r="BL73"/>
    </row>
    <row r="74" spans="1:64" x14ac:dyDescent="0.2">
      <c r="A74" t="str">
        <f t="shared" si="1"/>
        <v>1_1_2018</v>
      </c>
      <c r="B74">
        <v>1</v>
      </c>
      <c r="C74">
        <v>1</v>
      </c>
      <c r="D74">
        <v>2018</v>
      </c>
      <c r="E74">
        <f>Sheet1!E19</f>
        <v>1130478954.65499</v>
      </c>
      <c r="F74">
        <f>Sheet1!F19</f>
        <v>1666633095.7720001</v>
      </c>
      <c r="G74">
        <f>Sheet1!G19</f>
        <v>1636184633.7979901</v>
      </c>
      <c r="H74">
        <f>Sheet1!H19</f>
        <v>-30448461.9740007</v>
      </c>
      <c r="I74">
        <f>Sheet1!I19</f>
        <v>1831707179.24789</v>
      </c>
      <c r="J74">
        <f>Sheet1!J19</f>
        <v>57011161.611688897</v>
      </c>
      <c r="K74">
        <f>Sheet1!K19</f>
        <v>70621306.110453904</v>
      </c>
      <c r="L74">
        <f>Sheet1!L19</f>
        <v>2.0770714924310698</v>
      </c>
      <c r="M74">
        <f>Sheet1!M19</f>
        <v>10291699.890126601</v>
      </c>
      <c r="N74">
        <f>Sheet1!N19</f>
        <v>2.9329873699500002</v>
      </c>
      <c r="O74">
        <f>Sheet1!O19</f>
        <v>38881.041747275602</v>
      </c>
      <c r="P74">
        <f>Sheet1!P19</f>
        <v>10.033631511663399</v>
      </c>
      <c r="Q74">
        <f>Sheet1!Q19</f>
        <v>0.60568888765740103</v>
      </c>
      <c r="R74">
        <f>Sheet1!R19</f>
        <v>6.1878226839308299</v>
      </c>
      <c r="S74">
        <f>Sheet1!S19</f>
        <v>17.8013023366277</v>
      </c>
      <c r="T74">
        <f>Sheet1!T19</f>
        <v>0</v>
      </c>
      <c r="U74">
        <f>Sheet1!U19</f>
        <v>0</v>
      </c>
      <c r="V74">
        <f>Sheet1!V19</f>
        <v>1</v>
      </c>
      <c r="W74">
        <f>Sheet1!W19</f>
        <v>0.57219218117369197</v>
      </c>
      <c r="X74">
        <f>Sheet1!X19</f>
        <v>10162138.080380799</v>
      </c>
      <c r="Y74">
        <f>Sheet1!Y19</f>
        <v>868568.20269877405</v>
      </c>
      <c r="Z74">
        <f>Sheet1!Z19</f>
        <v>9839326.9216908403</v>
      </c>
      <c r="AA74">
        <f>Sheet1!AA19</f>
        <v>22202597.700152099</v>
      </c>
      <c r="AB74">
        <f>Sheet1!AB19</f>
        <v>-28483378.610638902</v>
      </c>
      <c r="AC74">
        <f>Sheet1!AC19</f>
        <v>-4670390.0206731604</v>
      </c>
      <c r="AD74">
        <f>Sheet1!AD19</f>
        <v>-943405.24778975104</v>
      </c>
      <c r="AE74">
        <f>Sheet1!AE19</f>
        <v>4108795.35523431</v>
      </c>
      <c r="AF74">
        <f>Sheet1!AF19</f>
        <v>81854360.478730306</v>
      </c>
      <c r="AG74">
        <f>Sheet1!AG19</f>
        <v>0</v>
      </c>
      <c r="AH74">
        <f>Sheet1!AH19</f>
        <v>0</v>
      </c>
      <c r="AI74">
        <f>Sheet1!AI19</f>
        <v>-81892.442382365407</v>
      </c>
      <c r="AJ74">
        <f>Sheet1!AJ19</f>
        <v>-43725382.771324798</v>
      </c>
      <c r="AK74">
        <f>Sheet1!AK19</f>
        <v>51131337.646078199</v>
      </c>
      <c r="AL74">
        <f>Sheet1!AL19</f>
        <v>49152762.567978099</v>
      </c>
      <c r="AM74">
        <f>Sheet1!AM19</f>
        <v>-79601224.541978806</v>
      </c>
      <c r="AN74">
        <f>Sheet1!AN19</f>
        <v>0</v>
      </c>
      <c r="AO74">
        <f>Sheet1!AO19</f>
        <v>-30448461.9740007</v>
      </c>
      <c r="AQ74" s="3"/>
      <c r="AS74" s="3"/>
      <c r="AU74" s="3"/>
      <c r="AW74" s="3"/>
      <c r="AY74" s="3"/>
      <c r="BB74" s="3"/>
      <c r="BD74" s="3"/>
      <c r="BF74" s="3"/>
      <c r="BG74"/>
      <c r="BH74"/>
      <c r="BI74"/>
      <c r="BJ74"/>
      <c r="BK74"/>
      <c r="BL74"/>
    </row>
    <row r="75" spans="1:64" x14ac:dyDescent="0.2">
      <c r="A75" t="str">
        <f t="shared" si="1"/>
        <v>1_2_2002</v>
      </c>
      <c r="B75">
        <v>1</v>
      </c>
      <c r="C75">
        <v>2</v>
      </c>
      <c r="D75">
        <v>2002</v>
      </c>
      <c r="E75">
        <f>Sheet1!E20</f>
        <v>47549753.656399898</v>
      </c>
      <c r="F75">
        <f>Sheet1!F20</f>
        <v>0</v>
      </c>
      <c r="G75">
        <f>Sheet1!G20</f>
        <v>47549753.656399898</v>
      </c>
      <c r="H75">
        <f>Sheet1!H20</f>
        <v>0</v>
      </c>
      <c r="I75">
        <f>Sheet1!I20</f>
        <v>40242173.625924699</v>
      </c>
      <c r="J75">
        <f>Sheet1!J20</f>
        <v>0</v>
      </c>
      <c r="K75">
        <f>Sheet1!K20</f>
        <v>2962620.5000872598</v>
      </c>
      <c r="L75">
        <f>Sheet1!L20</f>
        <v>1.2225813885152299</v>
      </c>
      <c r="M75">
        <f>Sheet1!M20</f>
        <v>2768260.23772333</v>
      </c>
      <c r="N75">
        <f>Sheet1!N20</f>
        <v>1.9579725613818899</v>
      </c>
      <c r="O75">
        <f>Sheet1!O20</f>
        <v>35534.3786964147</v>
      </c>
      <c r="P75">
        <f>Sheet1!P20</f>
        <v>7.6732557818507896</v>
      </c>
      <c r="Q75">
        <f>Sheet1!Q20</f>
        <v>0.32365849183725298</v>
      </c>
      <c r="R75">
        <f>Sheet1!R20</f>
        <v>3.5450752847825</v>
      </c>
      <c r="S75">
        <f>Sheet1!S20</f>
        <v>0</v>
      </c>
      <c r="T75">
        <f>Sheet1!T20</f>
        <v>0</v>
      </c>
      <c r="U75">
        <f>Sheet1!U20</f>
        <v>0</v>
      </c>
      <c r="V75">
        <f>Sheet1!V20</f>
        <v>0.31426638102022397</v>
      </c>
      <c r="W75">
        <f>Sheet1!W20</f>
        <v>0</v>
      </c>
      <c r="X75">
        <f>Sheet1!X20</f>
        <v>0</v>
      </c>
      <c r="Y75">
        <f>Sheet1!Y20</f>
        <v>0</v>
      </c>
      <c r="Z75">
        <f>Sheet1!Z20</f>
        <v>0</v>
      </c>
      <c r="AA75">
        <f>Sheet1!AA20</f>
        <v>0</v>
      </c>
      <c r="AB75">
        <f>Sheet1!AB20</f>
        <v>0</v>
      </c>
      <c r="AC75">
        <f>Sheet1!AC20</f>
        <v>0</v>
      </c>
      <c r="AD75">
        <f>Sheet1!AD20</f>
        <v>0</v>
      </c>
      <c r="AE75">
        <f>Sheet1!AE20</f>
        <v>0</v>
      </c>
      <c r="AF75">
        <f>Sheet1!AF20</f>
        <v>0</v>
      </c>
      <c r="AG75">
        <f>Sheet1!AG20</f>
        <v>0</v>
      </c>
      <c r="AH75">
        <f>Sheet1!AH20</f>
        <v>0</v>
      </c>
      <c r="AI75">
        <f>Sheet1!AI20</f>
        <v>0</v>
      </c>
      <c r="AJ75">
        <f>Sheet1!AJ20</f>
        <v>0</v>
      </c>
      <c r="AK75">
        <f>Sheet1!AK20</f>
        <v>0</v>
      </c>
      <c r="AL75">
        <f>Sheet1!AL20</f>
        <v>0</v>
      </c>
      <c r="AM75">
        <f>Sheet1!AM20</f>
        <v>0</v>
      </c>
      <c r="AN75">
        <f>Sheet1!AN20</f>
        <v>47549753.656399898</v>
      </c>
      <c r="AO75">
        <f>Sheet1!AO20</f>
        <v>47549753.656399898</v>
      </c>
      <c r="AQ75" s="3"/>
      <c r="AS75" s="3"/>
      <c r="AU75" s="3"/>
      <c r="AW75" s="3"/>
      <c r="AY75" s="3"/>
      <c r="BB75" s="3"/>
      <c r="BD75" s="3"/>
      <c r="BF75" s="3"/>
      <c r="BG75"/>
      <c r="BH75"/>
      <c r="BI75"/>
      <c r="BJ75"/>
      <c r="BK75"/>
      <c r="BL75"/>
    </row>
    <row r="76" spans="1:64" x14ac:dyDescent="0.2">
      <c r="A76" t="str">
        <f t="shared" si="1"/>
        <v>1_2_2003</v>
      </c>
      <c r="B76">
        <v>1</v>
      </c>
      <c r="C76">
        <v>2</v>
      </c>
      <c r="D76">
        <v>2003</v>
      </c>
      <c r="E76">
        <f>Sheet1!E21</f>
        <v>47549753.656399898</v>
      </c>
      <c r="F76">
        <f>Sheet1!F21</f>
        <v>47549753.656399898</v>
      </c>
      <c r="G76">
        <f>Sheet1!G21</f>
        <v>47844293.070099898</v>
      </c>
      <c r="H76">
        <f>Sheet1!H21</f>
        <v>294539.41369997902</v>
      </c>
      <c r="I76">
        <f>Sheet1!I21</f>
        <v>45202974.593816496</v>
      </c>
      <c r="J76">
        <f>Sheet1!J21</f>
        <v>4960800.9678917797</v>
      </c>
      <c r="K76">
        <f>Sheet1!K21</f>
        <v>3069353.1406493001</v>
      </c>
      <c r="L76">
        <f>Sheet1!L21</f>
        <v>0.95578036703482006</v>
      </c>
      <c r="M76">
        <f>Sheet1!M21</f>
        <v>2812675.2337543401</v>
      </c>
      <c r="N76">
        <f>Sheet1!N21</f>
        <v>2.2250245379575899</v>
      </c>
      <c r="O76">
        <f>Sheet1!O21</f>
        <v>34842.317326516903</v>
      </c>
      <c r="P76">
        <f>Sheet1!P21</f>
        <v>7.7166917665435504</v>
      </c>
      <c r="Q76">
        <f>Sheet1!Q21</f>
        <v>0.32225018377211101</v>
      </c>
      <c r="R76">
        <f>Sheet1!R21</f>
        <v>3.5450752847825</v>
      </c>
      <c r="S76">
        <f>Sheet1!S21</f>
        <v>0</v>
      </c>
      <c r="T76">
        <f>Sheet1!T21</f>
        <v>0</v>
      </c>
      <c r="U76">
        <f>Sheet1!U21</f>
        <v>0</v>
      </c>
      <c r="V76">
        <f>Sheet1!V21</f>
        <v>0.31426638102022397</v>
      </c>
      <c r="W76">
        <f>Sheet1!W21</f>
        <v>0</v>
      </c>
      <c r="X76">
        <f>Sheet1!X21</f>
        <v>604572.24213788903</v>
      </c>
      <c r="Y76">
        <f>Sheet1!Y21</f>
        <v>4386660.9673793698</v>
      </c>
      <c r="Z76">
        <f>Sheet1!Z21</f>
        <v>517806.541964581</v>
      </c>
      <c r="AA76">
        <f>Sheet1!AA21</f>
        <v>738389.17137087299</v>
      </c>
      <c r="AB76">
        <f>Sheet1!AB21</f>
        <v>667818.383434408</v>
      </c>
      <c r="AC76">
        <f>Sheet1!AC21</f>
        <v>40580.168912704197</v>
      </c>
      <c r="AD76">
        <f>Sheet1!AD21</f>
        <v>30667.014361829199</v>
      </c>
      <c r="AE76">
        <f>Sheet1!AE21</f>
        <v>0</v>
      </c>
      <c r="AF76">
        <f>Sheet1!AF21</f>
        <v>0</v>
      </c>
      <c r="AG76">
        <f>Sheet1!AG21</f>
        <v>0</v>
      </c>
      <c r="AH76">
        <f>Sheet1!AH21</f>
        <v>0</v>
      </c>
      <c r="AI76">
        <f>Sheet1!AI21</f>
        <v>0</v>
      </c>
      <c r="AJ76">
        <f>Sheet1!AJ21</f>
        <v>0</v>
      </c>
      <c r="AK76">
        <f>Sheet1!AK21</f>
        <v>6986494.48956165</v>
      </c>
      <c r="AL76">
        <f>Sheet1!AL21</f>
        <v>7374488.7325827498</v>
      </c>
      <c r="AM76">
        <f>Sheet1!AM21</f>
        <v>-7079949.3188827699</v>
      </c>
      <c r="AN76">
        <f>Sheet1!AN21</f>
        <v>0</v>
      </c>
      <c r="AO76">
        <f>Sheet1!AO21</f>
        <v>294539.41369997902</v>
      </c>
      <c r="AQ76" s="3"/>
      <c r="AS76" s="3"/>
      <c r="AU76" s="3"/>
      <c r="AW76" s="3"/>
      <c r="AY76" s="3"/>
      <c r="BB76" s="3"/>
      <c r="BD76" s="3"/>
      <c r="BF76" s="3"/>
      <c r="BG76"/>
      <c r="BH76"/>
      <c r="BI76"/>
      <c r="BJ76"/>
      <c r="BK76"/>
      <c r="BL76"/>
    </row>
    <row r="77" spans="1:64" x14ac:dyDescent="0.2">
      <c r="A77" t="str">
        <f t="shared" si="1"/>
        <v>1_2_2004</v>
      </c>
      <c r="B77">
        <v>1</v>
      </c>
      <c r="C77">
        <v>2</v>
      </c>
      <c r="D77">
        <v>2004</v>
      </c>
      <c r="E77">
        <f>Sheet1!E22</f>
        <v>47549753.656399898</v>
      </c>
      <c r="F77">
        <f>Sheet1!F22</f>
        <v>47844293.070099898</v>
      </c>
      <c r="G77">
        <f>Sheet1!G22</f>
        <v>53311258.5578999</v>
      </c>
      <c r="H77">
        <f>Sheet1!H22</f>
        <v>5466965.4878000198</v>
      </c>
      <c r="I77">
        <f>Sheet1!I22</f>
        <v>49491495.241713397</v>
      </c>
      <c r="J77">
        <f>Sheet1!J22</f>
        <v>4288520.6478969203</v>
      </c>
      <c r="K77">
        <f>Sheet1!K22</f>
        <v>2965571.8303362099</v>
      </c>
      <c r="L77">
        <f>Sheet1!L22</f>
        <v>0.88658036250347905</v>
      </c>
      <c r="M77">
        <f>Sheet1!M22</f>
        <v>2858440.0301405299</v>
      </c>
      <c r="N77">
        <f>Sheet1!N22</f>
        <v>2.5315490838163099</v>
      </c>
      <c r="O77">
        <f>Sheet1!O22</f>
        <v>33861.2735675445</v>
      </c>
      <c r="P77">
        <f>Sheet1!P22</f>
        <v>7.7638551506308602</v>
      </c>
      <c r="Q77">
        <f>Sheet1!Q22</f>
        <v>0.31847007369969399</v>
      </c>
      <c r="R77">
        <f>Sheet1!R22</f>
        <v>3.5450752847825</v>
      </c>
      <c r="S77">
        <f>Sheet1!S22</f>
        <v>0</v>
      </c>
      <c r="T77">
        <f>Sheet1!T22</f>
        <v>0</v>
      </c>
      <c r="U77">
        <f>Sheet1!U22</f>
        <v>0</v>
      </c>
      <c r="V77">
        <f>Sheet1!V22</f>
        <v>0.31426638102022397</v>
      </c>
      <c r="W77">
        <f>Sheet1!W22</f>
        <v>0</v>
      </c>
      <c r="X77">
        <f>Sheet1!X22</f>
        <v>700006.440840884</v>
      </c>
      <c r="Y77">
        <f>Sheet1!Y22</f>
        <v>1238573.4009088699</v>
      </c>
      <c r="Z77">
        <f>Sheet1!Z22</f>
        <v>561472.55995450797</v>
      </c>
      <c r="AA77">
        <f>Sheet1!AA22</f>
        <v>786352.46175238804</v>
      </c>
      <c r="AB77">
        <f>Sheet1!AB22</f>
        <v>962674.30186959996</v>
      </c>
      <c r="AC77">
        <f>Sheet1!AC22</f>
        <v>43038.124668453202</v>
      </c>
      <c r="AD77">
        <f>Sheet1!AD22</f>
        <v>85042.473689346894</v>
      </c>
      <c r="AE77">
        <f>Sheet1!AE22</f>
        <v>0</v>
      </c>
      <c r="AF77">
        <f>Sheet1!AF22</f>
        <v>0</v>
      </c>
      <c r="AG77">
        <f>Sheet1!AG22</f>
        <v>0</v>
      </c>
      <c r="AH77">
        <f>Sheet1!AH22</f>
        <v>0</v>
      </c>
      <c r="AI77">
        <f>Sheet1!AI22</f>
        <v>0</v>
      </c>
      <c r="AJ77">
        <f>Sheet1!AJ22</f>
        <v>0</v>
      </c>
      <c r="AK77">
        <f>Sheet1!AK22</f>
        <v>4377159.7636840502</v>
      </c>
      <c r="AL77">
        <f>Sheet1!AL22</f>
        <v>4521882.5119463801</v>
      </c>
      <c r="AM77">
        <f>Sheet1!AM22</f>
        <v>945082.97585363803</v>
      </c>
      <c r="AN77">
        <f>Sheet1!AN22</f>
        <v>0</v>
      </c>
      <c r="AO77">
        <f>Sheet1!AO22</f>
        <v>5466965.4878000198</v>
      </c>
      <c r="AQ77" s="3"/>
      <c r="AS77" s="3"/>
      <c r="AU77" s="3"/>
      <c r="AW77" s="3"/>
      <c r="AY77" s="3"/>
      <c r="BB77" s="3"/>
      <c r="BD77" s="3"/>
      <c r="BF77" s="3"/>
      <c r="BG77"/>
      <c r="BH77"/>
      <c r="BI77"/>
      <c r="BJ77"/>
      <c r="BK77"/>
      <c r="BL77"/>
    </row>
    <row r="78" spans="1:64" x14ac:dyDescent="0.2">
      <c r="A78" t="str">
        <f t="shared" si="1"/>
        <v>1_2_2005</v>
      </c>
      <c r="B78">
        <v>1</v>
      </c>
      <c r="C78">
        <v>2</v>
      </c>
      <c r="D78">
        <v>2005</v>
      </c>
      <c r="E78">
        <f>Sheet1!E23</f>
        <v>47549753.656399898</v>
      </c>
      <c r="F78">
        <f>Sheet1!F23</f>
        <v>53311258.5578999</v>
      </c>
      <c r="G78">
        <f>Sheet1!G23</f>
        <v>60584375.922999904</v>
      </c>
      <c r="H78">
        <f>Sheet1!H23</f>
        <v>7273117.3650999703</v>
      </c>
      <c r="I78">
        <f>Sheet1!I23</f>
        <v>55248176.536665902</v>
      </c>
      <c r="J78">
        <f>Sheet1!J23</f>
        <v>5756681.2949524503</v>
      </c>
      <c r="K78">
        <f>Sheet1!K23</f>
        <v>3115605.8997516301</v>
      </c>
      <c r="L78">
        <f>Sheet1!L23</f>
        <v>0.84302778047465199</v>
      </c>
      <c r="M78">
        <f>Sheet1!M23</f>
        <v>2911574.78442924</v>
      </c>
      <c r="N78">
        <f>Sheet1!N23</f>
        <v>2.9875062627911002</v>
      </c>
      <c r="O78">
        <f>Sheet1!O23</f>
        <v>32998.760173915798</v>
      </c>
      <c r="P78">
        <f>Sheet1!P23</f>
        <v>7.7861149615416103</v>
      </c>
      <c r="Q78">
        <f>Sheet1!Q23</f>
        <v>0.31471551542530701</v>
      </c>
      <c r="R78">
        <f>Sheet1!R23</f>
        <v>3.5450752847825</v>
      </c>
      <c r="S78">
        <f>Sheet1!S23</f>
        <v>0</v>
      </c>
      <c r="T78">
        <f>Sheet1!T23</f>
        <v>0</v>
      </c>
      <c r="U78">
        <f>Sheet1!U23</f>
        <v>0</v>
      </c>
      <c r="V78">
        <f>Sheet1!V23</f>
        <v>0.31426638102022397</v>
      </c>
      <c r="W78">
        <f>Sheet1!W23</f>
        <v>0</v>
      </c>
      <c r="X78">
        <f>Sheet1!X23</f>
        <v>2050620.4227823601</v>
      </c>
      <c r="Y78">
        <f>Sheet1!Y23</f>
        <v>792336.67292133905</v>
      </c>
      <c r="Z78">
        <f>Sheet1!Z23</f>
        <v>709980.91034228099</v>
      </c>
      <c r="AA78">
        <f>Sheet1!AA23</f>
        <v>1167468.19232686</v>
      </c>
      <c r="AB78">
        <f>Sheet1!AB23</f>
        <v>940554.14585970703</v>
      </c>
      <c r="AC78">
        <f>Sheet1!AC23</f>
        <v>23264.308118530102</v>
      </c>
      <c r="AD78">
        <f>Sheet1!AD23</f>
        <v>91757.200466545997</v>
      </c>
      <c r="AE78">
        <f>Sheet1!AE23</f>
        <v>0</v>
      </c>
      <c r="AF78">
        <f>Sheet1!AF23</f>
        <v>0</v>
      </c>
      <c r="AG78">
        <f>Sheet1!AG23</f>
        <v>0</v>
      </c>
      <c r="AH78">
        <f>Sheet1!AH23</f>
        <v>0</v>
      </c>
      <c r="AI78">
        <f>Sheet1!AI23</f>
        <v>0</v>
      </c>
      <c r="AJ78">
        <f>Sheet1!AJ23</f>
        <v>0</v>
      </c>
      <c r="AK78">
        <f>Sheet1!AK23</f>
        <v>5775981.8528176304</v>
      </c>
      <c r="AL78">
        <f>Sheet1!AL23</f>
        <v>5990743.7537596701</v>
      </c>
      <c r="AM78">
        <f>Sheet1!AM23</f>
        <v>1282373.6113402999</v>
      </c>
      <c r="AN78">
        <f>Sheet1!AN23</f>
        <v>0</v>
      </c>
      <c r="AO78">
        <f>Sheet1!AO23</f>
        <v>7273117.3650999703</v>
      </c>
      <c r="AQ78" s="3"/>
      <c r="AS78" s="3"/>
      <c r="AU78" s="3"/>
      <c r="AW78" s="3"/>
      <c r="AY78" s="3"/>
      <c r="BB78" s="3"/>
      <c r="BD78" s="3"/>
      <c r="BF78" s="3"/>
      <c r="BG78"/>
      <c r="BH78"/>
      <c r="BI78"/>
      <c r="BJ78"/>
      <c r="BK78"/>
      <c r="BL78"/>
    </row>
    <row r="79" spans="1:64" x14ac:dyDescent="0.2">
      <c r="A79" t="str">
        <f t="shared" si="1"/>
        <v>1_2_2006</v>
      </c>
      <c r="B79">
        <v>1</v>
      </c>
      <c r="C79">
        <v>2</v>
      </c>
      <c r="D79">
        <v>2006</v>
      </c>
      <c r="E79">
        <f>Sheet1!E24</f>
        <v>48222862.656399898</v>
      </c>
      <c r="F79">
        <f>Sheet1!F24</f>
        <v>60584375.922999904</v>
      </c>
      <c r="G79">
        <f>Sheet1!G24</f>
        <v>67601348.815999895</v>
      </c>
      <c r="H79">
        <f>Sheet1!H24</f>
        <v>6343863.8929999899</v>
      </c>
      <c r="I79">
        <f>Sheet1!I24</f>
        <v>61520498.601137698</v>
      </c>
      <c r="J79">
        <f>Sheet1!J24</f>
        <v>5852924.8735907003</v>
      </c>
      <c r="K79">
        <f>Sheet1!K24</f>
        <v>3332052.5592704001</v>
      </c>
      <c r="L79">
        <f>Sheet1!L24</f>
        <v>0.932955283911311</v>
      </c>
      <c r="M79">
        <f>Sheet1!M24</f>
        <v>2950352.4954894101</v>
      </c>
      <c r="N79">
        <f>Sheet1!N24</f>
        <v>3.27644463528868</v>
      </c>
      <c r="O79">
        <f>Sheet1!O24</f>
        <v>31639.586665481002</v>
      </c>
      <c r="P79">
        <f>Sheet1!P24</f>
        <v>7.86420353767324</v>
      </c>
      <c r="Q79">
        <f>Sheet1!Q24</f>
        <v>0.31734521195759202</v>
      </c>
      <c r="R79">
        <f>Sheet1!R24</f>
        <v>3.59256659245648</v>
      </c>
      <c r="S79">
        <f>Sheet1!S24</f>
        <v>0</v>
      </c>
      <c r="T79">
        <f>Sheet1!T24</f>
        <v>0</v>
      </c>
      <c r="U79">
        <f>Sheet1!U24</f>
        <v>0</v>
      </c>
      <c r="V79">
        <f>Sheet1!V24</f>
        <v>0.30987975779195598</v>
      </c>
      <c r="W79">
        <f>Sheet1!W24</f>
        <v>0</v>
      </c>
      <c r="X79">
        <f>Sheet1!X24</f>
        <v>2187385.3805808402</v>
      </c>
      <c r="Y79">
        <f>Sheet1!Y24</f>
        <v>530735.76722228003</v>
      </c>
      <c r="Z79">
        <f>Sheet1!Z24</f>
        <v>923319.67307972803</v>
      </c>
      <c r="AA79">
        <f>Sheet1!AA24</f>
        <v>754495.78511258401</v>
      </c>
      <c r="AB79">
        <f>Sheet1!AB24</f>
        <v>1793948.2382467501</v>
      </c>
      <c r="AC79">
        <f>Sheet1!AC24</f>
        <v>130225.65067172601</v>
      </c>
      <c r="AD79">
        <f>Sheet1!AD24</f>
        <v>1518.2114289710601</v>
      </c>
      <c r="AE79">
        <f>Sheet1!AE24</f>
        <v>43839.050836434202</v>
      </c>
      <c r="AF79">
        <f>Sheet1!AF24</f>
        <v>0</v>
      </c>
      <c r="AG79">
        <f>Sheet1!AG24</f>
        <v>0</v>
      </c>
      <c r="AH79">
        <f>Sheet1!AH24</f>
        <v>0</v>
      </c>
      <c r="AI79">
        <f>Sheet1!AI24</f>
        <v>0</v>
      </c>
      <c r="AJ79">
        <f>Sheet1!AJ24</f>
        <v>0</v>
      </c>
      <c r="AK79">
        <f>Sheet1!AK24</f>
        <v>6365467.7571793199</v>
      </c>
      <c r="AL79">
        <f>Sheet1!AL24</f>
        <v>6600961.5456300098</v>
      </c>
      <c r="AM79">
        <f>Sheet1!AM24</f>
        <v>-257097.652630025</v>
      </c>
      <c r="AN79">
        <f>Sheet1!AN24</f>
        <v>673108.99999999895</v>
      </c>
      <c r="AO79">
        <f>Sheet1!AO24</f>
        <v>7016972.8929999899</v>
      </c>
      <c r="AQ79" s="3"/>
      <c r="AS79" s="3"/>
      <c r="AU79" s="3"/>
      <c r="AW79" s="3"/>
      <c r="AY79" s="3"/>
      <c r="BB79" s="3"/>
      <c r="BD79" s="3"/>
      <c r="BF79" s="3"/>
      <c r="BG79"/>
      <c r="BH79"/>
      <c r="BI79"/>
      <c r="BJ79"/>
      <c r="BK79"/>
      <c r="BL79"/>
    </row>
    <row r="80" spans="1:64" x14ac:dyDescent="0.2">
      <c r="A80" t="str">
        <f t="shared" si="1"/>
        <v>1_2_2007</v>
      </c>
      <c r="B80">
        <v>1</v>
      </c>
      <c r="C80">
        <v>2</v>
      </c>
      <c r="D80">
        <v>2007</v>
      </c>
      <c r="E80">
        <f>Sheet1!E25</f>
        <v>50040839.145399898</v>
      </c>
      <c r="F80">
        <f>Sheet1!F25</f>
        <v>67601348.815999895</v>
      </c>
      <c r="G80">
        <f>Sheet1!G25</f>
        <v>73316847.371399999</v>
      </c>
      <c r="H80">
        <f>Sheet1!H25</f>
        <v>3897522.06640012</v>
      </c>
      <c r="I80">
        <f>Sheet1!I25</f>
        <v>65785732.682694197</v>
      </c>
      <c r="J80">
        <f>Sheet1!J25</f>
        <v>1226520.61888462</v>
      </c>
      <c r="K80">
        <f>Sheet1!K25</f>
        <v>3688771.5562192402</v>
      </c>
      <c r="L80">
        <f>Sheet1!L25</f>
        <v>1.04404322200226</v>
      </c>
      <c r="M80">
        <f>Sheet1!M25</f>
        <v>2910074.4030182702</v>
      </c>
      <c r="N80">
        <f>Sheet1!N25</f>
        <v>3.4745397782099099</v>
      </c>
      <c r="O80">
        <f>Sheet1!O25</f>
        <v>31981.679489931601</v>
      </c>
      <c r="P80">
        <f>Sheet1!P25</f>
        <v>7.6491680847406398</v>
      </c>
      <c r="Q80">
        <f>Sheet1!Q25</f>
        <v>0.315810317776761</v>
      </c>
      <c r="R80">
        <f>Sheet1!R25</f>
        <v>3.9449465481141202</v>
      </c>
      <c r="S80">
        <f>Sheet1!S25</f>
        <v>0</v>
      </c>
      <c r="T80">
        <f>Sheet1!T25</f>
        <v>0</v>
      </c>
      <c r="U80">
        <f>Sheet1!U25</f>
        <v>0</v>
      </c>
      <c r="V80">
        <f>Sheet1!V25</f>
        <v>0.29862187076000801</v>
      </c>
      <c r="W80">
        <f>Sheet1!W25</f>
        <v>0</v>
      </c>
      <c r="X80">
        <f>Sheet1!X25</f>
        <v>2927083.71528209</v>
      </c>
      <c r="Y80">
        <f>Sheet1!Y25</f>
        <v>-1507289.7539471099</v>
      </c>
      <c r="Z80">
        <f>Sheet1!Z25</f>
        <v>286299.64584346599</v>
      </c>
      <c r="AA80">
        <f>Sheet1!AA25</f>
        <v>574665.16202646005</v>
      </c>
      <c r="AB80">
        <f>Sheet1!AB25</f>
        <v>-733731.52391410398</v>
      </c>
      <c r="AC80">
        <f>Sheet1!AC25</f>
        <v>-337163.23640023201</v>
      </c>
      <c r="AD80">
        <f>Sheet1!AD25</f>
        <v>164800.141690738</v>
      </c>
      <c r="AE80">
        <f>Sheet1!AE25</f>
        <v>242431.53400357801</v>
      </c>
      <c r="AF80">
        <f>Sheet1!AF25</f>
        <v>0</v>
      </c>
      <c r="AG80">
        <f>Sheet1!AG25</f>
        <v>0</v>
      </c>
      <c r="AH80">
        <f>Sheet1!AH25</f>
        <v>0</v>
      </c>
      <c r="AI80">
        <f>Sheet1!AI25</f>
        <v>0</v>
      </c>
      <c r="AJ80">
        <f>Sheet1!AJ25</f>
        <v>0</v>
      </c>
      <c r="AK80">
        <f>Sheet1!AK25</f>
        <v>1617095.68458488</v>
      </c>
      <c r="AL80">
        <f>Sheet1!AL25</f>
        <v>1641605.0260314899</v>
      </c>
      <c r="AM80">
        <f>Sheet1!AM25</f>
        <v>2255917.0403686198</v>
      </c>
      <c r="AN80">
        <f>Sheet1!AN25</f>
        <v>1817976.4890000001</v>
      </c>
      <c r="AO80">
        <f>Sheet1!AO25</f>
        <v>5715498.5554001201</v>
      </c>
      <c r="AQ80" s="3"/>
      <c r="AS80" s="3"/>
      <c r="AU80" s="3"/>
      <c r="AW80" s="3"/>
      <c r="AY80" s="3"/>
      <c r="BB80" s="3"/>
      <c r="BD80" s="3"/>
      <c r="BF80" s="3"/>
      <c r="BG80"/>
      <c r="BH80"/>
      <c r="BI80"/>
      <c r="BJ80"/>
      <c r="BK80"/>
      <c r="BL80"/>
    </row>
    <row r="81" spans="1:64" x14ac:dyDescent="0.2">
      <c r="A81" t="str">
        <f t="shared" si="1"/>
        <v>1_2_2008</v>
      </c>
      <c r="B81">
        <v>1</v>
      </c>
      <c r="C81">
        <v>2</v>
      </c>
      <c r="D81">
        <v>2008</v>
      </c>
      <c r="E81">
        <f>Sheet1!E26</f>
        <v>54527477.7383999</v>
      </c>
      <c r="F81">
        <f>Sheet1!F26</f>
        <v>73316847.371399999</v>
      </c>
      <c r="G81">
        <f>Sheet1!G26</f>
        <v>87176871.449200004</v>
      </c>
      <c r="H81">
        <f>Sheet1!H26</f>
        <v>9373385.4847999308</v>
      </c>
      <c r="I81">
        <f>Sheet1!I26</f>
        <v>77405838.600945398</v>
      </c>
      <c r="J81">
        <f>Sheet1!J26</f>
        <v>7935132.3713453496</v>
      </c>
      <c r="K81">
        <f>Sheet1!K26</f>
        <v>3844795.9643561202</v>
      </c>
      <c r="L81">
        <f>Sheet1!L26</f>
        <v>0.99848738827849204</v>
      </c>
      <c r="M81">
        <f>Sheet1!M26</f>
        <v>2878055.1955216499</v>
      </c>
      <c r="N81">
        <f>Sheet1!N26</f>
        <v>3.86625305752669</v>
      </c>
      <c r="O81">
        <f>Sheet1!O26</f>
        <v>31978.221566709599</v>
      </c>
      <c r="P81">
        <f>Sheet1!P26</f>
        <v>7.62997524432022</v>
      </c>
      <c r="Q81">
        <f>Sheet1!Q26</f>
        <v>0.29848100991354698</v>
      </c>
      <c r="R81">
        <f>Sheet1!R26</f>
        <v>3.9786946315963201</v>
      </c>
      <c r="S81">
        <f>Sheet1!S26</f>
        <v>0</v>
      </c>
      <c r="T81">
        <f>Sheet1!T26</f>
        <v>0</v>
      </c>
      <c r="U81">
        <f>Sheet1!U26</f>
        <v>0</v>
      </c>
      <c r="V81">
        <f>Sheet1!V26</f>
        <v>0.27405061851002199</v>
      </c>
      <c r="W81">
        <f>Sheet1!W26</f>
        <v>0</v>
      </c>
      <c r="X81">
        <f>Sheet1!X26</f>
        <v>5520156.4396693399</v>
      </c>
      <c r="Y81">
        <f>Sheet1!Y26</f>
        <v>-597653.85556198098</v>
      </c>
      <c r="Z81">
        <f>Sheet1!Z26</f>
        <v>61597.403141910603</v>
      </c>
      <c r="AA81">
        <f>Sheet1!AA26</f>
        <v>1104131.1063697501</v>
      </c>
      <c r="AB81">
        <f>Sheet1!AB26</f>
        <v>525354.495899576</v>
      </c>
      <c r="AC81">
        <f>Sheet1!AC26</f>
        <v>229017.485194265</v>
      </c>
      <c r="AD81">
        <f>Sheet1!AD26</f>
        <v>19689.278457473902</v>
      </c>
      <c r="AE81">
        <f>Sheet1!AE26</f>
        <v>-9921.0552350910693</v>
      </c>
      <c r="AF81">
        <f>Sheet1!AF26</f>
        <v>0</v>
      </c>
      <c r="AG81">
        <f>Sheet1!AG26</f>
        <v>0</v>
      </c>
      <c r="AH81">
        <f>Sheet1!AH26</f>
        <v>0</v>
      </c>
      <c r="AI81">
        <f>Sheet1!AI26</f>
        <v>0</v>
      </c>
      <c r="AJ81">
        <f>Sheet1!AJ26</f>
        <v>0</v>
      </c>
      <c r="AK81">
        <f>Sheet1!AK26</f>
        <v>6852371.2979352502</v>
      </c>
      <c r="AL81">
        <f>Sheet1!AL26</f>
        <v>6842982.8336588303</v>
      </c>
      <c r="AM81">
        <f>Sheet1!AM26</f>
        <v>2530402.6511411001</v>
      </c>
      <c r="AN81">
        <f>Sheet1!AN26</f>
        <v>4486638.5929999901</v>
      </c>
      <c r="AO81">
        <f>Sheet1!AO26</f>
        <v>13860024.0777999</v>
      </c>
      <c r="AQ81" s="3"/>
      <c r="AS81" s="3"/>
      <c r="AU81" s="3"/>
      <c r="AW81" s="3"/>
      <c r="AY81" s="3"/>
      <c r="BB81" s="3"/>
      <c r="BD81" s="3"/>
      <c r="BF81" s="3"/>
      <c r="BG81"/>
      <c r="BH81"/>
      <c r="BI81"/>
      <c r="BJ81"/>
      <c r="BK81"/>
      <c r="BL81"/>
    </row>
    <row r="82" spans="1:64" x14ac:dyDescent="0.2">
      <c r="A82" t="str">
        <f t="shared" si="1"/>
        <v>1_2_2009</v>
      </c>
      <c r="B82">
        <v>1</v>
      </c>
      <c r="C82">
        <v>2</v>
      </c>
      <c r="D82">
        <v>2009</v>
      </c>
      <c r="E82">
        <f>Sheet1!E27</f>
        <v>55878564.7383999</v>
      </c>
      <c r="F82">
        <f>Sheet1!F27</f>
        <v>87176871.449200004</v>
      </c>
      <c r="G82">
        <f>Sheet1!G27</f>
        <v>78474456.006999999</v>
      </c>
      <c r="H82">
        <f>Sheet1!H27</f>
        <v>-10053502.442199901</v>
      </c>
      <c r="I82">
        <f>Sheet1!I27</f>
        <v>72926791.460144103</v>
      </c>
      <c r="J82">
        <f>Sheet1!J27</f>
        <v>-5252724.1655901698</v>
      </c>
      <c r="K82">
        <f>Sheet1!K27</f>
        <v>3737945.6825557002</v>
      </c>
      <c r="L82">
        <f>Sheet1!L27</f>
        <v>1.2345932732828899</v>
      </c>
      <c r="M82">
        <f>Sheet1!M27</f>
        <v>2816597.3206021301</v>
      </c>
      <c r="N82">
        <f>Sheet1!N27</f>
        <v>2.8003474431259998</v>
      </c>
      <c r="O82">
        <f>Sheet1!O27</f>
        <v>30658.1258135028</v>
      </c>
      <c r="P82">
        <f>Sheet1!P27</f>
        <v>7.8913992920648903</v>
      </c>
      <c r="Q82">
        <f>Sheet1!Q27</f>
        <v>0.30620162939447698</v>
      </c>
      <c r="R82">
        <f>Sheet1!R27</f>
        <v>4.06131456868013</v>
      </c>
      <c r="S82">
        <f>Sheet1!S27</f>
        <v>0</v>
      </c>
      <c r="T82">
        <f>Sheet1!T27</f>
        <v>0</v>
      </c>
      <c r="U82">
        <f>Sheet1!U27</f>
        <v>0</v>
      </c>
      <c r="V82">
        <f>Sheet1!V27</f>
        <v>0.26742435261102698</v>
      </c>
      <c r="W82">
        <f>Sheet1!W27</f>
        <v>0</v>
      </c>
      <c r="X82">
        <f>Sheet1!X27</f>
        <v>226735.55609521101</v>
      </c>
      <c r="Y82">
        <f>Sheet1!Y27</f>
        <v>-5354618.2125752196</v>
      </c>
      <c r="Z82">
        <f>Sheet1!Z27</f>
        <v>-322959.25574688899</v>
      </c>
      <c r="AA82">
        <f>Sheet1!AA27</f>
        <v>-3762897.4867020901</v>
      </c>
      <c r="AB82">
        <f>Sheet1!AB27</f>
        <v>2515128.5894744499</v>
      </c>
      <c r="AC82">
        <f>Sheet1!AC27</f>
        <v>564894.65394878201</v>
      </c>
      <c r="AD82">
        <f>Sheet1!AD27</f>
        <v>-203817.75188725401</v>
      </c>
      <c r="AE82">
        <f>Sheet1!AE27</f>
        <v>66868.296730665606</v>
      </c>
      <c r="AF82">
        <f>Sheet1!AF27</f>
        <v>0</v>
      </c>
      <c r="AG82">
        <f>Sheet1!AG27</f>
        <v>0</v>
      </c>
      <c r="AH82">
        <f>Sheet1!AH27</f>
        <v>0</v>
      </c>
      <c r="AI82">
        <f>Sheet1!AI27</f>
        <v>0</v>
      </c>
      <c r="AJ82">
        <f>Sheet1!AJ27</f>
        <v>0</v>
      </c>
      <c r="AK82">
        <f>Sheet1!AK27</f>
        <v>-6270665.6106623504</v>
      </c>
      <c r="AL82">
        <f>Sheet1!AL27</f>
        <v>-6241006.2226454802</v>
      </c>
      <c r="AM82">
        <f>Sheet1!AM27</f>
        <v>-3812496.2195545002</v>
      </c>
      <c r="AN82">
        <f>Sheet1!AN27</f>
        <v>1351087</v>
      </c>
      <c r="AO82">
        <f>Sheet1!AO27</f>
        <v>-8702415.4421999902</v>
      </c>
      <c r="AQ82" s="3"/>
      <c r="AS82" s="3"/>
      <c r="AU82" s="3"/>
      <c r="AW82" s="3"/>
      <c r="AY82" s="3"/>
      <c r="BB82" s="3"/>
      <c r="BD82" s="3"/>
      <c r="BF82" s="3"/>
      <c r="BG82"/>
      <c r="BH82"/>
      <c r="BI82"/>
      <c r="BJ82"/>
      <c r="BK82"/>
      <c r="BL82"/>
    </row>
    <row r="83" spans="1:64" x14ac:dyDescent="0.2">
      <c r="A83" t="str">
        <f t="shared" si="1"/>
        <v>1_2_2010</v>
      </c>
      <c r="B83">
        <v>1</v>
      </c>
      <c r="C83">
        <v>2</v>
      </c>
      <c r="D83">
        <v>2010</v>
      </c>
      <c r="E83">
        <f>Sheet1!E28</f>
        <v>55878564.7383999</v>
      </c>
      <c r="F83">
        <f>Sheet1!F28</f>
        <v>78474456.006999999</v>
      </c>
      <c r="G83">
        <f>Sheet1!G28</f>
        <v>74495052.898399904</v>
      </c>
      <c r="H83">
        <f>Sheet1!H28</f>
        <v>-3979403.10860004</v>
      </c>
      <c r="I83">
        <f>Sheet1!I28</f>
        <v>75210851.823681295</v>
      </c>
      <c r="J83">
        <f>Sheet1!J28</f>
        <v>2284060.36353715</v>
      </c>
      <c r="K83">
        <f>Sheet1!K28</f>
        <v>3599620.50895643</v>
      </c>
      <c r="L83">
        <f>Sheet1!L28</f>
        <v>1.23567459637387</v>
      </c>
      <c r="M83">
        <f>Sheet1!M28</f>
        <v>2828939.49203094</v>
      </c>
      <c r="N83">
        <f>Sheet1!N28</f>
        <v>3.2686559408490101</v>
      </c>
      <c r="O83">
        <f>Sheet1!O28</f>
        <v>29918.1121651791</v>
      </c>
      <c r="P83">
        <f>Sheet1!P28</f>
        <v>7.9052768420741701</v>
      </c>
      <c r="Q83">
        <f>Sheet1!Q28</f>
        <v>0.30764173834334202</v>
      </c>
      <c r="R83">
        <f>Sheet1!R28</f>
        <v>4.0152183255164298</v>
      </c>
      <c r="S83">
        <f>Sheet1!S28</f>
        <v>0</v>
      </c>
      <c r="T83">
        <f>Sheet1!T28</f>
        <v>0</v>
      </c>
      <c r="U83">
        <f>Sheet1!U28</f>
        <v>0</v>
      </c>
      <c r="V83">
        <f>Sheet1!V28</f>
        <v>0.26742435261102698</v>
      </c>
      <c r="W83">
        <f>Sheet1!W28</f>
        <v>0</v>
      </c>
      <c r="X83">
        <f>Sheet1!X28</f>
        <v>231857.13043884799</v>
      </c>
      <c r="Y83">
        <f>Sheet1!Y28</f>
        <v>-512887.06830636499</v>
      </c>
      <c r="Z83">
        <f>Sheet1!Z28</f>
        <v>129508.802006389</v>
      </c>
      <c r="AA83">
        <f>Sheet1!AA28</f>
        <v>1649756.35857384</v>
      </c>
      <c r="AB83">
        <f>Sheet1!AB28</f>
        <v>1429777.4408839799</v>
      </c>
      <c r="AC83">
        <f>Sheet1!AC28</f>
        <v>69296.024034999296</v>
      </c>
      <c r="AD83">
        <f>Sheet1!AD28</f>
        <v>-81903.135470414403</v>
      </c>
      <c r="AE83">
        <f>Sheet1!AE28</f>
        <v>-62456.274703656898</v>
      </c>
      <c r="AF83">
        <f>Sheet1!AF28</f>
        <v>0</v>
      </c>
      <c r="AG83">
        <f>Sheet1!AG28</f>
        <v>0</v>
      </c>
      <c r="AH83">
        <f>Sheet1!AH28</f>
        <v>0</v>
      </c>
      <c r="AI83">
        <f>Sheet1!AI28</f>
        <v>0</v>
      </c>
      <c r="AJ83">
        <f>Sheet1!AJ28</f>
        <v>0</v>
      </c>
      <c r="AK83">
        <f>Sheet1!AK28</f>
        <v>2852949.27745762</v>
      </c>
      <c r="AL83">
        <f>Sheet1!AL28</f>
        <v>3064496.5552232498</v>
      </c>
      <c r="AM83">
        <f>Sheet1!AM28</f>
        <v>-7043899.6638232898</v>
      </c>
      <c r="AN83">
        <f>Sheet1!AN28</f>
        <v>0</v>
      </c>
      <c r="AO83">
        <f>Sheet1!AO28</f>
        <v>-3979403.10860004</v>
      </c>
      <c r="AQ83" s="3"/>
      <c r="AS83" s="3"/>
      <c r="AU83" s="3"/>
      <c r="AW83" s="3"/>
      <c r="AY83" s="3"/>
      <c r="BB83" s="3"/>
      <c r="BD83" s="3"/>
      <c r="BF83" s="3"/>
      <c r="BG83"/>
      <c r="BH83"/>
      <c r="BI83"/>
      <c r="BJ83"/>
      <c r="BK83"/>
      <c r="BL83"/>
    </row>
    <row r="84" spans="1:64" x14ac:dyDescent="0.2">
      <c r="A84" t="str">
        <f t="shared" si="1"/>
        <v>1_2_2011</v>
      </c>
      <c r="B84">
        <v>1</v>
      </c>
      <c r="C84">
        <v>2</v>
      </c>
      <c r="D84">
        <v>2011</v>
      </c>
      <c r="E84">
        <f>Sheet1!E29</f>
        <v>56347892.7383999</v>
      </c>
      <c r="F84">
        <f>Sheet1!F29</f>
        <v>74495052.898399904</v>
      </c>
      <c r="G84">
        <f>Sheet1!G29</f>
        <v>79082697.598599896</v>
      </c>
      <c r="H84">
        <f>Sheet1!H29</f>
        <v>4118316.7002000101</v>
      </c>
      <c r="I84">
        <f>Sheet1!I29</f>
        <v>82699689.104379907</v>
      </c>
      <c r="J84">
        <f>Sheet1!J29</f>
        <v>6774914.40883651</v>
      </c>
      <c r="K84">
        <f>Sheet1!K29</f>
        <v>3824630.4857204198</v>
      </c>
      <c r="L84">
        <f>Sheet1!L29</f>
        <v>1.25736272321364</v>
      </c>
      <c r="M84">
        <f>Sheet1!M29</f>
        <v>2841861.0807875302</v>
      </c>
      <c r="N84">
        <f>Sheet1!N29</f>
        <v>3.9951573831001301</v>
      </c>
      <c r="O84">
        <f>Sheet1!O29</f>
        <v>29378.869675310299</v>
      </c>
      <c r="P84">
        <f>Sheet1!P29</f>
        <v>8.3377556875276699</v>
      </c>
      <c r="Q84">
        <f>Sheet1!Q29</f>
        <v>0.30396342371055102</v>
      </c>
      <c r="R84">
        <f>Sheet1!R29</f>
        <v>4.0727010211682302</v>
      </c>
      <c r="S84">
        <f>Sheet1!S29</f>
        <v>0</v>
      </c>
      <c r="T84">
        <f>Sheet1!T29</f>
        <v>0</v>
      </c>
      <c r="U84">
        <f>Sheet1!U29</f>
        <v>0</v>
      </c>
      <c r="V84">
        <f>Sheet1!V29</f>
        <v>0.26519694479748301</v>
      </c>
      <c r="W84">
        <f>Sheet1!W29</f>
        <v>0</v>
      </c>
      <c r="X84">
        <f>Sheet1!X29</f>
        <v>2832586.76159435</v>
      </c>
      <c r="Y84">
        <f>Sheet1!Y29</f>
        <v>-821556.10086535895</v>
      </c>
      <c r="Z84">
        <f>Sheet1!Z29</f>
        <v>284798.72448532499</v>
      </c>
      <c r="AA84">
        <f>Sheet1!AA29</f>
        <v>2118490.6862230101</v>
      </c>
      <c r="AB84">
        <f>Sheet1!AB29</f>
        <v>1151784.1322558799</v>
      </c>
      <c r="AC84">
        <f>Sheet1!AC29</f>
        <v>679979.56227770599</v>
      </c>
      <c r="AD84">
        <f>Sheet1!AD29</f>
        <v>151221.81542810399</v>
      </c>
      <c r="AE84">
        <f>Sheet1!AE29</f>
        <v>76243.675239968899</v>
      </c>
      <c r="AF84">
        <f>Sheet1!AF29</f>
        <v>0</v>
      </c>
      <c r="AG84">
        <f>Sheet1!AG29</f>
        <v>0</v>
      </c>
      <c r="AH84">
        <f>Sheet1!AH29</f>
        <v>0</v>
      </c>
      <c r="AI84">
        <f>Sheet1!AI29</f>
        <v>0</v>
      </c>
      <c r="AJ84">
        <f>Sheet1!AJ29</f>
        <v>0</v>
      </c>
      <c r="AK84">
        <f>Sheet1!AK29</f>
        <v>6473549.2566389898</v>
      </c>
      <c r="AL84">
        <f>Sheet1!AL29</f>
        <v>6632731.4052756298</v>
      </c>
      <c r="AM84">
        <f>Sheet1!AM29</f>
        <v>-2514414.70507561</v>
      </c>
      <c r="AN84">
        <f>Sheet1!AN29</f>
        <v>469328</v>
      </c>
      <c r="AO84">
        <f>Sheet1!AO29</f>
        <v>4587644.7002000101</v>
      </c>
      <c r="AQ84" s="3"/>
      <c r="AS84" s="3"/>
      <c r="AU84" s="3"/>
      <c r="AW84" s="3"/>
      <c r="AY84" s="3"/>
      <c r="BB84" s="3"/>
      <c r="BD84" s="3"/>
      <c r="BF84" s="3"/>
      <c r="BG84"/>
      <c r="BH84"/>
      <c r="BI84"/>
      <c r="BJ84"/>
      <c r="BK84"/>
      <c r="BL84"/>
    </row>
    <row r="85" spans="1:64" x14ac:dyDescent="0.2">
      <c r="A85" t="str">
        <f t="shared" si="1"/>
        <v>1_2_2012</v>
      </c>
      <c r="B85">
        <v>1</v>
      </c>
      <c r="C85">
        <v>2</v>
      </c>
      <c r="D85">
        <v>2012</v>
      </c>
      <c r="E85">
        <f>Sheet1!E30</f>
        <v>57999202.7383999</v>
      </c>
      <c r="F85">
        <f>Sheet1!F30</f>
        <v>79082697.598599896</v>
      </c>
      <c r="G85">
        <f>Sheet1!G30</f>
        <v>86028458.231399998</v>
      </c>
      <c r="H85">
        <f>Sheet1!H30</f>
        <v>5294450.6328000501</v>
      </c>
      <c r="I85">
        <f>Sheet1!I30</f>
        <v>90605507.698955894</v>
      </c>
      <c r="J85">
        <f>Sheet1!J30</f>
        <v>6086667.7609212203</v>
      </c>
      <c r="K85">
        <f>Sheet1!K30</f>
        <v>4088068.0343569699</v>
      </c>
      <c r="L85">
        <f>Sheet1!L30</f>
        <v>1.2171979060267299</v>
      </c>
      <c r="M85">
        <f>Sheet1!M30</f>
        <v>2851080.6311976798</v>
      </c>
      <c r="N85">
        <f>Sheet1!N30</f>
        <v>4.0069159149387801</v>
      </c>
      <c r="O85">
        <f>Sheet1!O30</f>
        <v>29030.290235902899</v>
      </c>
      <c r="P85">
        <f>Sheet1!P30</f>
        <v>8.3433745771335595</v>
      </c>
      <c r="Q85">
        <f>Sheet1!Q30</f>
        <v>0.29882329225592202</v>
      </c>
      <c r="R85">
        <f>Sheet1!R30</f>
        <v>4.4038903254470103</v>
      </c>
      <c r="S85">
        <f>Sheet1!S30</f>
        <v>0</v>
      </c>
      <c r="T85">
        <f>Sheet1!T30</f>
        <v>0</v>
      </c>
      <c r="U85">
        <f>Sheet1!U30</f>
        <v>0</v>
      </c>
      <c r="V85">
        <f>Sheet1!V30</f>
        <v>0.33500335652262098</v>
      </c>
      <c r="W85">
        <f>Sheet1!W30</f>
        <v>0</v>
      </c>
      <c r="X85">
        <f>Sheet1!X30</f>
        <v>3425952.1362274499</v>
      </c>
      <c r="Y85">
        <f>Sheet1!Y30</f>
        <v>535839.52209427697</v>
      </c>
      <c r="Z85">
        <f>Sheet1!Z30</f>
        <v>456022.02252455399</v>
      </c>
      <c r="AA85">
        <f>Sheet1!AA30</f>
        <v>35367.531627942801</v>
      </c>
      <c r="AB85">
        <f>Sheet1!AB30</f>
        <v>787327.83869019104</v>
      </c>
      <c r="AC85">
        <f>Sheet1!AC30</f>
        <v>9970.8660835313403</v>
      </c>
      <c r="AD85">
        <f>Sheet1!AD30</f>
        <v>302705.62217373599</v>
      </c>
      <c r="AE85">
        <f>Sheet1!AE30</f>
        <v>231981.87254533</v>
      </c>
      <c r="AF85">
        <f>Sheet1!AF30</f>
        <v>0</v>
      </c>
      <c r="AG85">
        <f>Sheet1!AG30</f>
        <v>0</v>
      </c>
      <c r="AH85">
        <f>Sheet1!AH30</f>
        <v>0</v>
      </c>
      <c r="AI85">
        <f>Sheet1!AI30</f>
        <v>-40859.316549177202</v>
      </c>
      <c r="AJ85">
        <f>Sheet1!AJ30</f>
        <v>0</v>
      </c>
      <c r="AK85">
        <f>Sheet1!AK30</f>
        <v>5744308.0954178404</v>
      </c>
      <c r="AL85">
        <f>Sheet1!AL30</f>
        <v>5768658.5172226103</v>
      </c>
      <c r="AM85">
        <f>Sheet1!AM30</f>
        <v>-474207.884422565</v>
      </c>
      <c r="AN85">
        <f>Sheet1!AN30</f>
        <v>1651310</v>
      </c>
      <c r="AO85">
        <f>Sheet1!AO30</f>
        <v>6945760.6328000501</v>
      </c>
      <c r="AQ85" s="3"/>
      <c r="AS85" s="3"/>
      <c r="AU85" s="3"/>
      <c r="AW85" s="3"/>
      <c r="AY85" s="3"/>
      <c r="BB85" s="3"/>
      <c r="BD85" s="3"/>
      <c r="BF85" s="3"/>
      <c r="BG85"/>
      <c r="BH85"/>
      <c r="BI85"/>
      <c r="BJ85"/>
      <c r="BK85"/>
      <c r="BL85"/>
    </row>
    <row r="86" spans="1:64" x14ac:dyDescent="0.2">
      <c r="A86" t="str">
        <f t="shared" si="1"/>
        <v>1_2_2013</v>
      </c>
      <c r="B86">
        <v>1</v>
      </c>
      <c r="C86">
        <v>2</v>
      </c>
      <c r="D86">
        <v>2013</v>
      </c>
      <c r="E86">
        <f>Sheet1!E31</f>
        <v>57999202.7383999</v>
      </c>
      <c r="F86">
        <f>Sheet1!F31</f>
        <v>86028458.231399998</v>
      </c>
      <c r="G86">
        <f>Sheet1!G31</f>
        <v>90347608.020399898</v>
      </c>
      <c r="H86">
        <f>Sheet1!H31</f>
        <v>4319149.7889999403</v>
      </c>
      <c r="I86">
        <f>Sheet1!I31</f>
        <v>92680577.424966201</v>
      </c>
      <c r="J86">
        <f>Sheet1!J31</f>
        <v>2075069.7260102299</v>
      </c>
      <c r="K86">
        <f>Sheet1!K31</f>
        <v>4798329.2393447803</v>
      </c>
      <c r="L86">
        <f>Sheet1!L31</f>
        <v>1.30899698730202</v>
      </c>
      <c r="M86">
        <f>Sheet1!M31</f>
        <v>2894332.6095672701</v>
      </c>
      <c r="N86">
        <f>Sheet1!N31</f>
        <v>3.8571358582175499</v>
      </c>
      <c r="O86">
        <f>Sheet1!O31</f>
        <v>29658.135093688401</v>
      </c>
      <c r="P86">
        <f>Sheet1!P31</f>
        <v>8.1750308649797105</v>
      </c>
      <c r="Q86">
        <f>Sheet1!Q31</f>
        <v>0.29765423135138103</v>
      </c>
      <c r="R86">
        <f>Sheet1!R31</f>
        <v>4.3651136396911099</v>
      </c>
      <c r="S86">
        <f>Sheet1!S31</f>
        <v>0</v>
      </c>
      <c r="T86">
        <f>Sheet1!T31</f>
        <v>6.2805703280266995E-2</v>
      </c>
      <c r="U86">
        <f>Sheet1!U31</f>
        <v>0</v>
      </c>
      <c r="V86">
        <f>Sheet1!V31</f>
        <v>0.50384216275877203</v>
      </c>
      <c r="W86">
        <f>Sheet1!W31</f>
        <v>0</v>
      </c>
      <c r="X86">
        <f>Sheet1!X31</f>
        <v>5597817.8866612799</v>
      </c>
      <c r="Y86">
        <f>Sheet1!Y31</f>
        <v>-2093513.6839051801</v>
      </c>
      <c r="Z86">
        <f>Sheet1!Z31</f>
        <v>694573.87298868306</v>
      </c>
      <c r="AA86">
        <f>Sheet1!AA31</f>
        <v>-467379.25496316602</v>
      </c>
      <c r="AB86">
        <f>Sheet1!AB31</f>
        <v>-1277845.2129504899</v>
      </c>
      <c r="AC86">
        <f>Sheet1!AC31</f>
        <v>-268636.26368072402</v>
      </c>
      <c r="AD86">
        <f>Sheet1!AD31</f>
        <v>60002.674245658498</v>
      </c>
      <c r="AE86">
        <f>Sheet1!AE31</f>
        <v>16138.6722510492</v>
      </c>
      <c r="AF86">
        <f>Sheet1!AF31</f>
        <v>0</v>
      </c>
      <c r="AG86">
        <f>Sheet1!AG31</f>
        <v>127677.26598238701</v>
      </c>
      <c r="AH86">
        <f>Sheet1!AH31</f>
        <v>0</v>
      </c>
      <c r="AI86">
        <f>Sheet1!AI31</f>
        <v>-186076.80976032</v>
      </c>
      <c r="AJ86">
        <f>Sheet1!AJ31</f>
        <v>0</v>
      </c>
      <c r="AK86">
        <f>Sheet1!AK31</f>
        <v>2202759.14686917</v>
      </c>
      <c r="AL86">
        <f>Sheet1!AL31</f>
        <v>1932161.5383858799</v>
      </c>
      <c r="AM86">
        <f>Sheet1!AM31</f>
        <v>2386988.2506140601</v>
      </c>
      <c r="AN86">
        <f>Sheet1!AN31</f>
        <v>0</v>
      </c>
      <c r="AO86">
        <f>Sheet1!AO31</f>
        <v>4319149.7889999403</v>
      </c>
      <c r="AQ86" s="3"/>
      <c r="AS86" s="3"/>
      <c r="AU86" s="3"/>
      <c r="AW86" s="3"/>
      <c r="AY86" s="3"/>
      <c r="BB86" s="3"/>
      <c r="BD86" s="3"/>
      <c r="BF86" s="3"/>
      <c r="BG86"/>
      <c r="BH86"/>
      <c r="BI86"/>
      <c r="BJ86"/>
      <c r="BK86"/>
      <c r="BL86"/>
    </row>
    <row r="87" spans="1:64" x14ac:dyDescent="0.2">
      <c r="A87" t="str">
        <f t="shared" si="1"/>
        <v>1_2_2014</v>
      </c>
      <c r="B87">
        <v>1</v>
      </c>
      <c r="C87">
        <v>2</v>
      </c>
      <c r="D87">
        <v>2014</v>
      </c>
      <c r="E87">
        <f>Sheet1!E32</f>
        <v>57999202.7383999</v>
      </c>
      <c r="F87">
        <f>Sheet1!F32</f>
        <v>90347608.020399898</v>
      </c>
      <c r="G87">
        <f>Sheet1!G32</f>
        <v>89102602.080799907</v>
      </c>
      <c r="H87">
        <f>Sheet1!H32</f>
        <v>-1245005.9396000199</v>
      </c>
      <c r="I87">
        <f>Sheet1!I32</f>
        <v>94530906.502673507</v>
      </c>
      <c r="J87">
        <f>Sheet1!J32</f>
        <v>1850329.0777072699</v>
      </c>
      <c r="K87">
        <f>Sheet1!K32</f>
        <v>4839542.5733484896</v>
      </c>
      <c r="L87">
        <f>Sheet1!L32</f>
        <v>1.32112853057285</v>
      </c>
      <c r="M87">
        <f>Sheet1!M32</f>
        <v>2921395.1197115602</v>
      </c>
      <c r="N87">
        <f>Sheet1!N32</f>
        <v>3.64784124185049</v>
      </c>
      <c r="O87">
        <f>Sheet1!O32</f>
        <v>29624.502444110902</v>
      </c>
      <c r="P87">
        <f>Sheet1!P32</f>
        <v>8.1832711991368097</v>
      </c>
      <c r="Q87">
        <f>Sheet1!Q32</f>
        <v>0.29631663467332803</v>
      </c>
      <c r="R87">
        <f>Sheet1!R32</f>
        <v>4.4176928743615296</v>
      </c>
      <c r="S87">
        <f>Sheet1!S32</f>
        <v>0</v>
      </c>
      <c r="T87">
        <f>Sheet1!T32</f>
        <v>0.43022103696117697</v>
      </c>
      <c r="U87">
        <f>Sheet1!U32</f>
        <v>0</v>
      </c>
      <c r="V87">
        <f>Sheet1!V32</f>
        <v>0.50513611157973304</v>
      </c>
      <c r="W87">
        <f>Sheet1!W32</f>
        <v>0</v>
      </c>
      <c r="X87">
        <f>Sheet1!X32</f>
        <v>1231754.5230606999</v>
      </c>
      <c r="Y87">
        <f>Sheet1!Y32</f>
        <v>149126.312096526</v>
      </c>
      <c r="Z87">
        <f>Sheet1!Z32</f>
        <v>578813.33811516699</v>
      </c>
      <c r="AA87">
        <f>Sheet1!AA32</f>
        <v>-698288.476358357</v>
      </c>
      <c r="AB87">
        <f>Sheet1!AB32</f>
        <v>-139534.53733667501</v>
      </c>
      <c r="AC87">
        <f>Sheet1!AC32</f>
        <v>-13483.169378300199</v>
      </c>
      <c r="AD87">
        <f>Sheet1!AD32</f>
        <v>62823.1728792086</v>
      </c>
      <c r="AE87">
        <f>Sheet1!AE32</f>
        <v>63042.170375649701</v>
      </c>
      <c r="AF87">
        <f>Sheet1!AF32</f>
        <v>0</v>
      </c>
      <c r="AG87">
        <f>Sheet1!AG32</f>
        <v>682305.64217324997</v>
      </c>
      <c r="AH87">
        <f>Sheet1!AH32</f>
        <v>0</v>
      </c>
      <c r="AI87">
        <f>Sheet1!AI32</f>
        <v>-2807.1871778866498</v>
      </c>
      <c r="AJ87">
        <f>Sheet1!AJ32</f>
        <v>0</v>
      </c>
      <c r="AK87">
        <f>Sheet1!AK32</f>
        <v>1913751.78844928</v>
      </c>
      <c r="AL87">
        <f>Sheet1!AL32</f>
        <v>1909721.6741544399</v>
      </c>
      <c r="AM87">
        <f>Sheet1!AM32</f>
        <v>-3154727.6137544601</v>
      </c>
      <c r="AN87">
        <f>Sheet1!AN32</f>
        <v>0</v>
      </c>
      <c r="AO87">
        <f>Sheet1!AO32</f>
        <v>-1245005.9396000199</v>
      </c>
      <c r="AQ87" s="3"/>
      <c r="AS87" s="3"/>
      <c r="AU87" s="3"/>
      <c r="AW87" s="3"/>
      <c r="AY87" s="3"/>
      <c r="BB87" s="3"/>
      <c r="BD87" s="3"/>
      <c r="BF87" s="3"/>
      <c r="BG87"/>
      <c r="BH87"/>
      <c r="BI87"/>
      <c r="BJ87"/>
      <c r="BK87"/>
      <c r="BL87"/>
    </row>
    <row r="88" spans="1:64" x14ac:dyDescent="0.2">
      <c r="A88" t="str">
        <f t="shared" si="1"/>
        <v>1_2_2015</v>
      </c>
      <c r="B88">
        <v>1</v>
      </c>
      <c r="C88">
        <v>2</v>
      </c>
      <c r="D88">
        <v>2015</v>
      </c>
      <c r="E88">
        <f>Sheet1!E33</f>
        <v>59954803.892599903</v>
      </c>
      <c r="F88">
        <f>Sheet1!F33</f>
        <v>89102602.080799907</v>
      </c>
      <c r="G88">
        <f>Sheet1!G33</f>
        <v>89928537.186599895</v>
      </c>
      <c r="H88">
        <f>Sheet1!H33</f>
        <v>-1129666.04839999</v>
      </c>
      <c r="I88">
        <f>Sheet1!I33</f>
        <v>89989696.180776194</v>
      </c>
      <c r="J88">
        <f>Sheet1!J33</f>
        <v>-6270138.6522339797</v>
      </c>
      <c r="K88">
        <f>Sheet1!K33</f>
        <v>4765521.44666385</v>
      </c>
      <c r="L88">
        <f>Sheet1!L33</f>
        <v>1.3499546323814899</v>
      </c>
      <c r="M88">
        <f>Sheet1!M33</f>
        <v>2936998.1427718098</v>
      </c>
      <c r="N88">
        <f>Sheet1!N33</f>
        <v>2.6821814435822802</v>
      </c>
      <c r="O88">
        <f>Sheet1!O33</f>
        <v>30998.550182906001</v>
      </c>
      <c r="P88">
        <f>Sheet1!P33</f>
        <v>7.93096682581632</v>
      </c>
      <c r="Q88">
        <f>Sheet1!Q33</f>
        <v>0.29502797816107101</v>
      </c>
      <c r="R88">
        <f>Sheet1!R33</f>
        <v>4.5759399541427204</v>
      </c>
      <c r="S88">
        <f>Sheet1!S33</f>
        <v>0</v>
      </c>
      <c r="T88">
        <f>Sheet1!T33</f>
        <v>0.73242446183562504</v>
      </c>
      <c r="U88">
        <f>Sheet1!U33</f>
        <v>0</v>
      </c>
      <c r="V88">
        <f>Sheet1!V33</f>
        <v>0.66144129521362105</v>
      </c>
      <c r="W88">
        <f>Sheet1!W33</f>
        <v>0</v>
      </c>
      <c r="X88">
        <f>Sheet1!X33</f>
        <v>618797.20528476196</v>
      </c>
      <c r="Y88">
        <f>Sheet1!Y33</f>
        <v>-779727.34897870198</v>
      </c>
      <c r="Z88">
        <f>Sheet1!Z33</f>
        <v>638671.36507301498</v>
      </c>
      <c r="AA88">
        <f>Sheet1!AA33</f>
        <v>-3703824.6767515098</v>
      </c>
      <c r="AB88">
        <f>Sheet1!AB33</f>
        <v>-3227154.5684521799</v>
      </c>
      <c r="AC88">
        <f>Sheet1!AC33</f>
        <v>-371460.051170205</v>
      </c>
      <c r="AD88">
        <f>Sheet1!AD33</f>
        <v>26846.0678816203</v>
      </c>
      <c r="AE88">
        <f>Sheet1!AE33</f>
        <v>164605.97761797099</v>
      </c>
      <c r="AF88">
        <f>Sheet1!AF33</f>
        <v>0</v>
      </c>
      <c r="AG88">
        <f>Sheet1!AG33</f>
        <v>653462.71128169994</v>
      </c>
      <c r="AH88">
        <f>Sheet1!AH33</f>
        <v>0</v>
      </c>
      <c r="AI88">
        <f>Sheet1!AI33</f>
        <v>-97233.506816464898</v>
      </c>
      <c r="AJ88">
        <f>Sheet1!AJ33</f>
        <v>0</v>
      </c>
      <c r="AK88">
        <f>Sheet1!AK33</f>
        <v>-6077016.8250299897</v>
      </c>
      <c r="AL88">
        <f>Sheet1!AL33</f>
        <v>-5995537.4091463303</v>
      </c>
      <c r="AM88">
        <f>Sheet1!AM33</f>
        <v>4865871.3607463297</v>
      </c>
      <c r="AN88">
        <f>Sheet1!AN33</f>
        <v>1955601.15419999</v>
      </c>
      <c r="AO88">
        <f>Sheet1!AO33</f>
        <v>825935.10580000095</v>
      </c>
      <c r="AQ88" s="3"/>
      <c r="AS88" s="3"/>
      <c r="AU88" s="3"/>
      <c r="AW88" s="3"/>
      <c r="AY88" s="3"/>
      <c r="BB88" s="3"/>
      <c r="BD88" s="3"/>
      <c r="BF88" s="3"/>
      <c r="BG88"/>
      <c r="BH88"/>
      <c r="BI88"/>
      <c r="BJ88"/>
      <c r="BK88"/>
      <c r="BL88"/>
    </row>
    <row r="89" spans="1:64" x14ac:dyDescent="0.2">
      <c r="A89" t="str">
        <f t="shared" si="1"/>
        <v>1_2_2016</v>
      </c>
      <c r="B89">
        <v>1</v>
      </c>
      <c r="C89">
        <v>2</v>
      </c>
      <c r="D89">
        <v>2016</v>
      </c>
      <c r="E89">
        <f>Sheet1!E34</f>
        <v>59954803.892599903</v>
      </c>
      <c r="F89">
        <f>Sheet1!F34</f>
        <v>89928537.186599895</v>
      </c>
      <c r="G89">
        <f>Sheet1!G34</f>
        <v>88374005.039000005</v>
      </c>
      <c r="H89">
        <f>Sheet1!H34</f>
        <v>-1554532.14759994</v>
      </c>
      <c r="I89">
        <f>Sheet1!I34</f>
        <v>91970258.744382799</v>
      </c>
      <c r="J89">
        <f>Sheet1!J34</f>
        <v>1980562.56360657</v>
      </c>
      <c r="K89">
        <f>Sheet1!K34</f>
        <v>4835019.0981903896</v>
      </c>
      <c r="L89">
        <f>Sheet1!L34</f>
        <v>1.3038394225710599</v>
      </c>
      <c r="M89">
        <f>Sheet1!M34</f>
        <v>2960109.6406231201</v>
      </c>
      <c r="N89">
        <f>Sheet1!N34</f>
        <v>2.3778430296347701</v>
      </c>
      <c r="O89">
        <f>Sheet1!O34</f>
        <v>31757.833233439898</v>
      </c>
      <c r="P89">
        <f>Sheet1!P34</f>
        <v>7.4506480071250198</v>
      </c>
      <c r="Q89">
        <f>Sheet1!Q34</f>
        <v>0.292298684347084</v>
      </c>
      <c r="R89">
        <f>Sheet1!R34</f>
        <v>5.25010338809982</v>
      </c>
      <c r="S89">
        <f>Sheet1!S34</f>
        <v>0</v>
      </c>
      <c r="T89">
        <f>Sheet1!T34</f>
        <v>1.3142999889160101</v>
      </c>
      <c r="U89">
        <f>Sheet1!U34</f>
        <v>0</v>
      </c>
      <c r="V89">
        <f>Sheet1!V34</f>
        <v>0.76115912000560404</v>
      </c>
      <c r="W89">
        <f>Sheet1!W34</f>
        <v>0</v>
      </c>
      <c r="X89">
        <f>Sheet1!X34</f>
        <v>1496958.4382114001</v>
      </c>
      <c r="Y89">
        <f>Sheet1!Y34</f>
        <v>1467723.92984945</v>
      </c>
      <c r="Z89">
        <f>Sheet1!Z34</f>
        <v>560215.65571529302</v>
      </c>
      <c r="AA89">
        <f>Sheet1!AA34</f>
        <v>-1372477.9142002701</v>
      </c>
      <c r="AB89">
        <f>Sheet1!AB34</f>
        <v>-1283712.19035449</v>
      </c>
      <c r="AC89">
        <f>Sheet1!AC34</f>
        <v>-537216.30692135496</v>
      </c>
      <c r="AD89">
        <f>Sheet1!AD34</f>
        <v>128898.998631529</v>
      </c>
      <c r="AE89">
        <f>Sheet1!AE34</f>
        <v>624226.21839655901</v>
      </c>
      <c r="AF89">
        <f>Sheet1!AF34</f>
        <v>0</v>
      </c>
      <c r="AG89">
        <f>Sheet1!AG34</f>
        <v>1174562.1345725099</v>
      </c>
      <c r="AH89">
        <f>Sheet1!AH34</f>
        <v>0</v>
      </c>
      <c r="AI89">
        <f>Sheet1!AI34</f>
        <v>-72110.589283246198</v>
      </c>
      <c r="AJ89">
        <f>Sheet1!AJ34</f>
        <v>0</v>
      </c>
      <c r="AK89">
        <f>Sheet1!AK34</f>
        <v>2187068.3746173801</v>
      </c>
      <c r="AL89">
        <f>Sheet1!AL34</f>
        <v>2242492.6141584502</v>
      </c>
      <c r="AM89">
        <f>Sheet1!AM34</f>
        <v>-3797024.7617583899</v>
      </c>
      <c r="AN89">
        <f>Sheet1!AN34</f>
        <v>0</v>
      </c>
      <c r="AO89">
        <f>Sheet1!AO34</f>
        <v>-1554532.14759994</v>
      </c>
      <c r="AQ89" s="3"/>
      <c r="AS89" s="3"/>
      <c r="AU89" s="3"/>
      <c r="AW89" s="3"/>
      <c r="AY89" s="3"/>
      <c r="BB89" s="3"/>
      <c r="BD89" s="3"/>
      <c r="BF89" s="3"/>
      <c r="BG89"/>
      <c r="BH89"/>
      <c r="BI89"/>
      <c r="BJ89"/>
      <c r="BK89"/>
      <c r="BL89"/>
    </row>
    <row r="90" spans="1:64" x14ac:dyDescent="0.2">
      <c r="A90" t="str">
        <f t="shared" si="1"/>
        <v>1_2_2017</v>
      </c>
      <c r="B90">
        <v>1</v>
      </c>
      <c r="C90">
        <v>2</v>
      </c>
      <c r="D90">
        <v>2017</v>
      </c>
      <c r="E90">
        <f>Sheet1!E35</f>
        <v>62012126.892599903</v>
      </c>
      <c r="F90">
        <f>Sheet1!F35</f>
        <v>88374005.039000005</v>
      </c>
      <c r="G90">
        <f>Sheet1!G35</f>
        <v>87984651.085199997</v>
      </c>
      <c r="H90">
        <f>Sheet1!H35</f>
        <v>-2446676.9538000198</v>
      </c>
      <c r="I90">
        <f>Sheet1!I35</f>
        <v>97210775.170995697</v>
      </c>
      <c r="J90">
        <f>Sheet1!J35</f>
        <v>3168484.6401237198</v>
      </c>
      <c r="K90">
        <f>Sheet1!K35</f>
        <v>4670677.4249586305</v>
      </c>
      <c r="L90">
        <f>Sheet1!L35</f>
        <v>1.2843094815982901</v>
      </c>
      <c r="M90">
        <f>Sheet1!M35</f>
        <v>2992316.8399586198</v>
      </c>
      <c r="N90">
        <f>Sheet1!N35</f>
        <v>2.58893744114846</v>
      </c>
      <c r="O90">
        <f>Sheet1!O35</f>
        <v>31621.217277827302</v>
      </c>
      <c r="P90">
        <f>Sheet1!P35</f>
        <v>7.29527298015529</v>
      </c>
      <c r="Q90">
        <f>Sheet1!Q35</f>
        <v>0.28997382154851697</v>
      </c>
      <c r="R90">
        <f>Sheet1!R35</f>
        <v>5.4703172634760904</v>
      </c>
      <c r="S90">
        <f>Sheet1!S35</f>
        <v>0</v>
      </c>
      <c r="T90">
        <f>Sheet1!T35</f>
        <v>2.0364129055626199</v>
      </c>
      <c r="U90">
        <f>Sheet1!U35</f>
        <v>0</v>
      </c>
      <c r="V90">
        <f>Sheet1!V35</f>
        <v>0.81040131878135802</v>
      </c>
      <c r="W90">
        <f>Sheet1!W35</f>
        <v>0</v>
      </c>
      <c r="X90">
        <f>Sheet1!X35</f>
        <v>355649.531126399</v>
      </c>
      <c r="Y90">
        <f>Sheet1!Y35</f>
        <v>-181420.44495567601</v>
      </c>
      <c r="Z90">
        <f>Sheet1!Z35</f>
        <v>582289.16252149094</v>
      </c>
      <c r="AA90">
        <f>Sheet1!AA35</f>
        <v>997299.44967560202</v>
      </c>
      <c r="AB90">
        <f>Sheet1!AB35</f>
        <v>257164.05460612499</v>
      </c>
      <c r="AC90">
        <f>Sheet1!AC35</f>
        <v>-422230.07360261999</v>
      </c>
      <c r="AD90">
        <f>Sheet1!AD35</f>
        <v>90248.684200335701</v>
      </c>
      <c r="AE90">
        <f>Sheet1!AE35</f>
        <v>294296.29273197101</v>
      </c>
      <c r="AF90">
        <f>Sheet1!AF35</f>
        <v>0</v>
      </c>
      <c r="AG90">
        <f>Sheet1!AG35</f>
        <v>1432892.06757757</v>
      </c>
      <c r="AH90">
        <f>Sheet1!AH35</f>
        <v>0</v>
      </c>
      <c r="AI90">
        <f>Sheet1!AI35</f>
        <v>-96214.114256981295</v>
      </c>
      <c r="AJ90">
        <f>Sheet1!AJ35</f>
        <v>0</v>
      </c>
      <c r="AK90">
        <f>Sheet1!AK35</f>
        <v>3309974.6096242201</v>
      </c>
      <c r="AL90">
        <f>Sheet1!AL35</f>
        <v>3376051.7206779202</v>
      </c>
      <c r="AM90">
        <f>Sheet1!AM35</f>
        <v>-5822728.6744779404</v>
      </c>
      <c r="AN90">
        <f>Sheet1!AN35</f>
        <v>2057323</v>
      </c>
      <c r="AO90">
        <f>Sheet1!AO35</f>
        <v>-389353.95380001998</v>
      </c>
      <c r="AQ90" s="3"/>
      <c r="AS90" s="3"/>
      <c r="AU90" s="3"/>
      <c r="AW90" s="3"/>
      <c r="AY90" s="3"/>
      <c r="BB90" s="3"/>
      <c r="BD90" s="3"/>
      <c r="BF90" s="3"/>
      <c r="BG90"/>
      <c r="BH90"/>
      <c r="BI90"/>
      <c r="BJ90"/>
      <c r="BK90"/>
      <c r="BL90"/>
    </row>
    <row r="91" spans="1:64" x14ac:dyDescent="0.2">
      <c r="A91" t="str">
        <f t="shared" si="1"/>
        <v>1_2_2018</v>
      </c>
      <c r="B91">
        <v>1</v>
      </c>
      <c r="C91">
        <v>2</v>
      </c>
      <c r="D91">
        <v>2018</v>
      </c>
      <c r="E91">
        <f>Sheet1!E36</f>
        <v>62079679.877399899</v>
      </c>
      <c r="F91">
        <f>Sheet1!F36</f>
        <v>87984651.085199997</v>
      </c>
      <c r="G91">
        <f>Sheet1!G36</f>
        <v>86796528.468199894</v>
      </c>
      <c r="H91">
        <f>Sheet1!H36</f>
        <v>-1255675.6018000101</v>
      </c>
      <c r="I91">
        <f>Sheet1!I36</f>
        <v>101288738.90211</v>
      </c>
      <c r="J91">
        <f>Sheet1!J36</f>
        <v>4010410.7463148199</v>
      </c>
      <c r="K91">
        <f>Sheet1!K36</f>
        <v>4711448.7649383796</v>
      </c>
      <c r="L91">
        <f>Sheet1!L36</f>
        <v>1.26586607517489</v>
      </c>
      <c r="M91">
        <f>Sheet1!M36</f>
        <v>3015744.4941639798</v>
      </c>
      <c r="N91">
        <f>Sheet1!N36</f>
        <v>2.8728320563110699</v>
      </c>
      <c r="O91">
        <f>Sheet1!O36</f>
        <v>31758.584871931998</v>
      </c>
      <c r="P91">
        <f>Sheet1!P36</f>
        <v>7.0949716059104304</v>
      </c>
      <c r="Q91">
        <f>Sheet1!Q36</f>
        <v>0.29219186593364799</v>
      </c>
      <c r="R91">
        <f>Sheet1!R36</f>
        <v>5.79903350338535</v>
      </c>
      <c r="S91">
        <f>Sheet1!S36</f>
        <v>0</v>
      </c>
      <c r="T91">
        <f>Sheet1!T36</f>
        <v>2.8790566557786699</v>
      </c>
      <c r="U91">
        <f>Sheet1!U36</f>
        <v>0</v>
      </c>
      <c r="V91">
        <f>Sheet1!V36</f>
        <v>0.84257587959054803</v>
      </c>
      <c r="W91">
        <f>Sheet1!W36</f>
        <v>0.54244263891990796</v>
      </c>
      <c r="X91">
        <f>Sheet1!X36</f>
        <v>1699135.98517832</v>
      </c>
      <c r="Y91">
        <f>Sheet1!Y36</f>
        <v>680126.78247964301</v>
      </c>
      <c r="Z91">
        <f>Sheet1!Z36</f>
        <v>519275.00343893003</v>
      </c>
      <c r="AA91">
        <f>Sheet1!AA36</f>
        <v>1241381.6969210501</v>
      </c>
      <c r="AB91">
        <f>Sheet1!AB36</f>
        <v>-373532.71927181899</v>
      </c>
      <c r="AC91">
        <f>Sheet1!AC36</f>
        <v>-449450.71941721498</v>
      </c>
      <c r="AD91">
        <f>Sheet1!AD36</f>
        <v>-101231.991351459</v>
      </c>
      <c r="AE91">
        <f>Sheet1!AE36</f>
        <v>369467.43130761001</v>
      </c>
      <c r="AF91">
        <f>Sheet1!AF36</f>
        <v>0</v>
      </c>
      <c r="AG91">
        <f>Sheet1!AG36</f>
        <v>1679664.6113819999</v>
      </c>
      <c r="AH91">
        <f>Sheet1!AH36</f>
        <v>0</v>
      </c>
      <c r="AI91">
        <f>Sheet1!AI36</f>
        <v>-20549.8022293541</v>
      </c>
      <c r="AJ91">
        <f>Sheet1!AJ36</f>
        <v>-2089447.6905426499</v>
      </c>
      <c r="AK91">
        <f>Sheet1!AK36</f>
        <v>3154838.5878950702</v>
      </c>
      <c r="AL91">
        <f>Sheet1!AL36</f>
        <v>3378723.8736071</v>
      </c>
      <c r="AM91">
        <f>Sheet1!AM36</f>
        <v>-4634399.4754071198</v>
      </c>
      <c r="AN91">
        <f>Sheet1!AN36</f>
        <v>67552.984799999904</v>
      </c>
      <c r="AO91">
        <f>Sheet1!AO36</f>
        <v>-1188122.6170000201</v>
      </c>
      <c r="AQ91" s="3"/>
      <c r="AS91" s="3"/>
      <c r="AU91" s="3"/>
      <c r="AW91" s="3"/>
      <c r="AY91" s="3"/>
      <c r="BB91" s="3"/>
      <c r="BD91" s="3"/>
      <c r="BF91" s="3"/>
      <c r="BG91"/>
      <c r="BH91"/>
      <c r="BI91"/>
      <c r="BJ91"/>
      <c r="BK91"/>
      <c r="BL91"/>
    </row>
    <row r="92" spans="1:64" x14ac:dyDescent="0.2">
      <c r="A92" t="str">
        <f t="shared" ref="A92:A108" si="2">CONCATENATE(B92,"_",C92,"_",D92)</f>
        <v>1_10_2002</v>
      </c>
      <c r="B92">
        <v>1</v>
      </c>
      <c r="C92">
        <v>10</v>
      </c>
      <c r="D92">
        <v>2002</v>
      </c>
      <c r="E92">
        <f>Sheet1!E37</f>
        <v>2028458449</v>
      </c>
      <c r="F92">
        <f>Sheet1!F37</f>
        <v>0</v>
      </c>
      <c r="G92">
        <f>Sheet1!G37</f>
        <v>2028458449</v>
      </c>
      <c r="H92">
        <f>Sheet1!H37</f>
        <v>0</v>
      </c>
      <c r="I92">
        <f>Sheet1!I37</f>
        <v>1974078258.8592899</v>
      </c>
      <c r="J92">
        <f>Sheet1!J37</f>
        <v>0</v>
      </c>
      <c r="K92">
        <f>Sheet1!K37</f>
        <v>474570591.5</v>
      </c>
      <c r="L92">
        <f>Sheet1!L37</f>
        <v>1.7610024580000001</v>
      </c>
      <c r="M92">
        <f>Sheet1!M37</f>
        <v>25697520.3899999</v>
      </c>
      <c r="N92">
        <f>Sheet1!N37</f>
        <v>1.974</v>
      </c>
      <c r="O92">
        <f>Sheet1!O37</f>
        <v>42439.074999999903</v>
      </c>
      <c r="P92">
        <f>Sheet1!P37</f>
        <v>31.71</v>
      </c>
      <c r="Q92">
        <f>Sheet1!Q37</f>
        <v>0.50002661492511502</v>
      </c>
      <c r="R92">
        <f>Sheet1!R37</f>
        <v>3.5</v>
      </c>
      <c r="S92">
        <f>Sheet1!S37</f>
        <v>0</v>
      </c>
      <c r="T92">
        <f>Sheet1!T37</f>
        <v>0</v>
      </c>
      <c r="U92">
        <f>Sheet1!U37</f>
        <v>0</v>
      </c>
      <c r="V92">
        <f>Sheet1!V37</f>
        <v>0</v>
      </c>
      <c r="W92">
        <f>Sheet1!W37</f>
        <v>0</v>
      </c>
      <c r="X92">
        <f>Sheet1!X37</f>
        <v>0</v>
      </c>
      <c r="Y92">
        <f>Sheet1!Y37</f>
        <v>0</v>
      </c>
      <c r="Z92">
        <f>Sheet1!Z37</f>
        <v>0</v>
      </c>
      <c r="AA92">
        <f>Sheet1!AA37</f>
        <v>0</v>
      </c>
      <c r="AB92">
        <f>Sheet1!AB37</f>
        <v>0</v>
      </c>
      <c r="AC92">
        <f>Sheet1!AC37</f>
        <v>0</v>
      </c>
      <c r="AD92">
        <f>Sheet1!AD37</f>
        <v>0</v>
      </c>
      <c r="AE92">
        <f>Sheet1!AE37</f>
        <v>0</v>
      </c>
      <c r="AF92">
        <f>Sheet1!AF37</f>
        <v>0</v>
      </c>
      <c r="AG92">
        <f>Sheet1!AG37</f>
        <v>0</v>
      </c>
      <c r="AH92">
        <f>Sheet1!AH37</f>
        <v>0</v>
      </c>
      <c r="AI92">
        <f>Sheet1!AI37</f>
        <v>0</v>
      </c>
      <c r="AJ92">
        <f>Sheet1!AJ37</f>
        <v>0</v>
      </c>
      <c r="AK92">
        <f>Sheet1!AK37</f>
        <v>0</v>
      </c>
      <c r="AL92">
        <f>Sheet1!AL37</f>
        <v>0</v>
      </c>
      <c r="AM92">
        <f>Sheet1!AM37</f>
        <v>0</v>
      </c>
      <c r="AN92">
        <f>Sheet1!AN37</f>
        <v>2028458449</v>
      </c>
      <c r="AO92">
        <f>Sheet1!AO37</f>
        <v>2028458449</v>
      </c>
      <c r="AQ92" s="3"/>
      <c r="AS92" s="3"/>
      <c r="AU92" s="3"/>
      <c r="AW92" s="3"/>
      <c r="AY92" s="3"/>
      <c r="BB92" s="3"/>
      <c r="BD92" s="3"/>
      <c r="BF92" s="3"/>
      <c r="BG92"/>
      <c r="BH92"/>
      <c r="BI92"/>
      <c r="BJ92"/>
      <c r="BK92"/>
      <c r="BL92"/>
    </row>
    <row r="93" spans="1:64" x14ac:dyDescent="0.2">
      <c r="A93" t="str">
        <f t="shared" si="2"/>
        <v>1_10_2003</v>
      </c>
      <c r="B93">
        <v>1</v>
      </c>
      <c r="C93">
        <v>10</v>
      </c>
      <c r="D93">
        <v>2003</v>
      </c>
      <c r="E93">
        <f>Sheet1!E38</f>
        <v>2028458449</v>
      </c>
      <c r="F93">
        <f>Sheet1!F38</f>
        <v>2028458449</v>
      </c>
      <c r="G93">
        <f>Sheet1!G38</f>
        <v>1999850729.99999</v>
      </c>
      <c r="H93">
        <f>Sheet1!H38</f>
        <v>-28607719.0000019</v>
      </c>
      <c r="I93">
        <f>Sheet1!I38</f>
        <v>2030247682.92486</v>
      </c>
      <c r="J93">
        <f>Sheet1!J38</f>
        <v>56169424.065562703</v>
      </c>
      <c r="K93">
        <f>Sheet1!K38</f>
        <v>503552796.69999999</v>
      </c>
      <c r="L93">
        <f>Sheet1!L38</f>
        <v>1.9292153139999999</v>
      </c>
      <c r="M93">
        <f>Sheet1!M38</f>
        <v>26042245.269999899</v>
      </c>
      <c r="N93">
        <f>Sheet1!N38</f>
        <v>2.2467999999999901</v>
      </c>
      <c r="O93">
        <f>Sheet1!O38</f>
        <v>41148.635000000002</v>
      </c>
      <c r="P93">
        <f>Sheet1!P38</f>
        <v>31.36</v>
      </c>
      <c r="Q93">
        <f>Sheet1!Q38</f>
        <v>0.49949664564947699</v>
      </c>
      <c r="R93">
        <f>Sheet1!R38</f>
        <v>3.5</v>
      </c>
      <c r="S93">
        <f>Sheet1!S38</f>
        <v>0</v>
      </c>
      <c r="T93">
        <f>Sheet1!T38</f>
        <v>0</v>
      </c>
      <c r="U93">
        <f>Sheet1!U38</f>
        <v>0</v>
      </c>
      <c r="V93">
        <f>Sheet1!V38</f>
        <v>0</v>
      </c>
      <c r="W93">
        <f>Sheet1!W38</f>
        <v>0</v>
      </c>
      <c r="X93">
        <f>Sheet1!X38</f>
        <v>63877661.570146002</v>
      </c>
      <c r="Y93">
        <f>Sheet1!Y38</f>
        <v>-84251267.343718901</v>
      </c>
      <c r="Z93">
        <f>Sheet1!Z38</f>
        <v>16137482.8609585</v>
      </c>
      <c r="AA93">
        <f>Sheet1!AA38</f>
        <v>32190844.2058057</v>
      </c>
      <c r="AB93">
        <f>Sheet1!AB38</f>
        <v>45779243.173934698</v>
      </c>
      <c r="AC93">
        <f>Sheet1!AC38</f>
        <v>-13657652.9319352</v>
      </c>
      <c r="AD93">
        <f>Sheet1!AD38</f>
        <v>491175.74830129999</v>
      </c>
      <c r="AE93">
        <f>Sheet1!AE38</f>
        <v>0</v>
      </c>
      <c r="AF93">
        <f>Sheet1!AF38</f>
        <v>0</v>
      </c>
      <c r="AG93">
        <f>Sheet1!AG38</f>
        <v>0</v>
      </c>
      <c r="AH93">
        <f>Sheet1!AH38</f>
        <v>0</v>
      </c>
      <c r="AI93">
        <f>Sheet1!AI38</f>
        <v>0</v>
      </c>
      <c r="AJ93">
        <f>Sheet1!AJ38</f>
        <v>0</v>
      </c>
      <c r="AK93">
        <f>Sheet1!AK38</f>
        <v>60567487.2834922</v>
      </c>
      <c r="AL93">
        <f>Sheet1!AL38</f>
        <v>57716730.484176502</v>
      </c>
      <c r="AM93">
        <f>Sheet1!AM38</f>
        <v>-86324449.484178394</v>
      </c>
      <c r="AN93">
        <f>Sheet1!AN38</f>
        <v>0</v>
      </c>
      <c r="AO93">
        <f>Sheet1!AO38</f>
        <v>-28607719.0000019</v>
      </c>
      <c r="AQ93" s="3"/>
      <c r="AS93" s="3"/>
      <c r="AU93" s="3"/>
      <c r="AW93" s="3"/>
      <c r="AY93" s="3"/>
      <c r="BB93" s="3"/>
      <c r="BD93" s="3"/>
      <c r="BF93" s="3"/>
      <c r="BG93"/>
      <c r="BH93"/>
      <c r="BI93"/>
      <c r="BJ93"/>
      <c r="BK93"/>
      <c r="BL93"/>
    </row>
    <row r="94" spans="1:64" x14ac:dyDescent="0.2">
      <c r="A94" t="str">
        <f t="shared" si="2"/>
        <v>1_10_2004</v>
      </c>
      <c r="B94">
        <v>1</v>
      </c>
      <c r="C94">
        <v>10</v>
      </c>
      <c r="D94">
        <v>2004</v>
      </c>
      <c r="E94">
        <f>Sheet1!E39</f>
        <v>2028458449</v>
      </c>
      <c r="F94">
        <f>Sheet1!F39</f>
        <v>1999850729.99999</v>
      </c>
      <c r="G94">
        <f>Sheet1!G39</f>
        <v>2115153451.99999</v>
      </c>
      <c r="H94">
        <f>Sheet1!H39</f>
        <v>115302722</v>
      </c>
      <c r="I94">
        <f>Sheet1!I39</f>
        <v>2196046883.7526202</v>
      </c>
      <c r="J94">
        <f>Sheet1!J39</f>
        <v>165799200.82776901</v>
      </c>
      <c r="K94">
        <f>Sheet1!K39</f>
        <v>521860484</v>
      </c>
      <c r="L94">
        <f>Sheet1!L39</f>
        <v>1.9019918869999899</v>
      </c>
      <c r="M94">
        <f>Sheet1!M39</f>
        <v>26563773.749999899</v>
      </c>
      <c r="N94">
        <f>Sheet1!N39</f>
        <v>2.5669</v>
      </c>
      <c r="O94">
        <f>Sheet1!O39</f>
        <v>39531.589999999997</v>
      </c>
      <c r="P94">
        <f>Sheet1!P39</f>
        <v>31</v>
      </c>
      <c r="Q94">
        <f>Sheet1!Q39</f>
        <v>0.49415983310371703</v>
      </c>
      <c r="R94">
        <f>Sheet1!R39</f>
        <v>3.5</v>
      </c>
      <c r="S94">
        <f>Sheet1!S39</f>
        <v>0</v>
      </c>
      <c r="T94">
        <f>Sheet1!T39</f>
        <v>0</v>
      </c>
      <c r="U94">
        <f>Sheet1!U39</f>
        <v>0</v>
      </c>
      <c r="V94">
        <f>Sheet1!V39</f>
        <v>0</v>
      </c>
      <c r="W94">
        <f>Sheet1!W39</f>
        <v>0</v>
      </c>
      <c r="X94">
        <f>Sheet1!X39</f>
        <v>37705833.175429098</v>
      </c>
      <c r="Y94">
        <f>Sheet1!Y39</f>
        <v>13439184.9885896</v>
      </c>
      <c r="Z94">
        <f>Sheet1!Z39</f>
        <v>23719774.339650199</v>
      </c>
      <c r="AA94">
        <f>Sheet1!AA39</f>
        <v>34021564.193395801</v>
      </c>
      <c r="AB94">
        <f>Sheet1!AB39</f>
        <v>58794254.257810198</v>
      </c>
      <c r="AC94">
        <f>Sheet1!AC39</f>
        <v>-13848416.8287993</v>
      </c>
      <c r="AD94">
        <f>Sheet1!AD39</f>
        <v>4881761.8914072998</v>
      </c>
      <c r="AE94">
        <f>Sheet1!AE39</f>
        <v>0</v>
      </c>
      <c r="AF94">
        <f>Sheet1!AF39</f>
        <v>0</v>
      </c>
      <c r="AG94">
        <f>Sheet1!AG39</f>
        <v>0</v>
      </c>
      <c r="AH94">
        <f>Sheet1!AH39</f>
        <v>0</v>
      </c>
      <c r="AI94">
        <f>Sheet1!AI39</f>
        <v>0</v>
      </c>
      <c r="AJ94">
        <f>Sheet1!AJ39</f>
        <v>0</v>
      </c>
      <c r="AK94">
        <f>Sheet1!AK39</f>
        <v>158713956.017483</v>
      </c>
      <c r="AL94">
        <f>Sheet1!AL39</f>
        <v>163316848.282841</v>
      </c>
      <c r="AM94">
        <f>Sheet1!AM39</f>
        <v>-48014126.282841504</v>
      </c>
      <c r="AN94">
        <f>Sheet1!AN39</f>
        <v>0</v>
      </c>
      <c r="AO94">
        <f>Sheet1!AO39</f>
        <v>115302722</v>
      </c>
      <c r="AQ94" s="3"/>
      <c r="AS94" s="3"/>
      <c r="AU94" s="3"/>
      <c r="AW94" s="3"/>
      <c r="AY94" s="3"/>
      <c r="BB94" s="3"/>
      <c r="BD94" s="3"/>
      <c r="BF94" s="3"/>
      <c r="BG94"/>
      <c r="BH94"/>
      <c r="BI94"/>
      <c r="BJ94"/>
      <c r="BK94"/>
      <c r="BL94"/>
    </row>
    <row r="95" spans="1:64" x14ac:dyDescent="0.2">
      <c r="A95" t="str">
        <f t="shared" si="2"/>
        <v>1_10_2005</v>
      </c>
      <c r="B95">
        <v>1</v>
      </c>
      <c r="C95">
        <v>10</v>
      </c>
      <c r="D95">
        <v>2005</v>
      </c>
      <c r="E95">
        <f>Sheet1!E40</f>
        <v>2028458449</v>
      </c>
      <c r="F95">
        <f>Sheet1!F40</f>
        <v>2115153451.99999</v>
      </c>
      <c r="G95">
        <f>Sheet1!G40</f>
        <v>2507212522.99999</v>
      </c>
      <c r="H95">
        <f>Sheet1!H40</f>
        <v>392059070.99999601</v>
      </c>
      <c r="I95">
        <f>Sheet1!I40</f>
        <v>2520903323.4102602</v>
      </c>
      <c r="J95">
        <f>Sheet1!J40</f>
        <v>324856439.65763998</v>
      </c>
      <c r="K95">
        <f>Sheet1!K40</f>
        <v>527998936.69999999</v>
      </c>
      <c r="L95">
        <f>Sheet1!L40</f>
        <v>1.608699594</v>
      </c>
      <c r="M95">
        <f>Sheet1!M40</f>
        <v>27081157.499999899</v>
      </c>
      <c r="N95">
        <f>Sheet1!N40</f>
        <v>3.0314999999999901</v>
      </c>
      <c r="O95">
        <f>Sheet1!O40</f>
        <v>38116.919999999896</v>
      </c>
      <c r="P95">
        <f>Sheet1!P40</f>
        <v>30.68</v>
      </c>
      <c r="Q95">
        <f>Sheet1!Q40</f>
        <v>0.49018125488386599</v>
      </c>
      <c r="R95">
        <f>Sheet1!R40</f>
        <v>3.5</v>
      </c>
      <c r="S95">
        <f>Sheet1!S40</f>
        <v>0</v>
      </c>
      <c r="T95">
        <f>Sheet1!T40</f>
        <v>0</v>
      </c>
      <c r="U95">
        <f>Sheet1!U40</f>
        <v>0</v>
      </c>
      <c r="V95">
        <f>Sheet1!V40</f>
        <v>0</v>
      </c>
      <c r="W95">
        <f>Sheet1!W40</f>
        <v>0</v>
      </c>
      <c r="X95">
        <f>Sheet1!X40</f>
        <v>12976911.5702141</v>
      </c>
      <c r="Y95">
        <f>Sheet1!Y40</f>
        <v>167989041.97175401</v>
      </c>
      <c r="Z95">
        <f>Sheet1!Z40</f>
        <v>24402027.430994801</v>
      </c>
      <c r="AA95">
        <f>Sheet1!AA40</f>
        <v>46977057.207695402</v>
      </c>
      <c r="AB95">
        <f>Sheet1!AB40</f>
        <v>56449535.119129702</v>
      </c>
      <c r="AC95">
        <f>Sheet1!AC40</f>
        <v>-13024449.555893799</v>
      </c>
      <c r="AD95">
        <f>Sheet1!AD40</f>
        <v>3847973.3610522901</v>
      </c>
      <c r="AE95">
        <f>Sheet1!AE40</f>
        <v>0</v>
      </c>
      <c r="AF95">
        <f>Sheet1!AF40</f>
        <v>0</v>
      </c>
      <c r="AG95">
        <f>Sheet1!AG40</f>
        <v>0</v>
      </c>
      <c r="AH95">
        <f>Sheet1!AH40</f>
        <v>0</v>
      </c>
      <c r="AI95">
        <f>Sheet1!AI40</f>
        <v>0</v>
      </c>
      <c r="AJ95">
        <f>Sheet1!AJ40</f>
        <v>0</v>
      </c>
      <c r="AK95">
        <f>Sheet1!AK40</f>
        <v>299618097.10494602</v>
      </c>
      <c r="AL95">
        <f>Sheet1!AL40</f>
        <v>312890050.22157103</v>
      </c>
      <c r="AM95">
        <f>Sheet1!AM40</f>
        <v>79169020.778424293</v>
      </c>
      <c r="AN95">
        <f>Sheet1!AN40</f>
        <v>0</v>
      </c>
      <c r="AO95">
        <f>Sheet1!AO40</f>
        <v>392059070.99999601</v>
      </c>
      <c r="AQ95" s="3"/>
      <c r="AS95" s="3"/>
      <c r="AU95" s="3"/>
      <c r="AW95" s="3"/>
      <c r="AY95" s="3"/>
      <c r="BB95" s="3"/>
      <c r="BD95" s="3"/>
      <c r="BF95" s="3"/>
      <c r="BG95"/>
      <c r="BH95"/>
      <c r="BI95"/>
      <c r="BJ95"/>
      <c r="BK95"/>
      <c r="BL95"/>
    </row>
    <row r="96" spans="1:64" x14ac:dyDescent="0.2">
      <c r="A96" t="str">
        <f t="shared" si="2"/>
        <v>1_10_2006</v>
      </c>
      <c r="B96">
        <v>1</v>
      </c>
      <c r="C96">
        <v>10</v>
      </c>
      <c r="D96">
        <v>2006</v>
      </c>
      <c r="E96">
        <f>Sheet1!E41</f>
        <v>2028458449</v>
      </c>
      <c r="F96">
        <f>Sheet1!F41</f>
        <v>2507212522.99999</v>
      </c>
      <c r="G96">
        <f>Sheet1!G41</f>
        <v>2603647774.99999</v>
      </c>
      <c r="H96">
        <f>Sheet1!H41</f>
        <v>96435252.000002801</v>
      </c>
      <c r="I96">
        <f>Sheet1!I41</f>
        <v>2718631203.5644398</v>
      </c>
      <c r="J96">
        <f>Sheet1!J41</f>
        <v>197727880.15417099</v>
      </c>
      <c r="K96">
        <f>Sheet1!K41</f>
        <v>539962610.09999895</v>
      </c>
      <c r="L96">
        <f>Sheet1!L41</f>
        <v>1.587646779</v>
      </c>
      <c r="M96">
        <f>Sheet1!M41</f>
        <v>27655014.75</v>
      </c>
      <c r="N96">
        <f>Sheet1!N41</f>
        <v>3.3499999999999899</v>
      </c>
      <c r="O96">
        <f>Sheet1!O41</f>
        <v>36028.75</v>
      </c>
      <c r="P96">
        <f>Sheet1!P41</f>
        <v>30.18</v>
      </c>
      <c r="Q96">
        <f>Sheet1!Q41</f>
        <v>0.49297116336448898</v>
      </c>
      <c r="R96">
        <f>Sheet1!R41</f>
        <v>3.7</v>
      </c>
      <c r="S96">
        <f>Sheet1!S41</f>
        <v>0</v>
      </c>
      <c r="T96">
        <f>Sheet1!T41</f>
        <v>0</v>
      </c>
      <c r="U96">
        <f>Sheet1!U41</f>
        <v>0</v>
      </c>
      <c r="V96">
        <f>Sheet1!V41</f>
        <v>0</v>
      </c>
      <c r="W96">
        <f>Sheet1!W41</f>
        <v>0</v>
      </c>
      <c r="X96">
        <f>Sheet1!X41</f>
        <v>29555166.456551801</v>
      </c>
      <c r="Y96">
        <f>Sheet1!Y41</f>
        <v>14615074.5232409</v>
      </c>
      <c r="Z96">
        <f>Sheet1!Z41</f>
        <v>31458660.947981201</v>
      </c>
      <c r="AA96">
        <f>Sheet1!AA41</f>
        <v>34436549.140632302</v>
      </c>
      <c r="AB96">
        <f>Sheet1!AB41</f>
        <v>104201609.345622</v>
      </c>
      <c r="AC96">
        <f>Sheet1!AC41</f>
        <v>-24081038.352282099</v>
      </c>
      <c r="AD96">
        <f>Sheet1!AD41</f>
        <v>-3193536.6229942702</v>
      </c>
      <c r="AE96">
        <f>Sheet1!AE41</f>
        <v>5206529.1062687803</v>
      </c>
      <c r="AF96">
        <f>Sheet1!AF41</f>
        <v>0</v>
      </c>
      <c r="AG96">
        <f>Sheet1!AG41</f>
        <v>0</v>
      </c>
      <c r="AH96">
        <f>Sheet1!AH41</f>
        <v>0</v>
      </c>
      <c r="AI96">
        <f>Sheet1!AI41</f>
        <v>0</v>
      </c>
      <c r="AJ96">
        <f>Sheet1!AJ41</f>
        <v>0</v>
      </c>
      <c r="AK96">
        <f>Sheet1!AK41</f>
        <v>192199014.545021</v>
      </c>
      <c r="AL96">
        <f>Sheet1!AL41</f>
        <v>196654037.72729301</v>
      </c>
      <c r="AM96">
        <f>Sheet1!AM41</f>
        <v>-100218785.72729</v>
      </c>
      <c r="AN96">
        <f>Sheet1!AN41</f>
        <v>0</v>
      </c>
      <c r="AO96">
        <f>Sheet1!AO41</f>
        <v>96435252.000002801</v>
      </c>
      <c r="AQ96" s="3"/>
      <c r="AS96" s="3"/>
      <c r="AU96" s="3"/>
      <c r="AW96" s="3"/>
      <c r="AY96" s="3"/>
      <c r="BB96" s="3"/>
      <c r="BD96" s="3"/>
      <c r="BF96" s="3"/>
      <c r="BG96"/>
      <c r="BH96"/>
      <c r="BI96"/>
      <c r="BJ96"/>
      <c r="BK96"/>
      <c r="BL96"/>
    </row>
    <row r="97" spans="1:64" x14ac:dyDescent="0.2">
      <c r="A97" t="str">
        <f t="shared" si="2"/>
        <v>1_10_2007</v>
      </c>
      <c r="B97">
        <v>1</v>
      </c>
      <c r="C97">
        <v>10</v>
      </c>
      <c r="D97">
        <v>2007</v>
      </c>
      <c r="E97">
        <f>Sheet1!E42</f>
        <v>2028458449</v>
      </c>
      <c r="F97">
        <f>Sheet1!F42</f>
        <v>2603647774.99999</v>
      </c>
      <c r="G97">
        <f>Sheet1!G42</f>
        <v>2751026060</v>
      </c>
      <c r="H97">
        <f>Sheet1!H42</f>
        <v>147378285.00000399</v>
      </c>
      <c r="I97">
        <f>Sheet1!I42</f>
        <v>2772079650.5448699</v>
      </c>
      <c r="J97">
        <f>Sheet1!J42</f>
        <v>53448446.980428599</v>
      </c>
      <c r="K97">
        <f>Sheet1!K42</f>
        <v>543107372.799999</v>
      </c>
      <c r="L97">
        <f>Sheet1!L42</f>
        <v>1.5239354949999999</v>
      </c>
      <c r="M97">
        <f>Sheet1!M42</f>
        <v>27714120</v>
      </c>
      <c r="N97">
        <f>Sheet1!N42</f>
        <v>3.4605999999999901</v>
      </c>
      <c r="O97">
        <f>Sheet1!O42</f>
        <v>36660.58</v>
      </c>
      <c r="P97">
        <f>Sheet1!P42</f>
        <v>30.4</v>
      </c>
      <c r="Q97">
        <f>Sheet1!Q42</f>
        <v>0.48830547590354001</v>
      </c>
      <c r="R97">
        <f>Sheet1!R42</f>
        <v>3.6</v>
      </c>
      <c r="S97">
        <f>Sheet1!S42</f>
        <v>0</v>
      </c>
      <c r="T97">
        <f>Sheet1!T42</f>
        <v>0</v>
      </c>
      <c r="U97">
        <f>Sheet1!U42</f>
        <v>0</v>
      </c>
      <c r="V97">
        <f>Sheet1!V42</f>
        <v>0</v>
      </c>
      <c r="W97">
        <f>Sheet1!W42</f>
        <v>0</v>
      </c>
      <c r="X97">
        <f>Sheet1!X42</f>
        <v>7920314.75580246</v>
      </c>
      <c r="Y97">
        <f>Sheet1!Y42</f>
        <v>46977211.441388898</v>
      </c>
      <c r="Z97">
        <f>Sheet1!Z42</f>
        <v>3307574.8797152601</v>
      </c>
      <c r="AA97">
        <f>Sheet1!AA42</f>
        <v>11754365.8345431</v>
      </c>
      <c r="AB97">
        <f>Sheet1!AB42</f>
        <v>-32509703.7283937</v>
      </c>
      <c r="AC97">
        <f>Sheet1!AC42</f>
        <v>11079889.8049745</v>
      </c>
      <c r="AD97">
        <f>Sheet1!AD42</f>
        <v>5555566.3180622002</v>
      </c>
      <c r="AE97">
        <f>Sheet1!AE42</f>
        <v>-2699191.0971844699</v>
      </c>
      <c r="AF97">
        <f>Sheet1!AF42</f>
        <v>0</v>
      </c>
      <c r="AG97">
        <f>Sheet1!AG42</f>
        <v>0</v>
      </c>
      <c r="AH97">
        <f>Sheet1!AH42</f>
        <v>0</v>
      </c>
      <c r="AI97">
        <f>Sheet1!AI42</f>
        <v>0</v>
      </c>
      <c r="AJ97">
        <f>Sheet1!AJ42</f>
        <v>0</v>
      </c>
      <c r="AK97">
        <f>Sheet1!AK42</f>
        <v>51386028.208908297</v>
      </c>
      <c r="AL97">
        <f>Sheet1!AL42</f>
        <v>51187866.1126756</v>
      </c>
      <c r="AM97">
        <f>Sheet1!AM42</f>
        <v>96190418.887329102</v>
      </c>
      <c r="AN97">
        <f>Sheet1!AN42</f>
        <v>0</v>
      </c>
      <c r="AO97">
        <f>Sheet1!AO42</f>
        <v>147378285.00000399</v>
      </c>
      <c r="AQ97" s="3"/>
      <c r="AS97" s="3"/>
      <c r="AU97" s="3"/>
      <c r="AW97" s="3"/>
      <c r="AY97" s="3"/>
      <c r="BB97" s="3"/>
      <c r="BD97" s="3"/>
      <c r="BF97" s="3"/>
      <c r="BG97"/>
      <c r="BH97"/>
      <c r="BI97"/>
      <c r="BJ97"/>
      <c r="BK97"/>
      <c r="BL97"/>
    </row>
    <row r="98" spans="1:64" x14ac:dyDescent="0.2">
      <c r="A98" t="str">
        <f t="shared" si="2"/>
        <v>1_10_2008</v>
      </c>
      <c r="B98">
        <v>1</v>
      </c>
      <c r="C98">
        <v>10</v>
      </c>
      <c r="D98">
        <v>2008</v>
      </c>
      <c r="E98">
        <f>Sheet1!E43</f>
        <v>2028458449</v>
      </c>
      <c r="F98">
        <f>Sheet1!F43</f>
        <v>2751026060</v>
      </c>
      <c r="G98">
        <f>Sheet1!G43</f>
        <v>2818659238.99999</v>
      </c>
      <c r="H98">
        <f>Sheet1!H43</f>
        <v>67633178.999994695</v>
      </c>
      <c r="I98">
        <f>Sheet1!I43</f>
        <v>2859737042.3083501</v>
      </c>
      <c r="J98">
        <f>Sheet1!J43</f>
        <v>87657391.763488695</v>
      </c>
      <c r="K98">
        <f>Sheet1!K43</f>
        <v>558408346.89999902</v>
      </c>
      <c r="L98">
        <f>Sheet1!L43</f>
        <v>1.54893287999999</v>
      </c>
      <c r="M98">
        <f>Sheet1!M43</f>
        <v>27956797.669999901</v>
      </c>
      <c r="N98">
        <f>Sheet1!N43</f>
        <v>3.9195000000000002</v>
      </c>
      <c r="O98">
        <f>Sheet1!O43</f>
        <v>36716.94</v>
      </c>
      <c r="P98">
        <f>Sheet1!P43</f>
        <v>30.42</v>
      </c>
      <c r="Q98">
        <f>Sheet1!Q43</f>
        <v>0.48698388494219103</v>
      </c>
      <c r="R98">
        <f>Sheet1!R43</f>
        <v>3.7</v>
      </c>
      <c r="S98">
        <f>Sheet1!S43</f>
        <v>0</v>
      </c>
      <c r="T98">
        <f>Sheet1!T43</f>
        <v>0</v>
      </c>
      <c r="U98">
        <f>Sheet1!U43</f>
        <v>0</v>
      </c>
      <c r="V98">
        <f>Sheet1!V43</f>
        <v>0</v>
      </c>
      <c r="W98">
        <f>Sheet1!W43</f>
        <v>0</v>
      </c>
      <c r="X98">
        <f>Sheet1!X43</f>
        <v>40269692.925684303</v>
      </c>
      <c r="Y98">
        <f>Sheet1!Y43</f>
        <v>-19379283.733281899</v>
      </c>
      <c r="Z98">
        <f>Sheet1!Z43</f>
        <v>14299419.595055301</v>
      </c>
      <c r="AA98">
        <f>Sheet1!AA43</f>
        <v>48757182.698829599</v>
      </c>
      <c r="AB98">
        <f>Sheet1!AB43</f>
        <v>-3052654.2262482401</v>
      </c>
      <c r="AC98">
        <f>Sheet1!AC43</f>
        <v>1062225.2444574099</v>
      </c>
      <c r="AD98">
        <f>Sheet1!AD43</f>
        <v>1661461.97871601</v>
      </c>
      <c r="AE98">
        <f>Sheet1!AE43</f>
        <v>2854937.2698986302</v>
      </c>
      <c r="AF98">
        <f>Sheet1!AF43</f>
        <v>0</v>
      </c>
      <c r="AG98">
        <f>Sheet1!AG43</f>
        <v>0</v>
      </c>
      <c r="AH98">
        <f>Sheet1!AH43</f>
        <v>0</v>
      </c>
      <c r="AI98">
        <f>Sheet1!AI43</f>
        <v>0</v>
      </c>
      <c r="AJ98">
        <f>Sheet1!AJ43</f>
        <v>0</v>
      </c>
      <c r="AK98">
        <f>Sheet1!AK43</f>
        <v>86472981.753111094</v>
      </c>
      <c r="AL98">
        <f>Sheet1!AL43</f>
        <v>86991645.079746693</v>
      </c>
      <c r="AM98">
        <f>Sheet1!AM43</f>
        <v>-19358466.079751998</v>
      </c>
      <c r="AN98">
        <f>Sheet1!AN43</f>
        <v>0</v>
      </c>
      <c r="AO98">
        <f>Sheet1!AO43</f>
        <v>67633178.999994695</v>
      </c>
      <c r="AQ98" s="3"/>
      <c r="AS98" s="3"/>
      <c r="AU98" s="3"/>
      <c r="AW98" s="3"/>
      <c r="AY98" s="3"/>
      <c r="BB98" s="3"/>
      <c r="BD98" s="3"/>
      <c r="BF98" s="3"/>
      <c r="BG98"/>
      <c r="BH98"/>
      <c r="BI98"/>
      <c r="BJ98"/>
      <c r="BK98"/>
      <c r="BL98"/>
    </row>
    <row r="99" spans="1:64" x14ac:dyDescent="0.2">
      <c r="A99" t="str">
        <f t="shared" si="2"/>
        <v>1_10_2009</v>
      </c>
      <c r="B99">
        <v>1</v>
      </c>
      <c r="C99">
        <v>10</v>
      </c>
      <c r="D99">
        <v>2009</v>
      </c>
      <c r="E99">
        <f>Sheet1!E44</f>
        <v>2028458449</v>
      </c>
      <c r="F99">
        <f>Sheet1!F44</f>
        <v>2818659238.99999</v>
      </c>
      <c r="G99">
        <f>Sheet1!G44</f>
        <v>2717269399.99999</v>
      </c>
      <c r="H99">
        <f>Sheet1!H44</f>
        <v>-101389838.999999</v>
      </c>
      <c r="I99">
        <f>Sheet1!I44</f>
        <v>2754675064.0939298</v>
      </c>
      <c r="J99">
        <f>Sheet1!J44</f>
        <v>-105061978.214423</v>
      </c>
      <c r="K99">
        <f>Sheet1!K44</f>
        <v>562176551.29999995</v>
      </c>
      <c r="L99">
        <f>Sheet1!L44</f>
        <v>1.632493051</v>
      </c>
      <c r="M99">
        <f>Sheet1!M44</f>
        <v>27734538</v>
      </c>
      <c r="N99">
        <f>Sheet1!N44</f>
        <v>2.84309999999999</v>
      </c>
      <c r="O99">
        <f>Sheet1!O44</f>
        <v>35494.29</v>
      </c>
      <c r="P99">
        <f>Sheet1!P44</f>
        <v>30.61</v>
      </c>
      <c r="Q99">
        <f>Sheet1!Q44</f>
        <v>0.48475607204041099</v>
      </c>
      <c r="R99">
        <f>Sheet1!R44</f>
        <v>3.9</v>
      </c>
      <c r="S99">
        <f>Sheet1!S44</f>
        <v>0</v>
      </c>
      <c r="T99">
        <f>Sheet1!T44</f>
        <v>0</v>
      </c>
      <c r="U99">
        <f>Sheet1!U44</f>
        <v>0</v>
      </c>
      <c r="V99">
        <f>Sheet1!V44</f>
        <v>0</v>
      </c>
      <c r="W99">
        <f>Sheet1!W44</f>
        <v>0</v>
      </c>
      <c r="X99">
        <f>Sheet1!X44</f>
        <v>9932667.1785117108</v>
      </c>
      <c r="Y99">
        <f>Sheet1!Y44</f>
        <v>-64468615.939862497</v>
      </c>
      <c r="Z99">
        <f>Sheet1!Z44</f>
        <v>-13346915.1261365</v>
      </c>
      <c r="AA99">
        <f>Sheet1!AA44</f>
        <v>-122141719.882728</v>
      </c>
      <c r="AB99">
        <f>Sheet1!AB44</f>
        <v>69843041.805404499</v>
      </c>
      <c r="AC99">
        <f>Sheet1!AC44</f>
        <v>10356210.721664401</v>
      </c>
      <c r="AD99">
        <f>Sheet1!AD44</f>
        <v>2870184.6958372099</v>
      </c>
      <c r="AE99">
        <f>Sheet1!AE44</f>
        <v>5853285.7641230403</v>
      </c>
      <c r="AF99">
        <f>Sheet1!AF44</f>
        <v>0</v>
      </c>
      <c r="AG99">
        <f>Sheet1!AG44</f>
        <v>0</v>
      </c>
      <c r="AH99">
        <f>Sheet1!AH44</f>
        <v>0</v>
      </c>
      <c r="AI99">
        <f>Sheet1!AI44</f>
        <v>0</v>
      </c>
      <c r="AJ99">
        <f>Sheet1!AJ44</f>
        <v>0</v>
      </c>
      <c r="AK99">
        <f>Sheet1!AK44</f>
        <v>-101101860.783186</v>
      </c>
      <c r="AL99">
        <f>Sheet1!AL44</f>
        <v>-103552848.104755</v>
      </c>
      <c r="AM99">
        <f>Sheet1!AM44</f>
        <v>2163009.10475619</v>
      </c>
      <c r="AN99">
        <f>Sheet1!AN44</f>
        <v>0</v>
      </c>
      <c r="AO99">
        <f>Sheet1!AO44</f>
        <v>-101389838.999999</v>
      </c>
      <c r="AQ99" s="3"/>
      <c r="AS99" s="3"/>
      <c r="AU99" s="3"/>
      <c r="AW99" s="3"/>
      <c r="AY99" s="3"/>
      <c r="BB99" s="3"/>
      <c r="BD99" s="3"/>
      <c r="BF99" s="3"/>
      <c r="BG99"/>
      <c r="BH99"/>
      <c r="BI99"/>
      <c r="BJ99"/>
      <c r="BK99"/>
      <c r="BL99"/>
    </row>
    <row r="100" spans="1:64" x14ac:dyDescent="0.2">
      <c r="A100" t="str">
        <f t="shared" si="2"/>
        <v>1_10_2010</v>
      </c>
      <c r="B100">
        <v>1</v>
      </c>
      <c r="C100">
        <v>10</v>
      </c>
      <c r="D100">
        <v>2010</v>
      </c>
      <c r="E100">
        <f>Sheet1!E45</f>
        <v>2028458449</v>
      </c>
      <c r="F100">
        <f>Sheet1!F45</f>
        <v>2717269399.99999</v>
      </c>
      <c r="G100">
        <f>Sheet1!G45</f>
        <v>2812782058</v>
      </c>
      <c r="H100">
        <f>Sheet1!H45</f>
        <v>95512658.000002801</v>
      </c>
      <c r="I100">
        <f>Sheet1!I45</f>
        <v>2792940454.96977</v>
      </c>
      <c r="J100">
        <f>Sheet1!J45</f>
        <v>38265390.875841103</v>
      </c>
      <c r="K100">
        <f>Sheet1!K45</f>
        <v>552453534.09999895</v>
      </c>
      <c r="L100">
        <f>Sheet1!L45</f>
        <v>1.6339541179999999</v>
      </c>
      <c r="M100">
        <f>Sheet1!M45</f>
        <v>27553600.749999899</v>
      </c>
      <c r="N100">
        <f>Sheet1!N45</f>
        <v>3.2889999999999899</v>
      </c>
      <c r="O100">
        <f>Sheet1!O45</f>
        <v>35213</v>
      </c>
      <c r="P100">
        <f>Sheet1!P45</f>
        <v>30.93</v>
      </c>
      <c r="Q100">
        <f>Sheet1!Q45</f>
        <v>0.49441012262664702</v>
      </c>
      <c r="R100">
        <f>Sheet1!R45</f>
        <v>3.9</v>
      </c>
      <c r="S100">
        <f>Sheet1!S45</f>
        <v>0</v>
      </c>
      <c r="T100">
        <f>Sheet1!T45</f>
        <v>0</v>
      </c>
      <c r="U100">
        <f>Sheet1!U45</f>
        <v>0</v>
      </c>
      <c r="V100">
        <f>Sheet1!V45</f>
        <v>0</v>
      </c>
      <c r="W100">
        <f>Sheet1!W45</f>
        <v>0</v>
      </c>
      <c r="X100">
        <f>Sheet1!X45</f>
        <v>-24683223.259127401</v>
      </c>
      <c r="Y100">
        <f>Sheet1!Y45</f>
        <v>-1081263.0968824499</v>
      </c>
      <c r="Z100">
        <f>Sheet1!Z45</f>
        <v>-10555495.4444305</v>
      </c>
      <c r="AA100">
        <f>Sheet1!AA45</f>
        <v>54044666.518006399</v>
      </c>
      <c r="AB100">
        <f>Sheet1!AB45</f>
        <v>15670753.885433299</v>
      </c>
      <c r="AC100">
        <f>Sheet1!AC45</f>
        <v>16835759.455735501</v>
      </c>
      <c r="AD100">
        <f>Sheet1!AD45</f>
        <v>-11957831.999728199</v>
      </c>
      <c r="AE100">
        <f>Sheet1!AE45</f>
        <v>0</v>
      </c>
      <c r="AF100">
        <f>Sheet1!AF45</f>
        <v>0</v>
      </c>
      <c r="AG100">
        <f>Sheet1!AG45</f>
        <v>0</v>
      </c>
      <c r="AH100">
        <f>Sheet1!AH45</f>
        <v>0</v>
      </c>
      <c r="AI100">
        <f>Sheet1!AI45</f>
        <v>0</v>
      </c>
      <c r="AJ100">
        <f>Sheet1!AJ45</f>
        <v>0</v>
      </c>
      <c r="AK100">
        <f>Sheet1!AK45</f>
        <v>38273366.059006698</v>
      </c>
      <c r="AL100">
        <f>Sheet1!AL45</f>
        <v>37745786.086084902</v>
      </c>
      <c r="AM100">
        <f>Sheet1!AM45</f>
        <v>57766871.913917802</v>
      </c>
      <c r="AN100">
        <f>Sheet1!AN45</f>
        <v>0</v>
      </c>
      <c r="AO100">
        <f>Sheet1!AO45</f>
        <v>95512658.000002801</v>
      </c>
      <c r="AQ100" s="3"/>
      <c r="AS100" s="3"/>
      <c r="AU100" s="3"/>
      <c r="AW100" s="3"/>
      <c r="AY100" s="3"/>
      <c r="BB100" s="3"/>
      <c r="BD100" s="3"/>
      <c r="BF100" s="3"/>
      <c r="BG100"/>
      <c r="BH100"/>
      <c r="BI100"/>
      <c r="BJ100"/>
      <c r="BK100"/>
      <c r="BL100"/>
    </row>
    <row r="101" spans="1:64" x14ac:dyDescent="0.2">
      <c r="A101" t="str">
        <f t="shared" si="2"/>
        <v>1_10_2011</v>
      </c>
      <c r="B101">
        <v>1</v>
      </c>
      <c r="C101">
        <v>10</v>
      </c>
      <c r="D101">
        <v>2011</v>
      </c>
      <c r="E101">
        <f>Sheet1!E46</f>
        <v>2028458449</v>
      </c>
      <c r="F101">
        <f>Sheet1!F46</f>
        <v>2812782058</v>
      </c>
      <c r="G101">
        <f>Sheet1!G46</f>
        <v>2875478446.99999</v>
      </c>
      <c r="H101">
        <f>Sheet1!H46</f>
        <v>62696388.999994203</v>
      </c>
      <c r="I101">
        <f>Sheet1!I46</f>
        <v>2865928881.9149799</v>
      </c>
      <c r="J101">
        <f>Sheet1!J46</f>
        <v>72988426.945207104</v>
      </c>
      <c r="K101">
        <f>Sheet1!K46</f>
        <v>542784230.60000002</v>
      </c>
      <c r="L101">
        <f>Sheet1!L46</f>
        <v>1.739298416</v>
      </c>
      <c r="M101">
        <f>Sheet1!M46</f>
        <v>27682634.670000002</v>
      </c>
      <c r="N101">
        <f>Sheet1!N46</f>
        <v>4.0655999999999999</v>
      </c>
      <c r="O101">
        <f>Sheet1!O46</f>
        <v>34147.68</v>
      </c>
      <c r="P101">
        <f>Sheet1!P46</f>
        <v>31.299999999999901</v>
      </c>
      <c r="Q101">
        <f>Sheet1!Q46</f>
        <v>0.49182096061092501</v>
      </c>
      <c r="R101">
        <f>Sheet1!R46</f>
        <v>3.9</v>
      </c>
      <c r="S101">
        <f>Sheet1!S46</f>
        <v>0</v>
      </c>
      <c r="T101">
        <f>Sheet1!T46</f>
        <v>0</v>
      </c>
      <c r="U101">
        <f>Sheet1!U46</f>
        <v>0</v>
      </c>
      <c r="V101">
        <f>Sheet1!V46</f>
        <v>0</v>
      </c>
      <c r="W101">
        <f>Sheet1!W46</f>
        <v>0</v>
      </c>
      <c r="X101">
        <f>Sheet1!X46</f>
        <v>-25858188.914496899</v>
      </c>
      <c r="Y101">
        <f>Sheet1!Y46</f>
        <v>-78019701.438857004</v>
      </c>
      <c r="Z101">
        <f>Sheet1!Z46</f>
        <v>7825523.1666780198</v>
      </c>
      <c r="AA101">
        <f>Sheet1!AA46</f>
        <v>85246070.912882298</v>
      </c>
      <c r="AB101">
        <f>Sheet1!AB46</f>
        <v>63151332.052384198</v>
      </c>
      <c r="AC101">
        <f>Sheet1!AC46</f>
        <v>20160330.480216999</v>
      </c>
      <c r="AD101">
        <f>Sheet1!AD46</f>
        <v>3329045.4008814702</v>
      </c>
      <c r="AE101">
        <f>Sheet1!AE46</f>
        <v>0</v>
      </c>
      <c r="AF101">
        <f>Sheet1!AF46</f>
        <v>0</v>
      </c>
      <c r="AG101">
        <f>Sheet1!AG46</f>
        <v>0</v>
      </c>
      <c r="AH101">
        <f>Sheet1!AH46</f>
        <v>0</v>
      </c>
      <c r="AI101">
        <f>Sheet1!AI46</f>
        <v>0</v>
      </c>
      <c r="AJ101">
        <f>Sheet1!AJ46</f>
        <v>0</v>
      </c>
      <c r="AK101">
        <f>Sheet1!AK46</f>
        <v>75834411.659688994</v>
      </c>
      <c r="AL101">
        <f>Sheet1!AL46</f>
        <v>73506951.209005699</v>
      </c>
      <c r="AM101">
        <f>Sheet1!AM46</f>
        <v>-10810562.2090114</v>
      </c>
      <c r="AN101">
        <f>Sheet1!AN46</f>
        <v>0</v>
      </c>
      <c r="AO101">
        <f>Sheet1!AO46</f>
        <v>62696388.999994203</v>
      </c>
      <c r="AQ101" s="3"/>
      <c r="AS101" s="3"/>
      <c r="AU101" s="3"/>
      <c r="AW101" s="3"/>
      <c r="AY101" s="3"/>
      <c r="BB101" s="3"/>
      <c r="BD101" s="3"/>
      <c r="BF101" s="3"/>
      <c r="BG101"/>
      <c r="BH101"/>
      <c r="BI101"/>
      <c r="BJ101"/>
      <c r="BK101"/>
      <c r="BL101"/>
    </row>
    <row r="102" spans="1:64" x14ac:dyDescent="0.2">
      <c r="A102" t="str">
        <f t="shared" si="2"/>
        <v>1_10_2012</v>
      </c>
      <c r="B102">
        <v>1</v>
      </c>
      <c r="C102">
        <v>10</v>
      </c>
      <c r="D102">
        <v>2012</v>
      </c>
      <c r="E102">
        <f>Sheet1!E47</f>
        <v>2028458449</v>
      </c>
      <c r="F102">
        <f>Sheet1!F47</f>
        <v>2875478446.99999</v>
      </c>
      <c r="G102">
        <f>Sheet1!G47</f>
        <v>2929500930.99999</v>
      </c>
      <c r="H102">
        <f>Sheet1!H47</f>
        <v>54022483.999999501</v>
      </c>
      <c r="I102">
        <f>Sheet1!I47</f>
        <v>2984469623.2539802</v>
      </c>
      <c r="J102">
        <f>Sheet1!J47</f>
        <v>118540741.33899701</v>
      </c>
      <c r="K102">
        <f>Sheet1!K47</f>
        <v>542311539.39999902</v>
      </c>
      <c r="L102">
        <f>Sheet1!L47</f>
        <v>1.6964752679999999</v>
      </c>
      <c r="M102">
        <f>Sheet1!M47</f>
        <v>27909105.420000002</v>
      </c>
      <c r="N102">
        <f>Sheet1!N47</f>
        <v>4.1093000000000002</v>
      </c>
      <c r="O102">
        <f>Sheet1!O47</f>
        <v>33963.31</v>
      </c>
      <c r="P102">
        <f>Sheet1!P47</f>
        <v>31.51</v>
      </c>
      <c r="Q102">
        <f>Sheet1!Q47</f>
        <v>0.478498674131415</v>
      </c>
      <c r="R102">
        <f>Sheet1!R47</f>
        <v>4.0999999999999996</v>
      </c>
      <c r="S102">
        <f>Sheet1!S47</f>
        <v>0</v>
      </c>
      <c r="T102">
        <f>Sheet1!T47</f>
        <v>0</v>
      </c>
      <c r="U102">
        <f>Sheet1!U47</f>
        <v>0.34999999999999898</v>
      </c>
      <c r="V102">
        <f>Sheet1!V47</f>
        <v>0</v>
      </c>
      <c r="W102">
        <f>Sheet1!W47</f>
        <v>0</v>
      </c>
      <c r="X102">
        <f>Sheet1!X47</f>
        <v>-1310052.02211953</v>
      </c>
      <c r="Y102">
        <f>Sheet1!Y47</f>
        <v>32683273.5158129</v>
      </c>
      <c r="Z102">
        <f>Sheet1!Z47</f>
        <v>13965617.343283299</v>
      </c>
      <c r="AA102">
        <f>Sheet1!AA47</f>
        <v>4434705.4711033897</v>
      </c>
      <c r="AB102">
        <f>Sheet1!AB47</f>
        <v>11273251.4924039</v>
      </c>
      <c r="AC102">
        <f>Sheet1!AC47</f>
        <v>11679331.7994144</v>
      </c>
      <c r="AD102">
        <f>Sheet1!AD47</f>
        <v>17554104.878899399</v>
      </c>
      <c r="AE102">
        <f>Sheet1!AE47</f>
        <v>5971277.70040021</v>
      </c>
      <c r="AF102">
        <f>Sheet1!AF47</f>
        <v>0</v>
      </c>
      <c r="AG102">
        <f>Sheet1!AG47</f>
        <v>0</v>
      </c>
      <c r="AH102">
        <f>Sheet1!AH47</f>
        <v>20691505.443421401</v>
      </c>
      <c r="AI102">
        <f>Sheet1!AI47</f>
        <v>0</v>
      </c>
      <c r="AJ102">
        <f>Sheet1!AJ47</f>
        <v>0</v>
      </c>
      <c r="AK102">
        <f>Sheet1!AK47</f>
        <v>116943015.622619</v>
      </c>
      <c r="AL102">
        <f>Sheet1!AL47</f>
        <v>118935731.086226</v>
      </c>
      <c r="AM102">
        <f>Sheet1!AM47</f>
        <v>-64913247.086226702</v>
      </c>
      <c r="AN102">
        <f>Sheet1!AN47</f>
        <v>0</v>
      </c>
      <c r="AO102">
        <f>Sheet1!AO47</f>
        <v>54022483.999999501</v>
      </c>
      <c r="AQ102" s="3"/>
      <c r="AS102" s="3"/>
      <c r="AU102" s="3"/>
      <c r="AW102" s="3"/>
      <c r="AY102" s="3"/>
      <c r="BB102" s="3"/>
      <c r="BD102" s="3"/>
      <c r="BF102" s="3"/>
      <c r="BG102"/>
      <c r="BH102"/>
      <c r="BI102"/>
      <c r="BJ102"/>
      <c r="BK102"/>
      <c r="BL102"/>
    </row>
    <row r="103" spans="1:64" x14ac:dyDescent="0.2">
      <c r="A103" t="str">
        <f t="shared" si="2"/>
        <v>1_10_2013</v>
      </c>
      <c r="B103">
        <v>1</v>
      </c>
      <c r="C103">
        <v>10</v>
      </c>
      <c r="D103">
        <v>2013</v>
      </c>
      <c r="E103">
        <f>Sheet1!E48</f>
        <v>2028458449</v>
      </c>
      <c r="F103">
        <f>Sheet1!F48</f>
        <v>2929500930.99999</v>
      </c>
      <c r="G103">
        <f>Sheet1!G48</f>
        <v>3028731445.99999</v>
      </c>
      <c r="H103">
        <f>Sheet1!H48</f>
        <v>99230515.0000038</v>
      </c>
      <c r="I103">
        <f>Sheet1!I48</f>
        <v>2957912434.1865201</v>
      </c>
      <c r="J103">
        <f>Sheet1!J48</f>
        <v>-26557189.0674605</v>
      </c>
      <c r="K103">
        <f>Sheet1!K48</f>
        <v>554417452.20000005</v>
      </c>
      <c r="L103">
        <f>Sheet1!L48</f>
        <v>1.75772764399999</v>
      </c>
      <c r="M103">
        <f>Sheet1!M48</f>
        <v>28818049.079999998</v>
      </c>
      <c r="N103">
        <f>Sheet1!N48</f>
        <v>3.9420000000000002</v>
      </c>
      <c r="O103">
        <f>Sheet1!O48</f>
        <v>33700.32</v>
      </c>
      <c r="P103">
        <f>Sheet1!P48</f>
        <v>29.93</v>
      </c>
      <c r="Q103">
        <f>Sheet1!Q48</f>
        <v>0.478248521277432</v>
      </c>
      <c r="R103">
        <f>Sheet1!R48</f>
        <v>4.2</v>
      </c>
      <c r="S103">
        <f>Sheet1!S48</f>
        <v>0</v>
      </c>
      <c r="T103">
        <f>Sheet1!T48</f>
        <v>0</v>
      </c>
      <c r="U103">
        <f>Sheet1!U48</f>
        <v>1.1199999999999899</v>
      </c>
      <c r="V103">
        <f>Sheet1!V48</f>
        <v>1</v>
      </c>
      <c r="W103">
        <f>Sheet1!W48</f>
        <v>0</v>
      </c>
      <c r="X103">
        <f>Sheet1!X48</f>
        <v>34024150.766005397</v>
      </c>
      <c r="Y103">
        <f>Sheet1!Y48</f>
        <v>-46821176.055537097</v>
      </c>
      <c r="Z103">
        <f>Sheet1!Z48</f>
        <v>56365710.956620798</v>
      </c>
      <c r="AA103">
        <f>Sheet1!AA48</f>
        <v>-17445247.957477</v>
      </c>
      <c r="AB103">
        <f>Sheet1!AB48</f>
        <v>16504989.9937487</v>
      </c>
      <c r="AC103">
        <f>Sheet1!AC48</f>
        <v>-87994024.849386603</v>
      </c>
      <c r="AD103">
        <f>Sheet1!AD48</f>
        <v>334804.626004491</v>
      </c>
      <c r="AE103">
        <f>Sheet1!AE48</f>
        <v>3040153.4582753498</v>
      </c>
      <c r="AF103">
        <f>Sheet1!AF48</f>
        <v>0</v>
      </c>
      <c r="AG103">
        <f>Sheet1!AG48</f>
        <v>0</v>
      </c>
      <c r="AH103">
        <f>Sheet1!AH48</f>
        <v>46576861.653344698</v>
      </c>
      <c r="AI103">
        <f>Sheet1!AI48</f>
        <v>-27714277.124356098</v>
      </c>
      <c r="AJ103">
        <f>Sheet1!AJ48</f>
        <v>0</v>
      </c>
      <c r="AK103">
        <f>Sheet1!AK48</f>
        <v>-23128054.532757301</v>
      </c>
      <c r="AL103">
        <f>Sheet1!AL48</f>
        <v>-26068052.256817199</v>
      </c>
      <c r="AM103">
        <f>Sheet1!AM48</f>
        <v>125298567.25682101</v>
      </c>
      <c r="AN103">
        <f>Sheet1!AN48</f>
        <v>0</v>
      </c>
      <c r="AO103">
        <f>Sheet1!AO48</f>
        <v>99230515.0000038</v>
      </c>
      <c r="AQ103" s="3"/>
      <c r="AS103" s="3"/>
      <c r="AU103" s="3"/>
      <c r="AW103" s="3"/>
      <c r="AY103" s="3"/>
      <c r="BB103" s="3"/>
      <c r="BD103" s="3"/>
      <c r="BF103" s="3"/>
      <c r="BG103"/>
      <c r="BH103"/>
      <c r="BI103"/>
      <c r="BJ103"/>
      <c r="BK103"/>
      <c r="BL103"/>
    </row>
    <row r="104" spans="1:64" x14ac:dyDescent="0.2">
      <c r="A104" t="str">
        <f t="shared" si="2"/>
        <v>1_10_2014</v>
      </c>
      <c r="B104">
        <v>1</v>
      </c>
      <c r="C104">
        <v>10</v>
      </c>
      <c r="D104">
        <v>2014</v>
      </c>
      <c r="E104">
        <f>Sheet1!E49</f>
        <v>2028458449</v>
      </c>
      <c r="F104">
        <f>Sheet1!F49</f>
        <v>3028731445.99999</v>
      </c>
      <c r="G104">
        <f>Sheet1!G49</f>
        <v>3137384053.99999</v>
      </c>
      <c r="H104">
        <f>Sheet1!H49</f>
        <v>108652607.999998</v>
      </c>
      <c r="I104">
        <f>Sheet1!I49</f>
        <v>3052525613.5181699</v>
      </c>
      <c r="J104">
        <f>Sheet1!J49</f>
        <v>94613179.331656396</v>
      </c>
      <c r="K104">
        <f>Sheet1!K49</f>
        <v>561346639.09999895</v>
      </c>
      <c r="L104">
        <f>Sheet1!L49</f>
        <v>1.7485859420000001</v>
      </c>
      <c r="M104">
        <f>Sheet1!M49</f>
        <v>29110612.079999998</v>
      </c>
      <c r="N104">
        <f>Sheet1!N49</f>
        <v>3.75239999999999</v>
      </c>
      <c r="O104">
        <f>Sheet1!O49</f>
        <v>33580.799999999901</v>
      </c>
      <c r="P104">
        <f>Sheet1!P49</f>
        <v>30.2</v>
      </c>
      <c r="Q104">
        <f>Sheet1!Q49</f>
        <v>0.47765666406466001</v>
      </c>
      <c r="R104">
        <f>Sheet1!R49</f>
        <v>4.2</v>
      </c>
      <c r="S104">
        <f>Sheet1!S49</f>
        <v>0</v>
      </c>
      <c r="T104">
        <f>Sheet1!T49</f>
        <v>0</v>
      </c>
      <c r="U104">
        <f>Sheet1!U49</f>
        <v>1.8799999999999899</v>
      </c>
      <c r="V104">
        <f>Sheet1!V49</f>
        <v>1</v>
      </c>
      <c r="W104">
        <f>Sheet1!W49</f>
        <v>0</v>
      </c>
      <c r="X104">
        <f>Sheet1!X49</f>
        <v>19740385.0486442</v>
      </c>
      <c r="Y104">
        <f>Sheet1!Y49</f>
        <v>7222329.1237955904</v>
      </c>
      <c r="Z104">
        <f>Sheet1!Z49</f>
        <v>18246878.3969552</v>
      </c>
      <c r="AA104">
        <f>Sheet1!AA49</f>
        <v>-21182462.021010399</v>
      </c>
      <c r="AB104">
        <f>Sheet1!AB49</f>
        <v>7787197.1861124504</v>
      </c>
      <c r="AC104">
        <f>Sheet1!AC49</f>
        <v>15825768.041846801</v>
      </c>
      <c r="AD104">
        <f>Sheet1!AD49</f>
        <v>819037.82284180995</v>
      </c>
      <c r="AE104">
        <f>Sheet1!AE49</f>
        <v>0</v>
      </c>
      <c r="AF104">
        <f>Sheet1!AF49</f>
        <v>0</v>
      </c>
      <c r="AG104">
        <f>Sheet1!AG49</f>
        <v>0</v>
      </c>
      <c r="AH104">
        <f>Sheet1!AH49</f>
        <v>47524287.554524399</v>
      </c>
      <c r="AI104">
        <f>Sheet1!AI49</f>
        <v>0</v>
      </c>
      <c r="AJ104">
        <f>Sheet1!AJ49</f>
        <v>0</v>
      </c>
      <c r="AK104">
        <f>Sheet1!AK49</f>
        <v>95983421.153710201</v>
      </c>
      <c r="AL104">
        <f>Sheet1!AL49</f>
        <v>96878429.576173097</v>
      </c>
      <c r="AM104">
        <f>Sheet1!AM49</f>
        <v>11774178.4238254</v>
      </c>
      <c r="AN104">
        <f>Sheet1!AN49</f>
        <v>0</v>
      </c>
      <c r="AO104">
        <f>Sheet1!AO49</f>
        <v>108652607.999998</v>
      </c>
      <c r="AQ104" s="3"/>
      <c r="AS104" s="3"/>
      <c r="AU104" s="3"/>
      <c r="AW104" s="3"/>
      <c r="AY104" s="3"/>
      <c r="BB104" s="3"/>
      <c r="BD104" s="3"/>
      <c r="BF104" s="3"/>
      <c r="BG104"/>
      <c r="BH104"/>
      <c r="BI104"/>
      <c r="BJ104"/>
      <c r="BK104"/>
      <c r="BL104"/>
    </row>
    <row r="105" spans="1:64" x14ac:dyDescent="0.2">
      <c r="A105" t="str">
        <f t="shared" si="2"/>
        <v>1_10_2015</v>
      </c>
      <c r="B105">
        <v>1</v>
      </c>
      <c r="C105">
        <v>10</v>
      </c>
      <c r="D105">
        <v>2015</v>
      </c>
      <c r="E105">
        <f>Sheet1!E50</f>
        <v>2028458449</v>
      </c>
      <c r="F105">
        <f>Sheet1!F50</f>
        <v>3137384053.99999</v>
      </c>
      <c r="G105">
        <f>Sheet1!G50</f>
        <v>3049980992.99999</v>
      </c>
      <c r="H105">
        <f>Sheet1!H50</f>
        <v>-87403061.000001401</v>
      </c>
      <c r="I105">
        <f>Sheet1!I50</f>
        <v>2873406517.3137598</v>
      </c>
      <c r="J105">
        <f>Sheet1!J50</f>
        <v>-179119096.20441699</v>
      </c>
      <c r="K105">
        <f>Sheet1!K50</f>
        <v>562540968.5</v>
      </c>
      <c r="L105">
        <f>Sheet1!L50</f>
        <v>1.8840690440000001</v>
      </c>
      <c r="M105">
        <f>Sheet1!M50</f>
        <v>29378317.829999901</v>
      </c>
      <c r="N105">
        <f>Sheet1!N50</f>
        <v>2.7029999999999998</v>
      </c>
      <c r="O105">
        <f>Sheet1!O50</f>
        <v>34173.339999999902</v>
      </c>
      <c r="P105">
        <f>Sheet1!P50</f>
        <v>30.17</v>
      </c>
      <c r="Q105">
        <f>Sheet1!Q50</f>
        <v>0.47613347078784202</v>
      </c>
      <c r="R105">
        <f>Sheet1!R50</f>
        <v>4.0999999999999996</v>
      </c>
      <c r="S105">
        <f>Sheet1!S50</f>
        <v>0</v>
      </c>
      <c r="T105">
        <f>Sheet1!T50</f>
        <v>0</v>
      </c>
      <c r="U105">
        <f>Sheet1!U50</f>
        <v>3.14</v>
      </c>
      <c r="V105">
        <f>Sheet1!V50</f>
        <v>1</v>
      </c>
      <c r="W105">
        <f>Sheet1!W50</f>
        <v>0</v>
      </c>
      <c r="X105">
        <f>Sheet1!X50</f>
        <v>3489622.1474617999</v>
      </c>
      <c r="Y105">
        <f>Sheet1!Y50</f>
        <v>-106434687.257588</v>
      </c>
      <c r="Z105">
        <f>Sheet1!Z50</f>
        <v>17125000.056542601</v>
      </c>
      <c r="AA105">
        <f>Sheet1!AA50</f>
        <v>-137341448.29169899</v>
      </c>
      <c r="AB105">
        <f>Sheet1!AB50</f>
        <v>-39412439.199028797</v>
      </c>
      <c r="AC105">
        <f>Sheet1!AC50</f>
        <v>-1816231.8603511699</v>
      </c>
      <c r="AD105">
        <f>Sheet1!AD50</f>
        <v>2183943.2232239801</v>
      </c>
      <c r="AE105">
        <f>Sheet1!AE50</f>
        <v>-3252513.3346830402</v>
      </c>
      <c r="AF105">
        <f>Sheet1!AF50</f>
        <v>0</v>
      </c>
      <c r="AG105">
        <f>Sheet1!AG50</f>
        <v>0</v>
      </c>
      <c r="AH105">
        <f>Sheet1!AH50</f>
        <v>82037305.870783105</v>
      </c>
      <c r="AI105">
        <f>Sheet1!AI50</f>
        <v>0</v>
      </c>
      <c r="AJ105">
        <f>Sheet1!AJ50</f>
        <v>0</v>
      </c>
      <c r="AK105">
        <f>Sheet1!AK50</f>
        <v>-183421448.64533901</v>
      </c>
      <c r="AL105">
        <f>Sheet1!AL50</f>
        <v>-184098503.124742</v>
      </c>
      <c r="AM105">
        <f>Sheet1!AM50</f>
        <v>96695442.124740601</v>
      </c>
      <c r="AN105">
        <f>Sheet1!AN50</f>
        <v>0</v>
      </c>
      <c r="AO105">
        <f>Sheet1!AO50</f>
        <v>-87403061.000001401</v>
      </c>
      <c r="AQ105" s="3"/>
      <c r="AS105" s="3"/>
      <c r="AU105" s="3"/>
      <c r="AW105" s="3"/>
      <c r="AY105" s="3"/>
      <c r="BB105" s="3"/>
      <c r="BD105" s="3"/>
      <c r="BF105" s="3"/>
      <c r="BG105"/>
      <c r="BH105"/>
      <c r="BI105"/>
      <c r="BJ105"/>
      <c r="BK105"/>
      <c r="BL105"/>
    </row>
    <row r="106" spans="1:64" x14ac:dyDescent="0.2">
      <c r="A106" t="str">
        <f t="shared" si="2"/>
        <v>1_10_2016</v>
      </c>
      <c r="B106">
        <v>1</v>
      </c>
      <c r="C106">
        <v>10</v>
      </c>
      <c r="D106">
        <v>2016</v>
      </c>
      <c r="E106">
        <f>Sheet1!E51</f>
        <v>2028458449</v>
      </c>
      <c r="F106">
        <f>Sheet1!F51</f>
        <v>3049980992.99999</v>
      </c>
      <c r="G106">
        <f>Sheet1!G51</f>
        <v>3072351667.99999</v>
      </c>
      <c r="H106">
        <f>Sheet1!H51</f>
        <v>22370675.000002801</v>
      </c>
      <c r="I106">
        <f>Sheet1!I51</f>
        <v>2902089512.34583</v>
      </c>
      <c r="J106">
        <f>Sheet1!J51</f>
        <v>28682995.032079201</v>
      </c>
      <c r="K106">
        <f>Sheet1!K51</f>
        <v>562018756.29999995</v>
      </c>
      <c r="L106">
        <f>Sheet1!L51</f>
        <v>1.8938954429999999</v>
      </c>
      <c r="M106">
        <f>Sheet1!M51</f>
        <v>29437697.499999899</v>
      </c>
      <c r="N106">
        <f>Sheet1!N51</f>
        <v>2.4255</v>
      </c>
      <c r="O106">
        <f>Sheet1!O51</f>
        <v>35302.049999999901</v>
      </c>
      <c r="P106">
        <f>Sheet1!P51</f>
        <v>29.88</v>
      </c>
      <c r="Q106">
        <f>Sheet1!Q51</f>
        <v>0.476654671743657</v>
      </c>
      <c r="R106">
        <f>Sheet1!R51</f>
        <v>4.5</v>
      </c>
      <c r="S106">
        <f>Sheet1!S51</f>
        <v>0</v>
      </c>
      <c r="T106">
        <f>Sheet1!T51</f>
        <v>0</v>
      </c>
      <c r="U106">
        <f>Sheet1!U51</f>
        <v>5.62</v>
      </c>
      <c r="V106">
        <f>Sheet1!V51</f>
        <v>1</v>
      </c>
      <c r="W106">
        <f>Sheet1!W51</f>
        <v>0</v>
      </c>
      <c r="X106">
        <f>Sheet1!X51</f>
        <v>-1481235.3678659601</v>
      </c>
      <c r="Y106">
        <f>Sheet1!Y51</f>
        <v>-7432246.1678648796</v>
      </c>
      <c r="Z106">
        <f>Sheet1!Z51</f>
        <v>3664320.68788312</v>
      </c>
      <c r="AA106">
        <f>Sheet1!AA51</f>
        <v>-42326896.558487497</v>
      </c>
      <c r="AB106">
        <f>Sheet1!AB51</f>
        <v>-70796551.8670073</v>
      </c>
      <c r="AC106">
        <f>Sheet1!AC51</f>
        <v>-17025045.0459539</v>
      </c>
      <c r="AD106">
        <f>Sheet1!AD51</f>
        <v>-726136.32791634498</v>
      </c>
      <c r="AE106">
        <f>Sheet1!AE51</f>
        <v>12680459.1496446</v>
      </c>
      <c r="AF106">
        <f>Sheet1!AF51</f>
        <v>0</v>
      </c>
      <c r="AG106">
        <f>Sheet1!AG51</f>
        <v>0</v>
      </c>
      <c r="AH106">
        <f>Sheet1!AH51</f>
        <v>158958498.88260499</v>
      </c>
      <c r="AI106">
        <f>Sheet1!AI51</f>
        <v>0</v>
      </c>
      <c r="AJ106">
        <f>Sheet1!AJ51</f>
        <v>0</v>
      </c>
      <c r="AK106">
        <f>Sheet1!AK51</f>
        <v>35515167.385037303</v>
      </c>
      <c r="AL106">
        <f>Sheet1!AL51</f>
        <v>30445601.463985901</v>
      </c>
      <c r="AM106">
        <f>Sheet1!AM51</f>
        <v>-8074926.4639831102</v>
      </c>
      <c r="AN106">
        <f>Sheet1!AN51</f>
        <v>0</v>
      </c>
      <c r="AO106">
        <f>Sheet1!AO51</f>
        <v>22370675.000002801</v>
      </c>
      <c r="AQ106" s="3"/>
      <c r="AS106" s="3"/>
      <c r="AU106" s="3"/>
      <c r="AW106" s="3"/>
      <c r="AY106" s="3"/>
      <c r="BB106" s="3"/>
      <c r="BD106" s="3"/>
      <c r="BF106" s="3"/>
      <c r="BG106"/>
      <c r="BH106"/>
      <c r="BI106"/>
      <c r="BJ106"/>
      <c r="BK106"/>
      <c r="BL106"/>
    </row>
    <row r="107" spans="1:64" x14ac:dyDescent="0.2">
      <c r="A107" t="str">
        <f t="shared" si="2"/>
        <v>1_10_2017</v>
      </c>
      <c r="B107">
        <v>1</v>
      </c>
      <c r="C107">
        <v>10</v>
      </c>
      <c r="D107">
        <v>2017</v>
      </c>
      <c r="E107">
        <f>Sheet1!E52</f>
        <v>2028458449</v>
      </c>
      <c r="F107">
        <f>Sheet1!F52</f>
        <v>3072351667.99999</v>
      </c>
      <c r="G107">
        <f>Sheet1!G52</f>
        <v>3093336562</v>
      </c>
      <c r="H107">
        <f>Sheet1!H52</f>
        <v>20984894.000001401</v>
      </c>
      <c r="I107">
        <f>Sheet1!I52</f>
        <v>3121158394.1827202</v>
      </c>
      <c r="J107">
        <f>Sheet1!J52</f>
        <v>219068881.83688301</v>
      </c>
      <c r="K107">
        <f>Sheet1!K52</f>
        <v>565251751.29999995</v>
      </c>
      <c r="L107">
        <f>Sheet1!L52</f>
        <v>1.89783476999999</v>
      </c>
      <c r="M107">
        <f>Sheet1!M52</f>
        <v>29668394.669999901</v>
      </c>
      <c r="N107">
        <f>Sheet1!N52</f>
        <v>2.6928000000000001</v>
      </c>
      <c r="O107">
        <f>Sheet1!O52</f>
        <v>35945.819999999898</v>
      </c>
      <c r="P107">
        <f>Sheet1!P52</f>
        <v>30</v>
      </c>
      <c r="Q107">
        <f>Sheet1!Q52</f>
        <v>0.47605266805906399</v>
      </c>
      <c r="R107">
        <f>Sheet1!R52</f>
        <v>4.5</v>
      </c>
      <c r="S107">
        <f>Sheet1!S52</f>
        <v>0</v>
      </c>
      <c r="T107">
        <f>Sheet1!T52</f>
        <v>0</v>
      </c>
      <c r="U107">
        <f>Sheet1!U52</f>
        <v>8.6999999999999993</v>
      </c>
      <c r="V107">
        <f>Sheet1!V52</f>
        <v>1</v>
      </c>
      <c r="W107">
        <f>Sheet1!W52</f>
        <v>0</v>
      </c>
      <c r="X107">
        <f>Sheet1!X52</f>
        <v>9231420.7526672706</v>
      </c>
      <c r="Y107">
        <f>Sheet1!Y52</f>
        <v>-2996439.5895106499</v>
      </c>
      <c r="Z107">
        <f>Sheet1!Z52</f>
        <v>14295020.943920899</v>
      </c>
      <c r="AA107">
        <f>Sheet1!AA52</f>
        <v>41695994.056148998</v>
      </c>
      <c r="AB107">
        <f>Sheet1!AB52</f>
        <v>-39867962.249890901</v>
      </c>
      <c r="AC107">
        <f>Sheet1!AC52</f>
        <v>7124646.5898550898</v>
      </c>
      <c r="AD107">
        <f>Sheet1!AD52</f>
        <v>845079.03358411905</v>
      </c>
      <c r="AE107">
        <f>Sheet1!AE52</f>
        <v>0</v>
      </c>
      <c r="AF107">
        <f>Sheet1!AF52</f>
        <v>0</v>
      </c>
      <c r="AG107">
        <f>Sheet1!AG52</f>
        <v>0</v>
      </c>
      <c r="AH107">
        <f>Sheet1!AH52</f>
        <v>200101799.048374</v>
      </c>
      <c r="AI107">
        <f>Sheet1!AI52</f>
        <v>0</v>
      </c>
      <c r="AJ107">
        <f>Sheet1!AJ52</f>
        <v>0</v>
      </c>
      <c r="AK107">
        <f>Sheet1!AK52</f>
        <v>230429558.58514899</v>
      </c>
      <c r="AL107">
        <f>Sheet1!AL52</f>
        <v>231921393.75962701</v>
      </c>
      <c r="AM107">
        <f>Sheet1!AM52</f>
        <v>-210936499.75962499</v>
      </c>
      <c r="AN107">
        <f>Sheet1!AN52</f>
        <v>0</v>
      </c>
      <c r="AO107">
        <f>Sheet1!AO52</f>
        <v>20984894.000001401</v>
      </c>
      <c r="AQ107" s="3"/>
      <c r="AS107" s="3"/>
      <c r="AU107" s="3"/>
      <c r="AW107" s="3"/>
      <c r="AY107" s="3"/>
      <c r="BB107" s="3"/>
      <c r="BD107" s="3"/>
      <c r="BF107" s="3"/>
      <c r="BG107"/>
      <c r="BH107"/>
      <c r="BI107"/>
      <c r="BJ107"/>
      <c r="BK107"/>
      <c r="BL107"/>
    </row>
    <row r="108" spans="1:64" x14ac:dyDescent="0.2">
      <c r="A108" t="str">
        <f t="shared" si="2"/>
        <v>1_10_2018</v>
      </c>
      <c r="B108">
        <v>1</v>
      </c>
      <c r="C108">
        <v>10</v>
      </c>
      <c r="D108">
        <v>2018</v>
      </c>
      <c r="E108">
        <f>Sheet1!E53</f>
        <v>2028458449</v>
      </c>
      <c r="F108">
        <f>Sheet1!F53</f>
        <v>3093336562</v>
      </c>
      <c r="G108">
        <f>Sheet1!G53</f>
        <v>3028681761</v>
      </c>
      <c r="H108">
        <f>Sheet1!H53</f>
        <v>-64654800.999999002</v>
      </c>
      <c r="I108">
        <f>Sheet1!I53</f>
        <v>3154567825.42169</v>
      </c>
      <c r="J108">
        <f>Sheet1!J53</f>
        <v>33409431.2389712</v>
      </c>
      <c r="K108">
        <f>Sheet1!K53</f>
        <v>560645667.79999995</v>
      </c>
      <c r="L108">
        <f>Sheet1!L53</f>
        <v>1.9555512669999999</v>
      </c>
      <c r="M108">
        <f>Sheet1!M53</f>
        <v>29807700.839999899</v>
      </c>
      <c r="N108">
        <f>Sheet1!N53</f>
        <v>2.9199999999999902</v>
      </c>
      <c r="O108">
        <f>Sheet1!O53</f>
        <v>36801.5</v>
      </c>
      <c r="P108">
        <f>Sheet1!P53</f>
        <v>30.01</v>
      </c>
      <c r="Q108">
        <f>Sheet1!Q53</f>
        <v>0.47627332414381301</v>
      </c>
      <c r="R108">
        <f>Sheet1!R53</f>
        <v>4.5999999999999996</v>
      </c>
      <c r="S108">
        <f>Sheet1!S53</f>
        <v>0</v>
      </c>
      <c r="T108">
        <f>Sheet1!T53</f>
        <v>0</v>
      </c>
      <c r="U108">
        <f>Sheet1!U53</f>
        <v>12.31</v>
      </c>
      <c r="V108">
        <f>Sheet1!V53</f>
        <v>1</v>
      </c>
      <c r="W108">
        <f>Sheet1!W53</f>
        <v>1</v>
      </c>
      <c r="X108">
        <f>Sheet1!X53</f>
        <v>-13209960.2070996</v>
      </c>
      <c r="Y108">
        <f>Sheet1!Y53</f>
        <v>-43450877.9514594</v>
      </c>
      <c r="Z108">
        <f>Sheet1!Z53</f>
        <v>8628874.6244305093</v>
      </c>
      <c r="AA108">
        <f>Sheet1!AA53</f>
        <v>33313034.488694999</v>
      </c>
      <c r="AB108">
        <f>Sheet1!AB53</f>
        <v>-52151938.730929501</v>
      </c>
      <c r="AC108">
        <f>Sheet1!AC53</f>
        <v>597141.39295294497</v>
      </c>
      <c r="AD108">
        <f>Sheet1!AD53</f>
        <v>-311809.05633116601</v>
      </c>
      <c r="AE108">
        <f>Sheet1!AE53</f>
        <v>3210177.4561866098</v>
      </c>
      <c r="AF108">
        <f>Sheet1!AF53</f>
        <v>0</v>
      </c>
      <c r="AG108">
        <f>Sheet1!AG53</f>
        <v>0</v>
      </c>
      <c r="AH108">
        <f>Sheet1!AH53</f>
        <v>237436969.83342201</v>
      </c>
      <c r="AI108">
        <f>Sheet1!AI53</f>
        <v>0</v>
      </c>
      <c r="AJ108">
        <f>Sheet1!AJ53</f>
        <v>-128726468.682096</v>
      </c>
      <c r="AK108">
        <f>Sheet1!AK53</f>
        <v>45335143.1677709</v>
      </c>
      <c r="AL108">
        <f>Sheet1!AL53</f>
        <v>33111621.428683199</v>
      </c>
      <c r="AM108">
        <f>Sheet1!AM53</f>
        <v>-97766422.428682297</v>
      </c>
      <c r="AN108">
        <f>Sheet1!AN53</f>
        <v>0</v>
      </c>
      <c r="AO108">
        <f>Sheet1!AO53</f>
        <v>-64654800.999999002</v>
      </c>
      <c r="AQ108" s="3"/>
      <c r="AS108" s="3"/>
      <c r="AU108" s="3"/>
      <c r="AW108" s="3"/>
      <c r="AY108" s="3"/>
      <c r="BB108" s="3"/>
      <c r="BD108" s="3"/>
      <c r="BF108" s="3"/>
      <c r="BG108"/>
      <c r="BH108"/>
      <c r="BI108"/>
      <c r="BJ108"/>
      <c r="BK108"/>
      <c r="BL108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1:AO53"/>
  <sheetViews>
    <sheetView workbookViewId="0">
      <pane ySplit="1" topLeftCell="A2" activePane="bottomLeft" state="frozen"/>
      <selection pane="bottomLeft" activeCell="C3" sqref="C3:C53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1" spans="1:41" x14ac:dyDescent="0.2"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41" x14ac:dyDescent="0.2">
      <c r="A2" t="s">
        <v>77</v>
      </c>
      <c r="B2" t="s">
        <v>0</v>
      </c>
      <c r="C2" t="s">
        <v>1</v>
      </c>
      <c r="D2" t="s">
        <v>2</v>
      </c>
      <c r="E2" t="s">
        <v>62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18</v>
      </c>
      <c r="M2" t="s">
        <v>9</v>
      </c>
      <c r="N2" t="s">
        <v>17</v>
      </c>
      <c r="O2" t="s">
        <v>16</v>
      </c>
      <c r="P2" t="s">
        <v>10</v>
      </c>
      <c r="Q2" t="s">
        <v>79</v>
      </c>
      <c r="R2" t="s">
        <v>32</v>
      </c>
      <c r="S2" t="s">
        <v>89</v>
      </c>
      <c r="T2" t="s">
        <v>85</v>
      </c>
      <c r="U2" t="s">
        <v>90</v>
      </c>
      <c r="V2" t="s">
        <v>49</v>
      </c>
      <c r="W2" t="s">
        <v>50</v>
      </c>
      <c r="X2" t="s">
        <v>11</v>
      </c>
      <c r="Y2" t="s">
        <v>33</v>
      </c>
      <c r="Z2" t="s">
        <v>12</v>
      </c>
      <c r="AA2" t="s">
        <v>34</v>
      </c>
      <c r="AB2" t="s">
        <v>35</v>
      </c>
      <c r="AC2" t="s">
        <v>13</v>
      </c>
      <c r="AD2" t="s">
        <v>81</v>
      </c>
      <c r="AE2" t="s">
        <v>36</v>
      </c>
      <c r="AF2" t="s">
        <v>91</v>
      </c>
      <c r="AG2" t="s">
        <v>86</v>
      </c>
      <c r="AH2" t="s">
        <v>92</v>
      </c>
      <c r="AI2" t="s">
        <v>51</v>
      </c>
      <c r="AJ2" t="s">
        <v>52</v>
      </c>
      <c r="AK2" t="s">
        <v>44</v>
      </c>
      <c r="AL2" t="s">
        <v>45</v>
      </c>
      <c r="AM2" t="s">
        <v>46</v>
      </c>
      <c r="AN2" t="s">
        <v>47</v>
      </c>
      <c r="AO2" t="s">
        <v>48</v>
      </c>
    </row>
    <row r="3" spans="1:41" x14ac:dyDescent="0.2">
      <c r="A3">
        <v>1</v>
      </c>
      <c r="B3">
        <v>1</v>
      </c>
      <c r="C3">
        <v>2002</v>
      </c>
      <c r="D3">
        <v>150</v>
      </c>
      <c r="E3">
        <v>1069915403.65499</v>
      </c>
      <c r="F3">
        <v>0</v>
      </c>
      <c r="G3">
        <v>1069915403.65499</v>
      </c>
      <c r="H3">
        <v>0</v>
      </c>
      <c r="I3">
        <v>933848584.89203703</v>
      </c>
      <c r="J3">
        <v>0</v>
      </c>
      <c r="K3">
        <v>50740292.217438303</v>
      </c>
      <c r="L3">
        <v>1.7132453925100699</v>
      </c>
      <c r="M3">
        <v>8927514.0518831294</v>
      </c>
      <c r="N3">
        <v>1.94994096951705</v>
      </c>
      <c r="O3">
        <v>43176.306881081997</v>
      </c>
      <c r="P3">
        <v>11.1578924248098</v>
      </c>
      <c r="Q3">
        <v>0.51516486358284896</v>
      </c>
      <c r="R3">
        <v>3.9475414957497899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1069915403.65499</v>
      </c>
      <c r="AO3">
        <v>1069915403.65499</v>
      </c>
    </row>
    <row r="4" spans="1:41" x14ac:dyDescent="0.2">
      <c r="A4">
        <v>1</v>
      </c>
      <c r="B4">
        <v>1</v>
      </c>
      <c r="C4">
        <v>2003</v>
      </c>
      <c r="D4">
        <v>150</v>
      </c>
      <c r="E4">
        <v>1069915403.65499</v>
      </c>
      <c r="F4">
        <v>1069915403.65499</v>
      </c>
      <c r="G4">
        <v>1280048422.5409999</v>
      </c>
      <c r="H4">
        <v>-8072855.0139993597</v>
      </c>
      <c r="I4">
        <v>1213020033.2167699</v>
      </c>
      <c r="J4">
        <v>75989581.573814601</v>
      </c>
      <c r="K4">
        <v>55154282.018025398</v>
      </c>
      <c r="L4">
        <v>1.7044660506167599</v>
      </c>
      <c r="M4">
        <v>9071937.9912379794</v>
      </c>
      <c r="N4">
        <v>2.2262163531117101</v>
      </c>
      <c r="O4">
        <v>42308.368744748099</v>
      </c>
      <c r="P4">
        <v>10.988696350111701</v>
      </c>
      <c r="Q4">
        <v>0.51313382288538001</v>
      </c>
      <c r="R4">
        <v>3.9475414957497899</v>
      </c>
      <c r="S4">
        <v>0</v>
      </c>
      <c r="T4">
        <v>0</v>
      </c>
      <c r="U4">
        <v>0</v>
      </c>
      <c r="V4">
        <v>0</v>
      </c>
      <c r="W4">
        <v>0</v>
      </c>
      <c r="X4">
        <v>41925734.463514403</v>
      </c>
      <c r="Y4">
        <v>1278165.1993096001</v>
      </c>
      <c r="Z4">
        <v>11089818.2414898</v>
      </c>
      <c r="AA4">
        <v>17187138.760161601</v>
      </c>
      <c r="AB4">
        <v>16275380.119239399</v>
      </c>
      <c r="AC4">
        <v>-3483487.16986949</v>
      </c>
      <c r="AD4">
        <v>997303.64854694298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85270053.262392402</v>
      </c>
      <c r="AL4">
        <v>87402078.641941205</v>
      </c>
      <c r="AM4">
        <v>-95474933.655940503</v>
      </c>
      <c r="AN4">
        <v>0</v>
      </c>
      <c r="AO4">
        <v>-8072855.0139993597</v>
      </c>
    </row>
    <row r="5" spans="1:41" x14ac:dyDescent="0.2">
      <c r="A5">
        <v>1</v>
      </c>
      <c r="B5">
        <v>1</v>
      </c>
      <c r="C5">
        <v>2004</v>
      </c>
      <c r="D5">
        <v>160</v>
      </c>
      <c r="E5">
        <v>1077611290.65499</v>
      </c>
      <c r="F5">
        <v>1280048422.5409999</v>
      </c>
      <c r="G5">
        <v>1353575032.98</v>
      </c>
      <c r="H5">
        <v>65830723.439000197</v>
      </c>
      <c r="I5">
        <v>1307643198.5871501</v>
      </c>
      <c r="J5">
        <v>86462235.296891898</v>
      </c>
      <c r="K5">
        <v>55263206.7339359</v>
      </c>
      <c r="L5">
        <v>1.70638329413181</v>
      </c>
      <c r="M5">
        <v>9242271.3628880493</v>
      </c>
      <c r="N5">
        <v>2.5518910683608498</v>
      </c>
      <c r="O5">
        <v>41030.5670729212</v>
      </c>
      <c r="P5">
        <v>10.7946803484576</v>
      </c>
      <c r="Q5">
        <v>0.50995663186427798</v>
      </c>
      <c r="R5">
        <v>3.9400603557051199</v>
      </c>
      <c r="S5">
        <v>0</v>
      </c>
      <c r="T5">
        <v>0</v>
      </c>
      <c r="U5">
        <v>0</v>
      </c>
      <c r="V5">
        <v>0</v>
      </c>
      <c r="W5">
        <v>0</v>
      </c>
      <c r="X5">
        <v>14478640.4259887</v>
      </c>
      <c r="Y5">
        <v>11078046.9897954</v>
      </c>
      <c r="Z5">
        <v>16648615.8739253</v>
      </c>
      <c r="AA5">
        <v>22197088.652561199</v>
      </c>
      <c r="AB5">
        <v>30032123.9254601</v>
      </c>
      <c r="AC5">
        <v>-2286930.0880764201</v>
      </c>
      <c r="AD5">
        <v>872526.42321458203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93020112.202868998</v>
      </c>
      <c r="AL5">
        <v>96439691.913781002</v>
      </c>
      <c r="AM5">
        <v>-30608968.474780802</v>
      </c>
      <c r="AN5">
        <v>7695887</v>
      </c>
      <c r="AO5">
        <v>73526610.439000204</v>
      </c>
    </row>
    <row r="6" spans="1:41" x14ac:dyDescent="0.2">
      <c r="A6">
        <v>1</v>
      </c>
      <c r="B6">
        <v>1</v>
      </c>
      <c r="C6">
        <v>2005</v>
      </c>
      <c r="D6">
        <v>180</v>
      </c>
      <c r="E6">
        <v>1119130613.65499</v>
      </c>
      <c r="F6">
        <v>1353575032.98</v>
      </c>
      <c r="G6">
        <v>1433053203.59899</v>
      </c>
      <c r="H6">
        <v>37958847.618998297</v>
      </c>
      <c r="I6">
        <v>1409323515.20082</v>
      </c>
      <c r="J6">
        <v>62620286.819078296</v>
      </c>
      <c r="K6">
        <v>54028360.394160204</v>
      </c>
      <c r="L6">
        <v>1.69566201981458</v>
      </c>
      <c r="M6">
        <v>9248942.3896951694</v>
      </c>
      <c r="N6">
        <v>3.0219532904527702</v>
      </c>
      <c r="O6">
        <v>39892.890941942002</v>
      </c>
      <c r="P6">
        <v>10.446193998783199</v>
      </c>
      <c r="Q6">
        <v>0.51102334465351695</v>
      </c>
      <c r="R6">
        <v>3.9587157425717199</v>
      </c>
      <c r="S6">
        <v>0</v>
      </c>
      <c r="T6">
        <v>0</v>
      </c>
      <c r="U6">
        <v>0</v>
      </c>
      <c r="V6">
        <v>0</v>
      </c>
      <c r="W6">
        <v>0</v>
      </c>
      <c r="X6">
        <v>-2431984.7182662599</v>
      </c>
      <c r="Y6">
        <v>-8181200.8430537097</v>
      </c>
      <c r="Z6">
        <v>18125302.2008106</v>
      </c>
      <c r="AA6">
        <v>29992485.415627301</v>
      </c>
      <c r="AB6">
        <v>29192728.285443399</v>
      </c>
      <c r="AC6">
        <v>-2607402.9109136802</v>
      </c>
      <c r="AD6">
        <v>952252.24547320302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65042179.675120898</v>
      </c>
      <c r="AL6">
        <v>66044190.882270798</v>
      </c>
      <c r="AM6">
        <v>-28085343.263272502</v>
      </c>
      <c r="AN6">
        <v>41519322.999999903</v>
      </c>
      <c r="AO6">
        <v>79478170.6189982</v>
      </c>
    </row>
    <row r="7" spans="1:41" x14ac:dyDescent="0.2">
      <c r="A7">
        <v>1</v>
      </c>
      <c r="B7">
        <v>1</v>
      </c>
      <c r="C7">
        <v>2006</v>
      </c>
      <c r="D7">
        <v>180</v>
      </c>
      <c r="E7">
        <v>1119130613.65499</v>
      </c>
      <c r="F7">
        <v>1433053203.59899</v>
      </c>
      <c r="G7">
        <v>1493228483.316</v>
      </c>
      <c r="H7">
        <v>60175279.717001699</v>
      </c>
      <c r="I7">
        <v>1511523960.93734</v>
      </c>
      <c r="J7">
        <v>102200445.736522</v>
      </c>
      <c r="K7">
        <v>56052606.436925203</v>
      </c>
      <c r="L7">
        <v>1.77182285416152</v>
      </c>
      <c r="M7">
        <v>9504547.6584742405</v>
      </c>
      <c r="N7">
        <v>3.3087203668259701</v>
      </c>
      <c r="O7">
        <v>38228.970289698198</v>
      </c>
      <c r="P7">
        <v>10.313201742091399</v>
      </c>
      <c r="Q7">
        <v>0.50906888542158901</v>
      </c>
      <c r="R7">
        <v>4.2618133190396499</v>
      </c>
      <c r="S7">
        <v>0</v>
      </c>
      <c r="T7">
        <v>0</v>
      </c>
      <c r="U7">
        <v>0</v>
      </c>
      <c r="V7">
        <v>0</v>
      </c>
      <c r="W7">
        <v>0</v>
      </c>
      <c r="X7">
        <v>30711585.521950498</v>
      </c>
      <c r="Y7">
        <v>-20753046.187296201</v>
      </c>
      <c r="Z7">
        <v>24554296.147608999</v>
      </c>
      <c r="AA7">
        <v>18179356.6910492</v>
      </c>
      <c r="AB7">
        <v>48104100.772689603</v>
      </c>
      <c r="AC7">
        <v>-1829401.85541752</v>
      </c>
      <c r="AD7">
        <v>1388607.54279686</v>
      </c>
      <c r="AE7">
        <v>3937949.2200191799</v>
      </c>
      <c r="AF7">
        <v>0</v>
      </c>
      <c r="AG7">
        <v>0</v>
      </c>
      <c r="AH7">
        <v>0</v>
      </c>
      <c r="AI7">
        <v>0</v>
      </c>
      <c r="AJ7">
        <v>0</v>
      </c>
      <c r="AK7">
        <v>104293447.85340001</v>
      </c>
      <c r="AL7">
        <v>106614488.69889601</v>
      </c>
      <c r="AM7">
        <v>-46439208.981894597</v>
      </c>
      <c r="AN7">
        <v>0</v>
      </c>
      <c r="AO7">
        <v>60175279.717001699</v>
      </c>
    </row>
    <row r="8" spans="1:41" x14ac:dyDescent="0.2">
      <c r="A8">
        <v>1</v>
      </c>
      <c r="B8">
        <v>1</v>
      </c>
      <c r="C8">
        <v>2007</v>
      </c>
      <c r="D8">
        <v>180</v>
      </c>
      <c r="E8">
        <v>1119130613.65499</v>
      </c>
      <c r="F8">
        <v>1493228483.316</v>
      </c>
      <c r="G8">
        <v>1522929524.6889999</v>
      </c>
      <c r="H8">
        <v>29701041.372999702</v>
      </c>
      <c r="I8">
        <v>1566340847.4932301</v>
      </c>
      <c r="J8">
        <v>54816886.5558879</v>
      </c>
      <c r="K8">
        <v>60015922.491439298</v>
      </c>
      <c r="L8">
        <v>1.71490815927911</v>
      </c>
      <c r="M8">
        <v>9569650.1283425204</v>
      </c>
      <c r="N8">
        <v>3.4804285654891198</v>
      </c>
      <c r="O8">
        <v>38847.132965487101</v>
      </c>
      <c r="P8">
        <v>10.0897342228641</v>
      </c>
      <c r="Q8">
        <v>0.50292434994072099</v>
      </c>
      <c r="R8">
        <v>4.4118228256806296</v>
      </c>
      <c r="S8">
        <v>0</v>
      </c>
      <c r="T8">
        <v>0</v>
      </c>
      <c r="U8">
        <v>0</v>
      </c>
      <c r="V8">
        <v>0</v>
      </c>
      <c r="W8">
        <v>0</v>
      </c>
      <c r="X8">
        <v>44652822.541483298</v>
      </c>
      <c r="Y8">
        <v>6503122.7832601704</v>
      </c>
      <c r="Z8">
        <v>6990851.9545781398</v>
      </c>
      <c r="AA8">
        <v>9994540.3615290001</v>
      </c>
      <c r="AB8">
        <v>-14127528.1045333</v>
      </c>
      <c r="AC8">
        <v>-4341990.4727011099</v>
      </c>
      <c r="AD8">
        <v>3374308.5726828999</v>
      </c>
      <c r="AE8">
        <v>3298957.2701313202</v>
      </c>
      <c r="AF8">
        <v>0</v>
      </c>
      <c r="AG8">
        <v>0</v>
      </c>
      <c r="AH8">
        <v>0</v>
      </c>
      <c r="AI8">
        <v>0</v>
      </c>
      <c r="AJ8">
        <v>0</v>
      </c>
      <c r="AK8">
        <v>56345084.906430401</v>
      </c>
      <c r="AL8">
        <v>55855515.280626997</v>
      </c>
      <c r="AM8">
        <v>-26154473.907627199</v>
      </c>
      <c r="AN8">
        <v>0</v>
      </c>
      <c r="AO8">
        <v>29701041.372999702</v>
      </c>
    </row>
    <row r="9" spans="1:41" x14ac:dyDescent="0.2">
      <c r="A9">
        <v>1</v>
      </c>
      <c r="B9">
        <v>1</v>
      </c>
      <c r="C9">
        <v>2008</v>
      </c>
      <c r="D9">
        <v>180</v>
      </c>
      <c r="E9">
        <v>1119130613.65499</v>
      </c>
      <c r="F9">
        <v>1522929524.6889999</v>
      </c>
      <c r="G9">
        <v>1598394722.8410001</v>
      </c>
      <c r="H9">
        <v>75465198.152000204</v>
      </c>
      <c r="I9">
        <v>1600731780.64608</v>
      </c>
      <c r="J9">
        <v>34390933.152850702</v>
      </c>
      <c r="K9">
        <v>61335958.596289001</v>
      </c>
      <c r="L9">
        <v>1.75427651564215</v>
      </c>
      <c r="M9">
        <v>9612313.0645603295</v>
      </c>
      <c r="N9">
        <v>3.9133297615681499</v>
      </c>
      <c r="O9">
        <v>38780.348703267198</v>
      </c>
      <c r="P9">
        <v>10.2622266429616</v>
      </c>
      <c r="Q9">
        <v>0.50841143251144505</v>
      </c>
      <c r="R9">
        <v>4.5338942673118501</v>
      </c>
      <c r="S9">
        <v>0</v>
      </c>
      <c r="T9">
        <v>0</v>
      </c>
      <c r="U9">
        <v>0</v>
      </c>
      <c r="V9">
        <v>0.220852177024078</v>
      </c>
      <c r="W9">
        <v>0</v>
      </c>
      <c r="X9">
        <v>23440949.440744899</v>
      </c>
      <c r="Y9">
        <v>-22007386.715291999</v>
      </c>
      <c r="Z9">
        <v>5865072.6305170599</v>
      </c>
      <c r="AA9">
        <v>25523615.913817</v>
      </c>
      <c r="AB9">
        <v>1095886.918235</v>
      </c>
      <c r="AC9">
        <v>4251922.4508391796</v>
      </c>
      <c r="AD9">
        <v>-2629294.1065301299</v>
      </c>
      <c r="AE9">
        <v>1320893.1378241801</v>
      </c>
      <c r="AF9">
        <v>0</v>
      </c>
      <c r="AG9">
        <v>0</v>
      </c>
      <c r="AH9">
        <v>0</v>
      </c>
      <c r="AI9">
        <v>-2689074.5508002699</v>
      </c>
      <c r="AJ9">
        <v>0</v>
      </c>
      <c r="AK9">
        <v>34172585.119354904</v>
      </c>
      <c r="AL9">
        <v>33859623.888218597</v>
      </c>
      <c r="AM9">
        <v>41605574.263781503</v>
      </c>
      <c r="AN9">
        <v>0</v>
      </c>
      <c r="AO9">
        <v>75465198.152000204</v>
      </c>
    </row>
    <row r="10" spans="1:41" x14ac:dyDescent="0.2">
      <c r="A10">
        <v>1</v>
      </c>
      <c r="B10">
        <v>1</v>
      </c>
      <c r="C10">
        <v>2009</v>
      </c>
      <c r="D10">
        <v>190</v>
      </c>
      <c r="E10">
        <v>1130478954.65499</v>
      </c>
      <c r="F10">
        <v>1598394722.8410001</v>
      </c>
      <c r="G10">
        <v>1579728635.783</v>
      </c>
      <c r="H10">
        <v>-30014428.057999998</v>
      </c>
      <c r="I10">
        <v>1559808843.3215499</v>
      </c>
      <c r="J10">
        <v>-56940343.190114804</v>
      </c>
      <c r="K10">
        <v>60409172.312910497</v>
      </c>
      <c r="L10">
        <v>1.8584606115959199</v>
      </c>
      <c r="M10">
        <v>9526119.8759938199</v>
      </c>
      <c r="N10">
        <v>2.8560679159503901</v>
      </c>
      <c r="O10">
        <v>36999.023849424702</v>
      </c>
      <c r="P10">
        <v>10.413560182811199</v>
      </c>
      <c r="Q10">
        <v>0.50883375377364204</v>
      </c>
      <c r="R10">
        <v>4.7033358668609102</v>
      </c>
      <c r="S10">
        <v>0</v>
      </c>
      <c r="T10">
        <v>0</v>
      </c>
      <c r="U10">
        <v>0</v>
      </c>
      <c r="V10">
        <v>0.218635146972222</v>
      </c>
      <c r="W10">
        <v>0</v>
      </c>
      <c r="X10">
        <v>6033501.3915403001</v>
      </c>
      <c r="Y10">
        <v>-48385003.936086401</v>
      </c>
      <c r="Z10">
        <v>-1903700.4017711</v>
      </c>
      <c r="AA10">
        <v>-68379579.379970297</v>
      </c>
      <c r="AB10">
        <v>51113844.682470597</v>
      </c>
      <c r="AC10">
        <v>4111336.6856463598</v>
      </c>
      <c r="AD10">
        <v>-387289.08800804202</v>
      </c>
      <c r="AE10">
        <v>2899506.6760799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-54897383.370098703</v>
      </c>
      <c r="AL10">
        <v>-56979864.957001098</v>
      </c>
      <c r="AM10">
        <v>26965436.899000999</v>
      </c>
      <c r="AN10">
        <v>11348341</v>
      </c>
      <c r="AO10">
        <v>-18666087.057999998</v>
      </c>
    </row>
    <row r="11" spans="1:41" x14ac:dyDescent="0.2">
      <c r="A11">
        <v>1</v>
      </c>
      <c r="B11">
        <v>1</v>
      </c>
      <c r="C11">
        <v>2010</v>
      </c>
      <c r="D11">
        <v>190</v>
      </c>
      <c r="E11">
        <v>1130478954.65499</v>
      </c>
      <c r="F11">
        <v>1579728635.783</v>
      </c>
      <c r="G11">
        <v>1584263531.9619999</v>
      </c>
      <c r="H11">
        <v>4534896.1789996196</v>
      </c>
      <c r="I11">
        <v>1588133843.4479499</v>
      </c>
      <c r="J11">
        <v>28325000.1263979</v>
      </c>
      <c r="K11">
        <v>60255839.483777203</v>
      </c>
      <c r="L11">
        <v>1.8734898923527501</v>
      </c>
      <c r="M11">
        <v>9530398.6481309701</v>
      </c>
      <c r="N11">
        <v>3.3077109386909598</v>
      </c>
      <c r="O11">
        <v>36063.126095495798</v>
      </c>
      <c r="P11">
        <v>10.568447594625001</v>
      </c>
      <c r="Q11">
        <v>0.61460024286007497</v>
      </c>
      <c r="R11">
        <v>4.9602401704302199</v>
      </c>
      <c r="S11">
        <v>0</v>
      </c>
      <c r="T11">
        <v>0</v>
      </c>
      <c r="U11">
        <v>0</v>
      </c>
      <c r="V11">
        <v>0.23484507391030601</v>
      </c>
      <c r="W11">
        <v>0</v>
      </c>
      <c r="X11">
        <v>27208864.727453001</v>
      </c>
      <c r="Y11">
        <v>-1344524.2500235799</v>
      </c>
      <c r="Z11">
        <v>2634928.02021336</v>
      </c>
      <c r="AA11">
        <v>32101875.860960301</v>
      </c>
      <c r="AB11">
        <v>27838899.749970801</v>
      </c>
      <c r="AC11">
        <v>8551634.8397091199</v>
      </c>
      <c r="AD11">
        <v>-58571911.784082301</v>
      </c>
      <c r="AE11">
        <v>3799413.6588202901</v>
      </c>
      <c r="AF11">
        <v>0</v>
      </c>
      <c r="AG11">
        <v>0</v>
      </c>
      <c r="AH11">
        <v>0</v>
      </c>
      <c r="AI11">
        <v>-280906.58609196299</v>
      </c>
      <c r="AJ11">
        <v>0</v>
      </c>
      <c r="AK11">
        <v>41938274.236928999</v>
      </c>
      <c r="AL11">
        <v>42611009.7188932</v>
      </c>
      <c r="AM11">
        <v>-38076113.539893597</v>
      </c>
      <c r="AN11">
        <v>0</v>
      </c>
      <c r="AO11">
        <v>4534896.1789996196</v>
      </c>
    </row>
    <row r="12" spans="1:41" x14ac:dyDescent="0.2">
      <c r="A12">
        <v>1</v>
      </c>
      <c r="B12">
        <v>1</v>
      </c>
      <c r="C12">
        <v>2011</v>
      </c>
      <c r="D12">
        <v>190</v>
      </c>
      <c r="E12">
        <v>1130478954.65499</v>
      </c>
      <c r="F12">
        <v>1584263531.9619999</v>
      </c>
      <c r="G12">
        <v>1649966415.23</v>
      </c>
      <c r="H12">
        <v>65702883.268000901</v>
      </c>
      <c r="I12">
        <v>1674379888.26964</v>
      </c>
      <c r="J12">
        <v>86246044.821687207</v>
      </c>
      <c r="K12">
        <v>60471383.923604198</v>
      </c>
      <c r="L12">
        <v>1.9203810128677099</v>
      </c>
      <c r="M12">
        <v>9620539.3330649193</v>
      </c>
      <c r="N12">
        <v>4.0473630740189597</v>
      </c>
      <c r="O12">
        <v>35547.958896188902</v>
      </c>
      <c r="P12">
        <v>10.9351455955576</v>
      </c>
      <c r="Q12">
        <v>0.611438348884766</v>
      </c>
      <c r="R12">
        <v>4.8615837014254204</v>
      </c>
      <c r="S12">
        <v>0</v>
      </c>
      <c r="T12">
        <v>0</v>
      </c>
      <c r="U12">
        <v>0</v>
      </c>
      <c r="V12">
        <v>0.23484507391030601</v>
      </c>
      <c r="W12">
        <v>0</v>
      </c>
      <c r="X12">
        <v>3843812.35035941</v>
      </c>
      <c r="Y12">
        <v>-6167408.72695853</v>
      </c>
      <c r="Z12">
        <v>9738099.2776945997</v>
      </c>
      <c r="AA12">
        <v>46281500.706994303</v>
      </c>
      <c r="AB12">
        <v>19391691.948902901</v>
      </c>
      <c r="AC12">
        <v>9185637.3530767504</v>
      </c>
      <c r="AD12">
        <v>2424775.4930316298</v>
      </c>
      <c r="AE12">
        <v>-631395.77737457096</v>
      </c>
      <c r="AF12">
        <v>0</v>
      </c>
      <c r="AG12">
        <v>0</v>
      </c>
      <c r="AH12">
        <v>0</v>
      </c>
      <c r="AI12">
        <v>-2245277.2175821802</v>
      </c>
      <c r="AJ12">
        <v>0</v>
      </c>
      <c r="AK12">
        <v>81821435.408144295</v>
      </c>
      <c r="AL12">
        <v>83333927.021982595</v>
      </c>
      <c r="AM12">
        <v>-17631043.753981601</v>
      </c>
      <c r="AN12">
        <v>0</v>
      </c>
      <c r="AO12">
        <v>65702883.268000901</v>
      </c>
    </row>
    <row r="13" spans="1:41" x14ac:dyDescent="0.2">
      <c r="A13">
        <v>1</v>
      </c>
      <c r="B13">
        <v>1</v>
      </c>
      <c r="C13">
        <v>2012</v>
      </c>
      <c r="D13">
        <v>190</v>
      </c>
      <c r="E13">
        <v>1130478954.65499</v>
      </c>
      <c r="F13">
        <v>1649966415.23</v>
      </c>
      <c r="G13">
        <v>1684310468.9199901</v>
      </c>
      <c r="H13">
        <v>34344053.689999297</v>
      </c>
      <c r="I13">
        <v>1726717832.1628001</v>
      </c>
      <c r="J13">
        <v>52337943.893163398</v>
      </c>
      <c r="K13">
        <v>62544163.9959426</v>
      </c>
      <c r="L13">
        <v>1.94324876271848</v>
      </c>
      <c r="M13">
        <v>9731480.2621620595</v>
      </c>
      <c r="N13">
        <v>4.0754961513705803</v>
      </c>
      <c r="O13">
        <v>35229.195884779299</v>
      </c>
      <c r="P13">
        <v>10.860715302098599</v>
      </c>
      <c r="Q13">
        <v>0.60637396278762301</v>
      </c>
      <c r="R13">
        <v>4.9899583171327002</v>
      </c>
      <c r="S13">
        <v>0.47939053826717998</v>
      </c>
      <c r="T13">
        <v>0</v>
      </c>
      <c r="U13">
        <v>0</v>
      </c>
      <c r="V13">
        <v>0.24165270793861901</v>
      </c>
      <c r="W13">
        <v>0</v>
      </c>
      <c r="X13">
        <v>25984509.188878499</v>
      </c>
      <c r="Y13">
        <v>-3893038.12513072</v>
      </c>
      <c r="Z13">
        <v>12357163.4619151</v>
      </c>
      <c r="AA13">
        <v>1713640.7194385999</v>
      </c>
      <c r="AB13">
        <v>11079299.5966637</v>
      </c>
      <c r="AC13">
        <v>-3581513.13723198</v>
      </c>
      <c r="AD13">
        <v>3356232.7483564802</v>
      </c>
      <c r="AE13">
        <v>1038429.10087558</v>
      </c>
      <c r="AF13">
        <v>7381059.4442684297</v>
      </c>
      <c r="AG13">
        <v>0</v>
      </c>
      <c r="AH13">
        <v>0</v>
      </c>
      <c r="AI13">
        <v>-102057.90896631499</v>
      </c>
      <c r="AJ13">
        <v>0</v>
      </c>
      <c r="AK13">
        <v>55333725.089067496</v>
      </c>
      <c r="AL13">
        <v>56471846.659324102</v>
      </c>
      <c r="AM13">
        <v>-22127792.969324801</v>
      </c>
      <c r="AN13">
        <v>0</v>
      </c>
      <c r="AO13">
        <v>34344053.689999297</v>
      </c>
    </row>
    <row r="14" spans="1:41" x14ac:dyDescent="0.2">
      <c r="A14">
        <v>1</v>
      </c>
      <c r="B14">
        <v>1</v>
      </c>
      <c r="C14">
        <v>2013</v>
      </c>
      <c r="D14">
        <v>190</v>
      </c>
      <c r="E14">
        <v>1130478954.65499</v>
      </c>
      <c r="F14">
        <v>1684310468.9199901</v>
      </c>
      <c r="G14">
        <v>1692923428.03</v>
      </c>
      <c r="H14">
        <v>8612959.1100002695</v>
      </c>
      <c r="I14">
        <v>1692866730.2058699</v>
      </c>
      <c r="J14">
        <v>-33851101.956936203</v>
      </c>
      <c r="K14">
        <v>64149944.898357898</v>
      </c>
      <c r="L14">
        <v>2.0471116864122898</v>
      </c>
      <c r="M14">
        <v>9831671.8609471098</v>
      </c>
      <c r="N14">
        <v>3.91448150992098</v>
      </c>
      <c r="O14">
        <v>35423.164633613</v>
      </c>
      <c r="P14">
        <v>10.495174327331201</v>
      </c>
      <c r="Q14">
        <v>0.60739651584565202</v>
      </c>
      <c r="R14">
        <v>4.9717457537165304</v>
      </c>
      <c r="S14">
        <v>1.5644317104608001</v>
      </c>
      <c r="T14">
        <v>0</v>
      </c>
      <c r="U14">
        <v>0</v>
      </c>
      <c r="V14">
        <v>0.24165270793861901</v>
      </c>
      <c r="W14">
        <v>0</v>
      </c>
      <c r="X14">
        <v>24302649.521018099</v>
      </c>
      <c r="Y14">
        <v>-51875403.1357347</v>
      </c>
      <c r="Z14">
        <v>11196458.3906346</v>
      </c>
      <c r="AA14">
        <v>-9616514.1284868494</v>
      </c>
      <c r="AB14">
        <v>-10433151.0357931</v>
      </c>
      <c r="AC14">
        <v>-10804127.3756408</v>
      </c>
      <c r="AD14">
        <v>-640250.87410239596</v>
      </c>
      <c r="AE14">
        <v>55265.522216609403</v>
      </c>
      <c r="AF14">
        <v>17159877.499092098</v>
      </c>
      <c r="AG14">
        <v>0</v>
      </c>
      <c r="AH14">
        <v>0</v>
      </c>
      <c r="AI14">
        <v>0</v>
      </c>
      <c r="AJ14">
        <v>0</v>
      </c>
      <c r="AK14">
        <v>-30655195.6167964</v>
      </c>
      <c r="AL14">
        <v>-31411827.148878399</v>
      </c>
      <c r="AM14">
        <v>40024786.2588787</v>
      </c>
      <c r="AN14">
        <v>0</v>
      </c>
      <c r="AO14">
        <v>8612959.1100002695</v>
      </c>
    </row>
    <row r="15" spans="1:41" x14ac:dyDescent="0.2">
      <c r="A15">
        <v>1</v>
      </c>
      <c r="B15">
        <v>1</v>
      </c>
      <c r="C15">
        <v>2014</v>
      </c>
      <c r="D15">
        <v>190</v>
      </c>
      <c r="E15">
        <v>1130478954.65499</v>
      </c>
      <c r="F15">
        <v>1692923428.03</v>
      </c>
      <c r="G15">
        <v>1741056553.21</v>
      </c>
      <c r="H15">
        <v>48133125.180000402</v>
      </c>
      <c r="I15">
        <v>1747943957.2386401</v>
      </c>
      <c r="J15">
        <v>55077227.0327712</v>
      </c>
      <c r="K15">
        <v>66334626.904356197</v>
      </c>
      <c r="L15">
        <v>2.0098047572428701</v>
      </c>
      <c r="M15">
        <v>9944286.1046056096</v>
      </c>
      <c r="N15">
        <v>3.7062733072537202</v>
      </c>
      <c r="O15">
        <v>35472.472469794498</v>
      </c>
      <c r="P15">
        <v>10.4158816772782</v>
      </c>
      <c r="Q15">
        <v>0.60563503531072505</v>
      </c>
      <c r="R15">
        <v>5.1626358429116497</v>
      </c>
      <c r="S15">
        <v>2.7176321141342998</v>
      </c>
      <c r="T15">
        <v>0</v>
      </c>
      <c r="U15">
        <v>0</v>
      </c>
      <c r="V15">
        <v>0.51450530123800797</v>
      </c>
      <c r="W15">
        <v>0</v>
      </c>
      <c r="X15">
        <v>33206008.468772002</v>
      </c>
      <c r="Y15">
        <v>10391867.699095299</v>
      </c>
      <c r="Z15">
        <v>13212733.9395799</v>
      </c>
      <c r="AA15">
        <v>-13192521.9436632</v>
      </c>
      <c r="AB15">
        <v>-6287086.5145979803</v>
      </c>
      <c r="AC15">
        <v>-1206159.9347542799</v>
      </c>
      <c r="AD15">
        <v>991324.30161284504</v>
      </c>
      <c r="AE15">
        <v>4284449.1969344402</v>
      </c>
      <c r="AF15">
        <v>18335220.035176799</v>
      </c>
      <c r="AG15">
        <v>0</v>
      </c>
      <c r="AH15">
        <v>0</v>
      </c>
      <c r="AI15">
        <v>-3822268.01772846</v>
      </c>
      <c r="AJ15">
        <v>0</v>
      </c>
      <c r="AK15">
        <v>55913567.230427504</v>
      </c>
      <c r="AL15">
        <v>56456587.633879602</v>
      </c>
      <c r="AM15">
        <v>-8323462.4538792204</v>
      </c>
      <c r="AN15">
        <v>0</v>
      </c>
      <c r="AO15">
        <v>48133125.180000402</v>
      </c>
    </row>
    <row r="16" spans="1:41" x14ac:dyDescent="0.2">
      <c r="A16">
        <v>1</v>
      </c>
      <c r="B16">
        <v>1</v>
      </c>
      <c r="C16">
        <v>2015</v>
      </c>
      <c r="D16">
        <v>190</v>
      </c>
      <c r="E16">
        <v>1130478954.65499</v>
      </c>
      <c r="F16">
        <v>1741056553.21</v>
      </c>
      <c r="G16">
        <v>1722971062.70999</v>
      </c>
      <c r="H16">
        <v>-18085490.500001099</v>
      </c>
      <c r="I16">
        <v>1644511794.10567</v>
      </c>
      <c r="J16">
        <v>-103432163.132965</v>
      </c>
      <c r="K16">
        <v>67341929.946226507</v>
      </c>
      <c r="L16">
        <v>2.1480085343219502</v>
      </c>
      <c r="M16">
        <v>10044532.471716</v>
      </c>
      <c r="N16">
        <v>2.7522707560303901</v>
      </c>
      <c r="O16">
        <v>36492.934960084698</v>
      </c>
      <c r="P16">
        <v>10.408388655963201</v>
      </c>
      <c r="Q16">
        <v>0.60684175658487305</v>
      </c>
      <c r="R16">
        <v>5.2243917667142297</v>
      </c>
      <c r="S16">
        <v>4.5459969450739104</v>
      </c>
      <c r="T16">
        <v>0</v>
      </c>
      <c r="U16">
        <v>0</v>
      </c>
      <c r="V16">
        <v>0.88405971369276803</v>
      </c>
      <c r="W16">
        <v>0</v>
      </c>
      <c r="X16">
        <v>16601666.7956204</v>
      </c>
      <c r="Y16">
        <v>-50770605.043297902</v>
      </c>
      <c r="Z16">
        <v>12233895.3117748</v>
      </c>
      <c r="AA16">
        <v>-70540912.1243916</v>
      </c>
      <c r="AB16">
        <v>-36407974.0671307</v>
      </c>
      <c r="AC16">
        <v>-384012.80122885702</v>
      </c>
      <c r="AD16">
        <v>-822117.45236347103</v>
      </c>
      <c r="AE16">
        <v>569742.16844167199</v>
      </c>
      <c r="AF16">
        <v>29804087.050767198</v>
      </c>
      <c r="AG16">
        <v>0</v>
      </c>
      <c r="AH16">
        <v>0</v>
      </c>
      <c r="AI16">
        <v>-4892308.0200765701</v>
      </c>
      <c r="AJ16">
        <v>0</v>
      </c>
      <c r="AK16">
        <v>-104608538.181885</v>
      </c>
      <c r="AL16">
        <v>-104347417.729286</v>
      </c>
      <c r="AM16">
        <v>86261927.229285702</v>
      </c>
      <c r="AN16">
        <v>0</v>
      </c>
      <c r="AO16">
        <v>-18085490.500001099</v>
      </c>
    </row>
    <row r="17" spans="1:41" x14ac:dyDescent="0.2">
      <c r="A17">
        <v>1</v>
      </c>
      <c r="B17">
        <v>1</v>
      </c>
      <c r="C17">
        <v>2016</v>
      </c>
      <c r="D17">
        <v>190</v>
      </c>
      <c r="E17">
        <v>1130478954.65499</v>
      </c>
      <c r="F17">
        <v>1722971062.70999</v>
      </c>
      <c r="G17">
        <v>1698078950.2549901</v>
      </c>
      <c r="H17">
        <v>-24892112.454999998</v>
      </c>
      <c r="I17">
        <v>1664114979.48313</v>
      </c>
      <c r="J17">
        <v>19603185.377457399</v>
      </c>
      <c r="K17">
        <v>67431393.704826698</v>
      </c>
      <c r="L17">
        <v>2.1979585764538498</v>
      </c>
      <c r="M17">
        <v>10119272.3188044</v>
      </c>
      <c r="N17">
        <v>2.4446802606930902</v>
      </c>
      <c r="O17">
        <v>37241.745014053602</v>
      </c>
      <c r="P17">
        <v>10.3220241782684</v>
      </c>
      <c r="Q17">
        <v>0.60611659684576302</v>
      </c>
      <c r="R17">
        <v>5.7710911001053704</v>
      </c>
      <c r="S17">
        <v>8.1360468886469395</v>
      </c>
      <c r="T17">
        <v>0</v>
      </c>
      <c r="U17">
        <v>0</v>
      </c>
      <c r="V17">
        <v>0.99390711634335305</v>
      </c>
      <c r="W17">
        <v>0</v>
      </c>
      <c r="X17">
        <v>21159958.554033</v>
      </c>
      <c r="Y17">
        <v>-16185549.461797601</v>
      </c>
      <c r="Z17">
        <v>9214090.2363599893</v>
      </c>
      <c r="AA17">
        <v>-26169737.519382998</v>
      </c>
      <c r="AB17">
        <v>-26626513.237765498</v>
      </c>
      <c r="AC17">
        <v>-3282747.55992223</v>
      </c>
      <c r="AD17">
        <v>393593.434837198</v>
      </c>
      <c r="AE17">
        <v>8950664.2063758504</v>
      </c>
      <c r="AF17">
        <v>58063937.019975603</v>
      </c>
      <c r="AG17">
        <v>0</v>
      </c>
      <c r="AH17">
        <v>0</v>
      </c>
      <c r="AI17">
        <v>-1762728.51374807</v>
      </c>
      <c r="AJ17">
        <v>0</v>
      </c>
      <c r="AK17">
        <v>23754967.1589651</v>
      </c>
      <c r="AL17">
        <v>21936510.3125786</v>
      </c>
      <c r="AM17">
        <v>-46828622.767578602</v>
      </c>
      <c r="AN17">
        <v>0</v>
      </c>
      <c r="AO17">
        <v>-24892112.454999998</v>
      </c>
    </row>
    <row r="18" spans="1:41" x14ac:dyDescent="0.2">
      <c r="A18">
        <v>1</v>
      </c>
      <c r="B18">
        <v>1</v>
      </c>
      <c r="C18">
        <v>2017</v>
      </c>
      <c r="D18">
        <v>190</v>
      </c>
      <c r="E18">
        <v>1130478954.65499</v>
      </c>
      <c r="F18">
        <v>1698078950.2549901</v>
      </c>
      <c r="G18">
        <v>1666633095.7720001</v>
      </c>
      <c r="H18">
        <v>-31445854.4829996</v>
      </c>
      <c r="I18">
        <v>1774696017.6362</v>
      </c>
      <c r="J18">
        <v>110581038.153074</v>
      </c>
      <c r="K18">
        <v>69637255.902626693</v>
      </c>
      <c r="L18">
        <v>2.1221890707178699</v>
      </c>
      <c r="M18">
        <v>10218716.4376808</v>
      </c>
      <c r="N18">
        <v>2.6597006120118398</v>
      </c>
      <c r="O18">
        <v>38015.126245243002</v>
      </c>
      <c r="P18">
        <v>10.167529453104001</v>
      </c>
      <c r="Q18">
        <v>0.60421645592204398</v>
      </c>
      <c r="R18">
        <v>5.9311235289497599</v>
      </c>
      <c r="S18">
        <v>12.590584836242799</v>
      </c>
      <c r="T18">
        <v>0</v>
      </c>
      <c r="U18">
        <v>0</v>
      </c>
      <c r="V18">
        <v>0.99390711634335305</v>
      </c>
      <c r="W18">
        <v>0</v>
      </c>
      <c r="X18">
        <v>27123869.948050998</v>
      </c>
      <c r="Y18">
        <v>12359750.2620677</v>
      </c>
      <c r="Z18">
        <v>11276874.614984799</v>
      </c>
      <c r="AA18">
        <v>18553863.993042801</v>
      </c>
      <c r="AB18">
        <v>-26923846.2625672</v>
      </c>
      <c r="AC18">
        <v>-5423365.2170508597</v>
      </c>
      <c r="AD18">
        <v>1299972.298715</v>
      </c>
      <c r="AE18">
        <v>2644458.86722964</v>
      </c>
      <c r="AF18">
        <v>71177670.537512302</v>
      </c>
      <c r="AG18">
        <v>0</v>
      </c>
      <c r="AH18">
        <v>0</v>
      </c>
      <c r="AI18">
        <v>0</v>
      </c>
      <c r="AJ18">
        <v>0</v>
      </c>
      <c r="AK18">
        <v>112089249.04198501</v>
      </c>
      <c r="AL18">
        <v>113532954.34797201</v>
      </c>
      <c r="AM18">
        <v>-144978808.83097199</v>
      </c>
      <c r="AN18">
        <v>0</v>
      </c>
      <c r="AO18">
        <v>-31445854.4829996</v>
      </c>
    </row>
    <row r="19" spans="1:41" x14ac:dyDescent="0.2">
      <c r="A19">
        <v>1</v>
      </c>
      <c r="B19">
        <v>1</v>
      </c>
      <c r="C19">
        <v>2018</v>
      </c>
      <c r="D19">
        <v>190</v>
      </c>
      <c r="E19">
        <v>1130478954.65499</v>
      </c>
      <c r="F19">
        <v>1666633095.7720001</v>
      </c>
      <c r="G19">
        <v>1636184633.7979901</v>
      </c>
      <c r="H19">
        <v>-30448461.9740007</v>
      </c>
      <c r="I19">
        <v>1831707179.24789</v>
      </c>
      <c r="J19">
        <v>57011161.611688897</v>
      </c>
      <c r="K19">
        <v>70621306.110453904</v>
      </c>
      <c r="L19">
        <v>2.0770714924310698</v>
      </c>
      <c r="M19">
        <v>10291699.890126601</v>
      </c>
      <c r="N19">
        <v>2.9329873699500002</v>
      </c>
      <c r="O19">
        <v>38881.041747275602</v>
      </c>
      <c r="P19">
        <v>10.033631511663399</v>
      </c>
      <c r="Q19">
        <v>0.60568888765740103</v>
      </c>
      <c r="R19">
        <v>6.1878226839308299</v>
      </c>
      <c r="S19">
        <v>17.8013023366277</v>
      </c>
      <c r="T19">
        <v>0</v>
      </c>
      <c r="U19">
        <v>0</v>
      </c>
      <c r="V19">
        <v>1</v>
      </c>
      <c r="W19">
        <v>0.57219218117369197</v>
      </c>
      <c r="X19">
        <v>10162138.080380799</v>
      </c>
      <c r="Y19">
        <v>868568.20269877405</v>
      </c>
      <c r="Z19">
        <v>9839326.9216908403</v>
      </c>
      <c r="AA19">
        <v>22202597.700152099</v>
      </c>
      <c r="AB19">
        <v>-28483378.610638902</v>
      </c>
      <c r="AC19">
        <v>-4670390.0206731604</v>
      </c>
      <c r="AD19">
        <v>-943405.24778975104</v>
      </c>
      <c r="AE19">
        <v>4108795.35523431</v>
      </c>
      <c r="AF19">
        <v>81854360.478730306</v>
      </c>
      <c r="AG19">
        <v>0</v>
      </c>
      <c r="AH19">
        <v>0</v>
      </c>
      <c r="AI19">
        <v>-81892.442382365407</v>
      </c>
      <c r="AJ19">
        <v>-43725382.771324798</v>
      </c>
      <c r="AK19">
        <v>51131337.646078199</v>
      </c>
      <c r="AL19">
        <v>49152762.567978099</v>
      </c>
      <c r="AM19">
        <v>-79601224.541978806</v>
      </c>
      <c r="AN19">
        <v>0</v>
      </c>
      <c r="AO19">
        <v>-30448461.9740007</v>
      </c>
    </row>
    <row r="20" spans="1:41" x14ac:dyDescent="0.2">
      <c r="A20">
        <v>2</v>
      </c>
      <c r="B20">
        <v>1</v>
      </c>
      <c r="C20">
        <v>2002</v>
      </c>
      <c r="D20">
        <v>201</v>
      </c>
      <c r="E20">
        <v>47549753.656399898</v>
      </c>
      <c r="F20">
        <v>0</v>
      </c>
      <c r="G20">
        <v>47549753.656399898</v>
      </c>
      <c r="H20">
        <v>0</v>
      </c>
      <c r="I20">
        <v>40242173.625924699</v>
      </c>
      <c r="J20">
        <v>0</v>
      </c>
      <c r="K20">
        <v>2962620.5000872598</v>
      </c>
      <c r="L20">
        <v>1.2225813885152299</v>
      </c>
      <c r="M20">
        <v>2768260.23772333</v>
      </c>
      <c r="N20">
        <v>1.9579725613818899</v>
      </c>
      <c r="O20">
        <v>35534.3786964147</v>
      </c>
      <c r="P20">
        <v>7.6732557818507896</v>
      </c>
      <c r="Q20">
        <v>0.32365849183725298</v>
      </c>
      <c r="R20">
        <v>3.5450752847825</v>
      </c>
      <c r="S20">
        <v>0</v>
      </c>
      <c r="T20">
        <v>0</v>
      </c>
      <c r="U20">
        <v>0</v>
      </c>
      <c r="V20">
        <v>0.31426638102022397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47549753.656399898</v>
      </c>
      <c r="AO20">
        <v>47549753.656399898</v>
      </c>
    </row>
    <row r="21" spans="1:41" x14ac:dyDescent="0.2">
      <c r="A21">
        <v>2</v>
      </c>
      <c r="B21">
        <v>1</v>
      </c>
      <c r="C21">
        <v>2003</v>
      </c>
      <c r="D21">
        <v>201</v>
      </c>
      <c r="E21">
        <v>47549753.656399898</v>
      </c>
      <c r="F21">
        <v>47549753.656399898</v>
      </c>
      <c r="G21">
        <v>47844293.070099898</v>
      </c>
      <c r="H21">
        <v>294539.41369997902</v>
      </c>
      <c r="I21">
        <v>45202974.593816496</v>
      </c>
      <c r="J21">
        <v>4960800.9678917797</v>
      </c>
      <c r="K21">
        <v>3069353.1406493001</v>
      </c>
      <c r="L21">
        <v>0.95578036703482006</v>
      </c>
      <c r="M21">
        <v>2812675.2337543401</v>
      </c>
      <c r="N21">
        <v>2.2250245379575899</v>
      </c>
      <c r="O21">
        <v>34842.317326516903</v>
      </c>
      <c r="P21">
        <v>7.7166917665435504</v>
      </c>
      <c r="Q21">
        <v>0.32225018377211101</v>
      </c>
      <c r="R21">
        <v>3.5450752847825</v>
      </c>
      <c r="S21">
        <v>0</v>
      </c>
      <c r="T21">
        <v>0</v>
      </c>
      <c r="U21">
        <v>0</v>
      </c>
      <c r="V21">
        <v>0.31426638102022397</v>
      </c>
      <c r="W21">
        <v>0</v>
      </c>
      <c r="X21">
        <v>604572.24213788903</v>
      </c>
      <c r="Y21">
        <v>4386660.9673793698</v>
      </c>
      <c r="Z21">
        <v>517806.541964581</v>
      </c>
      <c r="AA21">
        <v>738389.17137087299</v>
      </c>
      <c r="AB21">
        <v>667818.383434408</v>
      </c>
      <c r="AC21">
        <v>40580.168912704197</v>
      </c>
      <c r="AD21">
        <v>30667.014361829199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6986494.48956165</v>
      </c>
      <c r="AL21">
        <v>7374488.7325827498</v>
      </c>
      <c r="AM21">
        <v>-7079949.3188827699</v>
      </c>
      <c r="AN21">
        <v>0</v>
      </c>
      <c r="AO21">
        <v>294539.41369997902</v>
      </c>
    </row>
    <row r="22" spans="1:41" x14ac:dyDescent="0.2">
      <c r="A22">
        <v>2</v>
      </c>
      <c r="B22">
        <v>1</v>
      </c>
      <c r="C22">
        <v>2004</v>
      </c>
      <c r="D22">
        <v>201</v>
      </c>
      <c r="E22">
        <v>47549753.656399898</v>
      </c>
      <c r="F22">
        <v>47844293.070099898</v>
      </c>
      <c r="G22">
        <v>53311258.5578999</v>
      </c>
      <c r="H22">
        <v>5466965.4878000198</v>
      </c>
      <c r="I22">
        <v>49491495.241713397</v>
      </c>
      <c r="J22">
        <v>4288520.6478969203</v>
      </c>
      <c r="K22">
        <v>2965571.8303362099</v>
      </c>
      <c r="L22">
        <v>0.88658036250347905</v>
      </c>
      <c r="M22">
        <v>2858440.0301405299</v>
      </c>
      <c r="N22">
        <v>2.5315490838163099</v>
      </c>
      <c r="O22">
        <v>33861.2735675445</v>
      </c>
      <c r="P22">
        <v>7.7638551506308602</v>
      </c>
      <c r="Q22">
        <v>0.31847007369969399</v>
      </c>
      <c r="R22">
        <v>3.5450752847825</v>
      </c>
      <c r="S22">
        <v>0</v>
      </c>
      <c r="T22">
        <v>0</v>
      </c>
      <c r="U22">
        <v>0</v>
      </c>
      <c r="V22">
        <v>0.31426638102022397</v>
      </c>
      <c r="W22">
        <v>0</v>
      </c>
      <c r="X22">
        <v>700006.440840884</v>
      </c>
      <c r="Y22">
        <v>1238573.4009088699</v>
      </c>
      <c r="Z22">
        <v>561472.55995450797</v>
      </c>
      <c r="AA22">
        <v>786352.46175238804</v>
      </c>
      <c r="AB22">
        <v>962674.30186959996</v>
      </c>
      <c r="AC22">
        <v>43038.124668453202</v>
      </c>
      <c r="AD22">
        <v>85042.473689346894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4377159.7636840502</v>
      </c>
      <c r="AL22">
        <v>4521882.5119463801</v>
      </c>
      <c r="AM22">
        <v>945082.97585363803</v>
      </c>
      <c r="AN22">
        <v>0</v>
      </c>
      <c r="AO22">
        <v>5466965.4878000198</v>
      </c>
    </row>
    <row r="23" spans="1:41" x14ac:dyDescent="0.2">
      <c r="A23">
        <v>2</v>
      </c>
      <c r="B23">
        <v>1</v>
      </c>
      <c r="C23">
        <v>2005</v>
      </c>
      <c r="D23">
        <v>201</v>
      </c>
      <c r="E23">
        <v>47549753.656399898</v>
      </c>
      <c r="F23">
        <v>53311258.5578999</v>
      </c>
      <c r="G23">
        <v>60584375.922999904</v>
      </c>
      <c r="H23">
        <v>7273117.3650999703</v>
      </c>
      <c r="I23">
        <v>55248176.536665902</v>
      </c>
      <c r="J23">
        <v>5756681.2949524503</v>
      </c>
      <c r="K23">
        <v>3115605.8997516301</v>
      </c>
      <c r="L23">
        <v>0.84302778047465199</v>
      </c>
      <c r="M23">
        <v>2911574.78442924</v>
      </c>
      <c r="N23">
        <v>2.9875062627911002</v>
      </c>
      <c r="O23">
        <v>32998.760173915798</v>
      </c>
      <c r="P23">
        <v>7.7861149615416103</v>
      </c>
      <c r="Q23">
        <v>0.31471551542530701</v>
      </c>
      <c r="R23">
        <v>3.5450752847825</v>
      </c>
      <c r="S23">
        <v>0</v>
      </c>
      <c r="T23">
        <v>0</v>
      </c>
      <c r="U23">
        <v>0</v>
      </c>
      <c r="V23">
        <v>0.31426638102022397</v>
      </c>
      <c r="W23">
        <v>0</v>
      </c>
      <c r="X23">
        <v>2050620.4227823601</v>
      </c>
      <c r="Y23">
        <v>792336.67292133905</v>
      </c>
      <c r="Z23">
        <v>709980.91034228099</v>
      </c>
      <c r="AA23">
        <v>1167468.19232686</v>
      </c>
      <c r="AB23">
        <v>940554.14585970703</v>
      </c>
      <c r="AC23">
        <v>23264.308118530102</v>
      </c>
      <c r="AD23">
        <v>91757.200466545997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5775981.8528176304</v>
      </c>
      <c r="AL23">
        <v>5990743.7537596701</v>
      </c>
      <c r="AM23">
        <v>1282373.6113402999</v>
      </c>
      <c r="AN23">
        <v>0</v>
      </c>
      <c r="AO23">
        <v>7273117.3650999703</v>
      </c>
    </row>
    <row r="24" spans="1:41" x14ac:dyDescent="0.2">
      <c r="A24">
        <v>2</v>
      </c>
      <c r="B24">
        <v>1</v>
      </c>
      <c r="C24">
        <v>2006</v>
      </c>
      <c r="D24">
        <v>223</v>
      </c>
      <c r="E24">
        <v>48222862.656399898</v>
      </c>
      <c r="F24">
        <v>60584375.922999904</v>
      </c>
      <c r="G24">
        <v>67601348.815999895</v>
      </c>
      <c r="H24">
        <v>6343863.8929999899</v>
      </c>
      <c r="I24">
        <v>61520498.601137698</v>
      </c>
      <c r="J24">
        <v>5852924.8735907003</v>
      </c>
      <c r="K24">
        <v>3332052.5592704001</v>
      </c>
      <c r="L24">
        <v>0.932955283911311</v>
      </c>
      <c r="M24">
        <v>2950352.4954894101</v>
      </c>
      <c r="N24">
        <v>3.27644463528868</v>
      </c>
      <c r="O24">
        <v>31639.586665481002</v>
      </c>
      <c r="P24">
        <v>7.86420353767324</v>
      </c>
      <c r="Q24">
        <v>0.31734521195759202</v>
      </c>
      <c r="R24">
        <v>3.59256659245648</v>
      </c>
      <c r="S24">
        <v>0</v>
      </c>
      <c r="T24">
        <v>0</v>
      </c>
      <c r="U24">
        <v>0</v>
      </c>
      <c r="V24">
        <v>0.30987975779195598</v>
      </c>
      <c r="W24">
        <v>0</v>
      </c>
      <c r="X24">
        <v>2187385.3805808402</v>
      </c>
      <c r="Y24">
        <v>530735.76722228003</v>
      </c>
      <c r="Z24">
        <v>923319.67307972803</v>
      </c>
      <c r="AA24">
        <v>754495.78511258401</v>
      </c>
      <c r="AB24">
        <v>1793948.2382467501</v>
      </c>
      <c r="AC24">
        <v>130225.65067172601</v>
      </c>
      <c r="AD24">
        <v>1518.2114289710601</v>
      </c>
      <c r="AE24">
        <v>43839.050836434202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6365467.7571793199</v>
      </c>
      <c r="AL24">
        <v>6600961.5456300098</v>
      </c>
      <c r="AM24">
        <v>-257097.652630025</v>
      </c>
      <c r="AN24">
        <v>673108.99999999895</v>
      </c>
      <c r="AO24">
        <v>7016972.8929999899</v>
      </c>
    </row>
    <row r="25" spans="1:41" x14ac:dyDescent="0.2">
      <c r="A25">
        <v>2</v>
      </c>
      <c r="B25">
        <v>1</v>
      </c>
      <c r="C25">
        <v>2007</v>
      </c>
      <c r="D25">
        <v>291</v>
      </c>
      <c r="E25">
        <v>50040839.145399898</v>
      </c>
      <c r="F25">
        <v>67601348.815999895</v>
      </c>
      <c r="G25">
        <v>73316847.371399999</v>
      </c>
      <c r="H25">
        <v>3897522.06640012</v>
      </c>
      <c r="I25">
        <v>65785732.682694197</v>
      </c>
      <c r="J25">
        <v>1226520.61888462</v>
      </c>
      <c r="K25">
        <v>3688771.5562192402</v>
      </c>
      <c r="L25">
        <v>1.04404322200226</v>
      </c>
      <c r="M25">
        <v>2910074.4030182702</v>
      </c>
      <c r="N25">
        <v>3.4745397782099099</v>
      </c>
      <c r="O25">
        <v>31981.679489931601</v>
      </c>
      <c r="P25">
        <v>7.6491680847406398</v>
      </c>
      <c r="Q25">
        <v>0.315810317776761</v>
      </c>
      <c r="R25">
        <v>3.9449465481141202</v>
      </c>
      <c r="S25">
        <v>0</v>
      </c>
      <c r="T25">
        <v>0</v>
      </c>
      <c r="U25">
        <v>0</v>
      </c>
      <c r="V25">
        <v>0.29862187076000801</v>
      </c>
      <c r="W25">
        <v>0</v>
      </c>
      <c r="X25">
        <v>2927083.71528209</v>
      </c>
      <c r="Y25">
        <v>-1507289.7539471099</v>
      </c>
      <c r="Z25">
        <v>286299.64584346599</v>
      </c>
      <c r="AA25">
        <v>574665.16202646005</v>
      </c>
      <c r="AB25">
        <v>-733731.52391410398</v>
      </c>
      <c r="AC25">
        <v>-337163.23640023201</v>
      </c>
      <c r="AD25">
        <v>164800.141690738</v>
      </c>
      <c r="AE25">
        <v>242431.53400357801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1617095.68458488</v>
      </c>
      <c r="AL25">
        <v>1641605.0260314899</v>
      </c>
      <c r="AM25">
        <v>2255917.0403686198</v>
      </c>
      <c r="AN25">
        <v>1817976.4890000001</v>
      </c>
      <c r="AO25">
        <v>5715498.5554001201</v>
      </c>
    </row>
    <row r="26" spans="1:41" x14ac:dyDescent="0.2">
      <c r="A26">
        <v>2</v>
      </c>
      <c r="B26">
        <v>1</v>
      </c>
      <c r="C26">
        <v>2008</v>
      </c>
      <c r="D26">
        <v>315</v>
      </c>
      <c r="E26">
        <v>54527477.7383999</v>
      </c>
      <c r="F26">
        <v>73316847.371399999</v>
      </c>
      <c r="G26">
        <v>87176871.449200004</v>
      </c>
      <c r="H26">
        <v>9373385.4847999308</v>
      </c>
      <c r="I26">
        <v>77405838.600945398</v>
      </c>
      <c r="J26">
        <v>7935132.3713453496</v>
      </c>
      <c r="K26">
        <v>3844795.9643561202</v>
      </c>
      <c r="L26">
        <v>0.99848738827849204</v>
      </c>
      <c r="M26">
        <v>2878055.1955216499</v>
      </c>
      <c r="N26">
        <v>3.86625305752669</v>
      </c>
      <c r="O26">
        <v>31978.221566709599</v>
      </c>
      <c r="P26">
        <v>7.62997524432022</v>
      </c>
      <c r="Q26">
        <v>0.29848100991354698</v>
      </c>
      <c r="R26">
        <v>3.9786946315963201</v>
      </c>
      <c r="S26">
        <v>0</v>
      </c>
      <c r="T26">
        <v>0</v>
      </c>
      <c r="U26">
        <v>0</v>
      </c>
      <c r="V26">
        <v>0.27405061851002199</v>
      </c>
      <c r="W26">
        <v>0</v>
      </c>
      <c r="X26">
        <v>5520156.4396693399</v>
      </c>
      <c r="Y26">
        <v>-597653.85556198098</v>
      </c>
      <c r="Z26">
        <v>61597.403141910603</v>
      </c>
      <c r="AA26">
        <v>1104131.1063697501</v>
      </c>
      <c r="AB26">
        <v>525354.495899576</v>
      </c>
      <c r="AC26">
        <v>229017.485194265</v>
      </c>
      <c r="AD26">
        <v>19689.278457473902</v>
      </c>
      <c r="AE26">
        <v>-9921.0552350910693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6852371.2979352502</v>
      </c>
      <c r="AL26">
        <v>6842982.8336588303</v>
      </c>
      <c r="AM26">
        <v>2530402.6511411001</v>
      </c>
      <c r="AN26">
        <v>4486638.5929999901</v>
      </c>
      <c r="AO26">
        <v>13860024.0777999</v>
      </c>
    </row>
    <row r="27" spans="1:41" x14ac:dyDescent="0.2">
      <c r="A27">
        <v>2</v>
      </c>
      <c r="B27">
        <v>1</v>
      </c>
      <c r="C27">
        <v>2009</v>
      </c>
      <c r="D27">
        <v>337</v>
      </c>
      <c r="E27">
        <v>55878564.7383999</v>
      </c>
      <c r="F27">
        <v>87176871.449200004</v>
      </c>
      <c r="G27">
        <v>78474456.006999999</v>
      </c>
      <c r="H27">
        <v>-10053502.442199901</v>
      </c>
      <c r="I27">
        <v>72926791.460144103</v>
      </c>
      <c r="J27">
        <v>-5252724.1655901698</v>
      </c>
      <c r="K27">
        <v>3737945.6825557002</v>
      </c>
      <c r="L27">
        <v>1.2345932732828899</v>
      </c>
      <c r="M27">
        <v>2816597.3206021301</v>
      </c>
      <c r="N27">
        <v>2.8003474431259998</v>
      </c>
      <c r="O27">
        <v>30658.1258135028</v>
      </c>
      <c r="P27">
        <v>7.8913992920648903</v>
      </c>
      <c r="Q27">
        <v>0.30620162939447698</v>
      </c>
      <c r="R27">
        <v>4.06131456868013</v>
      </c>
      <c r="S27">
        <v>0</v>
      </c>
      <c r="T27">
        <v>0</v>
      </c>
      <c r="U27">
        <v>0</v>
      </c>
      <c r="V27">
        <v>0.26742435261102698</v>
      </c>
      <c r="W27">
        <v>0</v>
      </c>
      <c r="X27">
        <v>226735.55609521101</v>
      </c>
      <c r="Y27">
        <v>-5354618.2125752196</v>
      </c>
      <c r="Z27">
        <v>-322959.25574688899</v>
      </c>
      <c r="AA27">
        <v>-3762897.4867020901</v>
      </c>
      <c r="AB27">
        <v>2515128.5894744499</v>
      </c>
      <c r="AC27">
        <v>564894.65394878201</v>
      </c>
      <c r="AD27">
        <v>-203817.75188725401</v>
      </c>
      <c r="AE27">
        <v>66868.296730665606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-6270665.6106623504</v>
      </c>
      <c r="AL27">
        <v>-6241006.2226454802</v>
      </c>
      <c r="AM27">
        <v>-3812496.2195545002</v>
      </c>
      <c r="AN27">
        <v>1351087</v>
      </c>
      <c r="AO27">
        <v>-8702415.4421999902</v>
      </c>
    </row>
    <row r="28" spans="1:41" x14ac:dyDescent="0.2">
      <c r="A28">
        <v>2</v>
      </c>
      <c r="B28">
        <v>1</v>
      </c>
      <c r="C28">
        <v>2010</v>
      </c>
      <c r="D28">
        <v>337</v>
      </c>
      <c r="E28">
        <v>55878564.7383999</v>
      </c>
      <c r="F28">
        <v>78474456.006999999</v>
      </c>
      <c r="G28">
        <v>74495052.898399904</v>
      </c>
      <c r="H28">
        <v>-3979403.10860004</v>
      </c>
      <c r="I28">
        <v>75210851.823681295</v>
      </c>
      <c r="J28">
        <v>2284060.36353715</v>
      </c>
      <c r="K28">
        <v>3599620.50895643</v>
      </c>
      <c r="L28">
        <v>1.23567459637387</v>
      </c>
      <c r="M28">
        <v>2828939.49203094</v>
      </c>
      <c r="N28">
        <v>3.2686559408490101</v>
      </c>
      <c r="O28">
        <v>29918.1121651791</v>
      </c>
      <c r="P28">
        <v>7.9052768420741701</v>
      </c>
      <c r="Q28">
        <v>0.30764173834334202</v>
      </c>
      <c r="R28">
        <v>4.0152183255164298</v>
      </c>
      <c r="S28">
        <v>0</v>
      </c>
      <c r="T28">
        <v>0</v>
      </c>
      <c r="U28">
        <v>0</v>
      </c>
      <c r="V28">
        <v>0.26742435261102698</v>
      </c>
      <c r="W28">
        <v>0</v>
      </c>
      <c r="X28">
        <v>231857.13043884799</v>
      </c>
      <c r="Y28">
        <v>-512887.06830636499</v>
      </c>
      <c r="Z28">
        <v>129508.802006389</v>
      </c>
      <c r="AA28">
        <v>1649756.35857384</v>
      </c>
      <c r="AB28">
        <v>1429777.4408839799</v>
      </c>
      <c r="AC28">
        <v>69296.024034999296</v>
      </c>
      <c r="AD28">
        <v>-81903.135470414403</v>
      </c>
      <c r="AE28">
        <v>-62456.274703656898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2852949.27745762</v>
      </c>
      <c r="AL28">
        <v>3064496.5552232498</v>
      </c>
      <c r="AM28">
        <v>-7043899.6638232898</v>
      </c>
      <c r="AN28">
        <v>0</v>
      </c>
      <c r="AO28">
        <v>-3979403.10860004</v>
      </c>
    </row>
    <row r="29" spans="1:41" x14ac:dyDescent="0.2">
      <c r="A29">
        <v>2</v>
      </c>
      <c r="B29">
        <v>1</v>
      </c>
      <c r="C29">
        <v>2011</v>
      </c>
      <c r="D29">
        <v>360</v>
      </c>
      <c r="E29">
        <v>56347892.7383999</v>
      </c>
      <c r="F29">
        <v>74495052.898399904</v>
      </c>
      <c r="G29">
        <v>79082697.598599896</v>
      </c>
      <c r="H29">
        <v>4118316.7002000101</v>
      </c>
      <c r="I29">
        <v>82699689.104379907</v>
      </c>
      <c r="J29">
        <v>6774914.40883651</v>
      </c>
      <c r="K29">
        <v>3824630.4857204198</v>
      </c>
      <c r="L29">
        <v>1.25736272321364</v>
      </c>
      <c r="M29">
        <v>2841861.0807875302</v>
      </c>
      <c r="N29">
        <v>3.9951573831001301</v>
      </c>
      <c r="O29">
        <v>29378.869675310299</v>
      </c>
      <c r="P29">
        <v>8.3377556875276699</v>
      </c>
      <c r="Q29">
        <v>0.30396342371055102</v>
      </c>
      <c r="R29">
        <v>4.0727010211682302</v>
      </c>
      <c r="S29">
        <v>0</v>
      </c>
      <c r="T29">
        <v>0</v>
      </c>
      <c r="U29">
        <v>0</v>
      </c>
      <c r="V29">
        <v>0.26519694479748301</v>
      </c>
      <c r="W29">
        <v>0</v>
      </c>
      <c r="X29">
        <v>2832586.76159435</v>
      </c>
      <c r="Y29">
        <v>-821556.10086535895</v>
      </c>
      <c r="Z29">
        <v>284798.72448532499</v>
      </c>
      <c r="AA29">
        <v>2118490.6862230101</v>
      </c>
      <c r="AB29">
        <v>1151784.1322558799</v>
      </c>
      <c r="AC29">
        <v>679979.56227770599</v>
      </c>
      <c r="AD29">
        <v>151221.81542810399</v>
      </c>
      <c r="AE29">
        <v>76243.675239968899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6473549.2566389898</v>
      </c>
      <c r="AL29">
        <v>6632731.4052756298</v>
      </c>
      <c r="AM29">
        <v>-2514414.70507561</v>
      </c>
      <c r="AN29">
        <v>469328</v>
      </c>
      <c r="AO29">
        <v>4587644.7002000101</v>
      </c>
    </row>
    <row r="30" spans="1:41" x14ac:dyDescent="0.2">
      <c r="A30">
        <v>2</v>
      </c>
      <c r="B30">
        <v>1</v>
      </c>
      <c r="C30">
        <v>2012</v>
      </c>
      <c r="D30">
        <v>382</v>
      </c>
      <c r="E30">
        <v>57999202.7383999</v>
      </c>
      <c r="F30">
        <v>79082697.598599896</v>
      </c>
      <c r="G30">
        <v>86028458.231399998</v>
      </c>
      <c r="H30">
        <v>5294450.6328000501</v>
      </c>
      <c r="I30">
        <v>90605507.698955894</v>
      </c>
      <c r="J30">
        <v>6086667.7609212203</v>
      </c>
      <c r="K30">
        <v>4088068.0343569699</v>
      </c>
      <c r="L30">
        <v>1.2171979060267299</v>
      </c>
      <c r="M30">
        <v>2851080.6311976798</v>
      </c>
      <c r="N30">
        <v>4.0069159149387801</v>
      </c>
      <c r="O30">
        <v>29030.290235902899</v>
      </c>
      <c r="P30">
        <v>8.3433745771335595</v>
      </c>
      <c r="Q30">
        <v>0.29882329225592202</v>
      </c>
      <c r="R30">
        <v>4.4038903254470103</v>
      </c>
      <c r="S30">
        <v>0</v>
      </c>
      <c r="T30">
        <v>0</v>
      </c>
      <c r="U30">
        <v>0</v>
      </c>
      <c r="V30">
        <v>0.33500335652262098</v>
      </c>
      <c r="W30">
        <v>0</v>
      </c>
      <c r="X30">
        <v>3425952.1362274499</v>
      </c>
      <c r="Y30">
        <v>535839.52209427697</v>
      </c>
      <c r="Z30">
        <v>456022.02252455399</v>
      </c>
      <c r="AA30">
        <v>35367.531627942801</v>
      </c>
      <c r="AB30">
        <v>787327.83869019104</v>
      </c>
      <c r="AC30">
        <v>9970.8660835313403</v>
      </c>
      <c r="AD30">
        <v>302705.62217373599</v>
      </c>
      <c r="AE30">
        <v>231981.87254533</v>
      </c>
      <c r="AF30">
        <v>0</v>
      </c>
      <c r="AG30">
        <v>0</v>
      </c>
      <c r="AH30">
        <v>0</v>
      </c>
      <c r="AI30">
        <v>-40859.316549177202</v>
      </c>
      <c r="AJ30">
        <v>0</v>
      </c>
      <c r="AK30">
        <v>5744308.0954178404</v>
      </c>
      <c r="AL30">
        <v>5768658.5172226103</v>
      </c>
      <c r="AM30">
        <v>-474207.884422565</v>
      </c>
      <c r="AN30">
        <v>1651310</v>
      </c>
      <c r="AO30">
        <v>6945760.6328000501</v>
      </c>
    </row>
    <row r="31" spans="1:41" x14ac:dyDescent="0.2">
      <c r="A31">
        <v>2</v>
      </c>
      <c r="B31">
        <v>1</v>
      </c>
      <c r="C31">
        <v>2013</v>
      </c>
      <c r="D31">
        <v>382</v>
      </c>
      <c r="E31">
        <v>57999202.7383999</v>
      </c>
      <c r="F31">
        <v>86028458.231399998</v>
      </c>
      <c r="G31">
        <v>90347608.020399898</v>
      </c>
      <c r="H31">
        <v>4319149.7889999403</v>
      </c>
      <c r="I31">
        <v>92680577.424966201</v>
      </c>
      <c r="J31">
        <v>2075069.7260102299</v>
      </c>
      <c r="K31">
        <v>4798329.2393447803</v>
      </c>
      <c r="L31">
        <v>1.30899698730202</v>
      </c>
      <c r="M31">
        <v>2894332.6095672701</v>
      </c>
      <c r="N31">
        <v>3.8571358582175499</v>
      </c>
      <c r="O31">
        <v>29658.135093688401</v>
      </c>
      <c r="P31">
        <v>8.1750308649797105</v>
      </c>
      <c r="Q31">
        <v>0.29765423135138103</v>
      </c>
      <c r="R31">
        <v>4.3651136396911099</v>
      </c>
      <c r="S31">
        <v>0</v>
      </c>
      <c r="T31">
        <v>6.2805703280266995E-2</v>
      </c>
      <c r="U31">
        <v>0</v>
      </c>
      <c r="V31">
        <v>0.50384216275877203</v>
      </c>
      <c r="W31">
        <v>0</v>
      </c>
      <c r="X31">
        <v>5597817.8866612799</v>
      </c>
      <c r="Y31">
        <v>-2093513.6839051801</v>
      </c>
      <c r="Z31">
        <v>694573.87298868306</v>
      </c>
      <c r="AA31">
        <v>-467379.25496316602</v>
      </c>
      <c r="AB31">
        <v>-1277845.2129504899</v>
      </c>
      <c r="AC31">
        <v>-268636.26368072402</v>
      </c>
      <c r="AD31">
        <v>60002.674245658498</v>
      </c>
      <c r="AE31">
        <v>16138.6722510492</v>
      </c>
      <c r="AF31">
        <v>0</v>
      </c>
      <c r="AG31">
        <v>127677.26598238701</v>
      </c>
      <c r="AH31">
        <v>0</v>
      </c>
      <c r="AI31">
        <v>-186076.80976032</v>
      </c>
      <c r="AJ31">
        <v>0</v>
      </c>
      <c r="AK31">
        <v>2202759.14686917</v>
      </c>
      <c r="AL31">
        <v>1932161.5383858799</v>
      </c>
      <c r="AM31">
        <v>2386988.2506140601</v>
      </c>
      <c r="AN31">
        <v>0</v>
      </c>
      <c r="AO31">
        <v>4319149.7889999403</v>
      </c>
    </row>
    <row r="32" spans="1:41" x14ac:dyDescent="0.2">
      <c r="A32">
        <v>2</v>
      </c>
      <c r="B32">
        <v>1</v>
      </c>
      <c r="C32">
        <v>2014</v>
      </c>
      <c r="D32">
        <v>382</v>
      </c>
      <c r="E32">
        <v>57999202.7383999</v>
      </c>
      <c r="F32">
        <v>90347608.020399898</v>
      </c>
      <c r="G32">
        <v>89102602.080799907</v>
      </c>
      <c r="H32">
        <v>-1245005.9396000199</v>
      </c>
      <c r="I32">
        <v>94530906.502673507</v>
      </c>
      <c r="J32">
        <v>1850329.0777072699</v>
      </c>
      <c r="K32">
        <v>4839542.5733484896</v>
      </c>
      <c r="L32">
        <v>1.32112853057285</v>
      </c>
      <c r="M32">
        <v>2921395.1197115602</v>
      </c>
      <c r="N32">
        <v>3.64784124185049</v>
      </c>
      <c r="O32">
        <v>29624.502444110902</v>
      </c>
      <c r="P32">
        <v>8.1832711991368097</v>
      </c>
      <c r="Q32">
        <v>0.29631663467332803</v>
      </c>
      <c r="R32">
        <v>4.4176928743615296</v>
      </c>
      <c r="S32">
        <v>0</v>
      </c>
      <c r="T32">
        <v>0.43022103696117697</v>
      </c>
      <c r="U32">
        <v>0</v>
      </c>
      <c r="V32">
        <v>0.50513611157973304</v>
      </c>
      <c r="W32">
        <v>0</v>
      </c>
      <c r="X32">
        <v>1231754.5230606999</v>
      </c>
      <c r="Y32">
        <v>149126.312096526</v>
      </c>
      <c r="Z32">
        <v>578813.33811516699</v>
      </c>
      <c r="AA32">
        <v>-698288.476358357</v>
      </c>
      <c r="AB32">
        <v>-139534.53733667501</v>
      </c>
      <c r="AC32">
        <v>-13483.169378300199</v>
      </c>
      <c r="AD32">
        <v>62823.1728792086</v>
      </c>
      <c r="AE32">
        <v>63042.170375649701</v>
      </c>
      <c r="AF32">
        <v>0</v>
      </c>
      <c r="AG32">
        <v>682305.64217324997</v>
      </c>
      <c r="AH32">
        <v>0</v>
      </c>
      <c r="AI32">
        <v>-2807.1871778866498</v>
      </c>
      <c r="AJ32">
        <v>0</v>
      </c>
      <c r="AK32">
        <v>1913751.78844928</v>
      </c>
      <c r="AL32">
        <v>1909721.6741544399</v>
      </c>
      <c r="AM32">
        <v>-3154727.6137544601</v>
      </c>
      <c r="AN32">
        <v>0</v>
      </c>
      <c r="AO32">
        <v>-1245005.9396000199</v>
      </c>
    </row>
    <row r="33" spans="1:41" x14ac:dyDescent="0.2">
      <c r="A33">
        <v>2</v>
      </c>
      <c r="B33">
        <v>1</v>
      </c>
      <c r="C33">
        <v>2015</v>
      </c>
      <c r="D33">
        <v>429</v>
      </c>
      <c r="E33">
        <v>59954803.892599903</v>
      </c>
      <c r="F33">
        <v>89102602.080799907</v>
      </c>
      <c r="G33">
        <v>89928537.186599895</v>
      </c>
      <c r="H33">
        <v>-1129666.04839999</v>
      </c>
      <c r="I33">
        <v>89989696.180776194</v>
      </c>
      <c r="J33">
        <v>-6270138.6522339797</v>
      </c>
      <c r="K33">
        <v>4765521.44666385</v>
      </c>
      <c r="L33">
        <v>1.3499546323814899</v>
      </c>
      <c r="M33">
        <v>2936998.1427718098</v>
      </c>
      <c r="N33">
        <v>2.6821814435822802</v>
      </c>
      <c r="O33">
        <v>30998.550182906001</v>
      </c>
      <c r="P33">
        <v>7.93096682581632</v>
      </c>
      <c r="Q33">
        <v>0.29502797816107101</v>
      </c>
      <c r="R33">
        <v>4.5759399541427204</v>
      </c>
      <c r="S33">
        <v>0</v>
      </c>
      <c r="T33">
        <v>0.73242446183562504</v>
      </c>
      <c r="U33">
        <v>0</v>
      </c>
      <c r="V33">
        <v>0.66144129521362105</v>
      </c>
      <c r="W33">
        <v>0</v>
      </c>
      <c r="X33">
        <v>618797.20528476196</v>
      </c>
      <c r="Y33">
        <v>-779727.34897870198</v>
      </c>
      <c r="Z33">
        <v>638671.36507301498</v>
      </c>
      <c r="AA33">
        <v>-3703824.6767515098</v>
      </c>
      <c r="AB33">
        <v>-3227154.5684521799</v>
      </c>
      <c r="AC33">
        <v>-371460.051170205</v>
      </c>
      <c r="AD33">
        <v>26846.0678816203</v>
      </c>
      <c r="AE33">
        <v>164605.97761797099</v>
      </c>
      <c r="AF33">
        <v>0</v>
      </c>
      <c r="AG33">
        <v>653462.71128169994</v>
      </c>
      <c r="AH33">
        <v>0</v>
      </c>
      <c r="AI33">
        <v>-97233.506816464898</v>
      </c>
      <c r="AJ33">
        <v>0</v>
      </c>
      <c r="AK33">
        <v>-6077016.8250299897</v>
      </c>
      <c r="AL33">
        <v>-5995537.4091463303</v>
      </c>
      <c r="AM33">
        <v>4865871.3607463297</v>
      </c>
      <c r="AN33">
        <v>1955601.15419999</v>
      </c>
      <c r="AO33">
        <v>825935.10580000095</v>
      </c>
    </row>
    <row r="34" spans="1:41" x14ac:dyDescent="0.2">
      <c r="A34">
        <v>2</v>
      </c>
      <c r="B34">
        <v>1</v>
      </c>
      <c r="C34">
        <v>2016</v>
      </c>
      <c r="D34">
        <v>429</v>
      </c>
      <c r="E34">
        <v>59954803.892599903</v>
      </c>
      <c r="F34">
        <v>89928537.186599895</v>
      </c>
      <c r="G34">
        <v>88374005.039000005</v>
      </c>
      <c r="H34">
        <v>-1554532.14759994</v>
      </c>
      <c r="I34">
        <v>91970258.744382799</v>
      </c>
      <c r="J34">
        <v>1980562.56360657</v>
      </c>
      <c r="K34">
        <v>4835019.0981903896</v>
      </c>
      <c r="L34">
        <v>1.3038394225710599</v>
      </c>
      <c r="M34">
        <v>2960109.6406231201</v>
      </c>
      <c r="N34">
        <v>2.3778430296347701</v>
      </c>
      <c r="O34">
        <v>31757.833233439898</v>
      </c>
      <c r="P34">
        <v>7.4506480071250198</v>
      </c>
      <c r="Q34">
        <v>0.292298684347084</v>
      </c>
      <c r="R34">
        <v>5.25010338809982</v>
      </c>
      <c r="S34">
        <v>0</v>
      </c>
      <c r="T34">
        <v>1.3142999889160101</v>
      </c>
      <c r="U34">
        <v>0</v>
      </c>
      <c r="V34">
        <v>0.76115912000560404</v>
      </c>
      <c r="W34">
        <v>0</v>
      </c>
      <c r="X34">
        <v>1496958.4382114001</v>
      </c>
      <c r="Y34">
        <v>1467723.92984945</v>
      </c>
      <c r="Z34">
        <v>560215.65571529302</v>
      </c>
      <c r="AA34">
        <v>-1372477.9142002701</v>
      </c>
      <c r="AB34">
        <v>-1283712.19035449</v>
      </c>
      <c r="AC34">
        <v>-537216.30692135496</v>
      </c>
      <c r="AD34">
        <v>128898.998631529</v>
      </c>
      <c r="AE34">
        <v>624226.21839655901</v>
      </c>
      <c r="AF34">
        <v>0</v>
      </c>
      <c r="AG34">
        <v>1174562.1345725099</v>
      </c>
      <c r="AH34">
        <v>0</v>
      </c>
      <c r="AI34">
        <v>-72110.589283246198</v>
      </c>
      <c r="AJ34">
        <v>0</v>
      </c>
      <c r="AK34">
        <v>2187068.3746173801</v>
      </c>
      <c r="AL34">
        <v>2242492.6141584502</v>
      </c>
      <c r="AM34">
        <v>-3797024.7617583899</v>
      </c>
      <c r="AN34">
        <v>0</v>
      </c>
      <c r="AO34">
        <v>-1554532.14759994</v>
      </c>
    </row>
    <row r="35" spans="1:41" x14ac:dyDescent="0.2">
      <c r="A35">
        <v>2</v>
      </c>
      <c r="B35">
        <v>1</v>
      </c>
      <c r="C35">
        <v>2017</v>
      </c>
      <c r="D35">
        <v>453</v>
      </c>
      <c r="E35">
        <v>62012126.892599903</v>
      </c>
      <c r="F35">
        <v>88374005.039000005</v>
      </c>
      <c r="G35">
        <v>87984651.085199997</v>
      </c>
      <c r="H35">
        <v>-2446676.9538000198</v>
      </c>
      <c r="I35">
        <v>97210775.170995697</v>
      </c>
      <c r="J35">
        <v>3168484.6401237198</v>
      </c>
      <c r="K35">
        <v>4670677.4249586305</v>
      </c>
      <c r="L35">
        <v>1.2843094815982901</v>
      </c>
      <c r="M35">
        <v>2992316.8399586198</v>
      </c>
      <c r="N35">
        <v>2.58893744114846</v>
      </c>
      <c r="O35">
        <v>31621.217277827302</v>
      </c>
      <c r="P35">
        <v>7.29527298015529</v>
      </c>
      <c r="Q35">
        <v>0.28997382154851697</v>
      </c>
      <c r="R35">
        <v>5.4703172634760904</v>
      </c>
      <c r="S35">
        <v>0</v>
      </c>
      <c r="T35">
        <v>2.0364129055626199</v>
      </c>
      <c r="U35">
        <v>0</v>
      </c>
      <c r="V35">
        <v>0.81040131878135802</v>
      </c>
      <c r="W35">
        <v>0</v>
      </c>
      <c r="X35">
        <v>355649.531126399</v>
      </c>
      <c r="Y35">
        <v>-181420.44495567601</v>
      </c>
      <c r="Z35">
        <v>582289.16252149094</v>
      </c>
      <c r="AA35">
        <v>997299.44967560202</v>
      </c>
      <c r="AB35">
        <v>257164.05460612499</v>
      </c>
      <c r="AC35">
        <v>-422230.07360261999</v>
      </c>
      <c r="AD35">
        <v>90248.684200335701</v>
      </c>
      <c r="AE35">
        <v>294296.29273197101</v>
      </c>
      <c r="AF35">
        <v>0</v>
      </c>
      <c r="AG35">
        <v>1432892.06757757</v>
      </c>
      <c r="AH35">
        <v>0</v>
      </c>
      <c r="AI35">
        <v>-96214.114256981295</v>
      </c>
      <c r="AJ35">
        <v>0</v>
      </c>
      <c r="AK35">
        <v>3309974.6096242201</v>
      </c>
      <c r="AL35">
        <v>3376051.7206779202</v>
      </c>
      <c r="AM35">
        <v>-5822728.6744779404</v>
      </c>
      <c r="AN35">
        <v>2057323</v>
      </c>
      <c r="AO35">
        <v>-389353.95380001998</v>
      </c>
    </row>
    <row r="36" spans="1:41" x14ac:dyDescent="0.2">
      <c r="A36">
        <v>2</v>
      </c>
      <c r="B36">
        <v>1</v>
      </c>
      <c r="C36">
        <v>2018</v>
      </c>
      <c r="D36">
        <v>475</v>
      </c>
      <c r="E36">
        <v>62079679.877399899</v>
      </c>
      <c r="F36">
        <v>87984651.085199997</v>
      </c>
      <c r="G36">
        <v>86796528.468199894</v>
      </c>
      <c r="H36">
        <v>-1255675.6018000101</v>
      </c>
      <c r="I36">
        <v>101288738.90211</v>
      </c>
      <c r="J36">
        <v>4010410.7463148199</v>
      </c>
      <c r="K36">
        <v>4711448.7649383796</v>
      </c>
      <c r="L36">
        <v>1.26586607517489</v>
      </c>
      <c r="M36">
        <v>3015744.4941639798</v>
      </c>
      <c r="N36">
        <v>2.8728320563110699</v>
      </c>
      <c r="O36">
        <v>31758.584871931998</v>
      </c>
      <c r="P36">
        <v>7.0949716059104304</v>
      </c>
      <c r="Q36">
        <v>0.29219186593364799</v>
      </c>
      <c r="R36">
        <v>5.79903350338535</v>
      </c>
      <c r="S36">
        <v>0</v>
      </c>
      <c r="T36">
        <v>2.8790566557786699</v>
      </c>
      <c r="U36">
        <v>0</v>
      </c>
      <c r="V36">
        <v>0.84257587959054803</v>
      </c>
      <c r="W36">
        <v>0.54244263891990796</v>
      </c>
      <c r="X36">
        <v>1699135.98517832</v>
      </c>
      <c r="Y36">
        <v>680126.78247964301</v>
      </c>
      <c r="Z36">
        <v>519275.00343893003</v>
      </c>
      <c r="AA36">
        <v>1241381.6969210501</v>
      </c>
      <c r="AB36">
        <v>-373532.71927181899</v>
      </c>
      <c r="AC36">
        <v>-449450.71941721498</v>
      </c>
      <c r="AD36">
        <v>-101231.991351459</v>
      </c>
      <c r="AE36">
        <v>369467.43130761001</v>
      </c>
      <c r="AF36">
        <v>0</v>
      </c>
      <c r="AG36">
        <v>1679664.6113819999</v>
      </c>
      <c r="AH36">
        <v>0</v>
      </c>
      <c r="AI36">
        <v>-20549.8022293541</v>
      </c>
      <c r="AJ36">
        <v>-2089447.6905426499</v>
      </c>
      <c r="AK36">
        <v>3154838.5878950702</v>
      </c>
      <c r="AL36">
        <v>3378723.8736071</v>
      </c>
      <c r="AM36">
        <v>-4634399.4754071198</v>
      </c>
      <c r="AN36">
        <v>67552.984799999904</v>
      </c>
      <c r="AO36">
        <v>-1188122.6170000201</v>
      </c>
    </row>
    <row r="37" spans="1:41" x14ac:dyDescent="0.2">
      <c r="A37">
        <v>10</v>
      </c>
      <c r="B37">
        <v>1</v>
      </c>
      <c r="C37">
        <v>2002</v>
      </c>
      <c r="D37">
        <v>100</v>
      </c>
      <c r="E37">
        <v>2028458449</v>
      </c>
      <c r="F37">
        <v>0</v>
      </c>
      <c r="G37">
        <v>2028458449</v>
      </c>
      <c r="H37">
        <v>0</v>
      </c>
      <c r="I37">
        <v>1974078258.8592899</v>
      </c>
      <c r="J37">
        <v>0</v>
      </c>
      <c r="K37">
        <v>474570591.5</v>
      </c>
      <c r="L37">
        <v>1.7610024580000001</v>
      </c>
      <c r="M37">
        <v>25697520.3899999</v>
      </c>
      <c r="N37">
        <v>1.974</v>
      </c>
      <c r="O37">
        <v>42439.074999999903</v>
      </c>
      <c r="P37">
        <v>31.71</v>
      </c>
      <c r="Q37">
        <v>0.50002661492511502</v>
      </c>
      <c r="R37">
        <v>3.5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2028458449</v>
      </c>
      <c r="AO37">
        <v>2028458449</v>
      </c>
    </row>
    <row r="38" spans="1:41" x14ac:dyDescent="0.2">
      <c r="A38">
        <v>10</v>
      </c>
      <c r="B38">
        <v>1</v>
      </c>
      <c r="C38">
        <v>2003</v>
      </c>
      <c r="D38">
        <v>100</v>
      </c>
      <c r="E38">
        <v>2028458449</v>
      </c>
      <c r="F38">
        <v>2028458449</v>
      </c>
      <c r="G38">
        <v>1999850729.99999</v>
      </c>
      <c r="H38">
        <v>-28607719.0000019</v>
      </c>
      <c r="I38">
        <v>2030247682.92486</v>
      </c>
      <c r="J38">
        <v>56169424.065562703</v>
      </c>
      <c r="K38">
        <v>503552796.69999999</v>
      </c>
      <c r="L38">
        <v>1.9292153139999999</v>
      </c>
      <c r="M38">
        <v>26042245.269999899</v>
      </c>
      <c r="N38">
        <v>2.2467999999999901</v>
      </c>
      <c r="O38">
        <v>41148.635000000002</v>
      </c>
      <c r="P38">
        <v>31.36</v>
      </c>
      <c r="Q38">
        <v>0.49949664564947699</v>
      </c>
      <c r="R38">
        <v>3.5</v>
      </c>
      <c r="S38">
        <v>0</v>
      </c>
      <c r="T38">
        <v>0</v>
      </c>
      <c r="U38">
        <v>0</v>
      </c>
      <c r="V38">
        <v>0</v>
      </c>
      <c r="W38">
        <v>0</v>
      </c>
      <c r="X38">
        <v>63877661.570146002</v>
      </c>
      <c r="Y38">
        <v>-84251267.343718901</v>
      </c>
      <c r="Z38">
        <v>16137482.8609585</v>
      </c>
      <c r="AA38">
        <v>32190844.2058057</v>
      </c>
      <c r="AB38">
        <v>45779243.173934698</v>
      </c>
      <c r="AC38">
        <v>-13657652.9319352</v>
      </c>
      <c r="AD38">
        <v>491175.74830129999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60567487.2834922</v>
      </c>
      <c r="AL38">
        <v>57716730.484176502</v>
      </c>
      <c r="AM38">
        <v>-86324449.484178394</v>
      </c>
      <c r="AN38">
        <v>0</v>
      </c>
      <c r="AO38">
        <v>-28607719.0000019</v>
      </c>
    </row>
    <row r="39" spans="1:41" x14ac:dyDescent="0.2">
      <c r="A39">
        <v>10</v>
      </c>
      <c r="B39">
        <v>1</v>
      </c>
      <c r="C39">
        <v>2004</v>
      </c>
      <c r="D39">
        <v>100</v>
      </c>
      <c r="E39">
        <v>2028458449</v>
      </c>
      <c r="F39">
        <v>1999850729.99999</v>
      </c>
      <c r="G39">
        <v>2115153451.99999</v>
      </c>
      <c r="H39">
        <v>115302722</v>
      </c>
      <c r="I39">
        <v>2196046883.7526202</v>
      </c>
      <c r="J39">
        <v>165799200.82776901</v>
      </c>
      <c r="K39">
        <v>521860484</v>
      </c>
      <c r="L39">
        <v>1.9019918869999899</v>
      </c>
      <c r="M39">
        <v>26563773.749999899</v>
      </c>
      <c r="N39">
        <v>2.5669</v>
      </c>
      <c r="O39">
        <v>39531.589999999997</v>
      </c>
      <c r="P39">
        <v>31</v>
      </c>
      <c r="Q39">
        <v>0.49415983310371703</v>
      </c>
      <c r="R39">
        <v>3.5</v>
      </c>
      <c r="S39">
        <v>0</v>
      </c>
      <c r="T39">
        <v>0</v>
      </c>
      <c r="U39">
        <v>0</v>
      </c>
      <c r="V39">
        <v>0</v>
      </c>
      <c r="W39">
        <v>0</v>
      </c>
      <c r="X39">
        <v>37705833.175429098</v>
      </c>
      <c r="Y39">
        <v>13439184.9885896</v>
      </c>
      <c r="Z39">
        <v>23719774.339650199</v>
      </c>
      <c r="AA39">
        <v>34021564.193395801</v>
      </c>
      <c r="AB39">
        <v>58794254.257810198</v>
      </c>
      <c r="AC39">
        <v>-13848416.8287993</v>
      </c>
      <c r="AD39">
        <v>4881761.8914072998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158713956.017483</v>
      </c>
      <c r="AL39">
        <v>163316848.282841</v>
      </c>
      <c r="AM39">
        <v>-48014126.282841504</v>
      </c>
      <c r="AN39">
        <v>0</v>
      </c>
      <c r="AO39">
        <v>115302722</v>
      </c>
    </row>
    <row r="40" spans="1:41" x14ac:dyDescent="0.2">
      <c r="A40">
        <v>10</v>
      </c>
      <c r="B40">
        <v>1</v>
      </c>
      <c r="C40">
        <v>2005</v>
      </c>
      <c r="D40">
        <v>100</v>
      </c>
      <c r="E40">
        <v>2028458449</v>
      </c>
      <c r="F40">
        <v>2115153451.99999</v>
      </c>
      <c r="G40">
        <v>2507212522.99999</v>
      </c>
      <c r="H40">
        <v>392059070.99999601</v>
      </c>
      <c r="I40">
        <v>2520903323.4102602</v>
      </c>
      <c r="J40">
        <v>324856439.65763998</v>
      </c>
      <c r="K40">
        <v>527998936.69999999</v>
      </c>
      <c r="L40">
        <v>1.608699594</v>
      </c>
      <c r="M40">
        <v>27081157.499999899</v>
      </c>
      <c r="N40">
        <v>3.0314999999999901</v>
      </c>
      <c r="O40">
        <v>38116.919999999896</v>
      </c>
      <c r="P40">
        <v>30.68</v>
      </c>
      <c r="Q40">
        <v>0.49018125488386599</v>
      </c>
      <c r="R40">
        <v>3.5</v>
      </c>
      <c r="S40">
        <v>0</v>
      </c>
      <c r="T40">
        <v>0</v>
      </c>
      <c r="U40">
        <v>0</v>
      </c>
      <c r="V40">
        <v>0</v>
      </c>
      <c r="W40">
        <v>0</v>
      </c>
      <c r="X40">
        <v>12976911.5702141</v>
      </c>
      <c r="Y40">
        <v>167989041.97175401</v>
      </c>
      <c r="Z40">
        <v>24402027.430994801</v>
      </c>
      <c r="AA40">
        <v>46977057.207695402</v>
      </c>
      <c r="AB40">
        <v>56449535.119129702</v>
      </c>
      <c r="AC40">
        <v>-13024449.555893799</v>
      </c>
      <c r="AD40">
        <v>3847973.3610522901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299618097.10494602</v>
      </c>
      <c r="AL40">
        <v>312890050.22157103</v>
      </c>
      <c r="AM40">
        <v>79169020.778424293</v>
      </c>
      <c r="AN40">
        <v>0</v>
      </c>
      <c r="AO40">
        <v>392059070.99999601</v>
      </c>
    </row>
    <row r="41" spans="1:41" x14ac:dyDescent="0.2">
      <c r="A41">
        <v>10</v>
      </c>
      <c r="B41">
        <v>1</v>
      </c>
      <c r="C41">
        <v>2006</v>
      </c>
      <c r="D41">
        <v>100</v>
      </c>
      <c r="E41">
        <v>2028458449</v>
      </c>
      <c r="F41">
        <v>2507212522.99999</v>
      </c>
      <c r="G41">
        <v>2603647774.99999</v>
      </c>
      <c r="H41">
        <v>96435252.000002801</v>
      </c>
      <c r="I41">
        <v>2718631203.5644398</v>
      </c>
      <c r="J41">
        <v>197727880.15417099</v>
      </c>
      <c r="K41">
        <v>539962610.09999895</v>
      </c>
      <c r="L41">
        <v>1.587646779</v>
      </c>
      <c r="M41">
        <v>27655014.75</v>
      </c>
      <c r="N41">
        <v>3.3499999999999899</v>
      </c>
      <c r="O41">
        <v>36028.75</v>
      </c>
      <c r="P41">
        <v>30.18</v>
      </c>
      <c r="Q41">
        <v>0.49297116336448898</v>
      </c>
      <c r="R41">
        <v>3.7</v>
      </c>
      <c r="S41">
        <v>0</v>
      </c>
      <c r="T41">
        <v>0</v>
      </c>
      <c r="U41">
        <v>0</v>
      </c>
      <c r="V41">
        <v>0</v>
      </c>
      <c r="W41">
        <v>0</v>
      </c>
      <c r="X41">
        <v>29555166.456551801</v>
      </c>
      <c r="Y41">
        <v>14615074.5232409</v>
      </c>
      <c r="Z41">
        <v>31458660.947981201</v>
      </c>
      <c r="AA41">
        <v>34436549.140632302</v>
      </c>
      <c r="AB41">
        <v>104201609.345622</v>
      </c>
      <c r="AC41">
        <v>-24081038.352282099</v>
      </c>
      <c r="AD41">
        <v>-3193536.6229942702</v>
      </c>
      <c r="AE41">
        <v>5206529.1062687803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192199014.545021</v>
      </c>
      <c r="AL41">
        <v>196654037.72729301</v>
      </c>
      <c r="AM41">
        <v>-100218785.72729</v>
      </c>
      <c r="AN41">
        <v>0</v>
      </c>
      <c r="AO41">
        <v>96435252.000002801</v>
      </c>
    </row>
    <row r="42" spans="1:41" x14ac:dyDescent="0.2">
      <c r="A42">
        <v>10</v>
      </c>
      <c r="B42">
        <v>1</v>
      </c>
      <c r="C42">
        <v>2007</v>
      </c>
      <c r="D42">
        <v>100</v>
      </c>
      <c r="E42">
        <v>2028458449</v>
      </c>
      <c r="F42">
        <v>2603647774.99999</v>
      </c>
      <c r="G42">
        <v>2751026060</v>
      </c>
      <c r="H42">
        <v>147378285.00000399</v>
      </c>
      <c r="I42">
        <v>2772079650.5448699</v>
      </c>
      <c r="J42">
        <v>53448446.980428599</v>
      </c>
      <c r="K42">
        <v>543107372.799999</v>
      </c>
      <c r="L42">
        <v>1.5239354949999999</v>
      </c>
      <c r="M42">
        <v>27714120</v>
      </c>
      <c r="N42">
        <v>3.4605999999999901</v>
      </c>
      <c r="O42">
        <v>36660.58</v>
      </c>
      <c r="P42">
        <v>30.4</v>
      </c>
      <c r="Q42">
        <v>0.48830547590354001</v>
      </c>
      <c r="R42">
        <v>3.6</v>
      </c>
      <c r="S42">
        <v>0</v>
      </c>
      <c r="T42">
        <v>0</v>
      </c>
      <c r="U42">
        <v>0</v>
      </c>
      <c r="V42">
        <v>0</v>
      </c>
      <c r="W42">
        <v>0</v>
      </c>
      <c r="X42">
        <v>7920314.75580246</v>
      </c>
      <c r="Y42">
        <v>46977211.441388898</v>
      </c>
      <c r="Z42">
        <v>3307574.8797152601</v>
      </c>
      <c r="AA42">
        <v>11754365.8345431</v>
      </c>
      <c r="AB42">
        <v>-32509703.7283937</v>
      </c>
      <c r="AC42">
        <v>11079889.8049745</v>
      </c>
      <c r="AD42">
        <v>5555566.3180622002</v>
      </c>
      <c r="AE42">
        <v>-2699191.0971844699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51386028.208908297</v>
      </c>
      <c r="AL42">
        <v>51187866.1126756</v>
      </c>
      <c r="AM42">
        <v>96190418.887329102</v>
      </c>
      <c r="AN42">
        <v>0</v>
      </c>
      <c r="AO42">
        <v>147378285.00000399</v>
      </c>
    </row>
    <row r="43" spans="1:41" x14ac:dyDescent="0.2">
      <c r="A43">
        <v>10</v>
      </c>
      <c r="B43">
        <v>1</v>
      </c>
      <c r="C43">
        <v>2008</v>
      </c>
      <c r="D43">
        <v>100</v>
      </c>
      <c r="E43">
        <v>2028458449</v>
      </c>
      <c r="F43">
        <v>2751026060</v>
      </c>
      <c r="G43">
        <v>2818659238.99999</v>
      </c>
      <c r="H43">
        <v>67633178.999994695</v>
      </c>
      <c r="I43">
        <v>2859737042.3083501</v>
      </c>
      <c r="J43">
        <v>87657391.763488695</v>
      </c>
      <c r="K43">
        <v>558408346.89999902</v>
      </c>
      <c r="L43">
        <v>1.54893287999999</v>
      </c>
      <c r="M43">
        <v>27956797.669999901</v>
      </c>
      <c r="N43">
        <v>3.9195000000000002</v>
      </c>
      <c r="O43">
        <v>36716.94</v>
      </c>
      <c r="P43">
        <v>30.42</v>
      </c>
      <c r="Q43">
        <v>0.48698388494219103</v>
      </c>
      <c r="R43">
        <v>3.7</v>
      </c>
      <c r="S43">
        <v>0</v>
      </c>
      <c r="T43">
        <v>0</v>
      </c>
      <c r="U43">
        <v>0</v>
      </c>
      <c r="V43">
        <v>0</v>
      </c>
      <c r="W43">
        <v>0</v>
      </c>
      <c r="X43">
        <v>40269692.925684303</v>
      </c>
      <c r="Y43">
        <v>-19379283.733281899</v>
      </c>
      <c r="Z43">
        <v>14299419.595055301</v>
      </c>
      <c r="AA43">
        <v>48757182.698829599</v>
      </c>
      <c r="AB43">
        <v>-3052654.2262482401</v>
      </c>
      <c r="AC43">
        <v>1062225.2444574099</v>
      </c>
      <c r="AD43">
        <v>1661461.97871601</v>
      </c>
      <c r="AE43">
        <v>2854937.2698986302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86472981.753111094</v>
      </c>
      <c r="AL43">
        <v>86991645.079746693</v>
      </c>
      <c r="AM43">
        <v>-19358466.079751998</v>
      </c>
      <c r="AN43">
        <v>0</v>
      </c>
      <c r="AO43">
        <v>67633178.999994695</v>
      </c>
    </row>
    <row r="44" spans="1:41" x14ac:dyDescent="0.2">
      <c r="A44">
        <v>10</v>
      </c>
      <c r="B44">
        <v>1</v>
      </c>
      <c r="C44">
        <v>2009</v>
      </c>
      <c r="D44">
        <v>100</v>
      </c>
      <c r="E44">
        <v>2028458449</v>
      </c>
      <c r="F44">
        <v>2818659238.99999</v>
      </c>
      <c r="G44">
        <v>2717269399.99999</v>
      </c>
      <c r="H44">
        <v>-101389838.999999</v>
      </c>
      <c r="I44">
        <v>2754675064.0939298</v>
      </c>
      <c r="J44">
        <v>-105061978.214423</v>
      </c>
      <c r="K44">
        <v>562176551.29999995</v>
      </c>
      <c r="L44">
        <v>1.632493051</v>
      </c>
      <c r="M44">
        <v>27734538</v>
      </c>
      <c r="N44">
        <v>2.84309999999999</v>
      </c>
      <c r="O44">
        <v>35494.29</v>
      </c>
      <c r="P44">
        <v>30.61</v>
      </c>
      <c r="Q44">
        <v>0.48475607204041099</v>
      </c>
      <c r="R44">
        <v>3.9</v>
      </c>
      <c r="S44">
        <v>0</v>
      </c>
      <c r="T44">
        <v>0</v>
      </c>
      <c r="U44">
        <v>0</v>
      </c>
      <c r="V44">
        <v>0</v>
      </c>
      <c r="W44">
        <v>0</v>
      </c>
      <c r="X44">
        <v>9932667.1785117108</v>
      </c>
      <c r="Y44">
        <v>-64468615.939862497</v>
      </c>
      <c r="Z44">
        <v>-13346915.1261365</v>
      </c>
      <c r="AA44">
        <v>-122141719.882728</v>
      </c>
      <c r="AB44">
        <v>69843041.805404499</v>
      </c>
      <c r="AC44">
        <v>10356210.721664401</v>
      </c>
      <c r="AD44">
        <v>2870184.6958372099</v>
      </c>
      <c r="AE44">
        <v>5853285.7641230403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-101101860.783186</v>
      </c>
      <c r="AL44">
        <v>-103552848.104755</v>
      </c>
      <c r="AM44">
        <v>2163009.10475619</v>
      </c>
      <c r="AN44">
        <v>0</v>
      </c>
      <c r="AO44">
        <v>-101389838.999999</v>
      </c>
    </row>
    <row r="45" spans="1:41" x14ac:dyDescent="0.2">
      <c r="A45">
        <v>10</v>
      </c>
      <c r="B45">
        <v>1</v>
      </c>
      <c r="C45">
        <v>2010</v>
      </c>
      <c r="D45">
        <v>100</v>
      </c>
      <c r="E45">
        <v>2028458449</v>
      </c>
      <c r="F45">
        <v>2717269399.99999</v>
      </c>
      <c r="G45">
        <v>2812782058</v>
      </c>
      <c r="H45">
        <v>95512658.000002801</v>
      </c>
      <c r="I45">
        <v>2792940454.96977</v>
      </c>
      <c r="J45">
        <v>38265390.875841103</v>
      </c>
      <c r="K45">
        <v>552453534.09999895</v>
      </c>
      <c r="L45">
        <v>1.6339541179999999</v>
      </c>
      <c r="M45">
        <v>27553600.749999899</v>
      </c>
      <c r="N45">
        <v>3.2889999999999899</v>
      </c>
      <c r="O45">
        <v>35213</v>
      </c>
      <c r="P45">
        <v>30.93</v>
      </c>
      <c r="Q45">
        <v>0.49441012262664702</v>
      </c>
      <c r="R45">
        <v>3.9</v>
      </c>
      <c r="S45">
        <v>0</v>
      </c>
      <c r="T45">
        <v>0</v>
      </c>
      <c r="U45">
        <v>0</v>
      </c>
      <c r="V45">
        <v>0</v>
      </c>
      <c r="W45">
        <v>0</v>
      </c>
      <c r="X45">
        <v>-24683223.259127401</v>
      </c>
      <c r="Y45">
        <v>-1081263.0968824499</v>
      </c>
      <c r="Z45">
        <v>-10555495.4444305</v>
      </c>
      <c r="AA45">
        <v>54044666.518006399</v>
      </c>
      <c r="AB45">
        <v>15670753.885433299</v>
      </c>
      <c r="AC45">
        <v>16835759.455735501</v>
      </c>
      <c r="AD45">
        <v>-11957831.999728199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38273366.059006698</v>
      </c>
      <c r="AL45">
        <v>37745786.086084902</v>
      </c>
      <c r="AM45">
        <v>57766871.913917802</v>
      </c>
      <c r="AN45">
        <v>0</v>
      </c>
      <c r="AO45">
        <v>95512658.000002801</v>
      </c>
    </row>
    <row r="46" spans="1:41" x14ac:dyDescent="0.2">
      <c r="A46">
        <v>10</v>
      </c>
      <c r="B46">
        <v>1</v>
      </c>
      <c r="C46">
        <v>2011</v>
      </c>
      <c r="D46">
        <v>100</v>
      </c>
      <c r="E46">
        <v>2028458449</v>
      </c>
      <c r="F46">
        <v>2812782058</v>
      </c>
      <c r="G46">
        <v>2875478446.99999</v>
      </c>
      <c r="H46">
        <v>62696388.999994203</v>
      </c>
      <c r="I46">
        <v>2865928881.9149799</v>
      </c>
      <c r="J46">
        <v>72988426.945207104</v>
      </c>
      <c r="K46">
        <v>542784230.60000002</v>
      </c>
      <c r="L46">
        <v>1.739298416</v>
      </c>
      <c r="M46">
        <v>27682634.670000002</v>
      </c>
      <c r="N46">
        <v>4.0655999999999999</v>
      </c>
      <c r="O46">
        <v>34147.68</v>
      </c>
      <c r="P46">
        <v>31.299999999999901</v>
      </c>
      <c r="Q46">
        <v>0.49182096061092501</v>
      </c>
      <c r="R46">
        <v>3.9</v>
      </c>
      <c r="S46">
        <v>0</v>
      </c>
      <c r="T46">
        <v>0</v>
      </c>
      <c r="U46">
        <v>0</v>
      </c>
      <c r="V46">
        <v>0</v>
      </c>
      <c r="W46">
        <v>0</v>
      </c>
      <c r="X46">
        <v>-25858188.914496899</v>
      </c>
      <c r="Y46">
        <v>-78019701.438857004</v>
      </c>
      <c r="Z46">
        <v>7825523.1666780198</v>
      </c>
      <c r="AA46">
        <v>85246070.912882298</v>
      </c>
      <c r="AB46">
        <v>63151332.052384198</v>
      </c>
      <c r="AC46">
        <v>20160330.480216999</v>
      </c>
      <c r="AD46">
        <v>3329045.4008814702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75834411.659688994</v>
      </c>
      <c r="AL46">
        <v>73506951.209005699</v>
      </c>
      <c r="AM46">
        <v>-10810562.2090114</v>
      </c>
      <c r="AN46">
        <v>0</v>
      </c>
      <c r="AO46">
        <v>62696388.999994203</v>
      </c>
    </row>
    <row r="47" spans="1:41" x14ac:dyDescent="0.2">
      <c r="A47">
        <v>10</v>
      </c>
      <c r="B47">
        <v>1</v>
      </c>
      <c r="C47">
        <v>2012</v>
      </c>
      <c r="D47">
        <v>100</v>
      </c>
      <c r="E47">
        <v>2028458449</v>
      </c>
      <c r="F47">
        <v>2875478446.99999</v>
      </c>
      <c r="G47">
        <v>2929500930.99999</v>
      </c>
      <c r="H47">
        <v>54022483.999999501</v>
      </c>
      <c r="I47">
        <v>2984469623.2539802</v>
      </c>
      <c r="J47">
        <v>118540741.33899701</v>
      </c>
      <c r="K47">
        <v>542311539.39999902</v>
      </c>
      <c r="L47">
        <v>1.6964752679999999</v>
      </c>
      <c r="M47">
        <v>27909105.420000002</v>
      </c>
      <c r="N47">
        <v>4.1093000000000002</v>
      </c>
      <c r="O47">
        <v>33963.31</v>
      </c>
      <c r="P47">
        <v>31.51</v>
      </c>
      <c r="Q47">
        <v>0.478498674131415</v>
      </c>
      <c r="R47">
        <v>4.0999999999999996</v>
      </c>
      <c r="S47">
        <v>0</v>
      </c>
      <c r="T47">
        <v>0</v>
      </c>
      <c r="U47">
        <v>0.34999999999999898</v>
      </c>
      <c r="V47">
        <v>0</v>
      </c>
      <c r="W47">
        <v>0</v>
      </c>
      <c r="X47">
        <v>-1310052.02211953</v>
      </c>
      <c r="Y47">
        <v>32683273.5158129</v>
      </c>
      <c r="Z47">
        <v>13965617.343283299</v>
      </c>
      <c r="AA47">
        <v>4434705.4711033897</v>
      </c>
      <c r="AB47">
        <v>11273251.4924039</v>
      </c>
      <c r="AC47">
        <v>11679331.7994144</v>
      </c>
      <c r="AD47">
        <v>17554104.878899399</v>
      </c>
      <c r="AE47">
        <v>5971277.70040021</v>
      </c>
      <c r="AF47">
        <v>0</v>
      </c>
      <c r="AG47">
        <v>0</v>
      </c>
      <c r="AH47">
        <v>20691505.443421401</v>
      </c>
      <c r="AI47">
        <v>0</v>
      </c>
      <c r="AJ47">
        <v>0</v>
      </c>
      <c r="AK47">
        <v>116943015.622619</v>
      </c>
      <c r="AL47">
        <v>118935731.086226</v>
      </c>
      <c r="AM47">
        <v>-64913247.086226702</v>
      </c>
      <c r="AN47">
        <v>0</v>
      </c>
      <c r="AO47">
        <v>54022483.999999501</v>
      </c>
    </row>
    <row r="48" spans="1:41" x14ac:dyDescent="0.2">
      <c r="A48">
        <v>10</v>
      </c>
      <c r="B48">
        <v>1</v>
      </c>
      <c r="C48">
        <v>2013</v>
      </c>
      <c r="D48">
        <v>100</v>
      </c>
      <c r="E48">
        <v>2028458449</v>
      </c>
      <c r="F48">
        <v>2929500930.99999</v>
      </c>
      <c r="G48">
        <v>3028731445.99999</v>
      </c>
      <c r="H48">
        <v>99230515.0000038</v>
      </c>
      <c r="I48">
        <v>2957912434.1865201</v>
      </c>
      <c r="J48">
        <v>-26557189.0674605</v>
      </c>
      <c r="K48">
        <v>554417452.20000005</v>
      </c>
      <c r="L48">
        <v>1.75772764399999</v>
      </c>
      <c r="M48">
        <v>28818049.079999998</v>
      </c>
      <c r="N48">
        <v>3.9420000000000002</v>
      </c>
      <c r="O48">
        <v>33700.32</v>
      </c>
      <c r="P48">
        <v>29.93</v>
      </c>
      <c r="Q48">
        <v>0.478248521277432</v>
      </c>
      <c r="R48">
        <v>4.2</v>
      </c>
      <c r="S48">
        <v>0</v>
      </c>
      <c r="T48">
        <v>0</v>
      </c>
      <c r="U48">
        <v>1.1199999999999899</v>
      </c>
      <c r="V48">
        <v>1</v>
      </c>
      <c r="W48">
        <v>0</v>
      </c>
      <c r="X48">
        <v>34024150.766005397</v>
      </c>
      <c r="Y48">
        <v>-46821176.055537097</v>
      </c>
      <c r="Z48">
        <v>56365710.956620798</v>
      </c>
      <c r="AA48">
        <v>-17445247.957477</v>
      </c>
      <c r="AB48">
        <v>16504989.9937487</v>
      </c>
      <c r="AC48">
        <v>-87994024.849386603</v>
      </c>
      <c r="AD48">
        <v>334804.626004491</v>
      </c>
      <c r="AE48">
        <v>3040153.4582753498</v>
      </c>
      <c r="AF48">
        <v>0</v>
      </c>
      <c r="AG48">
        <v>0</v>
      </c>
      <c r="AH48">
        <v>46576861.653344698</v>
      </c>
      <c r="AI48">
        <v>-27714277.124356098</v>
      </c>
      <c r="AJ48">
        <v>0</v>
      </c>
      <c r="AK48">
        <v>-23128054.532757301</v>
      </c>
      <c r="AL48">
        <v>-26068052.256817199</v>
      </c>
      <c r="AM48">
        <v>125298567.25682101</v>
      </c>
      <c r="AN48">
        <v>0</v>
      </c>
      <c r="AO48">
        <v>99230515.0000038</v>
      </c>
    </row>
    <row r="49" spans="1:41" x14ac:dyDescent="0.2">
      <c r="A49">
        <v>10</v>
      </c>
      <c r="B49">
        <v>1</v>
      </c>
      <c r="C49">
        <v>2014</v>
      </c>
      <c r="D49">
        <v>100</v>
      </c>
      <c r="E49">
        <v>2028458449</v>
      </c>
      <c r="F49">
        <v>3028731445.99999</v>
      </c>
      <c r="G49">
        <v>3137384053.99999</v>
      </c>
      <c r="H49">
        <v>108652607.999998</v>
      </c>
      <c r="I49">
        <v>3052525613.5181699</v>
      </c>
      <c r="J49">
        <v>94613179.331656396</v>
      </c>
      <c r="K49">
        <v>561346639.09999895</v>
      </c>
      <c r="L49">
        <v>1.7485859420000001</v>
      </c>
      <c r="M49">
        <v>29110612.079999998</v>
      </c>
      <c r="N49">
        <v>3.75239999999999</v>
      </c>
      <c r="O49">
        <v>33580.799999999901</v>
      </c>
      <c r="P49">
        <v>30.2</v>
      </c>
      <c r="Q49">
        <v>0.47765666406466001</v>
      </c>
      <c r="R49">
        <v>4.2</v>
      </c>
      <c r="S49">
        <v>0</v>
      </c>
      <c r="T49">
        <v>0</v>
      </c>
      <c r="U49">
        <v>1.8799999999999899</v>
      </c>
      <c r="V49">
        <v>1</v>
      </c>
      <c r="W49">
        <v>0</v>
      </c>
      <c r="X49">
        <v>19740385.0486442</v>
      </c>
      <c r="Y49">
        <v>7222329.1237955904</v>
      </c>
      <c r="Z49">
        <v>18246878.3969552</v>
      </c>
      <c r="AA49">
        <v>-21182462.021010399</v>
      </c>
      <c r="AB49">
        <v>7787197.1861124504</v>
      </c>
      <c r="AC49">
        <v>15825768.041846801</v>
      </c>
      <c r="AD49">
        <v>819037.82284180995</v>
      </c>
      <c r="AE49">
        <v>0</v>
      </c>
      <c r="AF49">
        <v>0</v>
      </c>
      <c r="AG49">
        <v>0</v>
      </c>
      <c r="AH49">
        <v>47524287.554524399</v>
      </c>
      <c r="AI49">
        <v>0</v>
      </c>
      <c r="AJ49">
        <v>0</v>
      </c>
      <c r="AK49">
        <v>95983421.153710201</v>
      </c>
      <c r="AL49">
        <v>96878429.576173097</v>
      </c>
      <c r="AM49">
        <v>11774178.4238254</v>
      </c>
      <c r="AN49">
        <v>0</v>
      </c>
      <c r="AO49">
        <v>108652607.999998</v>
      </c>
    </row>
    <row r="50" spans="1:41" x14ac:dyDescent="0.2">
      <c r="A50">
        <v>10</v>
      </c>
      <c r="B50">
        <v>1</v>
      </c>
      <c r="C50">
        <v>2015</v>
      </c>
      <c r="D50">
        <v>100</v>
      </c>
      <c r="E50">
        <v>2028458449</v>
      </c>
      <c r="F50">
        <v>3137384053.99999</v>
      </c>
      <c r="G50">
        <v>3049980992.99999</v>
      </c>
      <c r="H50">
        <v>-87403061.000001401</v>
      </c>
      <c r="I50">
        <v>2873406517.3137598</v>
      </c>
      <c r="J50">
        <v>-179119096.20441699</v>
      </c>
      <c r="K50">
        <v>562540968.5</v>
      </c>
      <c r="L50">
        <v>1.8840690440000001</v>
      </c>
      <c r="M50">
        <v>29378317.829999901</v>
      </c>
      <c r="N50">
        <v>2.7029999999999998</v>
      </c>
      <c r="O50">
        <v>34173.339999999902</v>
      </c>
      <c r="P50">
        <v>30.17</v>
      </c>
      <c r="Q50">
        <v>0.47613347078784202</v>
      </c>
      <c r="R50">
        <v>4.0999999999999996</v>
      </c>
      <c r="S50">
        <v>0</v>
      </c>
      <c r="T50">
        <v>0</v>
      </c>
      <c r="U50">
        <v>3.14</v>
      </c>
      <c r="V50">
        <v>1</v>
      </c>
      <c r="W50">
        <v>0</v>
      </c>
      <c r="X50">
        <v>3489622.1474617999</v>
      </c>
      <c r="Y50">
        <v>-106434687.257588</v>
      </c>
      <c r="Z50">
        <v>17125000.056542601</v>
      </c>
      <c r="AA50">
        <v>-137341448.29169899</v>
      </c>
      <c r="AB50">
        <v>-39412439.199028797</v>
      </c>
      <c r="AC50">
        <v>-1816231.8603511699</v>
      </c>
      <c r="AD50">
        <v>2183943.2232239801</v>
      </c>
      <c r="AE50">
        <v>-3252513.3346830402</v>
      </c>
      <c r="AF50">
        <v>0</v>
      </c>
      <c r="AG50">
        <v>0</v>
      </c>
      <c r="AH50">
        <v>82037305.870783105</v>
      </c>
      <c r="AI50">
        <v>0</v>
      </c>
      <c r="AJ50">
        <v>0</v>
      </c>
      <c r="AK50">
        <v>-183421448.64533901</v>
      </c>
      <c r="AL50">
        <v>-184098503.124742</v>
      </c>
      <c r="AM50">
        <v>96695442.124740601</v>
      </c>
      <c r="AN50">
        <v>0</v>
      </c>
      <c r="AO50">
        <v>-87403061.000001401</v>
      </c>
    </row>
    <row r="51" spans="1:41" x14ac:dyDescent="0.2">
      <c r="A51">
        <v>10</v>
      </c>
      <c r="B51">
        <v>1</v>
      </c>
      <c r="C51">
        <v>2016</v>
      </c>
      <c r="D51">
        <v>100</v>
      </c>
      <c r="E51">
        <v>2028458449</v>
      </c>
      <c r="F51">
        <v>3049980992.99999</v>
      </c>
      <c r="G51">
        <v>3072351667.99999</v>
      </c>
      <c r="H51">
        <v>22370675.000002801</v>
      </c>
      <c r="I51">
        <v>2902089512.34583</v>
      </c>
      <c r="J51">
        <v>28682995.032079201</v>
      </c>
      <c r="K51">
        <v>562018756.29999995</v>
      </c>
      <c r="L51">
        <v>1.8938954429999999</v>
      </c>
      <c r="M51">
        <v>29437697.499999899</v>
      </c>
      <c r="N51">
        <v>2.4255</v>
      </c>
      <c r="O51">
        <v>35302.049999999901</v>
      </c>
      <c r="P51">
        <v>29.88</v>
      </c>
      <c r="Q51">
        <v>0.476654671743657</v>
      </c>
      <c r="R51">
        <v>4.5</v>
      </c>
      <c r="S51">
        <v>0</v>
      </c>
      <c r="T51">
        <v>0</v>
      </c>
      <c r="U51">
        <v>5.62</v>
      </c>
      <c r="V51">
        <v>1</v>
      </c>
      <c r="W51">
        <v>0</v>
      </c>
      <c r="X51">
        <v>-1481235.3678659601</v>
      </c>
      <c r="Y51">
        <v>-7432246.1678648796</v>
      </c>
      <c r="Z51">
        <v>3664320.68788312</v>
      </c>
      <c r="AA51">
        <v>-42326896.558487497</v>
      </c>
      <c r="AB51">
        <v>-70796551.8670073</v>
      </c>
      <c r="AC51">
        <v>-17025045.0459539</v>
      </c>
      <c r="AD51">
        <v>-726136.32791634498</v>
      </c>
      <c r="AE51">
        <v>12680459.1496446</v>
      </c>
      <c r="AF51">
        <v>0</v>
      </c>
      <c r="AG51">
        <v>0</v>
      </c>
      <c r="AH51">
        <v>158958498.88260499</v>
      </c>
      <c r="AI51">
        <v>0</v>
      </c>
      <c r="AJ51">
        <v>0</v>
      </c>
      <c r="AK51">
        <v>35515167.385037303</v>
      </c>
      <c r="AL51">
        <v>30445601.463985901</v>
      </c>
      <c r="AM51">
        <v>-8074926.4639831102</v>
      </c>
      <c r="AN51">
        <v>0</v>
      </c>
      <c r="AO51">
        <v>22370675.000002801</v>
      </c>
    </row>
    <row r="52" spans="1:41" x14ac:dyDescent="0.2">
      <c r="A52">
        <v>10</v>
      </c>
      <c r="B52">
        <v>1</v>
      </c>
      <c r="C52">
        <v>2017</v>
      </c>
      <c r="D52">
        <v>100</v>
      </c>
      <c r="E52">
        <v>2028458449</v>
      </c>
      <c r="F52">
        <v>3072351667.99999</v>
      </c>
      <c r="G52">
        <v>3093336562</v>
      </c>
      <c r="H52">
        <v>20984894.000001401</v>
      </c>
      <c r="I52">
        <v>3121158394.1827202</v>
      </c>
      <c r="J52">
        <v>219068881.83688301</v>
      </c>
      <c r="K52">
        <v>565251751.29999995</v>
      </c>
      <c r="L52">
        <v>1.89783476999999</v>
      </c>
      <c r="M52">
        <v>29668394.669999901</v>
      </c>
      <c r="N52">
        <v>2.6928000000000001</v>
      </c>
      <c r="O52">
        <v>35945.819999999898</v>
      </c>
      <c r="P52">
        <v>30</v>
      </c>
      <c r="Q52">
        <v>0.47605266805906399</v>
      </c>
      <c r="R52">
        <v>4.5</v>
      </c>
      <c r="S52">
        <v>0</v>
      </c>
      <c r="T52">
        <v>0</v>
      </c>
      <c r="U52">
        <v>8.6999999999999993</v>
      </c>
      <c r="V52">
        <v>1</v>
      </c>
      <c r="W52">
        <v>0</v>
      </c>
      <c r="X52">
        <v>9231420.7526672706</v>
      </c>
      <c r="Y52">
        <v>-2996439.5895106499</v>
      </c>
      <c r="Z52">
        <v>14295020.943920899</v>
      </c>
      <c r="AA52">
        <v>41695994.056148998</v>
      </c>
      <c r="AB52">
        <v>-39867962.249890901</v>
      </c>
      <c r="AC52">
        <v>7124646.5898550898</v>
      </c>
      <c r="AD52">
        <v>845079.03358411905</v>
      </c>
      <c r="AE52">
        <v>0</v>
      </c>
      <c r="AF52">
        <v>0</v>
      </c>
      <c r="AG52">
        <v>0</v>
      </c>
      <c r="AH52">
        <v>200101799.048374</v>
      </c>
      <c r="AI52">
        <v>0</v>
      </c>
      <c r="AJ52">
        <v>0</v>
      </c>
      <c r="AK52">
        <v>230429558.58514899</v>
      </c>
      <c r="AL52">
        <v>231921393.75962701</v>
      </c>
      <c r="AM52">
        <v>-210936499.75962499</v>
      </c>
      <c r="AN52">
        <v>0</v>
      </c>
      <c r="AO52">
        <v>20984894.000001401</v>
      </c>
    </row>
    <row r="53" spans="1:41" x14ac:dyDescent="0.2">
      <c r="A53">
        <v>10</v>
      </c>
      <c r="B53">
        <v>1</v>
      </c>
      <c r="C53">
        <v>2018</v>
      </c>
      <c r="D53">
        <v>100</v>
      </c>
      <c r="E53">
        <v>2028458449</v>
      </c>
      <c r="F53">
        <v>3093336562</v>
      </c>
      <c r="G53">
        <v>3028681761</v>
      </c>
      <c r="H53">
        <v>-64654800.999999002</v>
      </c>
      <c r="I53">
        <v>3154567825.42169</v>
      </c>
      <c r="J53">
        <v>33409431.2389712</v>
      </c>
      <c r="K53">
        <v>560645667.79999995</v>
      </c>
      <c r="L53">
        <v>1.9555512669999999</v>
      </c>
      <c r="M53">
        <v>29807700.839999899</v>
      </c>
      <c r="N53">
        <v>2.9199999999999902</v>
      </c>
      <c r="O53">
        <v>36801.5</v>
      </c>
      <c r="P53">
        <v>30.01</v>
      </c>
      <c r="Q53">
        <v>0.47627332414381301</v>
      </c>
      <c r="R53">
        <v>4.5999999999999996</v>
      </c>
      <c r="S53">
        <v>0</v>
      </c>
      <c r="T53">
        <v>0</v>
      </c>
      <c r="U53">
        <v>12.31</v>
      </c>
      <c r="V53">
        <v>1</v>
      </c>
      <c r="W53">
        <v>1</v>
      </c>
      <c r="X53">
        <v>-13209960.2070996</v>
      </c>
      <c r="Y53">
        <v>-43450877.9514594</v>
      </c>
      <c r="Z53">
        <v>8628874.6244305093</v>
      </c>
      <c r="AA53">
        <v>33313034.488694999</v>
      </c>
      <c r="AB53">
        <v>-52151938.730929501</v>
      </c>
      <c r="AC53">
        <v>597141.39295294497</v>
      </c>
      <c r="AD53">
        <v>-311809.05633116601</v>
      </c>
      <c r="AE53">
        <v>3210177.4561866098</v>
      </c>
      <c r="AF53">
        <v>0</v>
      </c>
      <c r="AG53">
        <v>0</v>
      </c>
      <c r="AH53">
        <v>237436969.83342201</v>
      </c>
      <c r="AI53">
        <v>0</v>
      </c>
      <c r="AJ53">
        <v>-128726468.682096</v>
      </c>
      <c r="AK53">
        <v>45335143.1677709</v>
      </c>
      <c r="AL53">
        <v>33111621.428683199</v>
      </c>
      <c r="AM53">
        <v>-97766422.428682297</v>
      </c>
      <c r="AN53">
        <v>0</v>
      </c>
      <c r="AO53">
        <v>-64654800.999999002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2020-05-06T14:49:35Z</dcterms:modified>
</cp:coreProperties>
</file>