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najawad/Documents/GitHub/transit_ridership_decline/Factors and Ridership Data/Presence of TNCs/"/>
    </mc:Choice>
  </mc:AlternateContent>
  <xr:revisionPtr revIDLastSave="0" documentId="13_ncr:1_{6E55C752-CECE-9F41-8FF1-49D245E7E30E}" xr6:coauthVersionLast="45" xr6:coauthVersionMax="45" xr10:uidLastSave="{00000000-0000-0000-0000-000000000000}"/>
  <bookViews>
    <workbookView xWindow="800" yWindow="2340" windowWidth="15500" windowHeight="13040" activeTab="3" xr2:uid="{00000000-000D-0000-FFFF-FFFF00000000}"/>
  </bookViews>
  <sheets>
    <sheet name="TNC_REVENUE_CLUSTERS_V1" sheetId="1" r:id="rId1"/>
    <sheet name="TNC_REVENUE_CLUSTERS_V2" sheetId="2" r:id="rId2"/>
    <sheet name="Bookings" sheetId="3" r:id="rId3"/>
    <sheet name="Trips" sheetId="4" r:id="rId4"/>
  </sheets>
  <definedNames>
    <definedName name="_xlnm._FilterDatabase" localSheetId="3" hidden="1">Trips!$A$2:$N$30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9" i="4" l="1"/>
  <c r="I38" i="4"/>
  <c r="I37" i="4"/>
  <c r="I36" i="4"/>
  <c r="I35" i="4"/>
  <c r="I34" i="4"/>
  <c r="I33" i="4"/>
  <c r="J30" i="4"/>
  <c r="K30" i="4" s="1"/>
  <c r="J29" i="4"/>
  <c r="K29" i="4" s="1"/>
  <c r="J28" i="4"/>
  <c r="K28" i="4" s="1"/>
  <c r="J27" i="4"/>
  <c r="J26" i="4"/>
  <c r="J25" i="4"/>
  <c r="J24" i="4"/>
  <c r="K24" i="4" s="1"/>
  <c r="J23" i="4"/>
  <c r="J22" i="4"/>
  <c r="J21" i="4"/>
  <c r="J20" i="4"/>
  <c r="J19" i="4"/>
  <c r="J18" i="4"/>
  <c r="J17" i="4"/>
  <c r="J16" i="4"/>
  <c r="J15" i="4"/>
  <c r="K15" i="4" s="1"/>
  <c r="J14" i="4"/>
  <c r="K14" i="4" s="1"/>
  <c r="J13" i="4"/>
  <c r="J12" i="4"/>
  <c r="J11" i="4"/>
  <c r="J10" i="4"/>
  <c r="J9" i="4"/>
  <c r="J8" i="4"/>
  <c r="K8" i="4" s="1"/>
  <c r="J7" i="4"/>
  <c r="K7" i="4" s="1"/>
  <c r="J6" i="4"/>
  <c r="K6" i="4" s="1"/>
  <c r="J5" i="4"/>
  <c r="J4" i="4"/>
  <c r="J3" i="4"/>
  <c r="I39" i="3"/>
  <c r="I38" i="3"/>
  <c r="I37" i="3"/>
  <c r="I36" i="3"/>
  <c r="I35" i="3"/>
  <c r="I34" i="3"/>
  <c r="I33" i="3"/>
  <c r="J30" i="3"/>
  <c r="K30" i="3" s="1"/>
  <c r="J29" i="3"/>
  <c r="K29" i="3" s="1"/>
  <c r="J28" i="3"/>
  <c r="K28" i="3" s="1"/>
  <c r="J27" i="3"/>
  <c r="K27" i="3" s="1"/>
  <c r="J26" i="3"/>
  <c r="K26" i="3" s="1"/>
  <c r="J25" i="3"/>
  <c r="K25" i="3" s="1"/>
  <c r="J24" i="3"/>
  <c r="K24" i="3" s="1"/>
  <c r="J23" i="3"/>
  <c r="J22" i="3"/>
  <c r="K22" i="3" s="1"/>
  <c r="J21" i="3"/>
  <c r="J20" i="3"/>
  <c r="K20" i="3" s="1"/>
  <c r="K19" i="3"/>
  <c r="J19" i="3"/>
  <c r="J18" i="3"/>
  <c r="K18" i="3" s="1"/>
  <c r="J17" i="3"/>
  <c r="K17" i="3" s="1"/>
  <c r="J16" i="3"/>
  <c r="K16" i="3" s="1"/>
  <c r="J15" i="3"/>
  <c r="K15" i="3" s="1"/>
  <c r="J14" i="3"/>
  <c r="K14" i="3" s="1"/>
  <c r="J13" i="3"/>
  <c r="K13" i="3" s="1"/>
  <c r="J12" i="3"/>
  <c r="K12" i="3" s="1"/>
  <c r="J11" i="3"/>
  <c r="K11" i="3" s="1"/>
  <c r="J10" i="3"/>
  <c r="K10" i="3" s="1"/>
  <c r="J9" i="3"/>
  <c r="K9" i="3" s="1"/>
  <c r="J8" i="3"/>
  <c r="K8" i="3" s="1"/>
  <c r="J7" i="3"/>
  <c r="K7" i="3" s="1"/>
  <c r="J6" i="3"/>
  <c r="K6" i="3" s="1"/>
  <c r="J5" i="3"/>
  <c r="K5" i="3" s="1"/>
  <c r="J4" i="3"/>
  <c r="J3" i="3"/>
  <c r="K3" i="3" s="1"/>
  <c r="K17" i="4" l="1"/>
  <c r="K19" i="4"/>
  <c r="K4" i="4"/>
  <c r="K12" i="4"/>
  <c r="K20" i="4"/>
  <c r="K36" i="4" s="1"/>
  <c r="L36" i="4" s="1"/>
  <c r="K5" i="4"/>
  <c r="K13" i="4"/>
  <c r="K21" i="4"/>
  <c r="K37" i="4" s="1"/>
  <c r="L37" i="4" s="1"/>
  <c r="L14" i="4" s="1"/>
  <c r="K10" i="4"/>
  <c r="K9" i="4"/>
  <c r="K16" i="4"/>
  <c r="K3" i="4"/>
  <c r="K11" i="4"/>
  <c r="K18" i="4"/>
  <c r="K25" i="4"/>
  <c r="K34" i="4" s="1"/>
  <c r="L34" i="4" s="1"/>
  <c r="L4" i="4" s="1"/>
  <c r="K26" i="4"/>
  <c r="K35" i="4" s="1"/>
  <c r="L35" i="4" s="1"/>
  <c r="L12" i="4" s="1"/>
  <c r="K27" i="4"/>
  <c r="K23" i="4"/>
  <c r="K39" i="4" s="1"/>
  <c r="L39" i="4" s="1"/>
  <c r="K21" i="3"/>
  <c r="K33" i="4"/>
  <c r="L33" i="4" s="1"/>
  <c r="K22" i="4"/>
  <c r="K4" i="3"/>
  <c r="K38" i="3"/>
  <c r="L38" i="3" s="1"/>
  <c r="L8" i="3" s="1"/>
  <c r="K37" i="3"/>
  <c r="L37" i="3" s="1"/>
  <c r="L21" i="3" s="1"/>
  <c r="K34" i="3"/>
  <c r="L34" i="3" s="1"/>
  <c r="L4" i="3" s="1"/>
  <c r="K35" i="3"/>
  <c r="L35" i="3" s="1"/>
  <c r="K33" i="3"/>
  <c r="L33" i="3" s="1"/>
  <c r="L3" i="3" s="1"/>
  <c r="K36" i="3"/>
  <c r="L36" i="3" s="1"/>
  <c r="K23" i="3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4" i="2"/>
  <c r="Q5" i="2"/>
  <c r="Q6" i="2"/>
  <c r="Q7" i="2"/>
  <c r="Q8" i="2"/>
  <c r="Q3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4" i="2"/>
  <c r="P5" i="2"/>
  <c r="P6" i="2"/>
  <c r="P7" i="2"/>
  <c r="P8" i="2"/>
  <c r="P9" i="2"/>
  <c r="P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" i="2"/>
  <c r="L25" i="2"/>
  <c r="L26" i="2"/>
  <c r="L27" i="2"/>
  <c r="L28" i="2"/>
  <c r="L29" i="2"/>
  <c r="L30" i="2"/>
  <c r="L24" i="2"/>
  <c r="L18" i="2"/>
  <c r="L19" i="2"/>
  <c r="L20" i="2"/>
  <c r="L21" i="2"/>
  <c r="L22" i="2"/>
  <c r="L23" i="2"/>
  <c r="L17" i="2"/>
  <c r="L11" i="2"/>
  <c r="L12" i="2"/>
  <c r="L13" i="2"/>
  <c r="L14" i="2"/>
  <c r="L15" i="2"/>
  <c r="L16" i="2"/>
  <c r="L10" i="2"/>
  <c r="L4" i="2"/>
  <c r="L5" i="2"/>
  <c r="L6" i="2"/>
  <c r="L7" i="2"/>
  <c r="L8" i="2"/>
  <c r="L9" i="2"/>
  <c r="L3" i="2"/>
  <c r="L34" i="2"/>
  <c r="L35" i="2"/>
  <c r="L36" i="2"/>
  <c r="L37" i="2"/>
  <c r="L38" i="2"/>
  <c r="L39" i="2"/>
  <c r="L33" i="2"/>
  <c r="K34" i="2"/>
  <c r="K35" i="2"/>
  <c r="K36" i="2"/>
  <c r="K37" i="2"/>
  <c r="K38" i="2"/>
  <c r="K39" i="2"/>
  <c r="K33" i="2"/>
  <c r="I34" i="2"/>
  <c r="I35" i="2"/>
  <c r="I36" i="2"/>
  <c r="I37" i="2"/>
  <c r="I38" i="2"/>
  <c r="I39" i="2"/>
  <c r="I33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" i="2"/>
  <c r="L7" i="4" l="1"/>
  <c r="N7" i="4" s="1"/>
  <c r="L16" i="4"/>
  <c r="N16" i="4" s="1"/>
  <c r="L30" i="4"/>
  <c r="N30" i="4" s="1"/>
  <c r="L17" i="4"/>
  <c r="M17" i="4" s="1"/>
  <c r="L24" i="4"/>
  <c r="N24" i="4" s="1"/>
  <c r="L3" i="4"/>
  <c r="N3" i="4" s="1"/>
  <c r="L10" i="4"/>
  <c r="N10" i="4" s="1"/>
  <c r="L28" i="4"/>
  <c r="N28" i="4" s="1"/>
  <c r="N12" i="4"/>
  <c r="M12" i="4"/>
  <c r="M14" i="4"/>
  <c r="N14" i="4"/>
  <c r="L6" i="4"/>
  <c r="L13" i="4"/>
  <c r="L20" i="4"/>
  <c r="L27" i="4"/>
  <c r="L5" i="4"/>
  <c r="N4" i="4"/>
  <c r="M4" i="4"/>
  <c r="M24" i="4"/>
  <c r="L26" i="4"/>
  <c r="L23" i="4"/>
  <c r="L21" i="4"/>
  <c r="L11" i="4"/>
  <c r="L19" i="4"/>
  <c r="M7" i="4"/>
  <c r="L25" i="4"/>
  <c r="L9" i="4"/>
  <c r="L18" i="4"/>
  <c r="K38" i="4"/>
  <c r="L38" i="4" s="1"/>
  <c r="L22" i="4" s="1"/>
  <c r="L24" i="3"/>
  <c r="M24" i="3" s="1"/>
  <c r="L25" i="3"/>
  <c r="N25" i="3" s="1"/>
  <c r="L22" i="3"/>
  <c r="N22" i="3" s="1"/>
  <c r="L18" i="3"/>
  <c r="M18" i="3" s="1"/>
  <c r="L14" i="3"/>
  <c r="M14" i="3" s="1"/>
  <c r="L15" i="3"/>
  <c r="N15" i="3" s="1"/>
  <c r="L29" i="3"/>
  <c r="M29" i="3" s="1"/>
  <c r="N3" i="3"/>
  <c r="M3" i="3"/>
  <c r="N4" i="3"/>
  <c r="M4" i="3"/>
  <c r="L20" i="3"/>
  <c r="L27" i="3"/>
  <c r="L6" i="3"/>
  <c r="L13" i="3"/>
  <c r="L26" i="3"/>
  <c r="L19" i="3"/>
  <c r="L12" i="3"/>
  <c r="L5" i="3"/>
  <c r="M21" i="3"/>
  <c r="N21" i="3"/>
  <c r="M8" i="3"/>
  <c r="N8" i="3"/>
  <c r="L28" i="3"/>
  <c r="M15" i="3"/>
  <c r="K39" i="3"/>
  <c r="L39" i="3" s="1"/>
  <c r="L23" i="3" s="1"/>
  <c r="M22" i="3"/>
  <c r="L7" i="3"/>
  <c r="L11" i="3"/>
  <c r="L10" i="3"/>
  <c r="L17" i="3"/>
  <c r="M10" i="4" l="1"/>
  <c r="M3" i="4"/>
  <c r="M16" i="4"/>
  <c r="M25" i="3"/>
  <c r="N24" i="3"/>
  <c r="M30" i="4"/>
  <c r="N17" i="4"/>
  <c r="M28" i="4"/>
  <c r="M22" i="4"/>
  <c r="N22" i="4"/>
  <c r="M18" i="4"/>
  <c r="N18" i="4"/>
  <c r="N19" i="4"/>
  <c r="M19" i="4"/>
  <c r="M6" i="4"/>
  <c r="N6" i="4"/>
  <c r="M9" i="4"/>
  <c r="N9" i="4"/>
  <c r="M25" i="4"/>
  <c r="N25" i="4"/>
  <c r="N11" i="4"/>
  <c r="M11" i="4"/>
  <c r="M26" i="4"/>
  <c r="N26" i="4"/>
  <c r="N27" i="4"/>
  <c r="M27" i="4"/>
  <c r="N23" i="4"/>
  <c r="M23" i="4"/>
  <c r="M13" i="4"/>
  <c r="N13" i="4"/>
  <c r="L8" i="4"/>
  <c r="L29" i="4"/>
  <c r="L15" i="4"/>
  <c r="N21" i="4"/>
  <c r="M21" i="4"/>
  <c r="M5" i="4"/>
  <c r="N5" i="4"/>
  <c r="N20" i="4"/>
  <c r="M20" i="4"/>
  <c r="N29" i="3"/>
  <c r="N18" i="3"/>
  <c r="N14" i="3"/>
  <c r="N7" i="3"/>
  <c r="M7" i="3"/>
  <c r="N23" i="3"/>
  <c r="M23" i="3"/>
  <c r="N12" i="3"/>
  <c r="M12" i="3"/>
  <c r="M6" i="3"/>
  <c r="N6" i="3"/>
  <c r="M5" i="3"/>
  <c r="N5" i="3"/>
  <c r="M13" i="3"/>
  <c r="N13" i="3"/>
  <c r="M10" i="3"/>
  <c r="N10" i="3"/>
  <c r="N28" i="3"/>
  <c r="M28" i="3"/>
  <c r="N19" i="3"/>
  <c r="M19" i="3"/>
  <c r="N27" i="3"/>
  <c r="M27" i="3"/>
  <c r="N17" i="3"/>
  <c r="M17" i="3"/>
  <c r="N11" i="3"/>
  <c r="M11" i="3"/>
  <c r="L16" i="3"/>
  <c r="L30" i="3"/>
  <c r="L9" i="3"/>
  <c r="M26" i="3"/>
  <c r="N26" i="3"/>
  <c r="N20" i="3"/>
  <c r="M20" i="3"/>
  <c r="M29" i="4" l="1"/>
  <c r="N29" i="4"/>
  <c r="N8" i="4"/>
  <c r="M8" i="4"/>
  <c r="N15" i="4"/>
  <c r="M15" i="4"/>
  <c r="N9" i="3"/>
  <c r="M9" i="3"/>
  <c r="M30" i="3"/>
  <c r="N30" i="3"/>
  <c r="M16" i="3"/>
  <c r="N16" i="3"/>
</calcChain>
</file>

<file path=xl/sharedStrings.xml><?xml version="1.0" encoding="utf-8"?>
<sst xmlns="http://schemas.openxmlformats.org/spreadsheetml/2006/main" count="279" uniqueCount="42">
  <si>
    <t>Year</t>
  </si>
  <si>
    <t>Cluster</t>
  </si>
  <si>
    <t>TOTAL_CLUSTER_POPULATION</t>
  </si>
  <si>
    <t>TOTAL_CBSAS_IN_CLUSTER_WITH_TNCS</t>
  </si>
  <si>
    <t>TOTAL_CBSAS_WITH_TNCS_YEARLY</t>
  </si>
  <si>
    <t>TRIPS</t>
  </si>
  <si>
    <t>TRIPS_SHARE_2017</t>
  </si>
  <si>
    <t>WEIGHTED_REV_SHARE</t>
  </si>
  <si>
    <t>TOTAL_YEARLY_POPULATION</t>
  </si>
  <si>
    <t>TOTAL_YEARLY_REVENUE</t>
  </si>
  <si>
    <t>UBER_REV_PER_CAPITA</t>
  </si>
  <si>
    <t>TNC_REV_CLUSTER</t>
  </si>
  <si>
    <t>TNC_REV_PER_CAPITA_EACH_CLUSTER</t>
  </si>
  <si>
    <t>TNC_REV_BY_TRIP_SHARE_2017</t>
  </si>
  <si>
    <t>cluster_1</t>
  </si>
  <si>
    <t>NA</t>
  </si>
  <si>
    <t>cluster_2</t>
  </si>
  <si>
    <t>cluster_3</t>
  </si>
  <si>
    <t>cluster_4</t>
  </si>
  <si>
    <t>est_year_4['UBER_REV_PER_CAPITA']*est_year_4['TOTAL_CLUSTER_POPULATION']/1000000</t>
  </si>
  <si>
    <t>est_year_4['TRIPS_SHARE_2017']*est_year_4['TOTAL_YEARLY_REVENUE']</t>
  </si>
  <si>
    <t>est_year_4['TNC_REV_BY_TRIP_SHARE_2017']*1000000/est_year_4['TOTAL_CLUSTER_POPULATION']</t>
  </si>
  <si>
    <t>Formulas</t>
  </si>
  <si>
    <t>Population Share</t>
  </si>
  <si>
    <t>TNC revenue in cluster -- unscaled</t>
  </si>
  <si>
    <t>Totals</t>
  </si>
  <si>
    <t>Scaling Factor</t>
  </si>
  <si>
    <t>TNC revenue in cluster -- scaled</t>
  </si>
  <si>
    <t>Share of revenue in cluster</t>
  </si>
  <si>
    <t>Revenue per capita in cluster</t>
  </si>
  <si>
    <t>Revenue per capita in cluster from V1</t>
  </si>
  <si>
    <t>Share of revenue in cluster from V1</t>
  </si>
  <si>
    <t>Total yearly bookings</t>
  </si>
  <si>
    <t>TNC bookings in cluster -- unscaled</t>
  </si>
  <si>
    <t>TNC bookings in cluster -- scaled</t>
  </si>
  <si>
    <t>Share of bookings in cluster</t>
  </si>
  <si>
    <t>Bookings per capita in cluster</t>
  </si>
  <si>
    <t>Total yearly trips</t>
  </si>
  <si>
    <t>TNC trips in cluster -- unscaled</t>
  </si>
  <si>
    <t>TNC trips in cluster -- scaled</t>
  </si>
  <si>
    <t>Share of trips in cluster</t>
  </si>
  <si>
    <t>Trips per capita in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</si>
</sst>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0" fillId="33" borderId="0" xfId="0" applyFill="1"/>
    <xf numFmtId="0" fontId="0" fillId="0" borderId="0" xfId="0" applyAlignment="1">
      <alignment vertical="center"/>
    </xf>
    <xf numFmtId="165" fontId="0" fillId="0" borderId="0" xfId="42" applyNumberFormat="1" applyFont="1"/>
    <xf numFmtId="165" fontId="0" fillId="33" borderId="0" xfId="42" applyNumberFormat="1" applyFont="1" applyFill="1"/>
    <xf numFmtId="166" fontId="0" fillId="0" borderId="0" xfId="0" applyNumberFormat="1"/>
    <xf numFmtId="166" fontId="0" fillId="33" borderId="0" xfId="0" applyNumberFormat="1" applyFill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34" borderId="0" xfId="0" applyFill="1" applyAlignment="1">
      <alignment vertical="center" wrapText="1"/>
    </xf>
    <xf numFmtId="2" fontId="0" fillId="34" borderId="0" xfId="0" applyNumberFormat="1" applyFill="1"/>
    <xf numFmtId="166" fontId="0" fillId="34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opLeftCell="I1" workbookViewId="0">
      <selection activeCell="G16" sqref="G16"/>
    </sheetView>
  </sheetViews>
  <sheetFormatPr baseColWidth="10" defaultColWidth="10.6640625" defaultRowHeight="16" x14ac:dyDescent="0.2"/>
  <cols>
    <col min="12" max="12" width="37.33203125" customWidth="1"/>
    <col min="13" max="13" width="35" customWidth="1"/>
    <col min="14" max="14" width="41.83203125" customWidth="1"/>
  </cols>
  <sheetData>
    <row r="1" spans="1:14" s="3" customFormat="1" ht="117" customHeight="1" x14ac:dyDescent="0.2">
      <c r="A1" s="3" t="s">
        <v>22</v>
      </c>
      <c r="L1" s="1" t="s">
        <v>19</v>
      </c>
      <c r="M1" s="1" t="s">
        <v>20</v>
      </c>
      <c r="N1" s="1" t="s">
        <v>21</v>
      </c>
    </row>
    <row r="2" spans="1:14" s="1" customFormat="1" ht="68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13</v>
      </c>
      <c r="N2" s="1" t="s">
        <v>12</v>
      </c>
    </row>
    <row r="3" spans="1:14" x14ac:dyDescent="0.2">
      <c r="A3">
        <v>2012</v>
      </c>
      <c r="B3" t="s">
        <v>14</v>
      </c>
      <c r="C3">
        <v>19160024</v>
      </c>
      <c r="D3">
        <v>1</v>
      </c>
      <c r="E3">
        <v>14</v>
      </c>
      <c r="F3" t="s">
        <v>15</v>
      </c>
      <c r="G3">
        <v>0.123634272570442</v>
      </c>
      <c r="H3">
        <v>1.0714285714285701</v>
      </c>
      <c r="I3">
        <v>91051361</v>
      </c>
      <c r="J3">
        <v>15</v>
      </c>
      <c r="K3">
        <v>0.16474218326071999</v>
      </c>
      <c r="L3">
        <v>3.1564641850877901</v>
      </c>
      <c r="M3">
        <v>1.85451408855664</v>
      </c>
      <c r="N3">
        <v>9.6790801961241804E-2</v>
      </c>
    </row>
    <row r="4" spans="1:14" x14ac:dyDescent="0.2">
      <c r="A4">
        <v>2013</v>
      </c>
      <c r="B4" t="s">
        <v>14</v>
      </c>
      <c r="C4">
        <v>19949502</v>
      </c>
      <c r="D4">
        <v>1</v>
      </c>
      <c r="E4">
        <v>25</v>
      </c>
      <c r="F4" t="s">
        <v>15</v>
      </c>
      <c r="G4">
        <v>0.123634272570442</v>
      </c>
      <c r="H4">
        <v>4.12</v>
      </c>
      <c r="I4">
        <v>115048071</v>
      </c>
      <c r="J4">
        <v>103</v>
      </c>
      <c r="K4">
        <v>0.89527793994911897</v>
      </c>
      <c r="L4">
        <v>17.8603490535708</v>
      </c>
      <c r="M4">
        <v>12.734330074755601</v>
      </c>
      <c r="N4">
        <v>0.63832821865706701</v>
      </c>
    </row>
    <row r="5" spans="1:14" x14ac:dyDescent="0.2">
      <c r="A5">
        <v>2014</v>
      </c>
      <c r="B5" t="s">
        <v>14</v>
      </c>
      <c r="C5">
        <v>20092883</v>
      </c>
      <c r="D5">
        <v>1</v>
      </c>
      <c r="E5">
        <v>128</v>
      </c>
      <c r="F5" t="s">
        <v>15</v>
      </c>
      <c r="G5">
        <v>0.123634272570442</v>
      </c>
      <c r="H5">
        <v>3.4765625</v>
      </c>
      <c r="I5">
        <v>211556417</v>
      </c>
      <c r="J5">
        <v>445</v>
      </c>
      <c r="K5">
        <v>2.10345782137159</v>
      </c>
      <c r="L5">
        <v>42.264531900254298</v>
      </c>
      <c r="M5">
        <v>55.017251293847004</v>
      </c>
      <c r="N5">
        <v>2.7381462030036698</v>
      </c>
    </row>
    <row r="6" spans="1:14" x14ac:dyDescent="0.2">
      <c r="A6">
        <v>2015</v>
      </c>
      <c r="B6" t="s">
        <v>14</v>
      </c>
      <c r="C6">
        <v>20182305</v>
      </c>
      <c r="D6">
        <v>1</v>
      </c>
      <c r="E6">
        <v>168</v>
      </c>
      <c r="F6" t="s">
        <v>15</v>
      </c>
      <c r="G6">
        <v>0.123634272570442</v>
      </c>
      <c r="H6">
        <v>10.0595238095238</v>
      </c>
      <c r="I6">
        <v>229844171</v>
      </c>
      <c r="J6">
        <v>1690</v>
      </c>
      <c r="K6">
        <v>7.3528077420766902</v>
      </c>
      <c r="L6">
        <v>148.396608456953</v>
      </c>
      <c r="M6">
        <v>208.941920644048</v>
      </c>
      <c r="N6">
        <v>10.352728325334899</v>
      </c>
    </row>
    <row r="7" spans="1:14" x14ac:dyDescent="0.2">
      <c r="A7">
        <v>2016</v>
      </c>
      <c r="B7" t="s">
        <v>14</v>
      </c>
      <c r="C7">
        <v>20153634</v>
      </c>
      <c r="D7">
        <v>1</v>
      </c>
      <c r="E7">
        <v>214</v>
      </c>
      <c r="F7" t="s">
        <v>15</v>
      </c>
      <c r="G7">
        <v>0.123634272570442</v>
      </c>
      <c r="H7">
        <v>13.8504672897196</v>
      </c>
      <c r="I7">
        <v>244397129</v>
      </c>
      <c r="J7">
        <v>2964</v>
      </c>
      <c r="K7">
        <v>12.127802041406101</v>
      </c>
      <c r="L7">
        <v>244.419283566952</v>
      </c>
      <c r="M7">
        <v>366.45198389879198</v>
      </c>
      <c r="N7">
        <v>18.182923432011901</v>
      </c>
    </row>
    <row r="8" spans="1:14" x14ac:dyDescent="0.2">
      <c r="A8" s="2">
        <v>2017</v>
      </c>
      <c r="B8" s="2" t="s">
        <v>14</v>
      </c>
      <c r="C8" s="2">
        <v>20320876</v>
      </c>
      <c r="D8" s="2">
        <v>1</v>
      </c>
      <c r="E8" s="2">
        <v>244</v>
      </c>
      <c r="F8" s="2">
        <v>215</v>
      </c>
      <c r="G8" s="2">
        <v>0.123634272570442</v>
      </c>
      <c r="H8">
        <v>32.5081967213114</v>
      </c>
      <c r="I8">
        <v>255112607</v>
      </c>
      <c r="J8">
        <v>7932</v>
      </c>
      <c r="K8">
        <v>31.092152180468201</v>
      </c>
      <c r="L8">
        <v>631.81976903242503</v>
      </c>
      <c r="M8">
        <v>980.66705002875199</v>
      </c>
      <c r="N8">
        <v>48.259093260977103</v>
      </c>
    </row>
    <row r="9" spans="1:14" x14ac:dyDescent="0.2">
      <c r="A9">
        <v>2018</v>
      </c>
      <c r="B9" t="s">
        <v>14</v>
      </c>
      <c r="C9">
        <v>20439139.75</v>
      </c>
      <c r="D9">
        <v>1</v>
      </c>
      <c r="E9">
        <v>246</v>
      </c>
      <c r="F9" t="s">
        <v>15</v>
      </c>
      <c r="G9">
        <v>0.123634272570442</v>
      </c>
      <c r="H9">
        <v>45.8130081300813</v>
      </c>
      <c r="I9">
        <v>258184548.25</v>
      </c>
      <c r="J9">
        <v>11270</v>
      </c>
      <c r="K9">
        <v>43.650946876523598</v>
      </c>
      <c r="L9">
        <v>892.18780342909201</v>
      </c>
      <c r="M9">
        <v>1393.35825186889</v>
      </c>
      <c r="N9">
        <v>68.171081019634897</v>
      </c>
    </row>
    <row r="10" spans="1:14" x14ac:dyDescent="0.2">
      <c r="A10">
        <v>2012</v>
      </c>
      <c r="B10" t="s">
        <v>16</v>
      </c>
      <c r="C10">
        <v>47047019</v>
      </c>
      <c r="D10">
        <v>7</v>
      </c>
      <c r="E10">
        <v>14</v>
      </c>
      <c r="F10" t="s">
        <v>15</v>
      </c>
      <c r="G10">
        <v>0.58021851638872901</v>
      </c>
      <c r="H10">
        <v>7.5</v>
      </c>
      <c r="I10">
        <v>91051361</v>
      </c>
      <c r="J10">
        <v>15</v>
      </c>
      <c r="K10">
        <v>0.16474218326071999</v>
      </c>
      <c r="L10">
        <v>7.7506286259685897</v>
      </c>
      <c r="M10">
        <v>8.7032777458309294</v>
      </c>
      <c r="N10">
        <v>0.184991056411691</v>
      </c>
    </row>
    <row r="11" spans="1:14" x14ac:dyDescent="0.2">
      <c r="A11">
        <v>2013</v>
      </c>
      <c r="B11" t="s">
        <v>16</v>
      </c>
      <c r="C11">
        <v>47464043</v>
      </c>
      <c r="D11">
        <v>7</v>
      </c>
      <c r="E11">
        <v>25</v>
      </c>
      <c r="F11" t="s">
        <v>15</v>
      </c>
      <c r="G11">
        <v>0.58021851638872901</v>
      </c>
      <c r="H11">
        <v>28.84</v>
      </c>
      <c r="I11">
        <v>115048071</v>
      </c>
      <c r="J11">
        <v>103</v>
      </c>
      <c r="K11">
        <v>0.89527793994911897</v>
      </c>
      <c r="L11">
        <v>42.493510638696399</v>
      </c>
      <c r="M11">
        <v>59.762507188039102</v>
      </c>
      <c r="N11">
        <v>1.25911117997341</v>
      </c>
    </row>
    <row r="12" spans="1:14" x14ac:dyDescent="0.2">
      <c r="A12">
        <v>2014</v>
      </c>
      <c r="B12" t="s">
        <v>16</v>
      </c>
      <c r="C12">
        <v>53827462</v>
      </c>
      <c r="D12">
        <v>8</v>
      </c>
      <c r="E12">
        <v>128</v>
      </c>
      <c r="F12" t="s">
        <v>15</v>
      </c>
      <c r="G12">
        <v>0.58021851638872901</v>
      </c>
      <c r="H12">
        <v>27.8125</v>
      </c>
      <c r="I12">
        <v>211556417</v>
      </c>
      <c r="J12">
        <v>445</v>
      </c>
      <c r="K12">
        <v>2.10345782137159</v>
      </c>
      <c r="L12">
        <v>113.22379594848201</v>
      </c>
      <c r="M12">
        <v>258.19723979298402</v>
      </c>
      <c r="N12">
        <v>4.7967567148713801</v>
      </c>
    </row>
    <row r="13" spans="1:14" x14ac:dyDescent="0.2">
      <c r="A13">
        <v>2015</v>
      </c>
      <c r="B13" t="s">
        <v>16</v>
      </c>
      <c r="C13">
        <v>54234698</v>
      </c>
      <c r="D13">
        <v>8</v>
      </c>
      <c r="E13">
        <v>168</v>
      </c>
      <c r="F13" t="s">
        <v>15</v>
      </c>
      <c r="G13">
        <v>0.58021851638872901</v>
      </c>
      <c r="H13">
        <v>80.476190476190396</v>
      </c>
      <c r="I13">
        <v>229844171</v>
      </c>
      <c r="J13">
        <v>1690</v>
      </c>
      <c r="K13">
        <v>7.3528077420766902</v>
      </c>
      <c r="L13">
        <v>398.77730734359102</v>
      </c>
      <c r="M13">
        <v>980.56929269695195</v>
      </c>
      <c r="N13">
        <v>18.080109761041701</v>
      </c>
    </row>
    <row r="14" spans="1:14" x14ac:dyDescent="0.2">
      <c r="A14">
        <v>2016</v>
      </c>
      <c r="B14" t="s">
        <v>16</v>
      </c>
      <c r="C14">
        <v>54366369</v>
      </c>
      <c r="D14">
        <v>8</v>
      </c>
      <c r="E14">
        <v>214</v>
      </c>
      <c r="F14" t="s">
        <v>15</v>
      </c>
      <c r="G14">
        <v>0.58021851638872901</v>
      </c>
      <c r="H14">
        <v>110.803738317757</v>
      </c>
      <c r="I14">
        <v>244397129</v>
      </c>
      <c r="J14">
        <v>2964</v>
      </c>
      <c r="K14">
        <v>12.127802041406101</v>
      </c>
      <c r="L14">
        <v>659.34456094203904</v>
      </c>
      <c r="M14">
        <v>1719.7676825761901</v>
      </c>
      <c r="N14">
        <v>31.632932531804599</v>
      </c>
    </row>
    <row r="15" spans="1:14" x14ac:dyDescent="0.2">
      <c r="A15" s="2">
        <v>2017</v>
      </c>
      <c r="B15" s="2" t="s">
        <v>16</v>
      </c>
      <c r="C15" s="2">
        <v>54790390</v>
      </c>
      <c r="D15" s="2">
        <v>8</v>
      </c>
      <c r="E15" s="2">
        <v>244</v>
      </c>
      <c r="F15" s="2">
        <v>1009</v>
      </c>
      <c r="G15" s="2">
        <v>0.58021851638872901</v>
      </c>
      <c r="H15">
        <v>260.06557377049103</v>
      </c>
      <c r="I15">
        <v>255112607</v>
      </c>
      <c r="J15">
        <v>7932</v>
      </c>
      <c r="K15">
        <v>31.092152180468201</v>
      </c>
      <c r="L15">
        <v>1703.5511439072</v>
      </c>
      <c r="M15">
        <v>4602.2932719953997</v>
      </c>
      <c r="N15">
        <v>83.998184207036999</v>
      </c>
    </row>
    <row r="16" spans="1:14" x14ac:dyDescent="0.2">
      <c r="A16">
        <v>2018</v>
      </c>
      <c r="B16" t="s">
        <v>16</v>
      </c>
      <c r="C16">
        <v>55141323.5</v>
      </c>
      <c r="D16">
        <v>8</v>
      </c>
      <c r="E16">
        <v>246</v>
      </c>
      <c r="F16" t="s">
        <v>15</v>
      </c>
      <c r="G16">
        <v>0.58021851638872901</v>
      </c>
      <c r="H16">
        <v>366.50406504065</v>
      </c>
      <c r="I16">
        <v>258184548.25</v>
      </c>
      <c r="J16">
        <v>11270</v>
      </c>
      <c r="K16">
        <v>43.650946876523598</v>
      </c>
      <c r="L16">
        <v>2406.9709827996999</v>
      </c>
      <c r="M16">
        <v>6539.06267970097</v>
      </c>
      <c r="N16">
        <v>118.58733640481</v>
      </c>
    </row>
    <row r="17" spans="1:14" x14ac:dyDescent="0.2">
      <c r="A17">
        <v>2012</v>
      </c>
      <c r="B17" t="s">
        <v>17</v>
      </c>
      <c r="C17">
        <v>19402205</v>
      </c>
      <c r="D17">
        <v>5</v>
      </c>
      <c r="E17">
        <v>14</v>
      </c>
      <c r="F17" t="s">
        <v>15</v>
      </c>
      <c r="G17">
        <v>9.8332374928119595E-2</v>
      </c>
      <c r="H17">
        <v>5.3571428571428497</v>
      </c>
      <c r="I17">
        <v>91051361</v>
      </c>
      <c r="J17">
        <v>15</v>
      </c>
      <c r="K17">
        <v>0.16474218326071999</v>
      </c>
      <c r="L17">
        <v>3.1963616117720601</v>
      </c>
      <c r="M17">
        <v>1.47498562392179</v>
      </c>
      <c r="N17">
        <v>7.6021546206825094E-2</v>
      </c>
    </row>
    <row r="18" spans="1:14" x14ac:dyDescent="0.2">
      <c r="A18">
        <v>2013</v>
      </c>
      <c r="B18" t="s">
        <v>17</v>
      </c>
      <c r="C18">
        <v>29564371</v>
      </c>
      <c r="D18">
        <v>8</v>
      </c>
      <c r="E18">
        <v>25</v>
      </c>
      <c r="F18" t="s">
        <v>15</v>
      </c>
      <c r="G18">
        <v>9.8332374928119595E-2</v>
      </c>
      <c r="H18">
        <v>32.96</v>
      </c>
      <c r="I18">
        <v>115048071</v>
      </c>
      <c r="J18">
        <v>103</v>
      </c>
      <c r="K18">
        <v>0.89527793994911897</v>
      </c>
      <c r="L18">
        <v>26.468329164771401</v>
      </c>
      <c r="M18">
        <v>10.1282346175963</v>
      </c>
      <c r="N18">
        <v>0.342582448907718</v>
      </c>
    </row>
    <row r="19" spans="1:14" x14ac:dyDescent="0.2">
      <c r="A19">
        <v>2014</v>
      </c>
      <c r="B19" t="s">
        <v>17</v>
      </c>
      <c r="C19">
        <v>38808179</v>
      </c>
      <c r="D19">
        <v>10</v>
      </c>
      <c r="E19">
        <v>128</v>
      </c>
      <c r="F19" t="s">
        <v>15</v>
      </c>
      <c r="G19">
        <v>9.8332374928119595E-2</v>
      </c>
      <c r="H19">
        <v>34.765625</v>
      </c>
      <c r="I19">
        <v>211556417</v>
      </c>
      <c r="J19">
        <v>445</v>
      </c>
      <c r="K19">
        <v>2.10345782137159</v>
      </c>
      <c r="L19">
        <v>81.631367650738696</v>
      </c>
      <c r="M19">
        <v>43.757906843013203</v>
      </c>
      <c r="N19">
        <v>1.1275434192110101</v>
      </c>
    </row>
    <row r="20" spans="1:14" x14ac:dyDescent="0.2">
      <c r="A20">
        <v>2015</v>
      </c>
      <c r="B20" t="s">
        <v>17</v>
      </c>
      <c r="C20">
        <v>39430190</v>
      </c>
      <c r="D20">
        <v>10</v>
      </c>
      <c r="E20">
        <v>168</v>
      </c>
      <c r="F20" t="s">
        <v>15</v>
      </c>
      <c r="G20">
        <v>9.8332374928119595E-2</v>
      </c>
      <c r="H20">
        <v>100.595238095238</v>
      </c>
      <c r="I20">
        <v>229844171</v>
      </c>
      <c r="J20">
        <v>1690</v>
      </c>
      <c r="K20">
        <v>7.3528077420766902</v>
      </c>
      <c r="L20">
        <v>289.92260630355503</v>
      </c>
      <c r="M20">
        <v>166.181713628522</v>
      </c>
      <c r="N20">
        <v>4.21458059493302</v>
      </c>
    </row>
    <row r="21" spans="1:14" x14ac:dyDescent="0.2">
      <c r="A21">
        <v>2016</v>
      </c>
      <c r="B21" t="s">
        <v>17</v>
      </c>
      <c r="C21">
        <v>39893396</v>
      </c>
      <c r="D21">
        <v>10</v>
      </c>
      <c r="E21">
        <v>214</v>
      </c>
      <c r="F21" t="s">
        <v>15</v>
      </c>
      <c r="G21">
        <v>9.8332374928119595E-2</v>
      </c>
      <c r="H21">
        <v>138.504672897196</v>
      </c>
      <c r="I21">
        <v>244397129</v>
      </c>
      <c r="J21">
        <v>2964</v>
      </c>
      <c r="K21">
        <v>12.127802041406101</v>
      </c>
      <c r="L21">
        <v>483.81920944742302</v>
      </c>
      <c r="M21">
        <v>291.45715928694602</v>
      </c>
      <c r="N21">
        <v>7.3058999360933399</v>
      </c>
    </row>
    <row r="22" spans="1:14" x14ac:dyDescent="0.2">
      <c r="A22" s="2">
        <v>2017</v>
      </c>
      <c r="B22" s="2" t="s">
        <v>17</v>
      </c>
      <c r="C22" s="2">
        <v>40450320</v>
      </c>
      <c r="D22" s="2">
        <v>10</v>
      </c>
      <c r="E22" s="2">
        <v>244</v>
      </c>
      <c r="F22" s="2">
        <v>171</v>
      </c>
      <c r="G22" s="2">
        <v>9.8332374928119595E-2</v>
      </c>
      <c r="H22">
        <v>325.08196721311401</v>
      </c>
      <c r="I22">
        <v>255112607</v>
      </c>
      <c r="J22">
        <v>7932</v>
      </c>
      <c r="K22">
        <v>31.092152180468201</v>
      </c>
      <c r="L22">
        <v>1257.68750518864</v>
      </c>
      <c r="M22">
        <v>779.97239792984396</v>
      </c>
      <c r="N22">
        <v>19.282230596194101</v>
      </c>
    </row>
    <row r="23" spans="1:14" x14ac:dyDescent="0.2">
      <c r="A23">
        <v>2018</v>
      </c>
      <c r="B23" t="s">
        <v>17</v>
      </c>
      <c r="C23">
        <v>40983814.5</v>
      </c>
      <c r="D23">
        <v>10</v>
      </c>
      <c r="E23">
        <v>246</v>
      </c>
      <c r="F23" t="s">
        <v>15</v>
      </c>
      <c r="G23">
        <v>9.8332374928119595E-2</v>
      </c>
      <c r="H23">
        <v>458.130081300813</v>
      </c>
      <c r="I23">
        <v>258184548.25</v>
      </c>
      <c r="J23">
        <v>11270</v>
      </c>
      <c r="K23">
        <v>43.650946876523598</v>
      </c>
      <c r="L23">
        <v>1788.9823095367899</v>
      </c>
      <c r="M23">
        <v>1108.2058654399</v>
      </c>
      <c r="N23">
        <v>27.040085920745799</v>
      </c>
    </row>
    <row r="24" spans="1:14" x14ac:dyDescent="0.2">
      <c r="A24">
        <v>2012</v>
      </c>
      <c r="B24" t="s">
        <v>18</v>
      </c>
      <c r="C24">
        <v>5442113</v>
      </c>
      <c r="D24">
        <v>1</v>
      </c>
      <c r="E24">
        <v>14</v>
      </c>
      <c r="F24" t="s">
        <v>15</v>
      </c>
      <c r="G24">
        <v>0.197814836112708</v>
      </c>
      <c r="H24">
        <v>1.0714285714285701</v>
      </c>
      <c r="I24">
        <v>91051361</v>
      </c>
      <c r="J24">
        <v>15</v>
      </c>
      <c r="K24">
        <v>0.16474218326071999</v>
      </c>
      <c r="L24">
        <v>0.89654557717154804</v>
      </c>
      <c r="M24">
        <v>2.9672225416906199</v>
      </c>
      <c r="N24">
        <v>0.54523354103279797</v>
      </c>
    </row>
    <row r="25" spans="1:14" x14ac:dyDescent="0.2">
      <c r="A25">
        <v>2013</v>
      </c>
      <c r="B25" t="s">
        <v>18</v>
      </c>
      <c r="C25">
        <v>18070155</v>
      </c>
      <c r="D25">
        <v>9</v>
      </c>
      <c r="E25">
        <v>25</v>
      </c>
      <c r="F25" t="s">
        <v>15</v>
      </c>
      <c r="G25">
        <v>0.197814836112708</v>
      </c>
      <c r="H25">
        <v>37.08</v>
      </c>
      <c r="I25">
        <v>115048071</v>
      </c>
      <c r="J25">
        <v>103</v>
      </c>
      <c r="K25">
        <v>0.89527793994911897</v>
      </c>
      <c r="L25">
        <v>16.1778111429612</v>
      </c>
      <c r="M25">
        <v>20.374928119608899</v>
      </c>
      <c r="N25">
        <v>1.1275458411734101</v>
      </c>
    </row>
    <row r="26" spans="1:14" x14ac:dyDescent="0.2">
      <c r="A26">
        <v>2014</v>
      </c>
      <c r="B26" t="s">
        <v>18</v>
      </c>
      <c r="C26">
        <v>98827893</v>
      </c>
      <c r="D26">
        <v>109</v>
      </c>
      <c r="E26">
        <v>128</v>
      </c>
      <c r="F26" t="s">
        <v>15</v>
      </c>
      <c r="G26">
        <v>0.197814836112708</v>
      </c>
      <c r="H26">
        <v>378.9453125</v>
      </c>
      <c r="I26">
        <v>211556417</v>
      </c>
      <c r="J26">
        <v>445</v>
      </c>
      <c r="K26">
        <v>2.10345782137159</v>
      </c>
      <c r="L26">
        <v>207.88030450052401</v>
      </c>
      <c r="M26">
        <v>88.027602070155197</v>
      </c>
      <c r="N26">
        <v>0.89071616724799796</v>
      </c>
    </row>
    <row r="27" spans="1:14" x14ac:dyDescent="0.2">
      <c r="A27">
        <v>2015</v>
      </c>
      <c r="B27" t="s">
        <v>18</v>
      </c>
      <c r="C27">
        <v>115996978</v>
      </c>
      <c r="D27">
        <v>149</v>
      </c>
      <c r="E27">
        <v>168</v>
      </c>
      <c r="F27" t="s">
        <v>15</v>
      </c>
      <c r="G27">
        <v>0.197814836112708</v>
      </c>
      <c r="H27">
        <v>1498.86904761904</v>
      </c>
      <c r="I27">
        <v>229844171</v>
      </c>
      <c r="J27">
        <v>1690</v>
      </c>
      <c r="K27">
        <v>7.3528077420766902</v>
      </c>
      <c r="L27">
        <v>852.90347789589998</v>
      </c>
      <c r="M27">
        <v>334.307073030477</v>
      </c>
      <c r="N27">
        <v>2.8820326080432599</v>
      </c>
    </row>
    <row r="28" spans="1:14" x14ac:dyDescent="0.2">
      <c r="A28">
        <v>2016</v>
      </c>
      <c r="B28" t="s">
        <v>18</v>
      </c>
      <c r="C28">
        <v>129983730</v>
      </c>
      <c r="D28">
        <v>195</v>
      </c>
      <c r="E28">
        <v>214</v>
      </c>
      <c r="F28" t="s">
        <v>15</v>
      </c>
      <c r="G28">
        <v>0.197814836112708</v>
      </c>
      <c r="H28">
        <v>2700.8411214953198</v>
      </c>
      <c r="I28">
        <v>244397129</v>
      </c>
      <c r="J28">
        <v>2964</v>
      </c>
      <c r="K28">
        <v>12.127802041406101</v>
      </c>
      <c r="L28">
        <v>1576.4169460435801</v>
      </c>
      <c r="M28">
        <v>586.32317423806705</v>
      </c>
      <c r="N28">
        <v>4.5107428001801999</v>
      </c>
    </row>
    <row r="29" spans="1:14" x14ac:dyDescent="0.2">
      <c r="A29" s="2">
        <v>2017</v>
      </c>
      <c r="B29" s="2" t="s">
        <v>18</v>
      </c>
      <c r="C29" s="2">
        <v>139551021</v>
      </c>
      <c r="D29" s="2">
        <v>225</v>
      </c>
      <c r="E29" s="2">
        <v>244</v>
      </c>
      <c r="F29" s="2">
        <v>344</v>
      </c>
      <c r="G29" s="2">
        <v>0.197814836112708</v>
      </c>
      <c r="H29">
        <v>7314.3442622950797</v>
      </c>
      <c r="I29">
        <v>255112607</v>
      </c>
      <c r="J29">
        <v>7932</v>
      </c>
      <c r="K29">
        <v>31.092152180468201</v>
      </c>
      <c r="L29">
        <v>4338.9415818717198</v>
      </c>
      <c r="M29">
        <v>1569.067280046</v>
      </c>
      <c r="N29">
        <v>11.243681836236799</v>
      </c>
    </row>
    <row r="30" spans="1:14" x14ac:dyDescent="0.2">
      <c r="A30">
        <v>2018</v>
      </c>
      <c r="B30" t="s">
        <v>18</v>
      </c>
      <c r="C30">
        <v>141620270.5</v>
      </c>
      <c r="D30">
        <v>227</v>
      </c>
      <c r="E30">
        <v>246</v>
      </c>
      <c r="F30" t="s">
        <v>15</v>
      </c>
      <c r="G30">
        <v>0.197814836112708</v>
      </c>
      <c r="H30">
        <v>10399.5528455284</v>
      </c>
      <c r="I30">
        <v>258184548.25</v>
      </c>
      <c r="J30">
        <v>11270</v>
      </c>
      <c r="K30">
        <v>43.650946876523598</v>
      </c>
      <c r="L30">
        <v>6181.8589042344001</v>
      </c>
      <c r="M30">
        <v>2229.3732029902199</v>
      </c>
      <c r="N30">
        <v>15.7419075328642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CD596-51F0-42BC-96AC-311C1DF16472}">
  <dimension ref="A1:R39"/>
  <sheetViews>
    <sheetView topLeftCell="D1" workbookViewId="0">
      <selection activeCell="O3" sqref="O3"/>
    </sheetView>
  </sheetViews>
  <sheetFormatPr baseColWidth="10" defaultColWidth="10.6640625" defaultRowHeight="16" x14ac:dyDescent="0.2"/>
  <cols>
    <col min="3" max="3" width="14.5" bestFit="1" customWidth="1"/>
    <col min="8" max="8" width="14.5" bestFit="1" customWidth="1"/>
    <col min="9" max="9" width="10.6640625" bestFit="1" customWidth="1"/>
    <col min="14" max="14" width="11.6640625" bestFit="1" customWidth="1"/>
    <col min="15" max="15" width="4.1640625" customWidth="1"/>
  </cols>
  <sheetData>
    <row r="1" spans="1:18" s="3" customFormat="1" ht="20" customHeight="1" x14ac:dyDescent="0.2">
      <c r="A1" s="3" t="s">
        <v>22</v>
      </c>
    </row>
    <row r="2" spans="1:18" s="1" customFormat="1" ht="68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8</v>
      </c>
      <c r="I2" s="1" t="s">
        <v>9</v>
      </c>
      <c r="J2" s="1" t="s">
        <v>23</v>
      </c>
      <c r="K2" s="1" t="s">
        <v>24</v>
      </c>
      <c r="L2" s="1" t="s">
        <v>27</v>
      </c>
      <c r="M2" s="1" t="s">
        <v>28</v>
      </c>
      <c r="N2" s="1" t="s">
        <v>29</v>
      </c>
      <c r="P2" s="11" t="s">
        <v>30</v>
      </c>
      <c r="Q2" s="11" t="s">
        <v>31</v>
      </c>
    </row>
    <row r="3" spans="1:18" x14ac:dyDescent="0.2">
      <c r="A3">
        <v>2012</v>
      </c>
      <c r="B3" t="s">
        <v>14</v>
      </c>
      <c r="C3" s="4">
        <v>19160024</v>
      </c>
      <c r="D3">
        <v>1</v>
      </c>
      <c r="E3">
        <v>14</v>
      </c>
      <c r="F3" t="s">
        <v>15</v>
      </c>
      <c r="G3" s="6">
        <v>0.123634272570442</v>
      </c>
      <c r="H3" s="4">
        <v>91051361</v>
      </c>
      <c r="I3" s="4">
        <v>15</v>
      </c>
      <c r="J3" s="6">
        <f>C3/H3</f>
        <v>0.21043094567251994</v>
      </c>
      <c r="K3" s="9">
        <f>I3*G3*J3/J8</f>
        <v>4.8992459125674808</v>
      </c>
      <c r="L3" s="9">
        <f>K3*L33</f>
        <v>2.6110992674920244</v>
      </c>
      <c r="M3" s="6">
        <f>L3/I3</f>
        <v>0.17407328449946829</v>
      </c>
      <c r="N3" s="10">
        <f>L3/C3*1000000</f>
        <v>0.13627849670188433</v>
      </c>
      <c r="P3" s="12">
        <f>TNC_REVENUE_CLUSTERS_V1!N3</f>
        <v>9.6790801961241804E-2</v>
      </c>
      <c r="Q3" s="13">
        <f>P3*C3/I3/1000000</f>
        <v>0.12363427257044267</v>
      </c>
      <c r="R3" s="10"/>
    </row>
    <row r="4" spans="1:18" x14ac:dyDescent="0.2">
      <c r="A4">
        <v>2013</v>
      </c>
      <c r="B4" t="s">
        <v>14</v>
      </c>
      <c r="C4" s="4">
        <v>19949502</v>
      </c>
      <c r="D4">
        <v>1</v>
      </c>
      <c r="E4">
        <v>25</v>
      </c>
      <c r="F4" t="s">
        <v>15</v>
      </c>
      <c r="G4" s="6">
        <v>0.123634272570442</v>
      </c>
      <c r="H4" s="4">
        <v>115048071</v>
      </c>
      <c r="I4" s="4">
        <v>103</v>
      </c>
      <c r="J4" s="6">
        <f t="shared" ref="J4:J30" si="0">C4/H4</f>
        <v>0.17340144712204691</v>
      </c>
      <c r="K4" s="9">
        <f>I4*G4*J4/J8</f>
        <v>27.721601439713925</v>
      </c>
      <c r="L4" s="9">
        <f t="shared" ref="L4:L9" si="1">K4*L34</f>
        <v>17.327414781008827</v>
      </c>
      <c r="M4" s="6">
        <f t="shared" ref="M4:M30" si="2">L4/I4</f>
        <v>0.16822732797095949</v>
      </c>
      <c r="N4" s="10">
        <f t="shared" ref="N4:N30" si="3">L4/C4*1000000</f>
        <v>0.86856377572777632</v>
      </c>
      <c r="P4" s="12">
        <f>TNC_REVENUE_CLUSTERS_V1!N4</f>
        <v>0.63832821865706701</v>
      </c>
      <c r="Q4" s="13">
        <f t="shared" ref="Q4:Q30" si="4">P4*C4/I4/1000000</f>
        <v>0.12363427257044268</v>
      </c>
      <c r="R4" s="10"/>
    </row>
    <row r="5" spans="1:18" x14ac:dyDescent="0.2">
      <c r="A5">
        <v>2014</v>
      </c>
      <c r="B5" t="s">
        <v>14</v>
      </c>
      <c r="C5" s="4">
        <v>20092883</v>
      </c>
      <c r="D5">
        <v>1</v>
      </c>
      <c r="E5">
        <v>128</v>
      </c>
      <c r="F5" t="s">
        <v>15</v>
      </c>
      <c r="G5" s="6">
        <v>0.123634272570442</v>
      </c>
      <c r="H5" s="4">
        <v>211556417</v>
      </c>
      <c r="I5" s="4">
        <v>445</v>
      </c>
      <c r="J5" s="6">
        <f t="shared" si="0"/>
        <v>9.4976476180346728E-2</v>
      </c>
      <c r="K5" s="9">
        <f>I5*G5*J5/J8</f>
        <v>65.600090169608279</v>
      </c>
      <c r="L5" s="9">
        <f t="shared" si="1"/>
        <v>58.703006680820145</v>
      </c>
      <c r="M5" s="6">
        <f t="shared" si="2"/>
        <v>0.13191686894566323</v>
      </c>
      <c r="N5" s="10">
        <f t="shared" si="3"/>
        <v>2.9215820686767624</v>
      </c>
      <c r="P5" s="12">
        <f>TNC_REVENUE_CLUSTERS_V1!N5</f>
        <v>2.7381462030036698</v>
      </c>
      <c r="Q5" s="13">
        <f t="shared" si="4"/>
        <v>0.12363427257044267</v>
      </c>
      <c r="R5" s="10"/>
    </row>
    <row r="6" spans="1:18" x14ac:dyDescent="0.2">
      <c r="A6">
        <v>2015</v>
      </c>
      <c r="B6" t="s">
        <v>14</v>
      </c>
      <c r="C6" s="4">
        <v>20182305</v>
      </c>
      <c r="D6">
        <v>1</v>
      </c>
      <c r="E6">
        <v>168</v>
      </c>
      <c r="F6" t="s">
        <v>15</v>
      </c>
      <c r="G6" s="6">
        <v>0.123634272570442</v>
      </c>
      <c r="H6" s="4">
        <v>229844171</v>
      </c>
      <c r="I6" s="4">
        <v>1690</v>
      </c>
      <c r="J6" s="6">
        <f t="shared" si="0"/>
        <v>8.7808644057368768E-2</v>
      </c>
      <c r="K6" s="9">
        <f>I6*G6*J6/J8</f>
        <v>230.33097630454566</v>
      </c>
      <c r="L6" s="9">
        <f t="shared" si="1"/>
        <v>216.74971821271879</v>
      </c>
      <c r="M6" s="6">
        <f t="shared" si="2"/>
        <v>0.12825427113178628</v>
      </c>
      <c r="N6" s="10">
        <f t="shared" si="3"/>
        <v>10.739591846061131</v>
      </c>
      <c r="P6" s="12">
        <f>TNC_REVENUE_CLUSTERS_V1!N6</f>
        <v>10.352728325334899</v>
      </c>
      <c r="Q6" s="13">
        <f t="shared" si="4"/>
        <v>0.1236342725704427</v>
      </c>
      <c r="R6" s="10"/>
    </row>
    <row r="7" spans="1:18" x14ac:dyDescent="0.2">
      <c r="A7">
        <v>2016</v>
      </c>
      <c r="B7" t="s">
        <v>14</v>
      </c>
      <c r="C7" s="4">
        <v>20153634</v>
      </c>
      <c r="D7">
        <v>1</v>
      </c>
      <c r="E7">
        <v>214</v>
      </c>
      <c r="F7" t="s">
        <v>15</v>
      </c>
      <c r="G7" s="6">
        <v>0.123634272570442</v>
      </c>
      <c r="H7" s="4">
        <v>244397129</v>
      </c>
      <c r="I7" s="4">
        <v>2964</v>
      </c>
      <c r="J7" s="6">
        <f t="shared" si="0"/>
        <v>8.2462646277649196E-2</v>
      </c>
      <c r="K7" s="9">
        <f>I7*G7*J7/J8</f>
        <v>379.37074706100435</v>
      </c>
      <c r="L7" s="9">
        <f t="shared" si="1"/>
        <v>371.0134106705633</v>
      </c>
      <c r="M7" s="6">
        <f t="shared" si="2"/>
        <v>0.12517321547589855</v>
      </c>
      <c r="N7" s="10">
        <f t="shared" si="3"/>
        <v>18.409256150556438</v>
      </c>
      <c r="P7" s="12">
        <f>TNC_REVENUE_CLUSTERS_V1!N7</f>
        <v>18.182923432011901</v>
      </c>
      <c r="Q7" s="13">
        <f t="shared" si="4"/>
        <v>0.12363427257044256</v>
      </c>
      <c r="R7" s="10"/>
    </row>
    <row r="8" spans="1:18" x14ac:dyDescent="0.2">
      <c r="A8" s="2">
        <v>2017</v>
      </c>
      <c r="B8" s="2" t="s">
        <v>14</v>
      </c>
      <c r="C8" s="5">
        <v>20320876</v>
      </c>
      <c r="D8" s="2">
        <v>1</v>
      </c>
      <c r="E8" s="2">
        <v>244</v>
      </c>
      <c r="F8" s="2">
        <v>215</v>
      </c>
      <c r="G8" s="7">
        <v>0.123634272570442</v>
      </c>
      <c r="H8" s="4">
        <v>255112607</v>
      </c>
      <c r="I8" s="4">
        <v>7932</v>
      </c>
      <c r="J8" s="6">
        <f t="shared" si="0"/>
        <v>7.965453467378035E-2</v>
      </c>
      <c r="K8" s="9">
        <f>I8*G8*J8/J8</f>
        <v>980.66705002874608</v>
      </c>
      <c r="L8" s="9">
        <f t="shared" si="1"/>
        <v>980.66705002874733</v>
      </c>
      <c r="M8" s="6">
        <f t="shared" si="2"/>
        <v>0.12363427257044217</v>
      </c>
      <c r="N8" s="10">
        <f t="shared" si="3"/>
        <v>48.259093260976904</v>
      </c>
      <c r="P8" s="12">
        <f>TNC_REVENUE_CLUSTERS_V1!N8</f>
        <v>48.259093260977103</v>
      </c>
      <c r="Q8" s="13">
        <f t="shared" si="4"/>
        <v>0.12363427257044268</v>
      </c>
      <c r="R8" s="10"/>
    </row>
    <row r="9" spans="1:18" x14ac:dyDescent="0.2">
      <c r="A9">
        <v>2018</v>
      </c>
      <c r="B9" t="s">
        <v>14</v>
      </c>
      <c r="C9" s="4">
        <v>20439139.75</v>
      </c>
      <c r="D9">
        <v>1</v>
      </c>
      <c r="E9">
        <v>246</v>
      </c>
      <c r="F9" t="s">
        <v>15</v>
      </c>
      <c r="G9" s="6">
        <v>0.123634272570442</v>
      </c>
      <c r="H9" s="4">
        <v>258184548.25</v>
      </c>
      <c r="I9" s="4">
        <v>11270</v>
      </c>
      <c r="J9" s="6">
        <f t="shared" si="0"/>
        <v>7.9164845024764174E-2</v>
      </c>
      <c r="K9" s="9">
        <f>I9*G9*J9/J8</f>
        <v>1384.7923476663668</v>
      </c>
      <c r="L9" s="9">
        <f t="shared" si="1"/>
        <v>1389.4266885191296</v>
      </c>
      <c r="M9" s="6">
        <f t="shared" si="2"/>
        <v>0.12328542045422623</v>
      </c>
      <c r="N9" s="10">
        <f t="shared" si="3"/>
        <v>67.978726380552757</v>
      </c>
      <c r="P9" s="12">
        <f>TNC_REVENUE_CLUSTERS_V1!N9</f>
        <v>68.171081019634897</v>
      </c>
      <c r="Q9" s="13">
        <f t="shared" si="4"/>
        <v>0.12363427257044277</v>
      </c>
      <c r="R9" s="10"/>
    </row>
    <row r="10" spans="1:18" x14ac:dyDescent="0.2">
      <c r="A10">
        <v>2012</v>
      </c>
      <c r="B10" t="s">
        <v>16</v>
      </c>
      <c r="C10" s="4">
        <v>47047019</v>
      </c>
      <c r="D10">
        <v>7</v>
      </c>
      <c r="E10">
        <v>14</v>
      </c>
      <c r="F10" t="s">
        <v>15</v>
      </c>
      <c r="G10" s="6">
        <v>0.58021851638872901</v>
      </c>
      <c r="H10" s="4">
        <v>91051361</v>
      </c>
      <c r="I10" s="4">
        <v>15</v>
      </c>
      <c r="J10" s="6">
        <f t="shared" si="0"/>
        <v>0.51670857506457257</v>
      </c>
      <c r="K10" s="9">
        <f>I10*G10*J10/J15</f>
        <v>20.939005034634373</v>
      </c>
      <c r="L10" s="9">
        <f>K10*L33</f>
        <v>11.159640010659</v>
      </c>
      <c r="M10" s="6">
        <f t="shared" si="2"/>
        <v>0.74397600071059999</v>
      </c>
      <c r="N10" s="10">
        <f t="shared" si="3"/>
        <v>0.23720185142142589</v>
      </c>
      <c r="P10" s="12">
        <f>TNC_REVENUE_CLUSTERS_V1!N10</f>
        <v>0.184991056411691</v>
      </c>
      <c r="Q10" s="13">
        <f t="shared" si="4"/>
        <v>0.58021851638872668</v>
      </c>
      <c r="R10" s="10"/>
    </row>
    <row r="11" spans="1:18" x14ac:dyDescent="0.2">
      <c r="A11">
        <v>2013</v>
      </c>
      <c r="B11" t="s">
        <v>16</v>
      </c>
      <c r="C11" s="4">
        <v>47464043</v>
      </c>
      <c r="D11">
        <v>7</v>
      </c>
      <c r="E11">
        <v>25</v>
      </c>
      <c r="F11" t="s">
        <v>15</v>
      </c>
      <c r="G11" s="6">
        <v>0.58021851638872901</v>
      </c>
      <c r="H11" s="4">
        <v>115048071</v>
      </c>
      <c r="I11" s="4">
        <v>103</v>
      </c>
      <c r="J11" s="6">
        <f t="shared" si="0"/>
        <v>0.41255835571549915</v>
      </c>
      <c r="K11" s="9">
        <f>I11*G11*J11/J15</f>
        <v>114.79995702822873</v>
      </c>
      <c r="L11" s="9">
        <f t="shared" ref="L11:L16" si="5">K11*L34</f>
        <v>71.75582826973347</v>
      </c>
      <c r="M11" s="6">
        <f t="shared" si="2"/>
        <v>0.69665852689061625</v>
      </c>
      <c r="N11" s="10">
        <f t="shared" si="3"/>
        <v>1.5117934279162326</v>
      </c>
      <c r="P11" s="12">
        <f>TNC_REVENUE_CLUSTERS_V1!N11</f>
        <v>1.25911117997341</v>
      </c>
      <c r="Q11" s="13">
        <f t="shared" si="4"/>
        <v>0.5802185163887249</v>
      </c>
      <c r="R11" s="10"/>
    </row>
    <row r="12" spans="1:18" x14ac:dyDescent="0.2">
      <c r="A12">
        <v>2014</v>
      </c>
      <c r="B12" t="s">
        <v>16</v>
      </c>
      <c r="C12" s="4">
        <v>53827462</v>
      </c>
      <c r="D12">
        <v>8</v>
      </c>
      <c r="E12">
        <v>128</v>
      </c>
      <c r="F12" t="s">
        <v>15</v>
      </c>
      <c r="G12" s="6">
        <v>0.58021851638872901</v>
      </c>
      <c r="H12" s="4">
        <v>211556417</v>
      </c>
      <c r="I12" s="4">
        <v>445</v>
      </c>
      <c r="J12" s="6">
        <f t="shared" si="0"/>
        <v>0.25443549651344305</v>
      </c>
      <c r="K12" s="9">
        <f>I12*G12*J12/J15</f>
        <v>305.88404474216526</v>
      </c>
      <c r="L12" s="9">
        <f t="shared" si="5"/>
        <v>273.72390915362729</v>
      </c>
      <c r="M12" s="6">
        <f t="shared" si="2"/>
        <v>0.61510990821039835</v>
      </c>
      <c r="N12" s="10">
        <f t="shared" si="3"/>
        <v>5.0852092776290903</v>
      </c>
      <c r="P12" s="12">
        <f>TNC_REVENUE_CLUSTERS_V1!N12</f>
        <v>4.7967567148713801</v>
      </c>
      <c r="Q12" s="13">
        <f t="shared" si="4"/>
        <v>0.58021851638872812</v>
      </c>
      <c r="R12" s="10"/>
    </row>
    <row r="13" spans="1:18" x14ac:dyDescent="0.2">
      <c r="A13">
        <v>2015</v>
      </c>
      <c r="B13" t="s">
        <v>16</v>
      </c>
      <c r="C13" s="4">
        <v>54234698</v>
      </c>
      <c r="D13">
        <v>8</v>
      </c>
      <c r="E13">
        <v>168</v>
      </c>
      <c r="F13" t="s">
        <v>15</v>
      </c>
      <c r="G13" s="6">
        <v>0.58021851638872901</v>
      </c>
      <c r="H13" s="4">
        <v>229844171</v>
      </c>
      <c r="I13" s="4">
        <v>1690</v>
      </c>
      <c r="J13" s="6">
        <f t="shared" si="0"/>
        <v>0.23596290375360443</v>
      </c>
      <c r="K13" s="9">
        <f>I13*G13*J13/J15</f>
        <v>1077.3319751366503</v>
      </c>
      <c r="L13" s="9">
        <f t="shared" si="5"/>
        <v>1013.8080677592833</v>
      </c>
      <c r="M13" s="6">
        <f t="shared" si="2"/>
        <v>0.59988643062679481</v>
      </c>
      <c r="N13" s="10">
        <f t="shared" si="3"/>
        <v>18.692978944204381</v>
      </c>
      <c r="P13" s="12">
        <f>TNC_REVENUE_CLUSTERS_V1!N13</f>
        <v>18.080109761041701</v>
      </c>
      <c r="Q13" s="13">
        <f t="shared" si="4"/>
        <v>0.58021851638872712</v>
      </c>
      <c r="R13" s="10"/>
    </row>
    <row r="14" spans="1:18" x14ac:dyDescent="0.2">
      <c r="A14">
        <v>2016</v>
      </c>
      <c r="B14" t="s">
        <v>16</v>
      </c>
      <c r="C14" s="4">
        <v>54366369</v>
      </c>
      <c r="D14">
        <v>8</v>
      </c>
      <c r="E14">
        <v>214</v>
      </c>
      <c r="F14" t="s">
        <v>15</v>
      </c>
      <c r="G14" s="6">
        <v>0.58021851638872901</v>
      </c>
      <c r="H14" s="4">
        <v>244397129</v>
      </c>
      <c r="I14" s="4">
        <v>2964</v>
      </c>
      <c r="J14" s="6">
        <f t="shared" si="0"/>
        <v>0.22245093149191617</v>
      </c>
      <c r="K14" s="9">
        <f>I14*G14*J14/J15</f>
        <v>1781.2773321207649</v>
      </c>
      <c r="L14" s="9">
        <f t="shared" si="5"/>
        <v>1742.0367370445008</v>
      </c>
      <c r="M14" s="6">
        <f t="shared" si="2"/>
        <v>0.58773169266008796</v>
      </c>
      <c r="N14" s="10">
        <f t="shared" si="3"/>
        <v>32.042543379060334</v>
      </c>
      <c r="P14" s="12">
        <f>TNC_REVENUE_CLUSTERS_V1!N14</f>
        <v>31.632932531804599</v>
      </c>
      <c r="Q14" s="13">
        <f t="shared" si="4"/>
        <v>0.58021851638872912</v>
      </c>
      <c r="R14" s="10"/>
    </row>
    <row r="15" spans="1:18" x14ac:dyDescent="0.2">
      <c r="A15" s="2">
        <v>2017</v>
      </c>
      <c r="B15" s="2" t="s">
        <v>16</v>
      </c>
      <c r="C15" s="5">
        <v>54790390</v>
      </c>
      <c r="D15" s="2">
        <v>8</v>
      </c>
      <c r="E15" s="2">
        <v>244</v>
      </c>
      <c r="F15" s="2">
        <v>1009</v>
      </c>
      <c r="G15" s="7">
        <v>0.58021851638872901</v>
      </c>
      <c r="H15" s="4">
        <v>255112607</v>
      </c>
      <c r="I15" s="4">
        <v>7932</v>
      </c>
      <c r="J15" s="6">
        <f t="shared" si="0"/>
        <v>0.21476943317034897</v>
      </c>
      <c r="K15" s="9">
        <f>I15*G15*J15/J15</f>
        <v>4602.2932719953988</v>
      </c>
      <c r="L15" s="9">
        <f t="shared" si="5"/>
        <v>4602.2932719954051</v>
      </c>
      <c r="M15" s="6">
        <f t="shared" si="2"/>
        <v>0.5802185163887299</v>
      </c>
      <c r="N15" s="10">
        <f t="shared" si="3"/>
        <v>83.998184207037127</v>
      </c>
      <c r="P15" s="12">
        <f>TNC_REVENUE_CLUSTERS_V1!N15</f>
        <v>83.998184207036999</v>
      </c>
      <c r="Q15" s="13">
        <f t="shared" si="4"/>
        <v>0.5802185163887289</v>
      </c>
      <c r="R15" s="10"/>
    </row>
    <row r="16" spans="1:18" x14ac:dyDescent="0.2">
      <c r="A16">
        <v>2018</v>
      </c>
      <c r="B16" t="s">
        <v>16</v>
      </c>
      <c r="C16" s="4">
        <v>55141323.5</v>
      </c>
      <c r="D16">
        <v>8</v>
      </c>
      <c r="E16">
        <v>246</v>
      </c>
      <c r="F16" t="s">
        <v>15</v>
      </c>
      <c r="G16" s="6">
        <v>0.58021851638872901</v>
      </c>
      <c r="H16" s="4">
        <v>258184548.25</v>
      </c>
      <c r="I16" s="4">
        <v>11270</v>
      </c>
      <c r="J16" s="6">
        <f t="shared" si="0"/>
        <v>0.21357329039926384</v>
      </c>
      <c r="K16" s="9">
        <f>I16*G16*J16/J15</f>
        <v>6502.6438446808515</v>
      </c>
      <c r="L16" s="9">
        <f t="shared" si="5"/>
        <v>6524.4055680693109</v>
      </c>
      <c r="M16" s="6">
        <f t="shared" si="2"/>
        <v>0.5789179740966558</v>
      </c>
      <c r="N16" s="10">
        <f t="shared" si="3"/>
        <v>118.32152646951448</v>
      </c>
      <c r="P16" s="12">
        <f>TNC_REVENUE_CLUSTERS_V1!N16</f>
        <v>118.58733640481</v>
      </c>
      <c r="Q16" s="13">
        <f t="shared" si="4"/>
        <v>0.58021851638872723</v>
      </c>
      <c r="R16" s="10"/>
    </row>
    <row r="17" spans="1:18" x14ac:dyDescent="0.2">
      <c r="A17">
        <v>2012</v>
      </c>
      <c r="B17" t="s">
        <v>17</v>
      </c>
      <c r="C17" s="4">
        <v>19402205</v>
      </c>
      <c r="D17">
        <v>5</v>
      </c>
      <c r="E17">
        <v>14</v>
      </c>
      <c r="F17" t="s">
        <v>15</v>
      </c>
      <c r="G17" s="6">
        <v>9.8332374928119595E-2</v>
      </c>
      <c r="H17" s="4">
        <v>91051361</v>
      </c>
      <c r="I17" s="4">
        <v>15</v>
      </c>
      <c r="J17" s="6">
        <f t="shared" si="0"/>
        <v>0.21309077411813757</v>
      </c>
      <c r="K17" s="9">
        <f>I17*G17*J17/J22</f>
        <v>1.9822681076972493</v>
      </c>
      <c r="L17" s="9">
        <f>K17*L33</f>
        <v>1.0564684639944164</v>
      </c>
      <c r="M17" s="6">
        <f t="shared" si="2"/>
        <v>7.0431230932961095E-2</v>
      </c>
      <c r="N17" s="10">
        <f t="shared" si="3"/>
        <v>5.4450948435727613E-2</v>
      </c>
      <c r="P17" s="12">
        <f>TNC_REVENUE_CLUSTERS_V1!N17</f>
        <v>7.6021546206825094E-2</v>
      </c>
      <c r="Q17" s="13">
        <f t="shared" si="4"/>
        <v>9.833237492811954E-2</v>
      </c>
      <c r="R17" s="10"/>
    </row>
    <row r="18" spans="1:18" x14ac:dyDescent="0.2">
      <c r="A18">
        <v>2013</v>
      </c>
      <c r="B18" t="s">
        <v>17</v>
      </c>
      <c r="C18" s="4">
        <v>29564371</v>
      </c>
      <c r="D18">
        <v>8</v>
      </c>
      <c r="E18">
        <v>25</v>
      </c>
      <c r="F18" t="s">
        <v>15</v>
      </c>
      <c r="G18" s="6">
        <v>9.8332374928119595E-2</v>
      </c>
      <c r="H18" s="4">
        <v>115048071</v>
      </c>
      <c r="I18" s="4">
        <v>103</v>
      </c>
      <c r="J18" s="6">
        <f t="shared" si="0"/>
        <v>0.25697406956088814</v>
      </c>
      <c r="K18" s="9">
        <f>I18*G18*J18/J22</f>
        <v>16.414702446095131</v>
      </c>
      <c r="L18" s="9">
        <f t="shared" ref="L18:L23" si="6">K18*L34</f>
        <v>10.260026225716693</v>
      </c>
      <c r="M18" s="6">
        <f t="shared" si="2"/>
        <v>9.9611905104045564E-2</v>
      </c>
      <c r="N18" s="10">
        <f t="shared" si="3"/>
        <v>0.34704023385840654</v>
      </c>
      <c r="P18" s="12">
        <f>TNC_REVENUE_CLUSTERS_V1!N18</f>
        <v>0.342582448907718</v>
      </c>
      <c r="Q18" s="13">
        <f t="shared" si="4"/>
        <v>9.8332374928119609E-2</v>
      </c>
      <c r="R18" s="10"/>
    </row>
    <row r="19" spans="1:18" x14ac:dyDescent="0.2">
      <c r="A19">
        <v>2014</v>
      </c>
      <c r="B19" t="s">
        <v>17</v>
      </c>
      <c r="C19" s="4">
        <v>38808179</v>
      </c>
      <c r="D19">
        <v>10</v>
      </c>
      <c r="E19">
        <v>128</v>
      </c>
      <c r="F19" t="s">
        <v>15</v>
      </c>
      <c r="G19" s="6">
        <v>9.8332374928119595E-2</v>
      </c>
      <c r="H19" s="4">
        <v>211556417</v>
      </c>
      <c r="I19" s="4">
        <v>445</v>
      </c>
      <c r="J19" s="6">
        <f t="shared" si="0"/>
        <v>0.18344127561963766</v>
      </c>
      <c r="K19" s="9">
        <f>I19*G19*J19/J22</f>
        <v>50.624827956201713</v>
      </c>
      <c r="L19" s="9">
        <f t="shared" si="6"/>
        <v>45.302218427515093</v>
      </c>
      <c r="M19" s="6">
        <f t="shared" si="2"/>
        <v>0.10180273803935976</v>
      </c>
      <c r="N19" s="10">
        <f t="shared" si="3"/>
        <v>1.1673368757527915</v>
      </c>
      <c r="P19" s="12">
        <f>TNC_REVENUE_CLUSTERS_V1!N19</f>
        <v>1.1275434192110101</v>
      </c>
      <c r="Q19" s="13">
        <f t="shared" si="4"/>
        <v>9.8332374928118929E-2</v>
      </c>
      <c r="R19" s="10"/>
    </row>
    <row r="20" spans="1:18" x14ac:dyDescent="0.2">
      <c r="A20">
        <v>2015</v>
      </c>
      <c r="B20" t="s">
        <v>17</v>
      </c>
      <c r="C20" s="4">
        <v>39430190</v>
      </c>
      <c r="D20">
        <v>10</v>
      </c>
      <c r="E20">
        <v>168</v>
      </c>
      <c r="F20" t="s">
        <v>15</v>
      </c>
      <c r="G20" s="6">
        <v>9.8332374928119595E-2</v>
      </c>
      <c r="H20" s="4">
        <v>229844171</v>
      </c>
      <c r="I20" s="4">
        <v>1690</v>
      </c>
      <c r="J20" s="6">
        <f t="shared" si="0"/>
        <v>0.17155183804944091</v>
      </c>
      <c r="K20" s="9">
        <f>I20*G20*J20/J22</f>
        <v>179.79953646652217</v>
      </c>
      <c r="L20" s="9">
        <f t="shared" si="6"/>
        <v>169.19781910865379</v>
      </c>
      <c r="M20" s="6">
        <f t="shared" si="2"/>
        <v>0.10011705272701407</v>
      </c>
      <c r="N20" s="10">
        <f t="shared" si="3"/>
        <v>4.2910728837130581</v>
      </c>
      <c r="P20" s="12">
        <f>TNC_REVENUE_CLUSTERS_V1!N20</f>
        <v>4.21458059493302</v>
      </c>
      <c r="Q20" s="13">
        <f t="shared" si="4"/>
        <v>9.833237492811954E-2</v>
      </c>
      <c r="R20" s="10"/>
    </row>
    <row r="21" spans="1:18" x14ac:dyDescent="0.2">
      <c r="A21">
        <v>2016</v>
      </c>
      <c r="B21" t="s">
        <v>17</v>
      </c>
      <c r="C21" s="4">
        <v>39893396</v>
      </c>
      <c r="D21">
        <v>10</v>
      </c>
      <c r="E21">
        <v>214</v>
      </c>
      <c r="F21" t="s">
        <v>15</v>
      </c>
      <c r="G21" s="6">
        <v>9.8332374928119595E-2</v>
      </c>
      <c r="H21" s="4">
        <v>244397129</v>
      </c>
      <c r="I21" s="4">
        <v>2964</v>
      </c>
      <c r="J21" s="6">
        <f t="shared" si="0"/>
        <v>0.16323185204029136</v>
      </c>
      <c r="K21" s="9">
        <f>I21*G21*J21/J22</f>
        <v>300.04721156916304</v>
      </c>
      <c r="L21" s="9">
        <f t="shared" si="6"/>
        <v>293.4373306030534</v>
      </c>
      <c r="M21" s="6">
        <f t="shared" si="2"/>
        <v>9.9000448921408024E-2</v>
      </c>
      <c r="N21" s="10">
        <f t="shared" si="3"/>
        <v>7.3555365054169215</v>
      </c>
      <c r="P21" s="12">
        <f>TNC_REVENUE_CLUSTERS_V1!N21</f>
        <v>7.3058999360933399</v>
      </c>
      <c r="Q21" s="13">
        <f t="shared" si="4"/>
        <v>9.833237492811954E-2</v>
      </c>
      <c r="R21" s="10"/>
    </row>
    <row r="22" spans="1:18" x14ac:dyDescent="0.2">
      <c r="A22" s="2">
        <v>2017</v>
      </c>
      <c r="B22" s="2" t="s">
        <v>17</v>
      </c>
      <c r="C22" s="5">
        <v>40450320</v>
      </c>
      <c r="D22" s="2">
        <v>10</v>
      </c>
      <c r="E22" s="2">
        <v>244</v>
      </c>
      <c r="F22" s="2">
        <v>171</v>
      </c>
      <c r="G22" s="7">
        <v>9.8332374928119595E-2</v>
      </c>
      <c r="H22" s="4">
        <v>255112607</v>
      </c>
      <c r="I22" s="4">
        <v>7932</v>
      </c>
      <c r="J22" s="6">
        <f t="shared" si="0"/>
        <v>0.15855868698797781</v>
      </c>
      <c r="K22" s="9">
        <f>I22*G22*J22/J22</f>
        <v>779.97239792984465</v>
      </c>
      <c r="L22" s="9">
        <f t="shared" si="6"/>
        <v>779.97239792984567</v>
      </c>
      <c r="M22" s="6">
        <f t="shared" si="2"/>
        <v>9.833237492811972E-2</v>
      </c>
      <c r="N22" s="10">
        <f t="shared" si="3"/>
        <v>19.282230596194189</v>
      </c>
      <c r="P22" s="12">
        <f>TNC_REVENUE_CLUSTERS_V1!N22</f>
        <v>19.282230596194101</v>
      </c>
      <c r="Q22" s="13">
        <f t="shared" si="4"/>
        <v>9.8332374928119276E-2</v>
      </c>
      <c r="R22" s="10"/>
    </row>
    <row r="23" spans="1:18" x14ac:dyDescent="0.2">
      <c r="A23">
        <v>2018</v>
      </c>
      <c r="B23" t="s">
        <v>17</v>
      </c>
      <c r="C23" s="4">
        <v>40983814.5</v>
      </c>
      <c r="D23">
        <v>10</v>
      </c>
      <c r="E23">
        <v>246</v>
      </c>
      <c r="F23" t="s">
        <v>15</v>
      </c>
      <c r="G23" s="6">
        <v>9.8332374928119595E-2</v>
      </c>
      <c r="H23" s="4">
        <v>258184548.25</v>
      </c>
      <c r="I23" s="4">
        <v>11270</v>
      </c>
      <c r="J23" s="6">
        <f t="shared" si="0"/>
        <v>0.15873844805118001</v>
      </c>
      <c r="K23" s="9">
        <f>I23*G23*J23/J22</f>
        <v>1109.4622599547888</v>
      </c>
      <c r="L23" s="9">
        <f t="shared" si="6"/>
        <v>1113.1751821734676</v>
      </c>
      <c r="M23" s="6">
        <f t="shared" si="2"/>
        <v>9.877330808992614E-2</v>
      </c>
      <c r="N23" s="10">
        <f t="shared" si="3"/>
        <v>27.161336633842797</v>
      </c>
      <c r="P23" s="12">
        <f>TNC_REVENUE_CLUSTERS_V1!N23</f>
        <v>27.040085920745799</v>
      </c>
      <c r="Q23" s="13">
        <f t="shared" si="4"/>
        <v>9.8332374928119567E-2</v>
      </c>
      <c r="R23" s="10"/>
    </row>
    <row r="24" spans="1:18" x14ac:dyDescent="0.2">
      <c r="A24">
        <v>2012</v>
      </c>
      <c r="B24" t="s">
        <v>18</v>
      </c>
      <c r="C24" s="4">
        <v>5442113</v>
      </c>
      <c r="D24">
        <v>1</v>
      </c>
      <c r="E24">
        <v>14</v>
      </c>
      <c r="F24" t="s">
        <v>15</v>
      </c>
      <c r="G24" s="6">
        <v>0.197814836112708</v>
      </c>
      <c r="H24" s="4">
        <v>91051361</v>
      </c>
      <c r="I24" s="4">
        <v>15</v>
      </c>
      <c r="J24" s="6">
        <f t="shared" si="0"/>
        <v>5.9769705144769883E-2</v>
      </c>
      <c r="K24" s="9">
        <f>I24*G24*J24/J29</f>
        <v>0.3242127840778613</v>
      </c>
      <c r="L24" s="9">
        <f>K24*L33</f>
        <v>0.17279225785455885</v>
      </c>
      <c r="M24" s="6">
        <f t="shared" si="2"/>
        <v>1.151948385697059E-2</v>
      </c>
      <c r="N24" s="10">
        <f t="shared" si="3"/>
        <v>3.1750950017862337E-2</v>
      </c>
      <c r="P24" s="12">
        <f>TNC_REVENUE_CLUSTERS_V1!N24</f>
        <v>0.54523354103279797</v>
      </c>
      <c r="Q24" s="13">
        <f t="shared" si="4"/>
        <v>0.19781483611270823</v>
      </c>
      <c r="R24" s="10"/>
    </row>
    <row r="25" spans="1:18" x14ac:dyDescent="0.2">
      <c r="A25">
        <v>2013</v>
      </c>
      <c r="B25" t="s">
        <v>18</v>
      </c>
      <c r="C25" s="4">
        <v>18070155</v>
      </c>
      <c r="D25">
        <v>9</v>
      </c>
      <c r="E25">
        <v>25</v>
      </c>
      <c r="F25" t="s">
        <v>15</v>
      </c>
      <c r="G25" s="6">
        <v>0.197814836112708</v>
      </c>
      <c r="H25" s="4">
        <v>115048071</v>
      </c>
      <c r="I25" s="4">
        <v>103</v>
      </c>
      <c r="J25" s="6">
        <f t="shared" si="0"/>
        <v>0.1570661276015658</v>
      </c>
      <c r="K25" s="9">
        <f>I25*G25*J25/J29</f>
        <v>5.8502917470103322</v>
      </c>
      <c r="L25" s="9">
        <f t="shared" ref="L25:L30" si="7">K25*L34</f>
        <v>3.656730723541016</v>
      </c>
      <c r="M25" s="6">
        <f t="shared" si="2"/>
        <v>3.5502240034378796E-2</v>
      </c>
      <c r="N25" s="10">
        <f t="shared" si="3"/>
        <v>0.20236299708226166</v>
      </c>
      <c r="P25" s="12">
        <f>TNC_REVENUE_CLUSTERS_V1!N25</f>
        <v>1.1275458411734101</v>
      </c>
      <c r="Q25" s="13">
        <f t="shared" si="4"/>
        <v>0.19781483611270778</v>
      </c>
      <c r="R25" s="10"/>
    </row>
    <row r="26" spans="1:18" x14ac:dyDescent="0.2">
      <c r="A26">
        <v>2014</v>
      </c>
      <c r="B26" t="s">
        <v>18</v>
      </c>
      <c r="C26" s="4">
        <v>98827893</v>
      </c>
      <c r="D26">
        <v>109</v>
      </c>
      <c r="E26">
        <v>128</v>
      </c>
      <c r="F26" t="s">
        <v>15</v>
      </c>
      <c r="G26" s="6">
        <v>0.197814836112708</v>
      </c>
      <c r="H26" s="4">
        <v>211556417</v>
      </c>
      <c r="I26" s="4">
        <v>445</v>
      </c>
      <c r="J26" s="6">
        <f t="shared" si="0"/>
        <v>0.46714675168657255</v>
      </c>
      <c r="K26" s="9">
        <f>I26*G26*J26/J29</f>
        <v>75.174596800417476</v>
      </c>
      <c r="L26" s="9">
        <f t="shared" si="7"/>
        <v>67.270865738037443</v>
      </c>
      <c r="M26" s="6">
        <f t="shared" si="2"/>
        <v>0.15117048480457854</v>
      </c>
      <c r="N26" s="10">
        <f t="shared" si="3"/>
        <v>0.68068703779850337</v>
      </c>
      <c r="P26" s="12">
        <f>TNC_REVENUE_CLUSTERS_V1!N26</f>
        <v>0.89071616724799796</v>
      </c>
      <c r="Q26" s="13">
        <f t="shared" si="4"/>
        <v>0.19781483611270845</v>
      </c>
      <c r="R26" s="10"/>
    </row>
    <row r="27" spans="1:18" x14ac:dyDescent="0.2">
      <c r="A27">
        <v>2015</v>
      </c>
      <c r="B27" t="s">
        <v>18</v>
      </c>
      <c r="C27" s="4">
        <v>115996978</v>
      </c>
      <c r="D27">
        <v>149</v>
      </c>
      <c r="E27">
        <v>168</v>
      </c>
      <c r="F27" t="s">
        <v>15</v>
      </c>
      <c r="G27" s="6">
        <v>0.197814836112708</v>
      </c>
      <c r="H27" s="4">
        <v>229844171</v>
      </c>
      <c r="I27" s="4">
        <v>1690</v>
      </c>
      <c r="J27" s="6">
        <f t="shared" si="0"/>
        <v>0.50467661413958587</v>
      </c>
      <c r="K27" s="9">
        <f>I27*G27*J27/J29</f>
        <v>308.430734766103</v>
      </c>
      <c r="L27" s="9">
        <f t="shared" si="7"/>
        <v>290.24439491934407</v>
      </c>
      <c r="M27" s="6">
        <f t="shared" si="2"/>
        <v>0.17174224551440478</v>
      </c>
      <c r="N27" s="10">
        <f t="shared" si="3"/>
        <v>2.5021720386486628</v>
      </c>
      <c r="P27" s="12">
        <f>TNC_REVENUE_CLUSTERS_V1!N27</f>
        <v>2.8820326080432599</v>
      </c>
      <c r="Q27" s="13">
        <f t="shared" si="4"/>
        <v>0.19781483611270806</v>
      </c>
      <c r="R27" s="10"/>
    </row>
    <row r="28" spans="1:18" x14ac:dyDescent="0.2">
      <c r="A28">
        <v>2016</v>
      </c>
      <c r="B28" t="s">
        <v>18</v>
      </c>
      <c r="C28" s="4">
        <v>129983730</v>
      </c>
      <c r="D28">
        <v>195</v>
      </c>
      <c r="E28">
        <v>214</v>
      </c>
      <c r="F28" t="s">
        <v>15</v>
      </c>
      <c r="G28" s="6">
        <v>0.197814836112708</v>
      </c>
      <c r="H28" s="4">
        <v>244397129</v>
      </c>
      <c r="I28" s="4">
        <v>2964</v>
      </c>
      <c r="J28" s="6">
        <f t="shared" si="0"/>
        <v>0.53185457019014326</v>
      </c>
      <c r="K28" s="9">
        <f>I28*G28*J28/J29</f>
        <v>570.07088089902606</v>
      </c>
      <c r="L28" s="9">
        <f t="shared" si="7"/>
        <v>557.5125216818825</v>
      </c>
      <c r="M28" s="6">
        <f t="shared" si="2"/>
        <v>0.18809464294260544</v>
      </c>
      <c r="N28" s="10">
        <f t="shared" si="3"/>
        <v>4.2890946557840932</v>
      </c>
      <c r="P28" s="12">
        <f>TNC_REVENUE_CLUSTERS_V1!N28</f>
        <v>4.5107428001801999</v>
      </c>
      <c r="Q28" s="13">
        <f t="shared" si="4"/>
        <v>0.19781483611270817</v>
      </c>
      <c r="R28" s="10"/>
    </row>
    <row r="29" spans="1:18" x14ac:dyDescent="0.2">
      <c r="A29" s="2">
        <v>2017</v>
      </c>
      <c r="B29" s="2" t="s">
        <v>18</v>
      </c>
      <c r="C29" s="5">
        <v>139551021</v>
      </c>
      <c r="D29" s="2">
        <v>225</v>
      </c>
      <c r="E29" s="2">
        <v>244</v>
      </c>
      <c r="F29" s="2">
        <v>344</v>
      </c>
      <c r="G29" s="7">
        <v>0.197814836112708</v>
      </c>
      <c r="H29" s="4">
        <v>255112607</v>
      </c>
      <c r="I29" s="4">
        <v>7932</v>
      </c>
      <c r="J29" s="6">
        <f t="shared" si="0"/>
        <v>0.54701734516789291</v>
      </c>
      <c r="K29" s="9">
        <f>I29*G29*J29/J29</f>
        <v>1569.067280046</v>
      </c>
      <c r="L29" s="9">
        <f t="shared" si="7"/>
        <v>1569.067280046002</v>
      </c>
      <c r="M29" s="6">
        <f t="shared" si="2"/>
        <v>0.19781483611270828</v>
      </c>
      <c r="N29" s="10">
        <f t="shared" si="3"/>
        <v>11.243681836236814</v>
      </c>
      <c r="P29" s="12">
        <f>TNC_REVENUE_CLUSTERS_V1!N29</f>
        <v>11.243681836236799</v>
      </c>
      <c r="Q29" s="13">
        <f t="shared" si="4"/>
        <v>0.19781483611270806</v>
      </c>
      <c r="R29" s="10"/>
    </row>
    <row r="30" spans="1:18" x14ac:dyDescent="0.2">
      <c r="A30">
        <v>2018</v>
      </c>
      <c r="B30" t="s">
        <v>18</v>
      </c>
      <c r="C30" s="4">
        <v>141620270.5</v>
      </c>
      <c r="D30">
        <v>227</v>
      </c>
      <c r="E30">
        <v>246</v>
      </c>
      <c r="F30" t="s">
        <v>15</v>
      </c>
      <c r="G30" s="6">
        <v>0.197814836112708</v>
      </c>
      <c r="H30" s="4">
        <v>258184548.25</v>
      </c>
      <c r="I30" s="4">
        <v>11270</v>
      </c>
      <c r="J30" s="6">
        <f t="shared" si="0"/>
        <v>0.54852341652479197</v>
      </c>
      <c r="K30" s="9">
        <f>I30*G30*J30/J29</f>
        <v>2235.5112078533584</v>
      </c>
      <c r="L30" s="9">
        <f t="shared" si="7"/>
        <v>2242.9925612380898</v>
      </c>
      <c r="M30" s="6">
        <f t="shared" si="2"/>
        <v>0.19902329735919164</v>
      </c>
      <c r="N30" s="10">
        <f t="shared" si="3"/>
        <v>15.838075674612485</v>
      </c>
      <c r="P30" s="12">
        <f>TNC_REVENUE_CLUSTERS_V1!N30</f>
        <v>15.7419075328642</v>
      </c>
      <c r="Q30" s="13">
        <f t="shared" si="4"/>
        <v>0.1978148361127077</v>
      </c>
      <c r="R30" s="10"/>
    </row>
    <row r="32" spans="1:18" x14ac:dyDescent="0.2">
      <c r="J32" t="s">
        <v>25</v>
      </c>
      <c r="L32" t="s">
        <v>26</v>
      </c>
    </row>
    <row r="33" spans="9:12" x14ac:dyDescent="0.2">
      <c r="I33" s="9">
        <f>I24</f>
        <v>15</v>
      </c>
      <c r="J33">
        <v>2012</v>
      </c>
      <c r="K33" s="8">
        <f>SUM(K24,K17,K10,K3)</f>
        <v>28.144731838976963</v>
      </c>
      <c r="L33" s="6">
        <f>I33/K33</f>
        <v>0.5329594215293556</v>
      </c>
    </row>
    <row r="34" spans="9:12" x14ac:dyDescent="0.2">
      <c r="I34" s="9">
        <f t="shared" ref="I34:I39" si="8">I25</f>
        <v>103</v>
      </c>
      <c r="J34">
        <v>2013</v>
      </c>
      <c r="K34" s="8">
        <f t="shared" ref="K34:K39" si="9">SUM(K25,K18,K11,K4)</f>
        <v>164.78655266104812</v>
      </c>
      <c r="L34" s="6">
        <f t="shared" ref="L34:L39" si="10">I34/K34</f>
        <v>0.62505100286831183</v>
      </c>
    </row>
    <row r="35" spans="9:12" x14ac:dyDescent="0.2">
      <c r="I35" s="9">
        <f t="shared" si="8"/>
        <v>445</v>
      </c>
      <c r="J35">
        <v>2014</v>
      </c>
      <c r="K35" s="8">
        <f t="shared" si="9"/>
        <v>497.28355966839274</v>
      </c>
      <c r="L35" s="6">
        <f t="shared" si="10"/>
        <v>0.89486167669959293</v>
      </c>
    </row>
    <row r="36" spans="9:12" x14ac:dyDescent="0.2">
      <c r="I36" s="9">
        <f t="shared" si="8"/>
        <v>1690</v>
      </c>
      <c r="J36">
        <v>2015</v>
      </c>
      <c r="K36" s="8">
        <f t="shared" si="9"/>
        <v>1795.8932226738211</v>
      </c>
      <c r="L36" s="6">
        <f t="shared" si="10"/>
        <v>0.94103590272691062</v>
      </c>
    </row>
    <row r="37" spans="9:12" x14ac:dyDescent="0.2">
      <c r="I37" s="9">
        <f t="shared" si="8"/>
        <v>2964</v>
      </c>
      <c r="J37">
        <v>2016</v>
      </c>
      <c r="K37" s="8">
        <f t="shared" si="9"/>
        <v>3030.7661716499583</v>
      </c>
      <c r="L37" s="6">
        <f t="shared" si="10"/>
        <v>0.97797053026574776</v>
      </c>
    </row>
    <row r="38" spans="9:12" x14ac:dyDescent="0.2">
      <c r="I38" s="9">
        <f t="shared" si="8"/>
        <v>7932</v>
      </c>
      <c r="J38" s="2">
        <v>2017</v>
      </c>
      <c r="K38" s="8">
        <f t="shared" si="9"/>
        <v>7931.99999999999</v>
      </c>
      <c r="L38" s="6">
        <f t="shared" si="10"/>
        <v>1.0000000000000013</v>
      </c>
    </row>
    <row r="39" spans="9:12" x14ac:dyDescent="0.2">
      <c r="I39" s="9">
        <f t="shared" si="8"/>
        <v>11270</v>
      </c>
      <c r="J39">
        <v>2018</v>
      </c>
      <c r="K39" s="8">
        <f t="shared" si="9"/>
        <v>11232.409660155367</v>
      </c>
      <c r="L39" s="6">
        <f t="shared" si="10"/>
        <v>1.0033465962319712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84C80-948C-467E-9D96-6B92DDFA7564}">
  <dimension ref="A1:P39"/>
  <sheetViews>
    <sheetView zoomScale="75" zoomScaleNormal="75" workbookViewId="0">
      <selection activeCell="P16" sqref="P16"/>
    </sheetView>
  </sheetViews>
  <sheetFormatPr baseColWidth="10" defaultColWidth="10.6640625" defaultRowHeight="16" x14ac:dyDescent="0.2"/>
  <cols>
    <col min="3" max="3" width="14.5" bestFit="1" customWidth="1"/>
    <col min="8" max="8" width="14.5" bestFit="1" customWidth="1"/>
    <col min="9" max="9" width="10.6640625" bestFit="1" customWidth="1"/>
    <col min="14" max="14" width="11.6640625" bestFit="1" customWidth="1"/>
    <col min="15" max="15" width="4.1640625" customWidth="1"/>
  </cols>
  <sheetData>
    <row r="1" spans="1:16" s="3" customFormat="1" ht="20" customHeight="1" x14ac:dyDescent="0.2">
      <c r="A1" s="3" t="s">
        <v>22</v>
      </c>
    </row>
    <row r="2" spans="1:16" s="1" customFormat="1" ht="68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8</v>
      </c>
      <c r="I2" s="1" t="s">
        <v>32</v>
      </c>
      <c r="J2" s="1" t="s">
        <v>23</v>
      </c>
      <c r="K2" s="1" t="s">
        <v>33</v>
      </c>
      <c r="L2" s="1" t="s">
        <v>34</v>
      </c>
      <c r="M2" s="1" t="s">
        <v>35</v>
      </c>
      <c r="N2" s="1" t="s">
        <v>36</v>
      </c>
    </row>
    <row r="3" spans="1:16" x14ac:dyDescent="0.2">
      <c r="A3">
        <v>2012</v>
      </c>
      <c r="B3" t="s">
        <v>14</v>
      </c>
      <c r="C3" s="4">
        <v>19160024</v>
      </c>
      <c r="D3">
        <v>1</v>
      </c>
      <c r="E3">
        <v>14</v>
      </c>
      <c r="F3" t="s">
        <v>15</v>
      </c>
      <c r="G3" s="6">
        <v>0.123634272570442</v>
      </c>
      <c r="H3" s="4">
        <v>91051361</v>
      </c>
      <c r="I3" s="4">
        <v>582.90909090909099</v>
      </c>
      <c r="J3" s="6">
        <f>C3/H3</f>
        <v>0.21043094567251994</v>
      </c>
      <c r="K3" s="9">
        <f>I3*G3*J3/J8</f>
        <v>190.38766540231933</v>
      </c>
      <c r="L3" s="9">
        <f>K3*L33</f>
        <v>101.46890001914461</v>
      </c>
      <c r="M3" s="6">
        <f>L3/I3</f>
        <v>0.17407328449946827</v>
      </c>
      <c r="N3" s="10">
        <f>L3/C3*1000000</f>
        <v>5.2958649748635285</v>
      </c>
      <c r="P3" s="10"/>
    </row>
    <row r="4" spans="1:16" x14ac:dyDescent="0.2">
      <c r="A4">
        <v>2013</v>
      </c>
      <c r="B4" t="s">
        <v>14</v>
      </c>
      <c r="C4" s="4">
        <v>19949502</v>
      </c>
      <c r="D4">
        <v>1</v>
      </c>
      <c r="E4">
        <v>25</v>
      </c>
      <c r="F4" t="s">
        <v>15</v>
      </c>
      <c r="G4" s="6">
        <v>0.123634272570442</v>
      </c>
      <c r="H4" s="4">
        <v>115048071</v>
      </c>
      <c r="I4" s="4">
        <v>2020.1304643695789</v>
      </c>
      <c r="J4" s="6">
        <f t="shared" ref="J4:J30" si="0">C4/H4</f>
        <v>0.17340144712204691</v>
      </c>
      <c r="K4" s="9">
        <f>I4*G4*J4/J8</f>
        <v>543.70147174250167</v>
      </c>
      <c r="L4" s="9">
        <f t="shared" ref="L4:L9" si="1">K4*L34</f>
        <v>339.84115017362774</v>
      </c>
      <c r="M4" s="6">
        <f t="shared" ref="M4:M30" si="2">L4/I4</f>
        <v>0.16822732797095943</v>
      </c>
      <c r="N4" s="10">
        <f t="shared" ref="N4:N30" si="3">L4/C4*1000000</f>
        <v>17.035069355296578</v>
      </c>
      <c r="P4" s="10"/>
    </row>
    <row r="5" spans="1:16" x14ac:dyDescent="0.2">
      <c r="A5">
        <v>2014</v>
      </c>
      <c r="B5" t="s">
        <v>14</v>
      </c>
      <c r="C5" s="4">
        <v>20092883</v>
      </c>
      <c r="D5">
        <v>1</v>
      </c>
      <c r="E5">
        <v>128</v>
      </c>
      <c r="F5" t="s">
        <v>15</v>
      </c>
      <c r="G5" s="6">
        <v>0.123634272570442</v>
      </c>
      <c r="H5" s="4">
        <v>211556417</v>
      </c>
      <c r="I5" s="4">
        <v>4325.42611140397</v>
      </c>
      <c r="J5" s="6">
        <f t="shared" si="0"/>
        <v>9.4976476180346728E-2</v>
      </c>
      <c r="K5" s="9">
        <f>I5*G5*J5/J8</f>
        <v>637.63672568556979</v>
      </c>
      <c r="L5" s="9">
        <f t="shared" si="1"/>
        <v>570.59666947222729</v>
      </c>
      <c r="M5" s="6">
        <f t="shared" si="2"/>
        <v>0.13191686894566323</v>
      </c>
      <c r="N5" s="10">
        <f t="shared" si="3"/>
        <v>28.397949138121557</v>
      </c>
      <c r="P5" s="10"/>
    </row>
    <row r="6" spans="1:16" x14ac:dyDescent="0.2">
      <c r="A6">
        <v>2015</v>
      </c>
      <c r="B6" t="s">
        <v>14</v>
      </c>
      <c r="C6" s="4">
        <v>20182305</v>
      </c>
      <c r="D6">
        <v>1</v>
      </c>
      <c r="E6">
        <v>168</v>
      </c>
      <c r="F6" t="s">
        <v>15</v>
      </c>
      <c r="G6" s="6">
        <v>0.123634272570442</v>
      </c>
      <c r="H6" s="4">
        <v>229844171</v>
      </c>
      <c r="I6" s="4">
        <v>7388.2738827388275</v>
      </c>
      <c r="J6" s="6">
        <f t="shared" si="0"/>
        <v>8.7808644057368768E-2</v>
      </c>
      <c r="K6" s="9">
        <f>I6*G6*J6/J8</f>
        <v>1006.9516784713672</v>
      </c>
      <c r="L6" s="9">
        <f t="shared" si="1"/>
        <v>947.57768175268109</v>
      </c>
      <c r="M6" s="6">
        <f t="shared" si="2"/>
        <v>0.12825427113178631</v>
      </c>
      <c r="N6" s="10">
        <f t="shared" si="3"/>
        <v>46.950914761851088</v>
      </c>
      <c r="P6" s="10"/>
    </row>
    <row r="7" spans="1:16" x14ac:dyDescent="0.2">
      <c r="A7">
        <v>2016</v>
      </c>
      <c r="B7" t="s">
        <v>14</v>
      </c>
      <c r="C7" s="4">
        <v>20153634</v>
      </c>
      <c r="D7">
        <v>1</v>
      </c>
      <c r="E7">
        <v>214</v>
      </c>
      <c r="F7" t="s">
        <v>15</v>
      </c>
      <c r="G7" s="6">
        <v>0.123634272570442</v>
      </c>
      <c r="H7" s="4">
        <v>244397129</v>
      </c>
      <c r="I7" s="4">
        <v>13222.222222222223</v>
      </c>
      <c r="J7" s="6">
        <f t="shared" si="0"/>
        <v>8.2462646277649196E-2</v>
      </c>
      <c r="K7" s="9">
        <f>I7*G7*J7/J8</f>
        <v>1692.3496363869965</v>
      </c>
      <c r="L7" s="9">
        <f t="shared" si="1"/>
        <v>1655.0680712924363</v>
      </c>
      <c r="M7" s="6">
        <f t="shared" si="2"/>
        <v>0.12517321547589855</v>
      </c>
      <c r="N7" s="10">
        <f t="shared" si="3"/>
        <v>82.122562674921866</v>
      </c>
      <c r="P7" s="10"/>
    </row>
    <row r="8" spans="1:16" x14ac:dyDescent="0.2">
      <c r="A8" s="2">
        <v>2017</v>
      </c>
      <c r="B8" s="2" t="s">
        <v>14</v>
      </c>
      <c r="C8" s="5">
        <v>20320876</v>
      </c>
      <c r="D8" s="2">
        <v>1</v>
      </c>
      <c r="E8" s="2">
        <v>244</v>
      </c>
      <c r="F8" s="2">
        <v>215</v>
      </c>
      <c r="G8" s="7">
        <v>0.123634272570442</v>
      </c>
      <c r="H8" s="4">
        <v>255112607</v>
      </c>
      <c r="I8" s="4">
        <v>20657.657657657659</v>
      </c>
      <c r="J8" s="6">
        <f t="shared" si="0"/>
        <v>7.965453467378035E-2</v>
      </c>
      <c r="K8" s="9">
        <f>I8*G8*J8/J8</f>
        <v>2553.9944775137255</v>
      </c>
      <c r="L8" s="9">
        <f t="shared" si="1"/>
        <v>2553.9944775137287</v>
      </c>
      <c r="M8" s="6">
        <f t="shared" si="2"/>
        <v>0.12363427257044216</v>
      </c>
      <c r="N8" s="10">
        <f t="shared" si="3"/>
        <v>125.68328636588939</v>
      </c>
      <c r="P8" s="10"/>
    </row>
    <row r="9" spans="1:16" x14ac:dyDescent="0.2">
      <c r="A9">
        <v>2018</v>
      </c>
      <c r="B9" t="s">
        <v>14</v>
      </c>
      <c r="C9" s="4">
        <v>20439139.75</v>
      </c>
      <c r="D9">
        <v>1</v>
      </c>
      <c r="E9">
        <v>246</v>
      </c>
      <c r="F9" t="s">
        <v>15</v>
      </c>
      <c r="G9" s="6">
        <v>0.123634272570442</v>
      </c>
      <c r="H9" s="4">
        <v>258184548.25</v>
      </c>
      <c r="I9" s="4">
        <v>29719.557195571953</v>
      </c>
      <c r="J9" s="6">
        <f t="shared" si="0"/>
        <v>7.9164845024764174E-2</v>
      </c>
      <c r="K9" s="9">
        <f>I9*G9*J9/J8</f>
        <v>3651.7671145040772</v>
      </c>
      <c r="L9" s="9">
        <f t="shared" si="1"/>
        <v>3663.9881045695138</v>
      </c>
      <c r="M9" s="6">
        <f t="shared" si="2"/>
        <v>0.12328542045422626</v>
      </c>
      <c r="N9" s="10">
        <f t="shared" si="3"/>
        <v>179.26332269289924</v>
      </c>
      <c r="P9" s="10"/>
    </row>
    <row r="10" spans="1:16" x14ac:dyDescent="0.2">
      <c r="A10">
        <v>2012</v>
      </c>
      <c r="B10" t="s">
        <v>16</v>
      </c>
      <c r="C10" s="4">
        <v>47047019</v>
      </c>
      <c r="D10">
        <v>7</v>
      </c>
      <c r="E10">
        <v>14</v>
      </c>
      <c r="F10" t="s">
        <v>15</v>
      </c>
      <c r="G10" s="6">
        <v>0.58021851638872901</v>
      </c>
      <c r="H10" s="4">
        <v>91051361</v>
      </c>
      <c r="I10" s="4">
        <v>582.90909090909099</v>
      </c>
      <c r="J10" s="6">
        <f t="shared" si="0"/>
        <v>0.51670857506457257</v>
      </c>
      <c r="K10" s="9">
        <f>I10*G10*J10/J15</f>
        <v>813.70242595197362</v>
      </c>
      <c r="L10" s="9">
        <f>K10*L33</f>
        <v>433.67037423239719</v>
      </c>
      <c r="M10" s="6">
        <f t="shared" si="2"/>
        <v>0.74397600071060022</v>
      </c>
      <c r="N10" s="10">
        <f t="shared" si="3"/>
        <v>9.2178077049344456</v>
      </c>
      <c r="P10" s="10"/>
    </row>
    <row r="11" spans="1:16" x14ac:dyDescent="0.2">
      <c r="A11">
        <v>2013</v>
      </c>
      <c r="B11" t="s">
        <v>16</v>
      </c>
      <c r="C11" s="4">
        <v>47464043</v>
      </c>
      <c r="D11">
        <v>7</v>
      </c>
      <c r="E11">
        <v>25</v>
      </c>
      <c r="F11" t="s">
        <v>15</v>
      </c>
      <c r="G11" s="6">
        <v>0.58021851638872901</v>
      </c>
      <c r="H11" s="4">
        <v>115048071</v>
      </c>
      <c r="I11" s="4">
        <v>2020.1304643695789</v>
      </c>
      <c r="J11" s="6">
        <f t="shared" si="0"/>
        <v>0.41255835571549915</v>
      </c>
      <c r="K11" s="9">
        <f>I11*G11*J11/J15</f>
        <v>2251.5620436994509</v>
      </c>
      <c r="L11" s="9">
        <f t="shared" ref="L11:L16" si="4">K11*L34</f>
        <v>1407.3411134345672</v>
      </c>
      <c r="M11" s="6">
        <f t="shared" si="2"/>
        <v>0.69665852689061614</v>
      </c>
      <c r="N11" s="10">
        <f t="shared" si="3"/>
        <v>29.650679219099967</v>
      </c>
      <c r="P11" s="10"/>
    </row>
    <row r="12" spans="1:16" x14ac:dyDescent="0.2">
      <c r="A12">
        <v>2014</v>
      </c>
      <c r="B12" t="s">
        <v>16</v>
      </c>
      <c r="C12" s="4">
        <v>53827462</v>
      </c>
      <c r="D12">
        <v>8</v>
      </c>
      <c r="E12">
        <v>128</v>
      </c>
      <c r="F12" t="s">
        <v>15</v>
      </c>
      <c r="G12" s="6">
        <v>0.58021851638872901</v>
      </c>
      <c r="H12" s="4">
        <v>211556417</v>
      </c>
      <c r="I12" s="4">
        <v>4325.42611140397</v>
      </c>
      <c r="J12" s="6">
        <f t="shared" si="0"/>
        <v>0.25443549651344305</v>
      </c>
      <c r="K12" s="9">
        <f>I12*G12*J12/J15</f>
        <v>2973.210863347465</v>
      </c>
      <c r="L12" s="9">
        <f t="shared" si="4"/>
        <v>2660.6124583565565</v>
      </c>
      <c r="M12" s="6">
        <f t="shared" si="2"/>
        <v>0.61510990821039846</v>
      </c>
      <c r="N12" s="10">
        <f t="shared" si="3"/>
        <v>49.428532564967611</v>
      </c>
      <c r="P12" s="10"/>
    </row>
    <row r="13" spans="1:16" x14ac:dyDescent="0.2">
      <c r="A13">
        <v>2015</v>
      </c>
      <c r="B13" t="s">
        <v>16</v>
      </c>
      <c r="C13" s="4">
        <v>54234698</v>
      </c>
      <c r="D13">
        <v>8</v>
      </c>
      <c r="E13">
        <v>168</v>
      </c>
      <c r="F13" t="s">
        <v>15</v>
      </c>
      <c r="G13" s="6">
        <v>0.58021851638872901</v>
      </c>
      <c r="H13" s="4">
        <v>229844171</v>
      </c>
      <c r="I13" s="4">
        <v>7388.2738827388275</v>
      </c>
      <c r="J13" s="6">
        <f t="shared" si="0"/>
        <v>0.23596290375360443</v>
      </c>
      <c r="K13" s="9">
        <f>I13*G13*J13/J15</f>
        <v>4709.8365058825739</v>
      </c>
      <c r="L13" s="9">
        <f t="shared" si="4"/>
        <v>4432.1252480093672</v>
      </c>
      <c r="M13" s="6">
        <f t="shared" si="2"/>
        <v>0.59988643062679503</v>
      </c>
      <c r="N13" s="10">
        <f t="shared" si="3"/>
        <v>81.721211907723116</v>
      </c>
      <c r="P13" s="10"/>
    </row>
    <row r="14" spans="1:16" x14ac:dyDescent="0.2">
      <c r="A14">
        <v>2016</v>
      </c>
      <c r="B14" t="s">
        <v>16</v>
      </c>
      <c r="C14" s="4">
        <v>54366369</v>
      </c>
      <c r="D14">
        <v>8</v>
      </c>
      <c r="E14">
        <v>214</v>
      </c>
      <c r="F14" t="s">
        <v>15</v>
      </c>
      <c r="G14" s="6">
        <v>0.58021851638872901</v>
      </c>
      <c r="H14" s="4">
        <v>244397129</v>
      </c>
      <c r="I14" s="4">
        <v>13222.222222222223</v>
      </c>
      <c r="J14" s="6">
        <f t="shared" si="0"/>
        <v>0.22245093149191617</v>
      </c>
      <c r="K14" s="9">
        <f>I14*G14*J14/J15</f>
        <v>7946.168935461501</v>
      </c>
      <c r="L14" s="9">
        <f t="shared" si="4"/>
        <v>7771.1190473944962</v>
      </c>
      <c r="M14" s="6">
        <f t="shared" si="2"/>
        <v>0.58773169266008796</v>
      </c>
      <c r="N14" s="10">
        <f t="shared" si="3"/>
        <v>142.9398208917446</v>
      </c>
      <c r="P14" s="10"/>
    </row>
    <row r="15" spans="1:16" x14ac:dyDescent="0.2">
      <c r="A15" s="2">
        <v>2017</v>
      </c>
      <c r="B15" s="2" t="s">
        <v>16</v>
      </c>
      <c r="C15" s="5">
        <v>54790390</v>
      </c>
      <c r="D15" s="2">
        <v>8</v>
      </c>
      <c r="E15" s="2">
        <v>244</v>
      </c>
      <c r="F15" s="2">
        <v>1009</v>
      </c>
      <c r="G15" s="7">
        <v>0.58021851638872901</v>
      </c>
      <c r="H15" s="4">
        <v>255112607</v>
      </c>
      <c r="I15" s="4">
        <v>20657.657657657659</v>
      </c>
      <c r="J15" s="6">
        <f t="shared" si="0"/>
        <v>0.21476943317034897</v>
      </c>
      <c r="K15" s="9">
        <f>I15*G15*J15/J15</f>
        <v>11985.955478192394</v>
      </c>
      <c r="L15" s="9">
        <f t="shared" si="4"/>
        <v>11985.955478192411</v>
      </c>
      <c r="M15" s="6">
        <f t="shared" si="2"/>
        <v>0.58021851638872979</v>
      </c>
      <c r="N15" s="10">
        <f t="shared" si="3"/>
        <v>218.76017816614211</v>
      </c>
      <c r="P15" s="10"/>
    </row>
    <row r="16" spans="1:16" x14ac:dyDescent="0.2">
      <c r="A16">
        <v>2018</v>
      </c>
      <c r="B16" t="s">
        <v>16</v>
      </c>
      <c r="C16" s="4">
        <v>55141323.5</v>
      </c>
      <c r="D16">
        <v>8</v>
      </c>
      <c r="E16">
        <v>246</v>
      </c>
      <c r="F16" t="s">
        <v>15</v>
      </c>
      <c r="G16" s="6">
        <v>0.58021851638872901</v>
      </c>
      <c r="H16" s="4">
        <v>258184548.25</v>
      </c>
      <c r="I16" s="4">
        <v>29719.557195571953</v>
      </c>
      <c r="J16" s="6">
        <f t="shared" si="0"/>
        <v>0.21357329039926384</v>
      </c>
      <c r="K16" s="9">
        <f>I16*G16*J16/J15</f>
        <v>17147.79908291273</v>
      </c>
      <c r="L16" s="9">
        <f t="shared" si="4"/>
        <v>17205.185842710209</v>
      </c>
      <c r="M16" s="6">
        <f t="shared" si="2"/>
        <v>0.57891797409665591</v>
      </c>
      <c r="N16" s="10">
        <f t="shared" si="3"/>
        <v>312.01982017552064</v>
      </c>
      <c r="P16" s="10"/>
    </row>
    <row r="17" spans="1:16" x14ac:dyDescent="0.2">
      <c r="A17">
        <v>2012</v>
      </c>
      <c r="B17" t="s">
        <v>17</v>
      </c>
      <c r="C17" s="4">
        <v>19402205</v>
      </c>
      <c r="D17">
        <v>5</v>
      </c>
      <c r="E17">
        <v>14</v>
      </c>
      <c r="F17" t="s">
        <v>15</v>
      </c>
      <c r="G17" s="6">
        <v>9.8332374928119595E-2</v>
      </c>
      <c r="H17" s="4">
        <v>91051361</v>
      </c>
      <c r="I17" s="4">
        <v>582.90909090909099</v>
      </c>
      <c r="J17" s="6">
        <f t="shared" si="0"/>
        <v>0.21309077411813757</v>
      </c>
      <c r="K17" s="9">
        <f>I17*G17*J17/J22</f>
        <v>77.032140039725832</v>
      </c>
      <c r="L17" s="9">
        <f>K17*L33</f>
        <v>41.05500479474059</v>
      </c>
      <c r="M17" s="6">
        <f t="shared" si="2"/>
        <v>7.0431230932961081E-2</v>
      </c>
      <c r="N17" s="10">
        <f t="shared" si="3"/>
        <v>2.1159968567871843</v>
      </c>
      <c r="P17" s="10"/>
    </row>
    <row r="18" spans="1:16" x14ac:dyDescent="0.2">
      <c r="A18">
        <v>2013</v>
      </c>
      <c r="B18" t="s">
        <v>17</v>
      </c>
      <c r="C18" s="4">
        <v>29564371</v>
      </c>
      <c r="D18">
        <v>8</v>
      </c>
      <c r="E18">
        <v>25</v>
      </c>
      <c r="F18" t="s">
        <v>15</v>
      </c>
      <c r="G18" s="6">
        <v>9.8332374928119595E-2</v>
      </c>
      <c r="H18" s="4">
        <v>115048071</v>
      </c>
      <c r="I18" s="4">
        <v>2020.1304643695789</v>
      </c>
      <c r="J18" s="6">
        <f t="shared" si="0"/>
        <v>0.25697406956088814</v>
      </c>
      <c r="K18" s="9">
        <f>I18*G18*J18/J22</f>
        <v>321.94019878561767</v>
      </c>
      <c r="L18" s="9">
        <f t="shared" ref="L18:L23" si="5">K18*L34</f>
        <v>201.22904411457395</v>
      </c>
      <c r="M18" s="6">
        <f t="shared" si="2"/>
        <v>9.9611905104045537E-2</v>
      </c>
      <c r="N18" s="10">
        <f t="shared" si="3"/>
        <v>6.806471347371942</v>
      </c>
      <c r="P18" s="10"/>
    </row>
    <row r="19" spans="1:16" x14ac:dyDescent="0.2">
      <c r="A19">
        <v>2014</v>
      </c>
      <c r="B19" t="s">
        <v>17</v>
      </c>
      <c r="C19" s="4">
        <v>38808179</v>
      </c>
      <c r="D19">
        <v>10</v>
      </c>
      <c r="E19">
        <v>128</v>
      </c>
      <c r="F19" t="s">
        <v>15</v>
      </c>
      <c r="G19" s="6">
        <v>9.8332374928119595E-2</v>
      </c>
      <c r="H19" s="4">
        <v>211556417</v>
      </c>
      <c r="I19" s="4">
        <v>4325.42611140397</v>
      </c>
      <c r="J19" s="6">
        <f t="shared" si="0"/>
        <v>0.18344127561963766</v>
      </c>
      <c r="K19" s="9">
        <f>I19*G19*J19/J22</f>
        <v>492.07629826312041</v>
      </c>
      <c r="L19" s="9">
        <f t="shared" si="5"/>
        <v>440.34022132786487</v>
      </c>
      <c r="M19" s="6">
        <f t="shared" si="2"/>
        <v>0.10180273803935976</v>
      </c>
      <c r="N19" s="10">
        <f t="shared" si="3"/>
        <v>11.346582928507543</v>
      </c>
      <c r="P19" s="10"/>
    </row>
    <row r="20" spans="1:16" x14ac:dyDescent="0.2">
      <c r="A20">
        <v>2015</v>
      </c>
      <c r="B20" t="s">
        <v>17</v>
      </c>
      <c r="C20" s="4">
        <v>39430190</v>
      </c>
      <c r="D20">
        <v>10</v>
      </c>
      <c r="E20">
        <v>168</v>
      </c>
      <c r="F20" t="s">
        <v>15</v>
      </c>
      <c r="G20" s="6">
        <v>9.8332374928119595E-2</v>
      </c>
      <c r="H20" s="4">
        <v>229844171</v>
      </c>
      <c r="I20" s="4">
        <v>7388.2738827388275</v>
      </c>
      <c r="J20" s="6">
        <f t="shared" si="0"/>
        <v>0.17155183804944091</v>
      </c>
      <c r="K20" s="9">
        <f>I20*G20*J20/J22</f>
        <v>786.04036651133322</v>
      </c>
      <c r="L20" s="9">
        <f t="shared" si="5"/>
        <v>739.69220587978418</v>
      </c>
      <c r="M20" s="6">
        <f t="shared" si="2"/>
        <v>0.10011705272701407</v>
      </c>
      <c r="N20" s="10">
        <f t="shared" si="3"/>
        <v>18.759539476725429</v>
      </c>
      <c r="P20" s="10"/>
    </row>
    <row r="21" spans="1:16" x14ac:dyDescent="0.2">
      <c r="A21">
        <v>2016</v>
      </c>
      <c r="B21" t="s">
        <v>17</v>
      </c>
      <c r="C21" s="4">
        <v>39893396</v>
      </c>
      <c r="D21">
        <v>10</v>
      </c>
      <c r="E21">
        <v>214</v>
      </c>
      <c r="F21" t="s">
        <v>15</v>
      </c>
      <c r="G21" s="6">
        <v>9.8332374928119595E-2</v>
      </c>
      <c r="H21" s="4">
        <v>244397129</v>
      </c>
      <c r="I21" s="4">
        <v>13222.222222222223</v>
      </c>
      <c r="J21" s="6">
        <f t="shared" si="0"/>
        <v>0.16323185204029136</v>
      </c>
      <c r="K21" s="9">
        <f>I21*G21*J21/J22</f>
        <v>1338.4922093541161</v>
      </c>
      <c r="L21" s="9">
        <f t="shared" si="5"/>
        <v>1309.0059357386172</v>
      </c>
      <c r="M21" s="6">
        <f t="shared" si="2"/>
        <v>9.900044892140801E-2</v>
      </c>
      <c r="N21" s="10">
        <f t="shared" si="3"/>
        <v>32.81259724638678</v>
      </c>
      <c r="P21" s="10"/>
    </row>
    <row r="22" spans="1:16" x14ac:dyDescent="0.2">
      <c r="A22" s="2">
        <v>2017</v>
      </c>
      <c r="B22" s="2" t="s">
        <v>17</v>
      </c>
      <c r="C22" s="5">
        <v>40450320</v>
      </c>
      <c r="D22" s="2">
        <v>10</v>
      </c>
      <c r="E22" s="2">
        <v>244</v>
      </c>
      <c r="F22" s="2">
        <v>171</v>
      </c>
      <c r="G22" s="7">
        <v>9.8332374928119595E-2</v>
      </c>
      <c r="H22" s="4">
        <v>255112607</v>
      </c>
      <c r="I22" s="4">
        <v>20657.657657657659</v>
      </c>
      <c r="J22" s="6">
        <f t="shared" si="0"/>
        <v>0.15855868698797781</v>
      </c>
      <c r="K22" s="9">
        <f>I22*G22*J22/J22</f>
        <v>2031.3165379295335</v>
      </c>
      <c r="L22" s="9">
        <f t="shared" si="5"/>
        <v>2031.3165379295363</v>
      </c>
      <c r="M22" s="6">
        <f t="shared" si="2"/>
        <v>9.833237492811972E-2</v>
      </c>
      <c r="N22" s="10">
        <f t="shared" si="3"/>
        <v>50.217564111471461</v>
      </c>
      <c r="P22" s="10"/>
    </row>
    <row r="23" spans="1:16" x14ac:dyDescent="0.2">
      <c r="A23">
        <v>2018</v>
      </c>
      <c r="B23" t="s">
        <v>17</v>
      </c>
      <c r="C23" s="4">
        <v>40983814.5</v>
      </c>
      <c r="D23">
        <v>10</v>
      </c>
      <c r="E23">
        <v>246</v>
      </c>
      <c r="F23" t="s">
        <v>15</v>
      </c>
      <c r="G23" s="6">
        <v>9.8332374928119595E-2</v>
      </c>
      <c r="H23" s="4">
        <v>258184548.25</v>
      </c>
      <c r="I23" s="4">
        <v>29719.557195571953</v>
      </c>
      <c r="J23" s="6">
        <f t="shared" si="0"/>
        <v>0.15873844805118001</v>
      </c>
      <c r="K23" s="9">
        <f>I23*G23*J23/J22</f>
        <v>2925.7078164201293</v>
      </c>
      <c r="L23" s="9">
        <f t="shared" si="5"/>
        <v>2935.4989791744101</v>
      </c>
      <c r="M23" s="6">
        <f t="shared" si="2"/>
        <v>9.8773308089926154E-2</v>
      </c>
      <c r="N23" s="10">
        <f t="shared" si="3"/>
        <v>71.625811676812319</v>
      </c>
      <c r="P23" s="10"/>
    </row>
    <row r="24" spans="1:16" x14ac:dyDescent="0.2">
      <c r="A24">
        <v>2012</v>
      </c>
      <c r="B24" t="s">
        <v>18</v>
      </c>
      <c r="C24" s="4">
        <v>5442113</v>
      </c>
      <c r="D24">
        <v>1</v>
      </c>
      <c r="E24">
        <v>14</v>
      </c>
      <c r="F24" t="s">
        <v>15</v>
      </c>
      <c r="G24" s="6">
        <v>0.197814836112708</v>
      </c>
      <c r="H24" s="4">
        <v>91051361</v>
      </c>
      <c r="I24" s="4">
        <v>582.90909090909099</v>
      </c>
      <c r="J24" s="6">
        <f t="shared" si="0"/>
        <v>5.9769705144769883E-2</v>
      </c>
      <c r="K24" s="9">
        <f>I24*G24*J24/J29</f>
        <v>12.599105281862105</v>
      </c>
      <c r="L24" s="9">
        <f>K24*L33</f>
        <v>6.7148118628086761</v>
      </c>
      <c r="M24" s="6">
        <f t="shared" si="2"/>
        <v>1.151948385697059E-2</v>
      </c>
      <c r="N24" s="10">
        <f t="shared" si="3"/>
        <v>1.2338611606941414</v>
      </c>
      <c r="P24" s="10"/>
    </row>
    <row r="25" spans="1:16" x14ac:dyDescent="0.2">
      <c r="A25">
        <v>2013</v>
      </c>
      <c r="B25" t="s">
        <v>18</v>
      </c>
      <c r="C25" s="4">
        <v>18070155</v>
      </c>
      <c r="D25">
        <v>9</v>
      </c>
      <c r="E25">
        <v>25</v>
      </c>
      <c r="F25" t="s">
        <v>15</v>
      </c>
      <c r="G25" s="6">
        <v>0.197814836112708</v>
      </c>
      <c r="H25" s="4">
        <v>115048071</v>
      </c>
      <c r="I25" s="4">
        <v>2020.1304643695789</v>
      </c>
      <c r="J25" s="6">
        <f t="shared" si="0"/>
        <v>0.1570661276015658</v>
      </c>
      <c r="K25" s="9">
        <f>I25*G25*J25/J29</f>
        <v>114.7412872192767</v>
      </c>
      <c r="L25" s="9">
        <f t="shared" ref="L25:L30" si="6">K25*L34</f>
        <v>71.719156646809893</v>
      </c>
      <c r="M25" s="6">
        <f t="shared" si="2"/>
        <v>3.5502240034378796E-2</v>
      </c>
      <c r="N25" s="10">
        <f t="shared" si="3"/>
        <v>3.9689286919127089</v>
      </c>
      <c r="P25" s="10"/>
    </row>
    <row r="26" spans="1:16" x14ac:dyDescent="0.2">
      <c r="A26">
        <v>2014</v>
      </c>
      <c r="B26" t="s">
        <v>18</v>
      </c>
      <c r="C26" s="4">
        <v>98827893</v>
      </c>
      <c r="D26">
        <v>109</v>
      </c>
      <c r="E26">
        <v>128</v>
      </c>
      <c r="F26" t="s">
        <v>15</v>
      </c>
      <c r="G26" s="6">
        <v>0.197814836112708</v>
      </c>
      <c r="H26" s="4">
        <v>211556417</v>
      </c>
      <c r="I26" s="4">
        <v>4325.42611140397</v>
      </c>
      <c r="J26" s="6">
        <f t="shared" si="0"/>
        <v>0.46714675168657255</v>
      </c>
      <c r="K26" s="9">
        <f>I26*G26*J26/J29</f>
        <v>730.70149194335079</v>
      </c>
      <c r="L26" s="9">
        <f t="shared" si="6"/>
        <v>653.87676224732093</v>
      </c>
      <c r="M26" s="6">
        <f t="shared" si="2"/>
        <v>0.15117048480457851</v>
      </c>
      <c r="N26" s="10">
        <f t="shared" si="3"/>
        <v>6.6163179482873415</v>
      </c>
      <c r="P26" s="10"/>
    </row>
    <row r="27" spans="1:16" x14ac:dyDescent="0.2">
      <c r="A27">
        <v>2015</v>
      </c>
      <c r="B27" t="s">
        <v>18</v>
      </c>
      <c r="C27" s="4">
        <v>115996978</v>
      </c>
      <c r="D27">
        <v>149</v>
      </c>
      <c r="E27">
        <v>168</v>
      </c>
      <c r="F27" t="s">
        <v>15</v>
      </c>
      <c r="G27" s="6">
        <v>0.197814836112708</v>
      </c>
      <c r="H27" s="4">
        <v>229844171</v>
      </c>
      <c r="I27" s="4">
        <v>7388.2738827388275</v>
      </c>
      <c r="J27" s="6">
        <f t="shared" si="0"/>
        <v>0.50467661413958587</v>
      </c>
      <c r="K27" s="9">
        <f>I27*G27*J27/J29</f>
        <v>1348.3850546191388</v>
      </c>
      <c r="L27" s="9">
        <f t="shared" si="6"/>
        <v>1268.8787470969962</v>
      </c>
      <c r="M27" s="6">
        <f t="shared" si="2"/>
        <v>0.17174224551440476</v>
      </c>
      <c r="N27" s="10">
        <f t="shared" si="3"/>
        <v>10.938894865838627</v>
      </c>
      <c r="P27" s="10"/>
    </row>
    <row r="28" spans="1:16" x14ac:dyDescent="0.2">
      <c r="A28">
        <v>2016</v>
      </c>
      <c r="B28" t="s">
        <v>18</v>
      </c>
      <c r="C28" s="4">
        <v>129983730</v>
      </c>
      <c r="D28">
        <v>195</v>
      </c>
      <c r="E28">
        <v>214</v>
      </c>
      <c r="F28" t="s">
        <v>15</v>
      </c>
      <c r="G28" s="6">
        <v>0.197814836112708</v>
      </c>
      <c r="H28" s="4">
        <v>244397129</v>
      </c>
      <c r="I28" s="4">
        <v>13222.222222222223</v>
      </c>
      <c r="J28" s="6">
        <f t="shared" si="0"/>
        <v>0.53185457019014326</v>
      </c>
      <c r="K28" s="9">
        <f>I28*G28*J28/J29</f>
        <v>2543.0512380785767</v>
      </c>
      <c r="L28" s="9">
        <f t="shared" si="6"/>
        <v>2487.029167796672</v>
      </c>
      <c r="M28" s="6">
        <f t="shared" si="2"/>
        <v>0.18809464294260544</v>
      </c>
      <c r="N28" s="10">
        <f t="shared" si="3"/>
        <v>19.133388215561073</v>
      </c>
      <c r="P28" s="10"/>
    </row>
    <row r="29" spans="1:16" x14ac:dyDescent="0.2">
      <c r="A29" s="2">
        <v>2017</v>
      </c>
      <c r="B29" s="2" t="s">
        <v>18</v>
      </c>
      <c r="C29" s="5">
        <v>139551021</v>
      </c>
      <c r="D29" s="2">
        <v>225</v>
      </c>
      <c r="E29" s="2">
        <v>244</v>
      </c>
      <c r="F29" s="2">
        <v>344</v>
      </c>
      <c r="G29" s="7">
        <v>0.197814836112708</v>
      </c>
      <c r="H29" s="4">
        <v>255112607</v>
      </c>
      <c r="I29" s="4">
        <v>20657.657657657659</v>
      </c>
      <c r="J29" s="6">
        <f t="shared" si="0"/>
        <v>0.54701734516789291</v>
      </c>
      <c r="K29" s="9">
        <f>I29*G29*J29/J29</f>
        <v>4086.3911640219776</v>
      </c>
      <c r="L29" s="9">
        <f t="shared" si="6"/>
        <v>4086.3911640219831</v>
      </c>
      <c r="M29" s="6">
        <f t="shared" si="2"/>
        <v>0.19781483611270828</v>
      </c>
      <c r="N29" s="10">
        <f t="shared" si="3"/>
        <v>29.282416816011565</v>
      </c>
      <c r="P29" s="10"/>
    </row>
    <row r="30" spans="1:16" x14ac:dyDescent="0.2">
      <c r="A30">
        <v>2018</v>
      </c>
      <c r="B30" t="s">
        <v>18</v>
      </c>
      <c r="C30" s="4">
        <v>141620270.5</v>
      </c>
      <c r="D30">
        <v>227</v>
      </c>
      <c r="E30">
        <v>246</v>
      </c>
      <c r="F30" t="s">
        <v>15</v>
      </c>
      <c r="G30" s="6">
        <v>0.197814836112708</v>
      </c>
      <c r="H30" s="4">
        <v>258184548.25</v>
      </c>
      <c r="I30" s="4">
        <v>29719.557195571953</v>
      </c>
      <c r="J30" s="6">
        <f t="shared" si="0"/>
        <v>0.54852341652479197</v>
      </c>
      <c r="K30" s="9">
        <f>I30*G30*J30/J29</f>
        <v>5895.155563721386</v>
      </c>
      <c r="L30" s="9">
        <f t="shared" si="6"/>
        <v>5914.8842691178215</v>
      </c>
      <c r="M30" s="6">
        <f t="shared" si="2"/>
        <v>0.19902329735919166</v>
      </c>
      <c r="N30" s="10">
        <f t="shared" si="3"/>
        <v>41.765802651237145</v>
      </c>
      <c r="P30" s="10"/>
    </row>
    <row r="32" spans="1:16" x14ac:dyDescent="0.2">
      <c r="J32" t="s">
        <v>25</v>
      </c>
      <c r="L32" t="s">
        <v>26</v>
      </c>
    </row>
    <row r="33" spans="9:12" x14ac:dyDescent="0.2">
      <c r="I33" s="9">
        <f>I24</f>
        <v>582.90909090909099</v>
      </c>
      <c r="J33">
        <v>2012</v>
      </c>
      <c r="K33" s="8">
        <f>SUM(K24,K17,K10,K3)</f>
        <v>1093.7213366758808</v>
      </c>
      <c r="L33" s="6">
        <f>I33/K33</f>
        <v>0.5329594215293556</v>
      </c>
    </row>
    <row r="34" spans="9:12" x14ac:dyDescent="0.2">
      <c r="I34" s="9">
        <f t="shared" ref="I34:I39" si="7">I25</f>
        <v>2020.1304643695789</v>
      </c>
      <c r="J34">
        <v>2013</v>
      </c>
      <c r="K34" s="8">
        <f t="shared" ref="K34:K39" si="8">SUM(K25,K18,K11,K4)</f>
        <v>3231.9450014468471</v>
      </c>
      <c r="L34" s="6">
        <f t="shared" ref="L34:L39" si="9">I34/K34</f>
        <v>0.62505100286831172</v>
      </c>
    </row>
    <row r="35" spans="9:12" x14ac:dyDescent="0.2">
      <c r="I35" s="9">
        <f t="shared" si="7"/>
        <v>4325.42611140397</v>
      </c>
      <c r="J35">
        <v>2014</v>
      </c>
      <c r="K35" s="8">
        <f t="shared" si="8"/>
        <v>4833.6253792395064</v>
      </c>
      <c r="L35" s="6">
        <f t="shared" si="9"/>
        <v>0.89486167669959282</v>
      </c>
    </row>
    <row r="36" spans="9:12" x14ac:dyDescent="0.2">
      <c r="I36" s="9">
        <f t="shared" si="7"/>
        <v>7388.2738827388275</v>
      </c>
      <c r="J36">
        <v>2015</v>
      </c>
      <c r="K36" s="8">
        <f t="shared" si="8"/>
        <v>7851.2136054844123</v>
      </c>
      <c r="L36" s="6">
        <f t="shared" si="9"/>
        <v>0.94103590272691073</v>
      </c>
    </row>
    <row r="37" spans="9:12" x14ac:dyDescent="0.2">
      <c r="I37" s="9">
        <f t="shared" si="7"/>
        <v>13222.222222222223</v>
      </c>
      <c r="J37">
        <v>2016</v>
      </c>
      <c r="K37" s="8">
        <f t="shared" si="8"/>
        <v>13520.062019281191</v>
      </c>
      <c r="L37" s="6">
        <f t="shared" si="9"/>
        <v>0.97797053026574776</v>
      </c>
    </row>
    <row r="38" spans="9:12" x14ac:dyDescent="0.2">
      <c r="I38" s="9">
        <f t="shared" si="7"/>
        <v>20657.657657657659</v>
      </c>
      <c r="J38" s="2">
        <v>2017</v>
      </c>
      <c r="K38" s="8">
        <f t="shared" si="8"/>
        <v>20657.657657657634</v>
      </c>
      <c r="L38" s="6">
        <f t="shared" si="9"/>
        <v>1.0000000000000013</v>
      </c>
    </row>
    <row r="39" spans="9:12" x14ac:dyDescent="0.2">
      <c r="I39" s="9">
        <f t="shared" si="7"/>
        <v>29719.557195571953</v>
      </c>
      <c r="J39">
        <v>2018</v>
      </c>
      <c r="K39" s="8">
        <f t="shared" si="8"/>
        <v>29620.429577558323</v>
      </c>
      <c r="L39" s="6">
        <f t="shared" si="9"/>
        <v>1.0033465962319714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0E993-D918-49CF-B49F-E150BD22E2E3}">
  <dimension ref="A1:P39"/>
  <sheetViews>
    <sheetView tabSelected="1" topLeftCell="A15" zoomScale="75" zoomScaleNormal="75" workbookViewId="0">
      <selection activeCell="J32" sqref="I32:J39"/>
    </sheetView>
  </sheetViews>
  <sheetFormatPr baseColWidth="10" defaultColWidth="10.6640625" defaultRowHeight="16" x14ac:dyDescent="0.2"/>
  <cols>
    <col min="3" max="3" width="14.5" bestFit="1" customWidth="1"/>
    <col min="8" max="8" width="14.5" bestFit="1" customWidth="1"/>
    <col min="9" max="9" width="10.6640625" bestFit="1" customWidth="1"/>
    <col min="14" max="14" width="11.6640625" bestFit="1" customWidth="1"/>
    <col min="15" max="15" width="4.1640625" customWidth="1"/>
  </cols>
  <sheetData>
    <row r="1" spans="1:16" s="3" customFormat="1" ht="20" customHeight="1" x14ac:dyDescent="0.2">
      <c r="A1" s="3" t="s">
        <v>22</v>
      </c>
    </row>
    <row r="2" spans="1:16" s="1" customFormat="1" ht="68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8</v>
      </c>
      <c r="I2" s="1" t="s">
        <v>37</v>
      </c>
      <c r="J2" s="1" t="s">
        <v>23</v>
      </c>
      <c r="K2" s="1" t="s">
        <v>38</v>
      </c>
      <c r="L2" s="1" t="s">
        <v>39</v>
      </c>
      <c r="M2" s="1" t="s">
        <v>40</v>
      </c>
      <c r="N2" s="1" t="s">
        <v>41</v>
      </c>
    </row>
    <row r="3" spans="1:16" x14ac:dyDescent="0.2">
      <c r="A3">
        <v>2012</v>
      </c>
      <c r="B3" t="s">
        <v>14</v>
      </c>
      <c r="C3" s="4">
        <v>19160024</v>
      </c>
      <c r="D3">
        <v>1</v>
      </c>
      <c r="E3">
        <v>14</v>
      </c>
      <c r="F3" t="s">
        <v>15</v>
      </c>
      <c r="G3" s="6">
        <v>0.123634272570442</v>
      </c>
      <c r="H3" s="4">
        <v>91051361</v>
      </c>
      <c r="I3" s="4">
        <v>37.973823468915924</v>
      </c>
      <c r="J3" s="6">
        <f>C3/H3</f>
        <v>0.21043094567251994</v>
      </c>
      <c r="K3" s="9">
        <f>I3*G3*J3/J8</f>
        <v>12.402873294309694</v>
      </c>
      <c r="L3" s="9">
        <f>K3*L33</f>
        <v>6.6102281762371877</v>
      </c>
      <c r="M3" s="6">
        <f>L3/I3</f>
        <v>0.17407328449946829</v>
      </c>
      <c r="N3" s="10">
        <f>L3/C3*1000000</f>
        <v>0.34500103842443974</v>
      </c>
      <c r="P3" s="10"/>
    </row>
    <row r="4" spans="1:16" x14ac:dyDescent="0.2">
      <c r="A4">
        <v>2013</v>
      </c>
      <c r="B4" t="s">
        <v>14</v>
      </c>
      <c r="C4" s="4">
        <v>19949502</v>
      </c>
      <c r="D4">
        <v>1</v>
      </c>
      <c r="E4">
        <v>25</v>
      </c>
      <c r="F4" t="s">
        <v>15</v>
      </c>
      <c r="G4" s="6">
        <v>0.123634272570442</v>
      </c>
      <c r="H4" s="4">
        <v>115048071</v>
      </c>
      <c r="I4" s="4">
        <v>132.24247831270318</v>
      </c>
      <c r="J4" s="6">
        <f t="shared" ref="J4:J30" si="0">C4/H4</f>
        <v>0.17340144712204691</v>
      </c>
      <c r="K4" s="9">
        <f>I4*G4*J4/J8</f>
        <v>35.591973564900677</v>
      </c>
      <c r="L4" s="9">
        <f t="shared" ref="L4:L9" si="1">K4*L34</f>
        <v>22.246798770803611</v>
      </c>
      <c r="M4" s="6">
        <f t="shared" ref="M4:M30" si="2">L4/I4</f>
        <v>0.16822732797095946</v>
      </c>
      <c r="N4" s="10">
        <f t="shared" ref="N4:N30" si="3">L4/C4*1000000</f>
        <v>1.115155594901748</v>
      </c>
      <c r="P4" s="10"/>
    </row>
    <row r="5" spans="1:16" x14ac:dyDescent="0.2">
      <c r="A5">
        <v>2014</v>
      </c>
      <c r="B5" t="s">
        <v>14</v>
      </c>
      <c r="C5" s="4">
        <v>20092883</v>
      </c>
      <c r="D5">
        <v>1</v>
      </c>
      <c r="E5">
        <v>128</v>
      </c>
      <c r="F5" t="s">
        <v>15</v>
      </c>
      <c r="G5" s="6">
        <v>0.123634272570442</v>
      </c>
      <c r="H5" s="4">
        <v>211556417</v>
      </c>
      <c r="I5" s="4">
        <v>286.07415687435673</v>
      </c>
      <c r="J5" s="6">
        <f t="shared" si="0"/>
        <v>9.4976476180346728E-2</v>
      </c>
      <c r="K5" s="9">
        <f>I5*G5*J5/J8</f>
        <v>42.171888732926895</v>
      </c>
      <c r="L5" s="9">
        <f t="shared" si="1"/>
        <v>37.738007061135626</v>
      </c>
      <c r="M5" s="6">
        <f t="shared" si="2"/>
        <v>0.13191686894566323</v>
      </c>
      <c r="N5" s="10">
        <f t="shared" si="3"/>
        <v>1.8781778135639184</v>
      </c>
      <c r="P5" s="10"/>
    </row>
    <row r="6" spans="1:16" x14ac:dyDescent="0.2">
      <c r="A6">
        <v>2015</v>
      </c>
      <c r="B6" t="s">
        <v>14</v>
      </c>
      <c r="C6" s="4">
        <v>20182305</v>
      </c>
      <c r="D6">
        <v>1</v>
      </c>
      <c r="E6">
        <v>168</v>
      </c>
      <c r="F6" t="s">
        <v>15</v>
      </c>
      <c r="G6" s="6">
        <v>0.123634272570442</v>
      </c>
      <c r="H6" s="4">
        <v>229844171</v>
      </c>
      <c r="I6" s="4">
        <v>494.62978729507506</v>
      </c>
      <c r="J6" s="6">
        <f t="shared" si="0"/>
        <v>8.7808644057368768E-2</v>
      </c>
      <c r="K6" s="9">
        <f>I6*G6*J6/J8</f>
        <v>67.413350187564731</v>
      </c>
      <c r="L6" s="9">
        <f t="shared" si="1"/>
        <v>63.438382849600323</v>
      </c>
      <c r="M6" s="6">
        <f t="shared" si="2"/>
        <v>0.12825427113178625</v>
      </c>
      <c r="N6" s="10">
        <f t="shared" si="3"/>
        <v>3.1432674736409112</v>
      </c>
      <c r="P6" s="10"/>
    </row>
    <row r="7" spans="1:16" x14ac:dyDescent="0.2">
      <c r="A7">
        <v>2016</v>
      </c>
      <c r="B7" t="s">
        <v>14</v>
      </c>
      <c r="C7" s="4">
        <v>20153634</v>
      </c>
      <c r="D7">
        <v>1</v>
      </c>
      <c r="E7">
        <v>214</v>
      </c>
      <c r="F7" t="s">
        <v>15</v>
      </c>
      <c r="G7" s="6">
        <v>0.123634272570442</v>
      </c>
      <c r="H7" s="4">
        <v>244397129</v>
      </c>
      <c r="I7" s="4">
        <v>905.28568298672519</v>
      </c>
      <c r="J7" s="6">
        <f t="shared" si="0"/>
        <v>8.2462646277649196E-2</v>
      </c>
      <c r="K7" s="9">
        <f>I7*G7*J7/J8</f>
        <v>115.87007620050794</v>
      </c>
      <c r="L7" s="9">
        <f t="shared" si="1"/>
        <v>113.31751986374333</v>
      </c>
      <c r="M7" s="6">
        <f t="shared" si="2"/>
        <v>0.12517321547589855</v>
      </c>
      <c r="N7" s="10">
        <f t="shared" si="3"/>
        <v>5.6226842198158069</v>
      </c>
      <c r="P7" s="10"/>
    </row>
    <row r="8" spans="1:16" x14ac:dyDescent="0.2">
      <c r="A8" s="2">
        <v>2017</v>
      </c>
      <c r="B8" s="2" t="s">
        <v>14</v>
      </c>
      <c r="C8" s="5">
        <v>20320876</v>
      </c>
      <c r="D8" s="2">
        <v>1</v>
      </c>
      <c r="E8" s="2">
        <v>244</v>
      </c>
      <c r="F8" s="2">
        <v>215</v>
      </c>
      <c r="G8" s="7">
        <v>0.123634272570442</v>
      </c>
      <c r="H8" s="4">
        <v>255112607</v>
      </c>
      <c r="I8" s="4">
        <v>1430.5551988165937</v>
      </c>
      <c r="J8" s="6">
        <f t="shared" si="0"/>
        <v>7.965453467378035E-2</v>
      </c>
      <c r="K8" s="9">
        <f>I8*G8*J8/J8</f>
        <v>176.8656513775536</v>
      </c>
      <c r="L8" s="9">
        <f t="shared" si="1"/>
        <v>176.86565137755383</v>
      </c>
      <c r="M8" s="6">
        <f t="shared" si="2"/>
        <v>0.12363427257044217</v>
      </c>
      <c r="N8" s="10">
        <f t="shared" si="3"/>
        <v>8.7036430603461099</v>
      </c>
      <c r="P8" s="10"/>
    </row>
    <row r="9" spans="1:16" x14ac:dyDescent="0.2">
      <c r="A9">
        <v>2018</v>
      </c>
      <c r="B9" t="s">
        <v>14</v>
      </c>
      <c r="C9" s="4">
        <v>20439139.75</v>
      </c>
      <c r="D9">
        <v>1</v>
      </c>
      <c r="E9">
        <v>246</v>
      </c>
      <c r="F9" t="s">
        <v>15</v>
      </c>
      <c r="G9" s="6">
        <v>0.123634272570442</v>
      </c>
      <c r="H9" s="4">
        <v>258184548.25</v>
      </c>
      <c r="I9" s="4">
        <v>2040.5970479704797</v>
      </c>
      <c r="J9" s="6">
        <f t="shared" si="0"/>
        <v>7.9164845024764174E-2</v>
      </c>
      <c r="K9" s="9">
        <f>I9*G9*J9/J8</f>
        <v>250.73675037267955</v>
      </c>
      <c r="L9" s="9">
        <f t="shared" si="1"/>
        <v>251.57586503669353</v>
      </c>
      <c r="M9" s="6">
        <f t="shared" si="2"/>
        <v>0.12328542045422627</v>
      </c>
      <c r="N9" s="10">
        <f t="shared" si="3"/>
        <v>12.308534904786956</v>
      </c>
      <c r="P9" s="10"/>
    </row>
    <row r="10" spans="1:16" x14ac:dyDescent="0.2">
      <c r="A10">
        <v>2012</v>
      </c>
      <c r="B10" t="s">
        <v>16</v>
      </c>
      <c r="C10" s="4">
        <v>47047019</v>
      </c>
      <c r="D10">
        <v>7</v>
      </c>
      <c r="E10">
        <v>14</v>
      </c>
      <c r="F10" t="s">
        <v>15</v>
      </c>
      <c r="G10" s="6">
        <v>0.58021851638872901</v>
      </c>
      <c r="H10" s="4">
        <v>91051361</v>
      </c>
      <c r="I10" s="4">
        <v>37.973823468915924</v>
      </c>
      <c r="J10" s="6">
        <f t="shared" si="0"/>
        <v>0.51670857506457257</v>
      </c>
      <c r="K10" s="9">
        <f>I10*G10*J10/J15</f>
        <v>53.0089387199965</v>
      </c>
      <c r="L10" s="9">
        <f>K10*L33</f>
        <v>28.251613316094396</v>
      </c>
      <c r="M10" s="6">
        <f t="shared" si="2"/>
        <v>0.7439760007106001</v>
      </c>
      <c r="N10" s="10">
        <f t="shared" si="3"/>
        <v>0.60049741549181668</v>
      </c>
      <c r="P10" s="10"/>
    </row>
    <row r="11" spans="1:16" x14ac:dyDescent="0.2">
      <c r="A11">
        <v>2013</v>
      </c>
      <c r="B11" t="s">
        <v>16</v>
      </c>
      <c r="C11" s="4">
        <v>47464043</v>
      </c>
      <c r="D11">
        <v>7</v>
      </c>
      <c r="E11">
        <v>25</v>
      </c>
      <c r="F11" t="s">
        <v>15</v>
      </c>
      <c r="G11" s="6">
        <v>0.58021851638872901</v>
      </c>
      <c r="H11" s="4">
        <v>115048071</v>
      </c>
      <c r="I11" s="4">
        <v>132.24247831270318</v>
      </c>
      <c r="J11" s="6">
        <f t="shared" si="0"/>
        <v>0.41255835571549915</v>
      </c>
      <c r="K11" s="9">
        <f>I11*G11*J11/J15</f>
        <v>147.39253230684267</v>
      </c>
      <c r="L11" s="9">
        <f t="shared" ref="L11:L16" si="4">K11*L34</f>
        <v>92.127850133692064</v>
      </c>
      <c r="M11" s="6">
        <f t="shared" si="2"/>
        <v>0.69665852689061625</v>
      </c>
      <c r="N11" s="10">
        <f t="shared" si="3"/>
        <v>1.9410030058689283</v>
      </c>
      <c r="P11" s="10"/>
    </row>
    <row r="12" spans="1:16" x14ac:dyDescent="0.2">
      <c r="A12">
        <v>2014</v>
      </c>
      <c r="B12" t="s">
        <v>16</v>
      </c>
      <c r="C12" s="4">
        <v>53827462</v>
      </c>
      <c r="D12">
        <v>8</v>
      </c>
      <c r="E12">
        <v>128</v>
      </c>
      <c r="F12" t="s">
        <v>15</v>
      </c>
      <c r="G12" s="6">
        <v>0.58021851638872901</v>
      </c>
      <c r="H12" s="4">
        <v>211556417</v>
      </c>
      <c r="I12" s="4">
        <v>286.07415687435673</v>
      </c>
      <c r="J12" s="6">
        <f t="shared" si="0"/>
        <v>0.25443549651344305</v>
      </c>
      <c r="K12" s="9">
        <f>I12*G12*J12/J15</f>
        <v>196.64161842906282</v>
      </c>
      <c r="L12" s="9">
        <f t="shared" si="4"/>
        <v>175.96704837635269</v>
      </c>
      <c r="M12" s="6">
        <f t="shared" si="2"/>
        <v>0.61510990821039846</v>
      </c>
      <c r="N12" s="10">
        <f t="shared" si="3"/>
        <v>3.2690942845559521</v>
      </c>
      <c r="P12" s="10"/>
    </row>
    <row r="13" spans="1:16" x14ac:dyDescent="0.2">
      <c r="A13">
        <v>2015</v>
      </c>
      <c r="B13" t="s">
        <v>16</v>
      </c>
      <c r="C13" s="4">
        <v>54234698</v>
      </c>
      <c r="D13">
        <v>8</v>
      </c>
      <c r="E13">
        <v>168</v>
      </c>
      <c r="F13" t="s">
        <v>15</v>
      </c>
      <c r="G13" s="6">
        <v>0.58021851638872901</v>
      </c>
      <c r="H13" s="4">
        <v>229844171</v>
      </c>
      <c r="I13" s="4">
        <v>494.62978729507506</v>
      </c>
      <c r="J13" s="6">
        <f t="shared" si="0"/>
        <v>0.23596290375360443</v>
      </c>
      <c r="K13" s="9">
        <f>I13*G13*J13/J15</f>
        <v>315.3138968686535</v>
      </c>
      <c r="L13" s="9">
        <f t="shared" si="4"/>
        <v>296.72169758213334</v>
      </c>
      <c r="M13" s="6">
        <f t="shared" si="2"/>
        <v>0.59988643062679481</v>
      </c>
      <c r="N13" s="10">
        <f t="shared" si="3"/>
        <v>5.47106757342197</v>
      </c>
      <c r="P13" s="10"/>
    </row>
    <row r="14" spans="1:16" x14ac:dyDescent="0.2">
      <c r="A14">
        <v>2016</v>
      </c>
      <c r="B14" t="s">
        <v>16</v>
      </c>
      <c r="C14" s="4">
        <v>54366369</v>
      </c>
      <c r="D14">
        <v>8</v>
      </c>
      <c r="E14">
        <v>214</v>
      </c>
      <c r="F14" t="s">
        <v>15</v>
      </c>
      <c r="G14" s="6">
        <v>0.58021851638872901</v>
      </c>
      <c r="H14" s="4">
        <v>244397129</v>
      </c>
      <c r="I14" s="4">
        <v>905.28568298672519</v>
      </c>
      <c r="J14" s="6">
        <f t="shared" si="0"/>
        <v>0.22245093149191617</v>
      </c>
      <c r="K14" s="9">
        <f>I14*G14*J14/J15</f>
        <v>544.05022476306283</v>
      </c>
      <c r="L14" s="9">
        <f t="shared" si="4"/>
        <v>532.0650868027318</v>
      </c>
      <c r="M14" s="6">
        <f t="shared" si="2"/>
        <v>0.58773169266008796</v>
      </c>
      <c r="N14" s="10">
        <f t="shared" si="3"/>
        <v>9.786658491074359</v>
      </c>
      <c r="P14" s="10"/>
    </row>
    <row r="15" spans="1:16" x14ac:dyDescent="0.2">
      <c r="A15" s="2">
        <v>2017</v>
      </c>
      <c r="B15" s="2" t="s">
        <v>16</v>
      </c>
      <c r="C15" s="5">
        <v>54790390</v>
      </c>
      <c r="D15" s="2">
        <v>8</v>
      </c>
      <c r="E15" s="2">
        <v>244</v>
      </c>
      <c r="F15" s="2">
        <v>1009</v>
      </c>
      <c r="G15" s="7">
        <v>0.58021851638872901</v>
      </c>
      <c r="H15" s="4">
        <v>255112607</v>
      </c>
      <c r="I15" s="4">
        <v>1430.5551988165937</v>
      </c>
      <c r="J15" s="6">
        <f t="shared" si="0"/>
        <v>0.21476943317034897</v>
      </c>
      <c r="K15" s="9">
        <f>I15*G15*J15/J15</f>
        <v>830.03461506954727</v>
      </c>
      <c r="L15" s="9">
        <f t="shared" si="4"/>
        <v>830.03461506954841</v>
      </c>
      <c r="M15" s="6">
        <f t="shared" si="2"/>
        <v>0.58021851638872979</v>
      </c>
      <c r="N15" s="10">
        <f t="shared" si="3"/>
        <v>15.149273715145089</v>
      </c>
      <c r="P15" s="10"/>
    </row>
    <row r="16" spans="1:16" x14ac:dyDescent="0.2">
      <c r="A16">
        <v>2018</v>
      </c>
      <c r="B16" t="s">
        <v>16</v>
      </c>
      <c r="C16" s="4">
        <v>55141323.5</v>
      </c>
      <c r="D16">
        <v>8</v>
      </c>
      <c r="E16">
        <v>246</v>
      </c>
      <c r="F16" t="s">
        <v>15</v>
      </c>
      <c r="G16" s="6">
        <v>0.58021851638872901</v>
      </c>
      <c r="H16" s="4">
        <v>258184548.25</v>
      </c>
      <c r="I16" s="4">
        <v>2040.5970479704797</v>
      </c>
      <c r="J16" s="6">
        <f t="shared" si="0"/>
        <v>0.21357329039926384</v>
      </c>
      <c r="K16" s="9">
        <f>I16*G16*J16/J15</f>
        <v>1177.3980331374582</v>
      </c>
      <c r="L16" s="9">
        <f t="shared" si="4"/>
        <v>1181.3383089586866</v>
      </c>
      <c r="M16" s="6">
        <f t="shared" si="2"/>
        <v>0.57891797409665591</v>
      </c>
      <c r="N16" s="10">
        <f t="shared" si="3"/>
        <v>21.423829425470476</v>
      </c>
      <c r="P16" s="10"/>
    </row>
    <row r="17" spans="1:16" x14ac:dyDescent="0.2">
      <c r="A17">
        <v>2012</v>
      </c>
      <c r="B17" t="s">
        <v>17</v>
      </c>
      <c r="C17" s="4">
        <v>19402205</v>
      </c>
      <c r="D17">
        <v>5</v>
      </c>
      <c r="E17">
        <v>14</v>
      </c>
      <c r="F17" t="s">
        <v>15</v>
      </c>
      <c r="G17" s="6">
        <v>9.8332374928119595E-2</v>
      </c>
      <c r="H17" s="4">
        <v>91051361</v>
      </c>
      <c r="I17" s="4">
        <v>37.973823468915924</v>
      </c>
      <c r="J17" s="6">
        <f t="shared" si="0"/>
        <v>0.21309077411813757</v>
      </c>
      <c r="K17" s="9">
        <f>I17*G17*J17/J22</f>
        <v>5.0182866126504901</v>
      </c>
      <c r="L17" s="9">
        <f>K17*L33</f>
        <v>2.6745431301467146</v>
      </c>
      <c r="M17" s="6">
        <f t="shared" si="2"/>
        <v>7.0431230932961081E-2</v>
      </c>
      <c r="N17" s="10">
        <f t="shared" si="3"/>
        <v>0.13784738024089091</v>
      </c>
      <c r="P17" s="10"/>
    </row>
    <row r="18" spans="1:16" x14ac:dyDescent="0.2">
      <c r="A18">
        <v>2013</v>
      </c>
      <c r="B18" t="s">
        <v>17</v>
      </c>
      <c r="C18" s="4">
        <v>29564371</v>
      </c>
      <c r="D18">
        <v>8</v>
      </c>
      <c r="E18">
        <v>25</v>
      </c>
      <c r="F18" t="s">
        <v>15</v>
      </c>
      <c r="G18" s="6">
        <v>9.8332374928119595E-2</v>
      </c>
      <c r="H18" s="4">
        <v>115048071</v>
      </c>
      <c r="I18" s="4">
        <v>132.24247831270318</v>
      </c>
      <c r="J18" s="6">
        <f t="shared" si="0"/>
        <v>0.25697406956088814</v>
      </c>
      <c r="K18" s="9">
        <f>I18*G18*J18/J22</f>
        <v>21.074960507157389</v>
      </c>
      <c r="L18" s="9">
        <f t="shared" ref="L18:L23" si="5">K18*L34</f>
        <v>13.172925200408791</v>
      </c>
      <c r="M18" s="6">
        <f t="shared" si="2"/>
        <v>9.9611905104045551E-2</v>
      </c>
      <c r="N18" s="10">
        <f t="shared" si="3"/>
        <v>0.44556757863743457</v>
      </c>
      <c r="P18" s="10"/>
    </row>
    <row r="19" spans="1:16" x14ac:dyDescent="0.2">
      <c r="A19">
        <v>2014</v>
      </c>
      <c r="B19" t="s">
        <v>17</v>
      </c>
      <c r="C19" s="4">
        <v>38808179</v>
      </c>
      <c r="D19">
        <v>10</v>
      </c>
      <c r="E19">
        <v>128</v>
      </c>
      <c r="F19" t="s">
        <v>15</v>
      </c>
      <c r="G19" s="6">
        <v>9.8332374928119595E-2</v>
      </c>
      <c r="H19" s="4">
        <v>211556417</v>
      </c>
      <c r="I19" s="4">
        <v>286.07415687435673</v>
      </c>
      <c r="J19" s="6">
        <f t="shared" si="0"/>
        <v>0.18344127561963766</v>
      </c>
      <c r="K19" s="9">
        <f>I19*G19*J19/J22</f>
        <v>32.544842639280382</v>
      </c>
      <c r="L19" s="9">
        <f t="shared" si="5"/>
        <v>29.123132452110845</v>
      </c>
      <c r="M19" s="6">
        <f t="shared" si="2"/>
        <v>0.10180273803935976</v>
      </c>
      <c r="N19" s="10">
        <f t="shared" si="3"/>
        <v>0.75043800566140562</v>
      </c>
      <c r="P19" s="10"/>
    </row>
    <row r="20" spans="1:16" x14ac:dyDescent="0.2">
      <c r="A20">
        <v>2015</v>
      </c>
      <c r="B20" t="s">
        <v>17</v>
      </c>
      <c r="C20" s="4">
        <v>39430190</v>
      </c>
      <c r="D20">
        <v>10</v>
      </c>
      <c r="E20">
        <v>168</v>
      </c>
      <c r="F20" t="s">
        <v>15</v>
      </c>
      <c r="G20" s="6">
        <v>9.8332374928119595E-2</v>
      </c>
      <c r="H20" s="4">
        <v>229844171</v>
      </c>
      <c r="I20" s="4">
        <v>494.62978729507506</v>
      </c>
      <c r="J20" s="6">
        <f t="shared" si="0"/>
        <v>0.17155183804944091</v>
      </c>
      <c r="K20" s="9">
        <f>I20*G20*J20/J22</f>
        <v>52.623790815496434</v>
      </c>
      <c r="L20" s="9">
        <f t="shared" si="5"/>
        <v>49.520876494972796</v>
      </c>
      <c r="M20" s="6">
        <f t="shared" si="2"/>
        <v>0.1001170527270141</v>
      </c>
      <c r="N20" s="10">
        <f t="shared" si="3"/>
        <v>1.2559127028039376</v>
      </c>
      <c r="P20" s="10"/>
    </row>
    <row r="21" spans="1:16" x14ac:dyDescent="0.2">
      <c r="A21">
        <v>2016</v>
      </c>
      <c r="B21" t="s">
        <v>17</v>
      </c>
      <c r="C21" s="4">
        <v>39893396</v>
      </c>
      <c r="D21">
        <v>10</v>
      </c>
      <c r="E21">
        <v>214</v>
      </c>
      <c r="F21" t="s">
        <v>15</v>
      </c>
      <c r="G21" s="6">
        <v>9.8332374928119595E-2</v>
      </c>
      <c r="H21" s="4">
        <v>244397129</v>
      </c>
      <c r="I21" s="4">
        <v>905.28568298672519</v>
      </c>
      <c r="J21" s="6">
        <f t="shared" si="0"/>
        <v>0.16323185204029136</v>
      </c>
      <c r="K21" s="9">
        <f>I21*G21*J21/J22</f>
        <v>91.642525254268634</v>
      </c>
      <c r="L21" s="9">
        <f t="shared" si="5"/>
        <v>89.623689017809269</v>
      </c>
      <c r="M21" s="6">
        <f t="shared" si="2"/>
        <v>9.9000448921408024E-2</v>
      </c>
      <c r="N21" s="10">
        <f t="shared" si="3"/>
        <v>2.2465795846964061</v>
      </c>
      <c r="P21" s="10"/>
    </row>
    <row r="22" spans="1:16" x14ac:dyDescent="0.2">
      <c r="A22" s="2">
        <v>2017</v>
      </c>
      <c r="B22" s="2" t="s">
        <v>17</v>
      </c>
      <c r="C22" s="5">
        <v>40450320</v>
      </c>
      <c r="D22" s="2">
        <v>10</v>
      </c>
      <c r="E22" s="2">
        <v>244</v>
      </c>
      <c r="F22" s="2">
        <v>171</v>
      </c>
      <c r="G22" s="7">
        <v>9.8332374928119595E-2</v>
      </c>
      <c r="H22" s="4">
        <v>255112607</v>
      </c>
      <c r="I22" s="4">
        <v>1430.5551988165937</v>
      </c>
      <c r="J22" s="6">
        <f t="shared" si="0"/>
        <v>0.15855868698797781</v>
      </c>
      <c r="K22" s="9">
        <f>I22*G22*J22/J22</f>
        <v>140.66989016540396</v>
      </c>
      <c r="L22" s="9">
        <f t="shared" si="5"/>
        <v>140.66989016540415</v>
      </c>
      <c r="M22" s="6">
        <f t="shared" si="2"/>
        <v>9.8332374928119734E-2</v>
      </c>
      <c r="N22" s="10">
        <f t="shared" si="3"/>
        <v>3.4775964730416016</v>
      </c>
      <c r="P22" s="10"/>
    </row>
    <row r="23" spans="1:16" x14ac:dyDescent="0.2">
      <c r="A23">
        <v>2018</v>
      </c>
      <c r="B23" t="s">
        <v>17</v>
      </c>
      <c r="C23" s="4">
        <v>40983814.5</v>
      </c>
      <c r="D23">
        <v>10</v>
      </c>
      <c r="E23">
        <v>246</v>
      </c>
      <c r="F23" t="s">
        <v>15</v>
      </c>
      <c r="G23" s="6">
        <v>9.8332374928119595E-2</v>
      </c>
      <c r="H23" s="4">
        <v>258184548.25</v>
      </c>
      <c r="I23" s="4">
        <v>2040.5970479704797</v>
      </c>
      <c r="J23" s="6">
        <f t="shared" si="0"/>
        <v>0.15873844805118001</v>
      </c>
      <c r="K23" s="9">
        <f>I23*G23*J23/J22</f>
        <v>200.88424245771063</v>
      </c>
      <c r="L23" s="9">
        <f t="shared" si="5"/>
        <v>201.55652090658202</v>
      </c>
      <c r="M23" s="6">
        <f t="shared" si="2"/>
        <v>9.8773308089926154E-2</v>
      </c>
      <c r="N23" s="10">
        <f t="shared" si="3"/>
        <v>4.9179541574047976</v>
      </c>
      <c r="P23" s="10"/>
    </row>
    <row r="24" spans="1:16" x14ac:dyDescent="0.2">
      <c r="A24">
        <v>2012</v>
      </c>
      <c r="B24" t="s">
        <v>18</v>
      </c>
      <c r="C24" s="4">
        <v>5442113</v>
      </c>
      <c r="D24">
        <v>1</v>
      </c>
      <c r="E24">
        <v>14</v>
      </c>
      <c r="F24" t="s">
        <v>15</v>
      </c>
      <c r="G24" s="6">
        <v>0.197814836112708</v>
      </c>
      <c r="H24" s="4">
        <v>91051361</v>
      </c>
      <c r="I24" s="4">
        <v>37.973823468915924</v>
      </c>
      <c r="J24" s="6">
        <f t="shared" si="0"/>
        <v>5.9769705144769883E-2</v>
      </c>
      <c r="K24" s="9">
        <f>I24*G24*J24/J29</f>
        <v>0.8207732685958975</v>
      </c>
      <c r="L24" s="9">
        <f>K24*L33</f>
        <v>0.43743884643762793</v>
      </c>
      <c r="M24" s="6">
        <f t="shared" si="2"/>
        <v>1.151948385697059E-2</v>
      </c>
      <c r="N24" s="10">
        <f t="shared" si="3"/>
        <v>8.0380331396578492E-2</v>
      </c>
      <c r="P24" s="10"/>
    </row>
    <row r="25" spans="1:16" x14ac:dyDescent="0.2">
      <c r="A25">
        <v>2013</v>
      </c>
      <c r="B25" t="s">
        <v>18</v>
      </c>
      <c r="C25" s="4">
        <v>18070155</v>
      </c>
      <c r="D25">
        <v>9</v>
      </c>
      <c r="E25">
        <v>25</v>
      </c>
      <c r="F25" t="s">
        <v>15</v>
      </c>
      <c r="G25" s="6">
        <v>0.197814836112708</v>
      </c>
      <c r="H25" s="4">
        <v>115048071</v>
      </c>
      <c r="I25" s="4">
        <v>132.24247831270318</v>
      </c>
      <c r="J25" s="6">
        <f t="shared" si="0"/>
        <v>0.1570661276015658</v>
      </c>
      <c r="K25" s="9">
        <f>I25*G25*J25/J29</f>
        <v>7.5112337813301</v>
      </c>
      <c r="L25" s="9">
        <f t="shared" ref="L25:L30" si="6">K25*L34</f>
        <v>4.6949042077987206</v>
      </c>
      <c r="M25" s="6">
        <f t="shared" si="2"/>
        <v>3.5502240034378796E-2</v>
      </c>
      <c r="N25" s="10">
        <f t="shared" si="3"/>
        <v>0.25981538109654956</v>
      </c>
      <c r="P25" s="10"/>
    </row>
    <row r="26" spans="1:16" x14ac:dyDescent="0.2">
      <c r="A26">
        <v>2014</v>
      </c>
      <c r="B26" t="s">
        <v>18</v>
      </c>
      <c r="C26" s="4">
        <v>98827893</v>
      </c>
      <c r="D26">
        <v>109</v>
      </c>
      <c r="E26">
        <v>128</v>
      </c>
      <c r="F26" t="s">
        <v>15</v>
      </c>
      <c r="G26" s="6">
        <v>0.197814836112708</v>
      </c>
      <c r="H26" s="4">
        <v>211556417</v>
      </c>
      <c r="I26" s="4">
        <v>286.07415687435673</v>
      </c>
      <c r="J26" s="6">
        <f t="shared" si="0"/>
        <v>0.46714675168657255</v>
      </c>
      <c r="K26" s="9">
        <f>I26*G26*J26/J29</f>
        <v>48.326987411346394</v>
      </c>
      <c r="L26" s="9">
        <f t="shared" si="6"/>
        <v>43.245968984757546</v>
      </c>
      <c r="M26" s="6">
        <f t="shared" si="2"/>
        <v>0.15117048480457848</v>
      </c>
      <c r="N26" s="10">
        <f t="shared" si="3"/>
        <v>0.43758869760339369</v>
      </c>
      <c r="P26" s="10"/>
    </row>
    <row r="27" spans="1:16" x14ac:dyDescent="0.2">
      <c r="A27">
        <v>2015</v>
      </c>
      <c r="B27" t="s">
        <v>18</v>
      </c>
      <c r="C27" s="4">
        <v>115996978</v>
      </c>
      <c r="D27">
        <v>149</v>
      </c>
      <c r="E27">
        <v>168</v>
      </c>
      <c r="F27" t="s">
        <v>15</v>
      </c>
      <c r="G27" s="6">
        <v>0.197814836112708</v>
      </c>
      <c r="H27" s="4">
        <v>229844171</v>
      </c>
      <c r="I27" s="4">
        <v>494.62978729507506</v>
      </c>
      <c r="J27" s="6">
        <f t="shared" si="0"/>
        <v>0.50467661413958587</v>
      </c>
      <c r="K27" s="9">
        <f>I27*G27*J27/J29</f>
        <v>90.271614634687111</v>
      </c>
      <c r="L27" s="9">
        <f t="shared" si="6"/>
        <v>84.948830368368576</v>
      </c>
      <c r="M27" s="6">
        <f t="shared" si="2"/>
        <v>0.17174224551440473</v>
      </c>
      <c r="N27" s="10">
        <f t="shared" si="3"/>
        <v>0.73233658180619654</v>
      </c>
      <c r="P27" s="10"/>
    </row>
    <row r="28" spans="1:16" x14ac:dyDescent="0.2">
      <c r="A28">
        <v>2016</v>
      </c>
      <c r="B28" t="s">
        <v>18</v>
      </c>
      <c r="C28" s="4">
        <v>129983730</v>
      </c>
      <c r="D28">
        <v>195</v>
      </c>
      <c r="E28">
        <v>214</v>
      </c>
      <c r="F28" t="s">
        <v>15</v>
      </c>
      <c r="G28" s="6">
        <v>0.197814836112708</v>
      </c>
      <c r="H28" s="4">
        <v>244397129</v>
      </c>
      <c r="I28" s="4">
        <v>905.28568298672519</v>
      </c>
      <c r="J28" s="6">
        <f t="shared" si="0"/>
        <v>0.53185457019014326</v>
      </c>
      <c r="K28" s="9">
        <f>I28*G28*J28/J29</f>
        <v>174.11504951603203</v>
      </c>
      <c r="L28" s="9">
        <f t="shared" si="6"/>
        <v>170.27938730244077</v>
      </c>
      <c r="M28" s="6">
        <f t="shared" si="2"/>
        <v>0.18809464294260544</v>
      </c>
      <c r="N28" s="10">
        <f t="shared" si="3"/>
        <v>1.3100053930014224</v>
      </c>
      <c r="P28" s="10"/>
    </row>
    <row r="29" spans="1:16" x14ac:dyDescent="0.2">
      <c r="A29" s="2">
        <v>2017</v>
      </c>
      <c r="B29" s="2" t="s">
        <v>18</v>
      </c>
      <c r="C29" s="5">
        <v>139551021</v>
      </c>
      <c r="D29" s="2">
        <v>225</v>
      </c>
      <c r="E29" s="2">
        <v>244</v>
      </c>
      <c r="F29" s="2">
        <v>344</v>
      </c>
      <c r="G29" s="7">
        <v>0.197814836112708</v>
      </c>
      <c r="H29" s="4">
        <v>255112607</v>
      </c>
      <c r="I29" s="4">
        <v>1430.5551988165937</v>
      </c>
      <c r="J29" s="6">
        <f t="shared" si="0"/>
        <v>0.54701734516789291</v>
      </c>
      <c r="K29" s="9">
        <f>I29*G29*J29/J29</f>
        <v>282.98504220408688</v>
      </c>
      <c r="L29" s="9">
        <f t="shared" si="6"/>
        <v>282.98504220408728</v>
      </c>
      <c r="M29" s="6">
        <f t="shared" si="2"/>
        <v>0.19781483611270828</v>
      </c>
      <c r="N29" s="10">
        <f t="shared" si="3"/>
        <v>2.0278249501598937</v>
      </c>
      <c r="P29" s="10"/>
    </row>
    <row r="30" spans="1:16" x14ac:dyDescent="0.2">
      <c r="A30">
        <v>2018</v>
      </c>
      <c r="B30" t="s">
        <v>18</v>
      </c>
      <c r="C30" s="4">
        <v>141620270.5</v>
      </c>
      <c r="D30">
        <v>227</v>
      </c>
      <c r="E30">
        <v>246</v>
      </c>
      <c r="F30" t="s">
        <v>15</v>
      </c>
      <c r="G30" s="6">
        <v>0.197814836112708</v>
      </c>
      <c r="H30" s="4">
        <v>258184548.25</v>
      </c>
      <c r="I30" s="4">
        <v>2040.5970479704797</v>
      </c>
      <c r="J30" s="6">
        <f t="shared" si="0"/>
        <v>0.54852341652479197</v>
      </c>
      <c r="K30" s="9">
        <f>I30*G30*J30/J29</f>
        <v>404.77174547031802</v>
      </c>
      <c r="L30" s="9">
        <f t="shared" si="6"/>
        <v>406.12635306851746</v>
      </c>
      <c r="M30" s="6">
        <f t="shared" si="2"/>
        <v>0.19902329735919166</v>
      </c>
      <c r="N30" s="10">
        <f t="shared" si="3"/>
        <v>2.8677134398533539</v>
      </c>
      <c r="P30" s="10"/>
    </row>
    <row r="32" spans="1:16" x14ac:dyDescent="0.2">
      <c r="J32" t="s">
        <v>25</v>
      </c>
      <c r="L32" t="s">
        <v>26</v>
      </c>
    </row>
    <row r="33" spans="9:12" x14ac:dyDescent="0.2">
      <c r="I33" s="9">
        <f>I24</f>
        <v>37.973823468915924</v>
      </c>
      <c r="J33">
        <v>2012</v>
      </c>
      <c r="K33" s="8">
        <f>SUM(K24,K17,K10,K3)</f>
        <v>71.250871895552578</v>
      </c>
      <c r="L33" s="6">
        <f>I33/K33</f>
        <v>0.5329594215293556</v>
      </c>
    </row>
    <row r="34" spans="9:12" x14ac:dyDescent="0.2">
      <c r="I34" s="9">
        <f t="shared" ref="I34:I39" si="7">I25</f>
        <v>132.24247831270318</v>
      </c>
      <c r="J34">
        <v>2013</v>
      </c>
      <c r="K34" s="8">
        <f t="shared" ref="K34:K39" si="8">SUM(K25,K18,K11,K4)</f>
        <v>211.57070016023084</v>
      </c>
      <c r="L34" s="6">
        <f t="shared" ref="L34:L39" si="9">I34/K34</f>
        <v>0.62505100286831183</v>
      </c>
    </row>
    <row r="35" spans="9:12" x14ac:dyDescent="0.2">
      <c r="I35" s="9">
        <f t="shared" si="7"/>
        <v>286.07415687435673</v>
      </c>
      <c r="J35">
        <v>2014</v>
      </c>
      <c r="K35" s="8">
        <f t="shared" si="8"/>
        <v>319.6853372126165</v>
      </c>
      <c r="L35" s="6">
        <f t="shared" si="9"/>
        <v>0.89486167669959282</v>
      </c>
    </row>
    <row r="36" spans="9:12" x14ac:dyDescent="0.2">
      <c r="I36" s="9">
        <f t="shared" si="7"/>
        <v>494.62978729507506</v>
      </c>
      <c r="J36">
        <v>2015</v>
      </c>
      <c r="K36" s="8">
        <f t="shared" si="8"/>
        <v>525.62265250640178</v>
      </c>
      <c r="L36" s="6">
        <f t="shared" si="9"/>
        <v>0.94103590272691062</v>
      </c>
    </row>
    <row r="37" spans="9:12" x14ac:dyDescent="0.2">
      <c r="I37" s="9">
        <f t="shared" si="7"/>
        <v>905.28568298672519</v>
      </c>
      <c r="J37">
        <v>2016</v>
      </c>
      <c r="K37" s="8">
        <f t="shared" si="8"/>
        <v>925.67787573387147</v>
      </c>
      <c r="L37" s="6">
        <f t="shared" si="9"/>
        <v>0.97797053026574765</v>
      </c>
    </row>
    <row r="38" spans="9:12" x14ac:dyDescent="0.2">
      <c r="I38" s="9">
        <f t="shared" si="7"/>
        <v>1430.5551988165937</v>
      </c>
      <c r="J38" s="2">
        <v>2017</v>
      </c>
      <c r="K38" s="8">
        <f t="shared" si="8"/>
        <v>1430.5551988165917</v>
      </c>
      <c r="L38" s="6">
        <f t="shared" si="9"/>
        <v>1.0000000000000013</v>
      </c>
    </row>
    <row r="39" spans="9:12" x14ac:dyDescent="0.2">
      <c r="I39" s="9">
        <f t="shared" si="7"/>
        <v>2040.5970479704797</v>
      </c>
      <c r="J39">
        <v>2018</v>
      </c>
      <c r="K39" s="8">
        <f t="shared" si="8"/>
        <v>2033.7907714381665</v>
      </c>
      <c r="L39" s="6">
        <f t="shared" si="9"/>
        <v>1.0033465962319714</v>
      </c>
    </row>
  </sheetData>
  <autoFilter ref="A2:N30" xr:uid="{B0724B2A-560F-A742-A4DD-1A1206A69A51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TNC_REVENUE_CLUSTERS_V1</vt:lpstr>
      <vt:lpstr>TNC_REVENUE_CLUSTERS_V2</vt:lpstr>
      <vt:lpstr>Bookings</vt:lpstr>
      <vt:lpstr>Trips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2020-04-30T21:47:40Z</dcterms:created>
  <dcterms:modified xsi:type="dcterms:W3CDTF">2020-05-12T06:54:11Z</dcterms:modified>
</cp:coreProperties>
</file>