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7\"/>
    </mc:Choice>
  </mc:AlternateContent>
  <bookViews>
    <workbookView xWindow="2100" yWindow="465" windowWidth="23415" windowHeight="14745" activeTab="1"/>
  </bookViews>
  <sheets>
    <sheet name="FAC_TOTALS_APTA" sheetId="1" r:id="rId1"/>
    <sheet name="Summary-Bus" sheetId="21" r:id="rId2"/>
    <sheet name="Summary-Rail" sheetId="22" r:id="rId3"/>
    <sheet name="FAC 2002-2018 BUS" sheetId="25" r:id="rId4"/>
    <sheet name="FAC 2012-2018 BUS" sheetId="19" r:id="rId5"/>
    <sheet name="FAC 2002-2018 RAIL" sheetId="26" r:id="rId6"/>
    <sheet name="FAC 2012-2018 RAIL" sheetId="20" r:id="rId7"/>
  </sheets>
  <definedNames>
    <definedName name="_xlnm._FilterDatabase" localSheetId="0" hidden="1">FAC_TOTALS_APTA!$C$2:$BQ$143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25" l="1"/>
  <c r="I29" i="25"/>
  <c r="G18" i="21"/>
  <c r="G19" i="21"/>
  <c r="F117" i="26" l="1"/>
  <c r="F116" i="26"/>
  <c r="K115" i="26"/>
  <c r="L115" i="26" s="1"/>
  <c r="J114" i="26"/>
  <c r="K114" i="26" s="1"/>
  <c r="L114" i="26" s="1"/>
  <c r="F114" i="26"/>
  <c r="J113" i="26"/>
  <c r="K113" i="26" s="1"/>
  <c r="L113" i="26" s="1"/>
  <c r="F113" i="26"/>
  <c r="K112" i="26"/>
  <c r="L112" i="26" s="1"/>
  <c r="F112" i="26"/>
  <c r="K111" i="26"/>
  <c r="L111" i="26" s="1"/>
  <c r="F111" i="26"/>
  <c r="J110" i="26"/>
  <c r="K110" i="26" s="1"/>
  <c r="L110" i="26" s="1"/>
  <c r="F110" i="26"/>
  <c r="J109" i="26"/>
  <c r="K109" i="26" s="1"/>
  <c r="L109" i="26" s="1"/>
  <c r="F109" i="26"/>
  <c r="J108" i="26"/>
  <c r="K108" i="26" s="1"/>
  <c r="L108" i="26" s="1"/>
  <c r="F108" i="26"/>
  <c r="J107" i="26"/>
  <c r="K107" i="26" s="1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H97" i="26"/>
  <c r="G97" i="26"/>
  <c r="F87" i="26"/>
  <c r="F86" i="26"/>
  <c r="K85" i="26"/>
  <c r="L85" i="26" s="1"/>
  <c r="J84" i="26"/>
  <c r="K84" i="26" s="1"/>
  <c r="L84" i="26" s="1"/>
  <c r="F84" i="26"/>
  <c r="J83" i="26"/>
  <c r="K83" i="26" s="1"/>
  <c r="L83" i="26" s="1"/>
  <c r="F83" i="26"/>
  <c r="K82" i="26"/>
  <c r="L82" i="26" s="1"/>
  <c r="F82" i="26"/>
  <c r="K81" i="26"/>
  <c r="L81" i="26" s="1"/>
  <c r="F81" i="26"/>
  <c r="J80" i="26"/>
  <c r="K80" i="26" s="1"/>
  <c r="L80" i="26" s="1"/>
  <c r="F80" i="26"/>
  <c r="J79" i="26"/>
  <c r="K79" i="26" s="1"/>
  <c r="L79" i="26" s="1"/>
  <c r="F79" i="26"/>
  <c r="J78" i="26"/>
  <c r="K78" i="26" s="1"/>
  <c r="L78" i="26" s="1"/>
  <c r="F78" i="26"/>
  <c r="J77" i="26"/>
  <c r="K77" i="26" s="1"/>
  <c r="L77" i="26" s="1"/>
  <c r="F77" i="26"/>
  <c r="J76" i="26"/>
  <c r="K76" i="26" s="1"/>
  <c r="L76" i="26" s="1"/>
  <c r="F76" i="26"/>
  <c r="J75" i="26"/>
  <c r="K75" i="26" s="1"/>
  <c r="L75" i="26" s="1"/>
  <c r="F75" i="26"/>
  <c r="J74" i="26"/>
  <c r="K74" i="26" s="1"/>
  <c r="L74" i="26" s="1"/>
  <c r="F74" i="26"/>
  <c r="J73" i="26"/>
  <c r="K73" i="26" s="1"/>
  <c r="L73" i="26" s="1"/>
  <c r="F73" i="26"/>
  <c r="J72" i="26"/>
  <c r="K72" i="26" s="1"/>
  <c r="L72" i="26" s="1"/>
  <c r="F72" i="26"/>
  <c r="J71" i="26"/>
  <c r="K71" i="26" s="1"/>
  <c r="L71" i="26" s="1"/>
  <c r="F71" i="26"/>
  <c r="H67" i="26"/>
  <c r="H69" i="26" s="1"/>
  <c r="G67" i="26"/>
  <c r="F58" i="26"/>
  <c r="F57" i="26"/>
  <c r="K56" i="26"/>
  <c r="L56" i="26" s="1"/>
  <c r="J55" i="26"/>
  <c r="K55" i="26" s="1"/>
  <c r="L55" i="26" s="1"/>
  <c r="F55" i="26"/>
  <c r="J54" i="26"/>
  <c r="K54" i="26" s="1"/>
  <c r="L54" i="26" s="1"/>
  <c r="F54" i="26"/>
  <c r="K53" i="26"/>
  <c r="L53" i="26" s="1"/>
  <c r="F53" i="26"/>
  <c r="K52" i="26"/>
  <c r="L52" i="26" s="1"/>
  <c r="F52" i="26"/>
  <c r="J51" i="26"/>
  <c r="K51" i="26" s="1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H38" i="26"/>
  <c r="H40" i="26" s="1"/>
  <c r="G38" i="26"/>
  <c r="F29" i="26"/>
  <c r="F28" i="26"/>
  <c r="K27" i="26"/>
  <c r="L27" i="26" s="1"/>
  <c r="J26" i="26"/>
  <c r="K26" i="26" s="1"/>
  <c r="L26" i="26" s="1"/>
  <c r="F26" i="26"/>
  <c r="J25" i="26"/>
  <c r="K25" i="26" s="1"/>
  <c r="L25" i="26" s="1"/>
  <c r="F25" i="26"/>
  <c r="K24" i="26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F116" i="25"/>
  <c r="F115" i="25"/>
  <c r="K114" i="25"/>
  <c r="L114" i="25" s="1"/>
  <c r="J113" i="25"/>
  <c r="K113" i="25" s="1"/>
  <c r="L113" i="25" s="1"/>
  <c r="F113" i="25"/>
  <c r="J112" i="25"/>
  <c r="K112" i="25" s="1"/>
  <c r="L112" i="25" s="1"/>
  <c r="F112" i="25"/>
  <c r="K111" i="25"/>
  <c r="L111" i="25" s="1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H96" i="25"/>
  <c r="H98" i="25" s="1"/>
  <c r="G96" i="25"/>
  <c r="F87" i="25"/>
  <c r="F86" i="25"/>
  <c r="K85" i="25"/>
  <c r="L85" i="25" s="1"/>
  <c r="J84" i="25"/>
  <c r="K84" i="25" s="1"/>
  <c r="L84" i="25" s="1"/>
  <c r="F84" i="25"/>
  <c r="J83" i="25"/>
  <c r="K83" i="25" s="1"/>
  <c r="L83" i="25" s="1"/>
  <c r="F83" i="25"/>
  <c r="K82" i="25"/>
  <c r="L82" i="25" s="1"/>
  <c r="K81" i="25"/>
  <c r="L81" i="25" s="1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H67" i="25"/>
  <c r="H69" i="25" s="1"/>
  <c r="G67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K53" i="25"/>
  <c r="L53" i="25" s="1"/>
  <c r="F53" i="25"/>
  <c r="K52" i="25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F29" i="25"/>
  <c r="F28" i="25"/>
  <c r="K27" i="25"/>
  <c r="L27" i="25" s="1"/>
  <c r="J26" i="25"/>
  <c r="K26" i="25" s="1"/>
  <c r="L26" i="25" s="1"/>
  <c r="F26" i="25"/>
  <c r="J25" i="25"/>
  <c r="K25" i="25" s="1"/>
  <c r="L25" i="25" s="1"/>
  <c r="F25" i="25"/>
  <c r="K24" i="25"/>
  <c r="L24" i="25" s="1"/>
  <c r="F24" i="25"/>
  <c r="K23" i="25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111" i="20"/>
  <c r="F112" i="20"/>
  <c r="F23" i="20"/>
  <c r="F24" i="20"/>
  <c r="F52" i="20"/>
  <c r="F53" i="20"/>
  <c r="F81" i="20"/>
  <c r="F82" i="20"/>
  <c r="J114" i="20"/>
  <c r="K114" i="20" s="1"/>
  <c r="L114" i="20" s="1"/>
  <c r="J113" i="20"/>
  <c r="K113" i="20" s="1"/>
  <c r="L113" i="20" s="1"/>
  <c r="K112" i="20"/>
  <c r="L112" i="20" s="1"/>
  <c r="K111" i="20"/>
  <c r="L111" i="20" s="1"/>
  <c r="J110" i="20"/>
  <c r="K110" i="20" s="1"/>
  <c r="L110" i="20" s="1"/>
  <c r="J109" i="20"/>
  <c r="K109" i="20" s="1"/>
  <c r="L109" i="20" s="1"/>
  <c r="J108" i="20"/>
  <c r="K108" i="20" s="1"/>
  <c r="L108" i="20" s="1"/>
  <c r="J107" i="20"/>
  <c r="K107" i="20" s="1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84" i="20"/>
  <c r="K84" i="20" s="1"/>
  <c r="L84" i="20" s="1"/>
  <c r="J83" i="20"/>
  <c r="K83" i="20" s="1"/>
  <c r="L83" i="20" s="1"/>
  <c r="K82" i="20"/>
  <c r="L82" i="20" s="1"/>
  <c r="K81" i="20"/>
  <c r="L81" i="20" s="1"/>
  <c r="J80" i="20"/>
  <c r="K80" i="20" s="1"/>
  <c r="L80" i="20" s="1"/>
  <c r="J79" i="20"/>
  <c r="K79" i="20" s="1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2" i="20"/>
  <c r="K72" i="20" s="1"/>
  <c r="L72" i="20" s="1"/>
  <c r="J71" i="20"/>
  <c r="K71" i="20" s="1"/>
  <c r="L71" i="20" s="1"/>
  <c r="J55" i="20"/>
  <c r="K55" i="20" s="1"/>
  <c r="L55" i="20" s="1"/>
  <c r="J54" i="20"/>
  <c r="K54" i="20" s="1"/>
  <c r="L54" i="20" s="1"/>
  <c r="K53" i="20"/>
  <c r="L53" i="20" s="1"/>
  <c r="K52" i="20"/>
  <c r="L52" i="20" s="1"/>
  <c r="J51" i="20"/>
  <c r="K51" i="20" s="1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26" i="20"/>
  <c r="K26" i="20" s="1"/>
  <c r="L26" i="20" s="1"/>
  <c r="J25" i="20"/>
  <c r="K25" i="20" s="1"/>
  <c r="L25" i="20" s="1"/>
  <c r="K24" i="20"/>
  <c r="L24" i="20" s="1"/>
  <c r="K23" i="20"/>
  <c r="L23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13" i="19"/>
  <c r="K113" i="19" s="1"/>
  <c r="L113" i="19" s="1"/>
  <c r="J112" i="19"/>
  <c r="K112" i="19" s="1"/>
  <c r="L112" i="19" s="1"/>
  <c r="K111" i="19"/>
  <c r="L111" i="19" s="1"/>
  <c r="K110" i="19"/>
  <c r="L110" i="19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100" i="19"/>
  <c r="K100" i="19" s="1"/>
  <c r="L100" i="19" s="1"/>
  <c r="J84" i="19"/>
  <c r="K84" i="19" s="1"/>
  <c r="L84" i="19" s="1"/>
  <c r="J83" i="19"/>
  <c r="K83" i="19" s="1"/>
  <c r="L83" i="19" s="1"/>
  <c r="K82" i="19"/>
  <c r="L82" i="19" s="1"/>
  <c r="K81" i="19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F52" i="19"/>
  <c r="F53" i="19"/>
  <c r="K114" i="19"/>
  <c r="L114" i="19" s="1"/>
  <c r="K85" i="19"/>
  <c r="L85" i="19" s="1"/>
  <c r="K56" i="19"/>
  <c r="L56" i="19" s="1"/>
  <c r="K53" i="19"/>
  <c r="L53" i="19" s="1"/>
  <c r="K52" i="19"/>
  <c r="L52" i="19" s="1"/>
  <c r="K23" i="19"/>
  <c r="L23" i="19" s="1"/>
  <c r="K24" i="19"/>
  <c r="L24" i="19" s="1"/>
  <c r="F23" i="19"/>
  <c r="F24" i="19"/>
  <c r="F87" i="20"/>
  <c r="F86" i="20"/>
  <c r="K85" i="20"/>
  <c r="L85" i="20" s="1"/>
  <c r="F84" i="20"/>
  <c r="F83" i="20"/>
  <c r="F80" i="20"/>
  <c r="F79" i="20"/>
  <c r="F78" i="20"/>
  <c r="F77" i="20"/>
  <c r="F76" i="20"/>
  <c r="F75" i="20"/>
  <c r="F74" i="20"/>
  <c r="F73" i="20"/>
  <c r="F72" i="20"/>
  <c r="F71" i="20"/>
  <c r="H67" i="20"/>
  <c r="G67" i="20"/>
  <c r="G69" i="20" s="1"/>
  <c r="M40" i="26" l="1"/>
  <c r="R11" i="26"/>
  <c r="R26" i="26" s="1"/>
  <c r="N40" i="26"/>
  <c r="N52" i="26" s="1"/>
  <c r="H14" i="26"/>
  <c r="H74" i="26"/>
  <c r="AB98" i="25"/>
  <c r="AB111" i="25" s="1"/>
  <c r="S11" i="25"/>
  <c r="S16" i="25" s="1"/>
  <c r="T99" i="26"/>
  <c r="T109" i="26" s="1"/>
  <c r="Z99" i="26"/>
  <c r="Z101" i="26" s="1"/>
  <c r="H99" i="26"/>
  <c r="H108" i="26" s="1"/>
  <c r="H54" i="26"/>
  <c r="H53" i="26"/>
  <c r="H52" i="26"/>
  <c r="H45" i="26"/>
  <c r="H47" i="26"/>
  <c r="AA40" i="26"/>
  <c r="AA46" i="26" s="1"/>
  <c r="AB69" i="26"/>
  <c r="AB75" i="26" s="1"/>
  <c r="X11" i="26"/>
  <c r="X20" i="26" s="1"/>
  <c r="H42" i="26"/>
  <c r="Y11" i="26"/>
  <c r="Y13" i="26" s="1"/>
  <c r="H75" i="26"/>
  <c r="Y40" i="26"/>
  <c r="Y52" i="26" s="1"/>
  <c r="H46" i="26"/>
  <c r="H57" i="26"/>
  <c r="H43" i="26"/>
  <c r="G81" i="20"/>
  <c r="R69" i="20"/>
  <c r="R77" i="20" s="1"/>
  <c r="G75" i="20"/>
  <c r="G74" i="20"/>
  <c r="G71" i="20"/>
  <c r="G72" i="20"/>
  <c r="G80" i="20"/>
  <c r="G82" i="20"/>
  <c r="Z69" i="25"/>
  <c r="Z78" i="25" s="1"/>
  <c r="M98" i="25"/>
  <c r="M109" i="25" s="1"/>
  <c r="X11" i="25"/>
  <c r="X13" i="25" s="1"/>
  <c r="H11" i="25"/>
  <c r="H28" i="25" s="1"/>
  <c r="T40" i="25"/>
  <c r="T54" i="25" s="1"/>
  <c r="P11" i="25"/>
  <c r="P23" i="25" s="1"/>
  <c r="W11" i="25"/>
  <c r="W20" i="25" s="1"/>
  <c r="H40" i="25"/>
  <c r="H57" i="25" s="1"/>
  <c r="AA98" i="25"/>
  <c r="AA101" i="25" s="1"/>
  <c r="U11" i="25"/>
  <c r="U21" i="25" s="1"/>
  <c r="G11" i="25"/>
  <c r="G20" i="25" s="1"/>
  <c r="S98" i="25"/>
  <c r="S104" i="25" s="1"/>
  <c r="G84" i="20"/>
  <c r="G77" i="20"/>
  <c r="G73" i="20"/>
  <c r="G76" i="20"/>
  <c r="N51" i="26"/>
  <c r="G78" i="20"/>
  <c r="G83" i="20"/>
  <c r="T11" i="25"/>
  <c r="T17" i="25" s="1"/>
  <c r="Q98" i="25"/>
  <c r="Q100" i="25" s="1"/>
  <c r="Z11" i="25"/>
  <c r="Z25" i="25" s="1"/>
  <c r="V11" i="25"/>
  <c r="V14" i="25" s="1"/>
  <c r="R98" i="25"/>
  <c r="R100" i="25" s="1"/>
  <c r="Y98" i="25"/>
  <c r="Y106" i="25" s="1"/>
  <c r="N11" i="25"/>
  <c r="N16" i="25" s="1"/>
  <c r="AA11" i="25"/>
  <c r="AA23" i="25" s="1"/>
  <c r="Z98" i="25"/>
  <c r="Z108" i="25" s="1"/>
  <c r="O11" i="25"/>
  <c r="O20" i="25" s="1"/>
  <c r="AB11" i="25"/>
  <c r="AB17" i="25" s="1"/>
  <c r="G98" i="25"/>
  <c r="G107" i="25" s="1"/>
  <c r="Z11" i="26"/>
  <c r="Z21" i="26" s="1"/>
  <c r="O40" i="26"/>
  <c r="O51" i="26" s="1"/>
  <c r="W99" i="26"/>
  <c r="W103" i="26" s="1"/>
  <c r="P40" i="26"/>
  <c r="P55" i="26" s="1"/>
  <c r="G99" i="26"/>
  <c r="G101" i="26" s="1"/>
  <c r="AA99" i="26"/>
  <c r="AA115" i="26" s="1"/>
  <c r="V40" i="26"/>
  <c r="V55" i="26" s="1"/>
  <c r="AB99" i="26"/>
  <c r="AB114" i="26" s="1"/>
  <c r="W40" i="26"/>
  <c r="W47" i="26" s="1"/>
  <c r="M99" i="26"/>
  <c r="X40" i="26"/>
  <c r="X47" i="26" s="1"/>
  <c r="O99" i="26"/>
  <c r="O108" i="26" s="1"/>
  <c r="U99" i="26"/>
  <c r="U103" i="26" s="1"/>
  <c r="S99" i="26"/>
  <c r="S105" i="26" s="1"/>
  <c r="M51" i="26"/>
  <c r="M47" i="26"/>
  <c r="M42" i="26"/>
  <c r="M46" i="26"/>
  <c r="M52" i="26"/>
  <c r="M45" i="26"/>
  <c r="M56" i="26"/>
  <c r="M53" i="26"/>
  <c r="M54" i="26"/>
  <c r="M50" i="26"/>
  <c r="M44" i="26"/>
  <c r="M48" i="26"/>
  <c r="M43" i="26"/>
  <c r="M49" i="26"/>
  <c r="M55" i="26"/>
  <c r="W11" i="26"/>
  <c r="O11" i="26"/>
  <c r="V11" i="26"/>
  <c r="N11" i="26"/>
  <c r="U11" i="26"/>
  <c r="M11" i="26"/>
  <c r="AB11" i="26"/>
  <c r="T11" i="26"/>
  <c r="AA11" i="26"/>
  <c r="S11" i="26"/>
  <c r="G11" i="26"/>
  <c r="N46" i="26"/>
  <c r="N45" i="26"/>
  <c r="N53" i="26"/>
  <c r="N47" i="26"/>
  <c r="N48" i="26"/>
  <c r="N55" i="26"/>
  <c r="N44" i="26"/>
  <c r="N42" i="26"/>
  <c r="N49" i="26"/>
  <c r="H29" i="26"/>
  <c r="H26" i="26"/>
  <c r="H21" i="26"/>
  <c r="H17" i="26"/>
  <c r="H13" i="26"/>
  <c r="H28" i="26"/>
  <c r="H25" i="26"/>
  <c r="H20" i="26"/>
  <c r="H16" i="26"/>
  <c r="H24" i="26"/>
  <c r="H23" i="26"/>
  <c r="H19" i="26"/>
  <c r="H15" i="26"/>
  <c r="P11" i="26"/>
  <c r="Q11" i="26"/>
  <c r="H18" i="26"/>
  <c r="R25" i="26"/>
  <c r="R20" i="26"/>
  <c r="R27" i="26"/>
  <c r="R22" i="26"/>
  <c r="R18" i="26"/>
  <c r="H22" i="26"/>
  <c r="AA69" i="26"/>
  <c r="S69" i="26"/>
  <c r="G69" i="26"/>
  <c r="Y69" i="26"/>
  <c r="P69" i="26"/>
  <c r="X69" i="26"/>
  <c r="O69" i="26"/>
  <c r="W69" i="26"/>
  <c r="N69" i="26"/>
  <c r="V69" i="26"/>
  <c r="M69" i="26"/>
  <c r="U69" i="26"/>
  <c r="H83" i="26"/>
  <c r="H78" i="26"/>
  <c r="H82" i="26"/>
  <c r="H81" i="26"/>
  <c r="H86" i="26"/>
  <c r="H80" i="26"/>
  <c r="H76" i="26"/>
  <c r="H77" i="26"/>
  <c r="H73" i="26"/>
  <c r="H84" i="26"/>
  <c r="H87" i="26"/>
  <c r="H79" i="26"/>
  <c r="H71" i="26"/>
  <c r="H72" i="26"/>
  <c r="AB40" i="26"/>
  <c r="T40" i="26"/>
  <c r="Z40" i="26"/>
  <c r="R40" i="26"/>
  <c r="Q40" i="26"/>
  <c r="Q69" i="26"/>
  <c r="S40" i="26"/>
  <c r="R69" i="26"/>
  <c r="Y49" i="26"/>
  <c r="Y50" i="26"/>
  <c r="G40" i="26"/>
  <c r="U40" i="26"/>
  <c r="T69" i="26"/>
  <c r="H116" i="26"/>
  <c r="H101" i="26"/>
  <c r="V47" i="26"/>
  <c r="O43" i="26"/>
  <c r="Z69" i="26"/>
  <c r="M113" i="26"/>
  <c r="M108" i="26"/>
  <c r="M104" i="26"/>
  <c r="M115" i="26"/>
  <c r="M112" i="26"/>
  <c r="M107" i="26"/>
  <c r="M103" i="26"/>
  <c r="M111" i="26"/>
  <c r="M110" i="26"/>
  <c r="M106" i="26"/>
  <c r="M102" i="26"/>
  <c r="M114" i="26"/>
  <c r="M109" i="26"/>
  <c r="M101" i="26"/>
  <c r="M105" i="26"/>
  <c r="H51" i="26"/>
  <c r="H50" i="26"/>
  <c r="H58" i="26"/>
  <c r="H55" i="26"/>
  <c r="H44" i="26"/>
  <c r="H49" i="26"/>
  <c r="Z106" i="26"/>
  <c r="Z114" i="26"/>
  <c r="Z109" i="26"/>
  <c r="Z111" i="26"/>
  <c r="H48" i="26"/>
  <c r="N99" i="26"/>
  <c r="V99" i="26"/>
  <c r="G109" i="26"/>
  <c r="W109" i="26"/>
  <c r="P99" i="26"/>
  <c r="X99" i="26"/>
  <c r="AA113" i="26"/>
  <c r="Q99" i="26"/>
  <c r="Y99" i="26"/>
  <c r="R99" i="26"/>
  <c r="W107" i="26"/>
  <c r="U15" i="25"/>
  <c r="V40" i="25"/>
  <c r="N40" i="25"/>
  <c r="Z40" i="25"/>
  <c r="R40" i="25"/>
  <c r="X40" i="25"/>
  <c r="P40" i="25"/>
  <c r="S40" i="25"/>
  <c r="Q40" i="25"/>
  <c r="AB40" i="25"/>
  <c r="O40" i="25"/>
  <c r="AA40" i="25"/>
  <c r="M40" i="25"/>
  <c r="Y40" i="25"/>
  <c r="W40" i="25"/>
  <c r="G40" i="25"/>
  <c r="U40" i="25"/>
  <c r="Z81" i="25"/>
  <c r="Q11" i="25"/>
  <c r="Y11" i="25"/>
  <c r="H109" i="25"/>
  <c r="H115" i="25"/>
  <c r="H108" i="25"/>
  <c r="H104" i="25"/>
  <c r="H100" i="25"/>
  <c r="H116" i="25"/>
  <c r="H113" i="25"/>
  <c r="H107" i="25"/>
  <c r="H103" i="25"/>
  <c r="H106" i="25"/>
  <c r="H112" i="25"/>
  <c r="H102" i="25"/>
  <c r="H101" i="25"/>
  <c r="H110" i="25"/>
  <c r="H105" i="25"/>
  <c r="H111" i="25"/>
  <c r="AB114" i="25"/>
  <c r="AB104" i="25"/>
  <c r="R11" i="25"/>
  <c r="X23" i="25"/>
  <c r="W69" i="25"/>
  <c r="O69" i="25"/>
  <c r="V69" i="25"/>
  <c r="N69" i="25"/>
  <c r="U69" i="25"/>
  <c r="M69" i="25"/>
  <c r="Y69" i="25"/>
  <c r="G69" i="25"/>
  <c r="X69" i="25"/>
  <c r="S69" i="25"/>
  <c r="R69" i="25"/>
  <c r="AB69" i="25"/>
  <c r="Q69" i="25"/>
  <c r="AA69" i="25"/>
  <c r="P69" i="25"/>
  <c r="X19" i="25"/>
  <c r="H80" i="25"/>
  <c r="H86" i="25"/>
  <c r="H79" i="25"/>
  <c r="H75" i="25"/>
  <c r="H71" i="25"/>
  <c r="H84" i="25"/>
  <c r="H78" i="25"/>
  <c r="H74" i="25"/>
  <c r="H87" i="25"/>
  <c r="H83" i="25"/>
  <c r="H81" i="25"/>
  <c r="H73" i="25"/>
  <c r="H82" i="25"/>
  <c r="H77" i="25"/>
  <c r="H76" i="25"/>
  <c r="M11" i="25"/>
  <c r="T69" i="25"/>
  <c r="H72" i="25"/>
  <c r="AA110" i="25"/>
  <c r="Z100" i="25"/>
  <c r="AA112" i="25"/>
  <c r="M112" i="25"/>
  <c r="M114" i="25"/>
  <c r="M111" i="25"/>
  <c r="M110" i="25"/>
  <c r="M101" i="25"/>
  <c r="M104" i="25"/>
  <c r="X98" i="25"/>
  <c r="P98" i="25"/>
  <c r="W98" i="25"/>
  <c r="O98" i="25"/>
  <c r="V98" i="25"/>
  <c r="N98" i="25"/>
  <c r="T98" i="25"/>
  <c r="S109" i="25"/>
  <c r="U98" i="25"/>
  <c r="G79" i="20"/>
  <c r="Y69" i="20"/>
  <c r="Y85" i="20" s="1"/>
  <c r="H69" i="20"/>
  <c r="H76" i="20" s="1"/>
  <c r="T69" i="20"/>
  <c r="AB69" i="20"/>
  <c r="G87" i="20"/>
  <c r="S69" i="20"/>
  <c r="M69" i="20"/>
  <c r="M81" i="20" s="1"/>
  <c r="AA69" i="20"/>
  <c r="N69" i="20"/>
  <c r="N75" i="20" s="1"/>
  <c r="V69" i="20"/>
  <c r="G86" i="20"/>
  <c r="Z69" i="20"/>
  <c r="O69" i="20"/>
  <c r="O72" i="20" s="1"/>
  <c r="W69" i="20"/>
  <c r="U69" i="20"/>
  <c r="P69" i="20"/>
  <c r="P73" i="20" s="1"/>
  <c r="X69" i="20"/>
  <c r="Q69" i="20"/>
  <c r="Q77" i="20" s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R15" i="26" l="1"/>
  <c r="R17" i="26"/>
  <c r="R19" i="26"/>
  <c r="R24" i="26"/>
  <c r="R23" i="26"/>
  <c r="V51" i="26"/>
  <c r="AB106" i="26"/>
  <c r="X25" i="25"/>
  <c r="X18" i="25"/>
  <c r="X16" i="25"/>
  <c r="AA114" i="25"/>
  <c r="X17" i="25"/>
  <c r="AA25" i="25"/>
  <c r="G23" i="25"/>
  <c r="X14" i="25"/>
  <c r="X28" i="25" s="1"/>
  <c r="X21" i="25"/>
  <c r="AA102" i="25"/>
  <c r="X27" i="25"/>
  <c r="X26" i="25"/>
  <c r="Z82" i="25"/>
  <c r="X15" i="25"/>
  <c r="X24" i="25"/>
  <c r="X22" i="25"/>
  <c r="Y55" i="26"/>
  <c r="Y54" i="26"/>
  <c r="O110" i="26"/>
  <c r="Y47" i="26"/>
  <c r="Y53" i="26"/>
  <c r="Y56" i="26"/>
  <c r="Y43" i="26"/>
  <c r="Y42" i="26"/>
  <c r="Y48" i="26"/>
  <c r="Y51" i="26"/>
  <c r="P44" i="26"/>
  <c r="Y44" i="26"/>
  <c r="Y45" i="26"/>
  <c r="O15" i="25"/>
  <c r="W16" i="25"/>
  <c r="O16" i="25"/>
  <c r="U110" i="26"/>
  <c r="U111" i="26"/>
  <c r="T112" i="26"/>
  <c r="G103" i="26"/>
  <c r="AA112" i="26"/>
  <c r="U113" i="26"/>
  <c r="T114" i="26"/>
  <c r="AA109" i="26"/>
  <c r="S113" i="26"/>
  <c r="S112" i="26"/>
  <c r="T115" i="26"/>
  <c r="AA105" i="26"/>
  <c r="T102" i="26"/>
  <c r="T104" i="26"/>
  <c r="AA51" i="26"/>
  <c r="AA42" i="26"/>
  <c r="AA101" i="26"/>
  <c r="AA104" i="26"/>
  <c r="AA107" i="26"/>
  <c r="T110" i="26"/>
  <c r="T113" i="26"/>
  <c r="AA53" i="26"/>
  <c r="AA103" i="26"/>
  <c r="T111" i="26"/>
  <c r="T101" i="26"/>
  <c r="AA45" i="26"/>
  <c r="AA108" i="26"/>
  <c r="T106" i="26"/>
  <c r="T103" i="26"/>
  <c r="T105" i="26"/>
  <c r="T108" i="26"/>
  <c r="T107" i="26"/>
  <c r="V53" i="26"/>
  <c r="O47" i="26"/>
  <c r="N54" i="26"/>
  <c r="V56" i="26"/>
  <c r="V52" i="26"/>
  <c r="Z107" i="26"/>
  <c r="V45" i="26"/>
  <c r="V44" i="26"/>
  <c r="V46" i="26"/>
  <c r="V54" i="26"/>
  <c r="AA103" i="25"/>
  <c r="V27" i="25"/>
  <c r="AA100" i="25"/>
  <c r="V21" i="25"/>
  <c r="S13" i="25"/>
  <c r="S22" i="25"/>
  <c r="P15" i="25"/>
  <c r="P26" i="25"/>
  <c r="S23" i="25"/>
  <c r="S18" i="25"/>
  <c r="AB101" i="25"/>
  <c r="S15" i="25"/>
  <c r="S24" i="25"/>
  <c r="S25" i="25"/>
  <c r="P16" i="25"/>
  <c r="P27" i="25"/>
  <c r="S21" i="25"/>
  <c r="AB102" i="25"/>
  <c r="P14" i="25"/>
  <c r="AB26" i="25"/>
  <c r="P24" i="25"/>
  <c r="S17" i="25"/>
  <c r="S26" i="25"/>
  <c r="P21" i="25"/>
  <c r="S14" i="25"/>
  <c r="Q110" i="25"/>
  <c r="H48" i="25"/>
  <c r="Q107" i="25"/>
  <c r="Q104" i="25"/>
  <c r="H44" i="25"/>
  <c r="Q111" i="25"/>
  <c r="H42" i="25"/>
  <c r="Z84" i="25"/>
  <c r="H43" i="25"/>
  <c r="H55" i="25"/>
  <c r="M108" i="25"/>
  <c r="O22" i="25"/>
  <c r="M113" i="25"/>
  <c r="S20" i="25"/>
  <c r="O25" i="25"/>
  <c r="Z72" i="25"/>
  <c r="S27" i="25"/>
  <c r="S19" i="25"/>
  <c r="X20" i="25"/>
  <c r="H54" i="25"/>
  <c r="R71" i="20"/>
  <c r="R76" i="20"/>
  <c r="R85" i="20"/>
  <c r="R79" i="20"/>
  <c r="I76" i="20"/>
  <c r="O11" i="22" s="1"/>
  <c r="R82" i="20"/>
  <c r="R73" i="20"/>
  <c r="R80" i="20"/>
  <c r="R74" i="20"/>
  <c r="R75" i="20"/>
  <c r="X51" i="26"/>
  <c r="X43" i="26"/>
  <c r="Z112" i="26"/>
  <c r="Z115" i="26"/>
  <c r="AB115" i="26"/>
  <c r="Y46" i="26"/>
  <c r="Z104" i="26"/>
  <c r="AB104" i="26"/>
  <c r="R13" i="26"/>
  <c r="Z113" i="26"/>
  <c r="Z105" i="26"/>
  <c r="AB82" i="26"/>
  <c r="Z26" i="26"/>
  <c r="AB77" i="26"/>
  <c r="Z103" i="26"/>
  <c r="Z102" i="26"/>
  <c r="Z15" i="26"/>
  <c r="Z108" i="26"/>
  <c r="Z110" i="26"/>
  <c r="AB73" i="26"/>
  <c r="R14" i="26"/>
  <c r="R16" i="26"/>
  <c r="Z19" i="26"/>
  <c r="N43" i="26"/>
  <c r="N57" i="26" s="1"/>
  <c r="N56" i="26"/>
  <c r="R21" i="26"/>
  <c r="AB74" i="26"/>
  <c r="S101" i="26"/>
  <c r="AB78" i="26"/>
  <c r="N50" i="26"/>
  <c r="AB83" i="26"/>
  <c r="AB79" i="26"/>
  <c r="Y14" i="26"/>
  <c r="Y24" i="26"/>
  <c r="AB110" i="26"/>
  <c r="AB108" i="26"/>
  <c r="O56" i="26"/>
  <c r="Z24" i="26"/>
  <c r="Y21" i="26"/>
  <c r="Y18" i="26"/>
  <c r="O53" i="26"/>
  <c r="AB102" i="26"/>
  <c r="AB113" i="26"/>
  <c r="O42" i="26"/>
  <c r="O45" i="26"/>
  <c r="Z14" i="26"/>
  <c r="Z16" i="26"/>
  <c r="Z17" i="26"/>
  <c r="AB111" i="26"/>
  <c r="AB101" i="26"/>
  <c r="O49" i="26"/>
  <c r="O52" i="26"/>
  <c r="Z18" i="26"/>
  <c r="Z20" i="26"/>
  <c r="Z13" i="26"/>
  <c r="AB103" i="26"/>
  <c r="AB105" i="26"/>
  <c r="O44" i="26"/>
  <c r="O46" i="26"/>
  <c r="W42" i="26"/>
  <c r="Z22" i="26"/>
  <c r="Z25" i="26"/>
  <c r="Y15" i="26"/>
  <c r="AB107" i="26"/>
  <c r="AB109" i="26"/>
  <c r="O48" i="26"/>
  <c r="O50" i="26"/>
  <c r="W53" i="26"/>
  <c r="Z27" i="26"/>
  <c r="Y26" i="26"/>
  <c r="AB112" i="26"/>
  <c r="O54" i="26"/>
  <c r="O55" i="26"/>
  <c r="Z23" i="26"/>
  <c r="R109" i="25"/>
  <c r="Q103" i="25"/>
  <c r="AA106" i="25"/>
  <c r="Z106" i="25"/>
  <c r="AB108" i="25"/>
  <c r="AB106" i="25"/>
  <c r="Z76" i="25"/>
  <c r="Z74" i="25"/>
  <c r="R102" i="25"/>
  <c r="Z112" i="25"/>
  <c r="AB103" i="25"/>
  <c r="AB112" i="25"/>
  <c r="Z77" i="25"/>
  <c r="T47" i="25"/>
  <c r="R108" i="25"/>
  <c r="AB105" i="25"/>
  <c r="AA111" i="25"/>
  <c r="Z111" i="25"/>
  <c r="AA105" i="25"/>
  <c r="AA107" i="25"/>
  <c r="Z107" i="25"/>
  <c r="AB109" i="25"/>
  <c r="AB113" i="25"/>
  <c r="Z75" i="25"/>
  <c r="Z79" i="25"/>
  <c r="AB100" i="25"/>
  <c r="Z102" i="25"/>
  <c r="Z105" i="25"/>
  <c r="AA104" i="25"/>
  <c r="Z113" i="25"/>
  <c r="AB110" i="25"/>
  <c r="Z71" i="25"/>
  <c r="N19" i="25"/>
  <c r="Z103" i="25"/>
  <c r="AB107" i="25"/>
  <c r="Z101" i="25"/>
  <c r="AA113" i="25"/>
  <c r="Q102" i="25"/>
  <c r="AA108" i="25"/>
  <c r="Z104" i="25"/>
  <c r="Z83" i="25"/>
  <c r="Z73" i="25"/>
  <c r="N17" i="25"/>
  <c r="Q105" i="25"/>
  <c r="Q108" i="25"/>
  <c r="AB13" i="25"/>
  <c r="M103" i="25"/>
  <c r="Q114" i="25"/>
  <c r="M107" i="25"/>
  <c r="M102" i="25"/>
  <c r="M106" i="25"/>
  <c r="M100" i="25"/>
  <c r="Q106" i="25"/>
  <c r="Q113" i="25"/>
  <c r="M105" i="25"/>
  <c r="U27" i="25"/>
  <c r="AA109" i="25"/>
  <c r="Q109" i="25"/>
  <c r="H25" i="25"/>
  <c r="H14" i="25"/>
  <c r="H24" i="25"/>
  <c r="H20" i="25"/>
  <c r="I20" i="25" s="1"/>
  <c r="C12" i="21" s="1"/>
  <c r="H15" i="25"/>
  <c r="G24" i="25"/>
  <c r="H29" i="25"/>
  <c r="T55" i="25"/>
  <c r="T52" i="25"/>
  <c r="H23" i="25"/>
  <c r="I23" i="25" s="1"/>
  <c r="T42" i="25"/>
  <c r="T49" i="25"/>
  <c r="T48" i="25"/>
  <c r="H16" i="25"/>
  <c r="H26" i="25"/>
  <c r="H22" i="25"/>
  <c r="Z14" i="25"/>
  <c r="T43" i="25"/>
  <c r="T51" i="25"/>
  <c r="H19" i="25"/>
  <c r="G25" i="25"/>
  <c r="Z23" i="25"/>
  <c r="T44" i="25"/>
  <c r="T50" i="25"/>
  <c r="T53" i="25"/>
  <c r="G16" i="25"/>
  <c r="H18" i="25"/>
  <c r="Z27" i="25"/>
  <c r="T45" i="25"/>
  <c r="T56" i="25"/>
  <c r="H17" i="25"/>
  <c r="G108" i="25"/>
  <c r="I108" i="25" s="1"/>
  <c r="G29" i="25"/>
  <c r="T46" i="25"/>
  <c r="G111" i="26"/>
  <c r="G106" i="26"/>
  <c r="Y19" i="26"/>
  <c r="G102" i="26"/>
  <c r="G107" i="26"/>
  <c r="G116" i="26"/>
  <c r="AC116" i="26" s="1"/>
  <c r="Y22" i="26"/>
  <c r="Y27" i="26"/>
  <c r="G105" i="26"/>
  <c r="AA50" i="26"/>
  <c r="X53" i="26"/>
  <c r="Y16" i="26"/>
  <c r="G110" i="26"/>
  <c r="G117" i="26"/>
  <c r="AA49" i="26"/>
  <c r="X56" i="26"/>
  <c r="Y20" i="26"/>
  <c r="Y17" i="26"/>
  <c r="G114" i="26"/>
  <c r="AA55" i="26"/>
  <c r="Y23" i="26"/>
  <c r="Y25" i="26"/>
  <c r="AA47" i="26"/>
  <c r="AA56" i="26"/>
  <c r="AA43" i="26"/>
  <c r="AA44" i="26"/>
  <c r="AA54" i="26"/>
  <c r="AA52" i="26"/>
  <c r="AA48" i="26"/>
  <c r="U105" i="26"/>
  <c r="U107" i="26"/>
  <c r="H109" i="26"/>
  <c r="I109" i="26" s="1"/>
  <c r="F14" i="22" s="1"/>
  <c r="H107" i="26"/>
  <c r="U109" i="26"/>
  <c r="U112" i="26"/>
  <c r="H114" i="26"/>
  <c r="H111" i="26"/>
  <c r="U114" i="26"/>
  <c r="U115" i="26"/>
  <c r="H117" i="26"/>
  <c r="AC117" i="26" s="1"/>
  <c r="U102" i="26"/>
  <c r="U104" i="26"/>
  <c r="H112" i="26"/>
  <c r="H102" i="26"/>
  <c r="I102" i="26" s="1"/>
  <c r="F7" i="22" s="1"/>
  <c r="U106" i="26"/>
  <c r="U108" i="26"/>
  <c r="H104" i="26"/>
  <c r="H106" i="26"/>
  <c r="H113" i="26"/>
  <c r="H110" i="26"/>
  <c r="U101" i="26"/>
  <c r="H105" i="26"/>
  <c r="H103" i="26"/>
  <c r="I103" i="26" s="1"/>
  <c r="F8" i="22" s="1"/>
  <c r="X18" i="26"/>
  <c r="X27" i="26"/>
  <c r="X13" i="26"/>
  <c r="O107" i="26"/>
  <c r="O111" i="26"/>
  <c r="AB85" i="26"/>
  <c r="AB84" i="26"/>
  <c r="X55" i="26"/>
  <c r="X46" i="26"/>
  <c r="X23" i="26"/>
  <c r="X17" i="26"/>
  <c r="O109" i="26"/>
  <c r="O106" i="26"/>
  <c r="AB72" i="26"/>
  <c r="AB76" i="26"/>
  <c r="X49" i="26"/>
  <c r="X52" i="26"/>
  <c r="X15" i="26"/>
  <c r="X21" i="26"/>
  <c r="X25" i="26"/>
  <c r="O114" i="26"/>
  <c r="O105" i="26"/>
  <c r="AB81" i="26"/>
  <c r="AB80" i="26"/>
  <c r="X48" i="26"/>
  <c r="X14" i="26"/>
  <c r="X22" i="26"/>
  <c r="X19" i="26"/>
  <c r="X26" i="26"/>
  <c r="O103" i="26"/>
  <c r="AB71" i="26"/>
  <c r="X42" i="26"/>
  <c r="X54" i="26"/>
  <c r="X24" i="26"/>
  <c r="O104" i="26"/>
  <c r="O112" i="26"/>
  <c r="O102" i="26"/>
  <c r="X50" i="26"/>
  <c r="X44" i="26"/>
  <c r="X16" i="26"/>
  <c r="O101" i="26"/>
  <c r="X45" i="26"/>
  <c r="R81" i="20"/>
  <c r="R72" i="20"/>
  <c r="N78" i="20"/>
  <c r="R78" i="20"/>
  <c r="R84" i="20"/>
  <c r="R83" i="20"/>
  <c r="N81" i="20"/>
  <c r="P74" i="20"/>
  <c r="N74" i="20"/>
  <c r="P80" i="20"/>
  <c r="O71" i="20"/>
  <c r="N76" i="20"/>
  <c r="Q79" i="20"/>
  <c r="H83" i="20"/>
  <c r="I83" i="20" s="1"/>
  <c r="H78" i="20"/>
  <c r="I78" i="20" s="1"/>
  <c r="O13" i="22" s="1"/>
  <c r="M83" i="20"/>
  <c r="P78" i="20"/>
  <c r="M80" i="20"/>
  <c r="M84" i="20"/>
  <c r="O74" i="20"/>
  <c r="O76" i="20"/>
  <c r="O81" i="20"/>
  <c r="P72" i="20"/>
  <c r="M82" i="20"/>
  <c r="N83" i="20"/>
  <c r="H80" i="20"/>
  <c r="I80" i="20" s="1"/>
  <c r="O15" i="22" s="1"/>
  <c r="H73" i="20"/>
  <c r="I73" i="20" s="1"/>
  <c r="O8" i="22" s="1"/>
  <c r="H77" i="20"/>
  <c r="I77" i="20" s="1"/>
  <c r="O12" i="22" s="1"/>
  <c r="Z82" i="20"/>
  <c r="Z80" i="20"/>
  <c r="Z77" i="20"/>
  <c r="Z74" i="20"/>
  <c r="Z84" i="20"/>
  <c r="Z75" i="20"/>
  <c r="Z71" i="20"/>
  <c r="Z79" i="20"/>
  <c r="Z73" i="20"/>
  <c r="Z81" i="20"/>
  <c r="Z83" i="20"/>
  <c r="Z72" i="20"/>
  <c r="Z78" i="20"/>
  <c r="Z76" i="20"/>
  <c r="AB84" i="20"/>
  <c r="AB75" i="20"/>
  <c r="AB71" i="20"/>
  <c r="AB79" i="20"/>
  <c r="AB73" i="20"/>
  <c r="AB81" i="20"/>
  <c r="AB83" i="20"/>
  <c r="AB78" i="20"/>
  <c r="AB72" i="20"/>
  <c r="AB76" i="20"/>
  <c r="AB74" i="20"/>
  <c r="AB82" i="20"/>
  <c r="AB80" i="20"/>
  <c r="AB77" i="20"/>
  <c r="O78" i="20"/>
  <c r="N80" i="20"/>
  <c r="N84" i="20"/>
  <c r="M71" i="20"/>
  <c r="P76" i="20"/>
  <c r="P81" i="20"/>
  <c r="O75" i="20"/>
  <c r="N82" i="20"/>
  <c r="O83" i="20"/>
  <c r="H79" i="20"/>
  <c r="I79" i="20" s="1"/>
  <c r="O14" i="22" s="1"/>
  <c r="S77" i="20"/>
  <c r="S84" i="20"/>
  <c r="S75" i="20"/>
  <c r="S71" i="20"/>
  <c r="S79" i="20"/>
  <c r="S73" i="20"/>
  <c r="S81" i="20"/>
  <c r="S83" i="20"/>
  <c r="S78" i="20"/>
  <c r="S72" i="20"/>
  <c r="S76" i="20"/>
  <c r="S74" i="20"/>
  <c r="S82" i="20"/>
  <c r="S80" i="20"/>
  <c r="Q78" i="20"/>
  <c r="T84" i="20"/>
  <c r="T75" i="20"/>
  <c r="T71" i="20"/>
  <c r="T79" i="20"/>
  <c r="T73" i="20"/>
  <c r="T77" i="20"/>
  <c r="T81" i="20"/>
  <c r="T83" i="20"/>
  <c r="T78" i="20"/>
  <c r="T72" i="20"/>
  <c r="T76" i="20"/>
  <c r="T74" i="20"/>
  <c r="T82" i="20"/>
  <c r="T80" i="20"/>
  <c r="P77" i="20"/>
  <c r="O80" i="20"/>
  <c r="O84" i="20"/>
  <c r="N71" i="20"/>
  <c r="Q76" i="20"/>
  <c r="Q81" i="20"/>
  <c r="P75" i="20"/>
  <c r="O82" i="20"/>
  <c r="P83" i="20"/>
  <c r="Q73" i="20"/>
  <c r="H82" i="20"/>
  <c r="I82" i="20" s="1"/>
  <c r="H72" i="20"/>
  <c r="I72" i="20" s="1"/>
  <c r="O7" i="22" s="1"/>
  <c r="H75" i="20"/>
  <c r="I75" i="20" s="1"/>
  <c r="O10" i="22" s="1"/>
  <c r="H81" i="20"/>
  <c r="I81" i="20" s="1"/>
  <c r="Q72" i="20"/>
  <c r="Q75" i="20"/>
  <c r="P82" i="20"/>
  <c r="M79" i="20"/>
  <c r="M73" i="20"/>
  <c r="M77" i="20"/>
  <c r="V81" i="20"/>
  <c r="V83" i="20"/>
  <c r="V79" i="20"/>
  <c r="V73" i="20"/>
  <c r="V78" i="20"/>
  <c r="V72" i="20"/>
  <c r="V76" i="20"/>
  <c r="V74" i="20"/>
  <c r="V82" i="20"/>
  <c r="V80" i="20"/>
  <c r="V77" i="20"/>
  <c r="V75" i="20"/>
  <c r="V84" i="20"/>
  <c r="V71" i="20"/>
  <c r="X78" i="20"/>
  <c r="X72" i="20"/>
  <c r="X76" i="20"/>
  <c r="X74" i="20"/>
  <c r="X82" i="20"/>
  <c r="X80" i="20"/>
  <c r="X77" i="20"/>
  <c r="X83" i="20"/>
  <c r="X84" i="20"/>
  <c r="X75" i="20"/>
  <c r="X71" i="20"/>
  <c r="X79" i="20"/>
  <c r="X73" i="20"/>
  <c r="X81" i="20"/>
  <c r="O77" i="20"/>
  <c r="Q80" i="20"/>
  <c r="Q74" i="20"/>
  <c r="P71" i="20"/>
  <c r="M76" i="20"/>
  <c r="M72" i="20"/>
  <c r="Q82" i="20"/>
  <c r="N79" i="20"/>
  <c r="N73" i="20"/>
  <c r="H71" i="20"/>
  <c r="I71" i="20" s="1"/>
  <c r="O6" i="22" s="1"/>
  <c r="H74" i="20"/>
  <c r="I74" i="20" s="1"/>
  <c r="O9" i="22" s="1"/>
  <c r="W83" i="20"/>
  <c r="W78" i="20"/>
  <c r="W72" i="20"/>
  <c r="W81" i="20"/>
  <c r="W76" i="20"/>
  <c r="W74" i="20"/>
  <c r="W82" i="20"/>
  <c r="W80" i="20"/>
  <c r="W77" i="20"/>
  <c r="W84" i="20"/>
  <c r="W75" i="20"/>
  <c r="W71" i="20"/>
  <c r="W73" i="20"/>
  <c r="W79" i="20"/>
  <c r="AA77" i="20"/>
  <c r="AA84" i="20"/>
  <c r="AA75" i="20"/>
  <c r="AA71" i="20"/>
  <c r="AA79" i="20"/>
  <c r="AA73" i="20"/>
  <c r="AA81" i="20"/>
  <c r="AA83" i="20"/>
  <c r="AA78" i="20"/>
  <c r="AA72" i="20"/>
  <c r="AA76" i="20"/>
  <c r="AA74" i="20"/>
  <c r="AA82" i="20"/>
  <c r="AA80" i="20"/>
  <c r="M78" i="20"/>
  <c r="Q84" i="20"/>
  <c r="Q71" i="20"/>
  <c r="N72" i="20"/>
  <c r="M75" i="20"/>
  <c r="Q83" i="20"/>
  <c r="O79" i="20"/>
  <c r="O73" i="20"/>
  <c r="U79" i="20"/>
  <c r="U73" i="20"/>
  <c r="U81" i="20"/>
  <c r="U75" i="20"/>
  <c r="U71" i="20"/>
  <c r="U83" i="20"/>
  <c r="U78" i="20"/>
  <c r="U72" i="20"/>
  <c r="U76" i="20"/>
  <c r="U74" i="20"/>
  <c r="U82" i="20"/>
  <c r="U80" i="20"/>
  <c r="U77" i="20"/>
  <c r="U84" i="20"/>
  <c r="Y76" i="20"/>
  <c r="Y74" i="20"/>
  <c r="Y78" i="20"/>
  <c r="Y82" i="20"/>
  <c r="Y80" i="20"/>
  <c r="Y72" i="20"/>
  <c r="Y77" i="20"/>
  <c r="Y84" i="20"/>
  <c r="Y75" i="20"/>
  <c r="Y71" i="20"/>
  <c r="Y79" i="20"/>
  <c r="Y73" i="20"/>
  <c r="Y81" i="20"/>
  <c r="Y83" i="20"/>
  <c r="N77" i="20"/>
  <c r="P84" i="20"/>
  <c r="M74" i="20"/>
  <c r="P79" i="20"/>
  <c r="H84" i="20"/>
  <c r="I84" i="20" s="1"/>
  <c r="R101" i="25"/>
  <c r="AA13" i="25"/>
  <c r="Z24" i="25"/>
  <c r="G21" i="25"/>
  <c r="H21" i="25"/>
  <c r="AA22" i="25"/>
  <c r="AA26" i="25"/>
  <c r="R111" i="25"/>
  <c r="R112" i="25"/>
  <c r="H13" i="25"/>
  <c r="R105" i="25"/>
  <c r="AA21" i="25"/>
  <c r="R114" i="25"/>
  <c r="R106" i="25"/>
  <c r="R103" i="25"/>
  <c r="AA18" i="25"/>
  <c r="R107" i="25"/>
  <c r="Z85" i="25"/>
  <c r="Z13" i="25"/>
  <c r="R104" i="25"/>
  <c r="R110" i="25"/>
  <c r="R113" i="25"/>
  <c r="AA17" i="25"/>
  <c r="Z80" i="25"/>
  <c r="Z17" i="25"/>
  <c r="G18" i="25"/>
  <c r="P13" i="25"/>
  <c r="G100" i="25"/>
  <c r="I100" i="25" s="1"/>
  <c r="F5" i="21" s="1"/>
  <c r="G111" i="25"/>
  <c r="I111" i="25" s="1"/>
  <c r="N26" i="25"/>
  <c r="N20" i="25"/>
  <c r="G104" i="25"/>
  <c r="I104" i="25" s="1"/>
  <c r="F9" i="21" s="1"/>
  <c r="N15" i="25"/>
  <c r="N13" i="25"/>
  <c r="G113" i="25"/>
  <c r="I113" i="25" s="1"/>
  <c r="G102" i="25"/>
  <c r="I102" i="25" s="1"/>
  <c r="F7" i="21" s="1"/>
  <c r="G115" i="25"/>
  <c r="I115" i="25" s="1"/>
  <c r="T22" i="25"/>
  <c r="N24" i="25"/>
  <c r="N21" i="25"/>
  <c r="G103" i="25"/>
  <c r="I103" i="25" s="1"/>
  <c r="F8" i="21" s="1"/>
  <c r="G101" i="25"/>
  <c r="I101" i="25" s="1"/>
  <c r="F6" i="21" s="1"/>
  <c r="N18" i="25"/>
  <c r="G112" i="25"/>
  <c r="I112" i="25" s="1"/>
  <c r="G105" i="25"/>
  <c r="I105" i="25" s="1"/>
  <c r="F10" i="21" s="1"/>
  <c r="I107" i="25"/>
  <c r="F12" i="21" s="1"/>
  <c r="N14" i="25"/>
  <c r="N22" i="25"/>
  <c r="G106" i="25"/>
  <c r="I106" i="25" s="1"/>
  <c r="F11" i="21" s="1"/>
  <c r="G109" i="25"/>
  <c r="I109" i="25" s="1"/>
  <c r="T27" i="25"/>
  <c r="N23" i="25"/>
  <c r="N27" i="25"/>
  <c r="G116" i="25"/>
  <c r="AC116" i="25" s="1"/>
  <c r="G110" i="25"/>
  <c r="N25" i="25"/>
  <c r="T14" i="25"/>
  <c r="T20" i="25"/>
  <c r="W14" i="25"/>
  <c r="V15" i="25"/>
  <c r="V13" i="25"/>
  <c r="W17" i="25"/>
  <c r="W15" i="25"/>
  <c r="V19" i="25"/>
  <c r="V17" i="25"/>
  <c r="AB18" i="25"/>
  <c r="T21" i="25"/>
  <c r="T13" i="25"/>
  <c r="W24" i="25"/>
  <c r="T16" i="25"/>
  <c r="W26" i="25"/>
  <c r="V25" i="25"/>
  <c r="V24" i="25"/>
  <c r="S102" i="25"/>
  <c r="T18" i="25"/>
  <c r="W23" i="25"/>
  <c r="W25" i="25"/>
  <c r="V16" i="25"/>
  <c r="S106" i="25"/>
  <c r="Y109" i="25"/>
  <c r="W27" i="25"/>
  <c r="W22" i="25"/>
  <c r="V18" i="25"/>
  <c r="V20" i="25"/>
  <c r="S110" i="25"/>
  <c r="S107" i="25"/>
  <c r="Y100" i="25"/>
  <c r="T26" i="25"/>
  <c r="W19" i="25"/>
  <c r="V26" i="25"/>
  <c r="V22" i="25"/>
  <c r="G22" i="25"/>
  <c r="W21" i="25"/>
  <c r="Y101" i="25"/>
  <c r="AB20" i="25"/>
  <c r="W18" i="25"/>
  <c r="V23" i="25"/>
  <c r="G13" i="25"/>
  <c r="S112" i="25"/>
  <c r="Y104" i="25"/>
  <c r="AB21" i="25"/>
  <c r="P25" i="25"/>
  <c r="G15" i="25"/>
  <c r="H52" i="25"/>
  <c r="Z21" i="25"/>
  <c r="Z15" i="25"/>
  <c r="U19" i="25"/>
  <c r="G17" i="25"/>
  <c r="S105" i="25"/>
  <c r="S103" i="25"/>
  <c r="P18" i="25"/>
  <c r="O18" i="25"/>
  <c r="U18" i="25"/>
  <c r="Z16" i="25"/>
  <c r="Z19" i="25"/>
  <c r="U24" i="25"/>
  <c r="O27" i="25"/>
  <c r="O23" i="25"/>
  <c r="U14" i="25"/>
  <c r="U16" i="25"/>
  <c r="H46" i="25"/>
  <c r="H45" i="25"/>
  <c r="H47" i="25"/>
  <c r="Y111" i="25"/>
  <c r="O19" i="25"/>
  <c r="S113" i="25"/>
  <c r="Y114" i="25"/>
  <c r="AB22" i="25"/>
  <c r="AB14" i="25"/>
  <c r="P19" i="25"/>
  <c r="O24" i="25"/>
  <c r="G19" i="25"/>
  <c r="I19" i="25" s="1"/>
  <c r="C11" i="21" s="1"/>
  <c r="H50" i="25"/>
  <c r="AB16" i="25"/>
  <c r="O14" i="25"/>
  <c r="P20" i="25"/>
  <c r="Z18" i="25"/>
  <c r="Z26" i="25"/>
  <c r="U20" i="25"/>
  <c r="P17" i="25"/>
  <c r="G14" i="25"/>
  <c r="S111" i="25"/>
  <c r="H51" i="25"/>
  <c r="O26" i="25"/>
  <c r="P22" i="25"/>
  <c r="U22" i="25"/>
  <c r="Z22" i="25"/>
  <c r="U26" i="25"/>
  <c r="U13" i="25"/>
  <c r="S108" i="25"/>
  <c r="W13" i="25"/>
  <c r="H53" i="25"/>
  <c r="S101" i="25"/>
  <c r="S114" i="25"/>
  <c r="Y110" i="25"/>
  <c r="H58" i="25"/>
  <c r="G26" i="25"/>
  <c r="U25" i="25"/>
  <c r="Z20" i="25"/>
  <c r="U17" i="25"/>
  <c r="G28" i="25"/>
  <c r="H49" i="25"/>
  <c r="U23" i="25"/>
  <c r="S100" i="25"/>
  <c r="Y102" i="25"/>
  <c r="Y105" i="25"/>
  <c r="Z109" i="25"/>
  <c r="Z114" i="25"/>
  <c r="Z110" i="25"/>
  <c r="Y103" i="25"/>
  <c r="Y107" i="25"/>
  <c r="AA24" i="25"/>
  <c r="AA14" i="25"/>
  <c r="AA19" i="25"/>
  <c r="AA27" i="25"/>
  <c r="AA15" i="25"/>
  <c r="AA20" i="25"/>
  <c r="AA16" i="25"/>
  <c r="Y113" i="25"/>
  <c r="T25" i="25"/>
  <c r="T23" i="25"/>
  <c r="T24" i="25"/>
  <c r="T19" i="25"/>
  <c r="T15" i="25"/>
  <c r="AB25" i="25"/>
  <c r="AB24" i="25"/>
  <c r="AB19" i="25"/>
  <c r="AB15" i="25"/>
  <c r="AB27" i="25"/>
  <c r="AB23" i="25"/>
  <c r="Y112" i="25"/>
  <c r="Y108" i="25"/>
  <c r="O21" i="25"/>
  <c r="O17" i="25"/>
  <c r="O13" i="25"/>
  <c r="Q112" i="25"/>
  <c r="Q101" i="25"/>
  <c r="W110" i="26"/>
  <c r="S115" i="26"/>
  <c r="S103" i="26"/>
  <c r="P54" i="26"/>
  <c r="W43" i="26"/>
  <c r="W52" i="26"/>
  <c r="W112" i="26"/>
  <c r="W111" i="26"/>
  <c r="S104" i="26"/>
  <c r="W101" i="26"/>
  <c r="P46" i="26"/>
  <c r="P47" i="26"/>
  <c r="W49" i="26"/>
  <c r="W45" i="26"/>
  <c r="P48" i="26"/>
  <c r="W102" i="26"/>
  <c r="W114" i="26"/>
  <c r="P53" i="26"/>
  <c r="W48" i="26"/>
  <c r="W46" i="26"/>
  <c r="O115" i="26"/>
  <c r="O113" i="26"/>
  <c r="V49" i="26"/>
  <c r="V50" i="26"/>
  <c r="V43" i="26"/>
  <c r="V42" i="26"/>
  <c r="V48" i="26"/>
  <c r="S114" i="26"/>
  <c r="S106" i="26"/>
  <c r="S111" i="26"/>
  <c r="S110" i="26"/>
  <c r="S102" i="26"/>
  <c r="S107" i="26"/>
  <c r="P42" i="26"/>
  <c r="P50" i="26"/>
  <c r="P56" i="26"/>
  <c r="W54" i="26"/>
  <c r="W50" i="26"/>
  <c r="W115" i="26"/>
  <c r="W108" i="26"/>
  <c r="W104" i="26"/>
  <c r="W113" i="26"/>
  <c r="S108" i="26"/>
  <c r="W105" i="26"/>
  <c r="W44" i="26"/>
  <c r="W55" i="26"/>
  <c r="AA114" i="26"/>
  <c r="AA110" i="26"/>
  <c r="AA106" i="26"/>
  <c r="AA102" i="26"/>
  <c r="AA111" i="26"/>
  <c r="P52" i="26"/>
  <c r="P43" i="26"/>
  <c r="P45" i="26"/>
  <c r="P51" i="26"/>
  <c r="W51" i="26"/>
  <c r="W56" i="26"/>
  <c r="S109" i="26"/>
  <c r="W106" i="26"/>
  <c r="P49" i="26"/>
  <c r="G112" i="26"/>
  <c r="G113" i="26"/>
  <c r="G104" i="26"/>
  <c r="G108" i="26"/>
  <c r="I108" i="26" s="1"/>
  <c r="F13" i="22" s="1"/>
  <c r="T80" i="26"/>
  <c r="T84" i="26"/>
  <c r="T79" i="26"/>
  <c r="T83" i="26"/>
  <c r="T78" i="26"/>
  <c r="T85" i="26"/>
  <c r="T77" i="26"/>
  <c r="T75" i="26"/>
  <c r="T71" i="26"/>
  <c r="T82" i="26"/>
  <c r="T76" i="26"/>
  <c r="T72" i="26"/>
  <c r="T74" i="26"/>
  <c r="T73" i="26"/>
  <c r="T81" i="26"/>
  <c r="Q54" i="26"/>
  <c r="Q49" i="26"/>
  <c r="Q48" i="26"/>
  <c r="Q44" i="26"/>
  <c r="Q55" i="26"/>
  <c r="Q43" i="26"/>
  <c r="Q50" i="26"/>
  <c r="Q51" i="26"/>
  <c r="Q53" i="26"/>
  <c r="Q46" i="26"/>
  <c r="Q42" i="26"/>
  <c r="Q52" i="26"/>
  <c r="Q47" i="26"/>
  <c r="Q56" i="26"/>
  <c r="Q45" i="26"/>
  <c r="U84" i="26"/>
  <c r="U79" i="26"/>
  <c r="U85" i="26"/>
  <c r="U82" i="26"/>
  <c r="U78" i="26"/>
  <c r="U77" i="26"/>
  <c r="U76" i="26"/>
  <c r="U72" i="26"/>
  <c r="U71" i="26"/>
  <c r="U80" i="26"/>
  <c r="U74" i="26"/>
  <c r="U73" i="26"/>
  <c r="U75" i="26"/>
  <c r="U83" i="26"/>
  <c r="U81" i="26"/>
  <c r="Y83" i="26"/>
  <c r="Y85" i="26"/>
  <c r="Y82" i="26"/>
  <c r="Y77" i="26"/>
  <c r="Y81" i="26"/>
  <c r="Y78" i="26"/>
  <c r="Y84" i="26"/>
  <c r="Y79" i="26"/>
  <c r="Y72" i="26"/>
  <c r="Y71" i="26"/>
  <c r="Y74" i="26"/>
  <c r="Y73" i="26"/>
  <c r="Y80" i="26"/>
  <c r="Y76" i="26"/>
  <c r="Y75" i="26"/>
  <c r="U27" i="26"/>
  <c r="U23" i="26"/>
  <c r="U22" i="26"/>
  <c r="U18" i="26"/>
  <c r="U14" i="26"/>
  <c r="U20" i="26"/>
  <c r="U26" i="26"/>
  <c r="U21" i="26"/>
  <c r="U17" i="26"/>
  <c r="U13" i="26"/>
  <c r="U25" i="26"/>
  <c r="U16" i="26"/>
  <c r="U15" i="26"/>
  <c r="U24" i="26"/>
  <c r="U19" i="26"/>
  <c r="P112" i="26"/>
  <c r="P107" i="26"/>
  <c r="P103" i="26"/>
  <c r="P111" i="26"/>
  <c r="P110" i="26"/>
  <c r="P106" i="26"/>
  <c r="P102" i="26"/>
  <c r="P114" i="26"/>
  <c r="P109" i="26"/>
  <c r="P105" i="26"/>
  <c r="P101" i="26"/>
  <c r="P113" i="26"/>
  <c r="P108" i="26"/>
  <c r="P104" i="26"/>
  <c r="P115" i="26"/>
  <c r="M84" i="26"/>
  <c r="M79" i="26"/>
  <c r="M85" i="26"/>
  <c r="M80" i="26"/>
  <c r="M76" i="26"/>
  <c r="M74" i="26"/>
  <c r="M73" i="26"/>
  <c r="M75" i="26"/>
  <c r="M82" i="26"/>
  <c r="M77" i="26"/>
  <c r="M81" i="26"/>
  <c r="M72" i="26"/>
  <c r="M78" i="26"/>
  <c r="M83" i="26"/>
  <c r="M71" i="26"/>
  <c r="G87" i="26"/>
  <c r="I87" i="26" s="1"/>
  <c r="AD87" i="26" s="1"/>
  <c r="G84" i="26"/>
  <c r="I84" i="26" s="1"/>
  <c r="G83" i="26"/>
  <c r="I83" i="26" s="1"/>
  <c r="G78" i="26"/>
  <c r="I78" i="26" s="1"/>
  <c r="E13" i="22" s="1"/>
  <c r="G82" i="26"/>
  <c r="I82" i="26" s="1"/>
  <c r="G86" i="26"/>
  <c r="I86" i="26" s="1"/>
  <c r="AD86" i="26" s="1"/>
  <c r="I21" i="22" s="1"/>
  <c r="G77" i="26"/>
  <c r="I77" i="26" s="1"/>
  <c r="E12" i="22" s="1"/>
  <c r="G76" i="26"/>
  <c r="I76" i="26" s="1"/>
  <c r="E11" i="22" s="1"/>
  <c r="G81" i="26"/>
  <c r="I81" i="26" s="1"/>
  <c r="G79" i="26"/>
  <c r="I79" i="26" s="1"/>
  <c r="E14" i="22" s="1"/>
  <c r="G71" i="26"/>
  <c r="I71" i="26" s="1"/>
  <c r="E6" i="22" s="1"/>
  <c r="G74" i="26"/>
  <c r="I74" i="26" s="1"/>
  <c r="E9" i="22" s="1"/>
  <c r="G80" i="26"/>
  <c r="I80" i="26" s="1"/>
  <c r="E15" i="22" s="1"/>
  <c r="G73" i="26"/>
  <c r="I73" i="26" s="1"/>
  <c r="E8" i="22" s="1"/>
  <c r="G72" i="26"/>
  <c r="I72" i="26" s="1"/>
  <c r="E7" i="22" s="1"/>
  <c r="G75" i="26"/>
  <c r="I75" i="26" s="1"/>
  <c r="E10" i="22" s="1"/>
  <c r="N22" i="26"/>
  <c r="N18" i="26"/>
  <c r="N14" i="26"/>
  <c r="N26" i="26"/>
  <c r="N21" i="26"/>
  <c r="N17" i="26"/>
  <c r="N13" i="26"/>
  <c r="N25" i="26"/>
  <c r="N20" i="26"/>
  <c r="N16" i="26"/>
  <c r="N15" i="26"/>
  <c r="N24" i="26"/>
  <c r="N27" i="26"/>
  <c r="N23" i="26"/>
  <c r="N19" i="26"/>
  <c r="S53" i="26"/>
  <c r="S48" i="26"/>
  <c r="S55" i="26"/>
  <c r="S49" i="26"/>
  <c r="S43" i="26"/>
  <c r="S50" i="26"/>
  <c r="S51" i="26"/>
  <c r="S42" i="26"/>
  <c r="S52" i="26"/>
  <c r="S54" i="26"/>
  <c r="S46" i="26"/>
  <c r="S47" i="26"/>
  <c r="S45" i="26"/>
  <c r="S56" i="26"/>
  <c r="S44" i="26"/>
  <c r="Z56" i="26"/>
  <c r="Z48" i="26"/>
  <c r="Z54" i="26"/>
  <c r="Z43" i="26"/>
  <c r="Z55" i="26"/>
  <c r="Z49" i="26"/>
  <c r="Z50" i="26"/>
  <c r="Z51" i="26"/>
  <c r="Z52" i="26"/>
  <c r="Z45" i="26"/>
  <c r="Z47" i="26"/>
  <c r="Z44" i="26"/>
  <c r="Z42" i="26"/>
  <c r="Z46" i="26"/>
  <c r="Z53" i="26"/>
  <c r="V84" i="26"/>
  <c r="V79" i="26"/>
  <c r="V83" i="26"/>
  <c r="V78" i="26"/>
  <c r="V82" i="26"/>
  <c r="V77" i="26"/>
  <c r="V85" i="26"/>
  <c r="V74" i="26"/>
  <c r="V80" i="26"/>
  <c r="V73" i="26"/>
  <c r="V75" i="26"/>
  <c r="V81" i="26"/>
  <c r="V76" i="26"/>
  <c r="V71" i="26"/>
  <c r="V72" i="26"/>
  <c r="S81" i="26"/>
  <c r="S80" i="26"/>
  <c r="S76" i="26"/>
  <c r="S84" i="26"/>
  <c r="S77" i="26"/>
  <c r="S71" i="26"/>
  <c r="S82" i="26"/>
  <c r="S78" i="26"/>
  <c r="S72" i="26"/>
  <c r="S74" i="26"/>
  <c r="S73" i="26"/>
  <c r="S75" i="26"/>
  <c r="S85" i="26"/>
  <c r="S83" i="26"/>
  <c r="S79" i="26"/>
  <c r="G29" i="26"/>
  <c r="AC29" i="26" s="1"/>
  <c r="G26" i="26"/>
  <c r="I26" i="26" s="1"/>
  <c r="G21" i="26"/>
  <c r="I21" i="26" s="1"/>
  <c r="C14" i="22" s="1"/>
  <c r="G17" i="26"/>
  <c r="I17" i="26" s="1"/>
  <c r="C10" i="22" s="1"/>
  <c r="G13" i="26"/>
  <c r="I13" i="26" s="1"/>
  <c r="C6" i="22" s="1"/>
  <c r="G28" i="26"/>
  <c r="I28" i="26" s="1"/>
  <c r="G25" i="26"/>
  <c r="I25" i="26" s="1"/>
  <c r="G20" i="26"/>
  <c r="I20" i="26" s="1"/>
  <c r="C13" i="22" s="1"/>
  <c r="G16" i="26"/>
  <c r="I16" i="26" s="1"/>
  <c r="C9" i="22" s="1"/>
  <c r="G24" i="26"/>
  <c r="I24" i="26" s="1"/>
  <c r="G23" i="26"/>
  <c r="I23" i="26" s="1"/>
  <c r="G19" i="26"/>
  <c r="I19" i="26" s="1"/>
  <c r="C12" i="22" s="1"/>
  <c r="G22" i="26"/>
  <c r="I22" i="26" s="1"/>
  <c r="C15" i="22" s="1"/>
  <c r="G14" i="26"/>
  <c r="I14" i="26" s="1"/>
  <c r="C7" i="22" s="1"/>
  <c r="G18" i="26"/>
  <c r="I18" i="26" s="1"/>
  <c r="C11" i="22" s="1"/>
  <c r="G15" i="26"/>
  <c r="I15" i="26" s="1"/>
  <c r="C8" i="22" s="1"/>
  <c r="V22" i="26"/>
  <c r="V18" i="26"/>
  <c r="V14" i="26"/>
  <c r="V26" i="26"/>
  <c r="V21" i="26"/>
  <c r="V17" i="26"/>
  <c r="V13" i="26"/>
  <c r="V25" i="26"/>
  <c r="V20" i="26"/>
  <c r="V16" i="26"/>
  <c r="V27" i="26"/>
  <c r="V24" i="26"/>
  <c r="V19" i="26"/>
  <c r="V23" i="26"/>
  <c r="V15" i="26"/>
  <c r="R110" i="26"/>
  <c r="R106" i="26"/>
  <c r="R102" i="26"/>
  <c r="R114" i="26"/>
  <c r="R109" i="26"/>
  <c r="R105" i="26"/>
  <c r="R101" i="26"/>
  <c r="R113" i="26"/>
  <c r="R108" i="26"/>
  <c r="R104" i="26"/>
  <c r="R115" i="26"/>
  <c r="R112" i="26"/>
  <c r="R107" i="26"/>
  <c r="R103" i="26"/>
  <c r="R111" i="26"/>
  <c r="I101" i="26"/>
  <c r="F6" i="22" s="1"/>
  <c r="I116" i="26"/>
  <c r="U51" i="26"/>
  <c r="U47" i="26"/>
  <c r="U42" i="26"/>
  <c r="U46" i="26"/>
  <c r="U45" i="26"/>
  <c r="U52" i="26"/>
  <c r="U56" i="26"/>
  <c r="U53" i="26"/>
  <c r="U49" i="26"/>
  <c r="U55" i="26"/>
  <c r="U44" i="26"/>
  <c r="U43" i="26"/>
  <c r="U54" i="26"/>
  <c r="U50" i="26"/>
  <c r="U48" i="26"/>
  <c r="Q83" i="26"/>
  <c r="Q85" i="26"/>
  <c r="Q82" i="26"/>
  <c r="Q77" i="26"/>
  <c r="Q81" i="26"/>
  <c r="Q80" i="26"/>
  <c r="Q84" i="26"/>
  <c r="Q76" i="26"/>
  <c r="Q72" i="26"/>
  <c r="Q71" i="26"/>
  <c r="Q78" i="26"/>
  <c r="Q75" i="26"/>
  <c r="Q74" i="26"/>
  <c r="Q79" i="26"/>
  <c r="Q73" i="26"/>
  <c r="T52" i="26"/>
  <c r="T50" i="26"/>
  <c r="T51" i="26"/>
  <c r="T46" i="26"/>
  <c r="T45" i="26"/>
  <c r="T53" i="26"/>
  <c r="T48" i="26"/>
  <c r="T42" i="26"/>
  <c r="T49" i="26"/>
  <c r="T47" i="26"/>
  <c r="T56" i="26"/>
  <c r="T55" i="26"/>
  <c r="T44" i="26"/>
  <c r="T54" i="26"/>
  <c r="T43" i="26"/>
  <c r="N84" i="26"/>
  <c r="N79" i="26"/>
  <c r="N83" i="26"/>
  <c r="N78" i="26"/>
  <c r="N82" i="26"/>
  <c r="N77" i="26"/>
  <c r="N81" i="26"/>
  <c r="N74" i="26"/>
  <c r="N75" i="26"/>
  <c r="N80" i="26"/>
  <c r="N72" i="26"/>
  <c r="N76" i="26"/>
  <c r="N85" i="26"/>
  <c r="N71" i="26"/>
  <c r="N73" i="26"/>
  <c r="AA81" i="26"/>
  <c r="AA80" i="26"/>
  <c r="AA76" i="26"/>
  <c r="AA84" i="26"/>
  <c r="AA83" i="26"/>
  <c r="AA79" i="26"/>
  <c r="AA71" i="26"/>
  <c r="AA72" i="26"/>
  <c r="AA85" i="26"/>
  <c r="AA74" i="26"/>
  <c r="AA73" i="26"/>
  <c r="AA82" i="26"/>
  <c r="AA78" i="26"/>
  <c r="AA75" i="26"/>
  <c r="AA77" i="26"/>
  <c r="P26" i="26"/>
  <c r="P21" i="26"/>
  <c r="P17" i="26"/>
  <c r="P13" i="26"/>
  <c r="P25" i="26"/>
  <c r="P20" i="26"/>
  <c r="P16" i="26"/>
  <c r="P23" i="26"/>
  <c r="P27" i="26"/>
  <c r="P24" i="26"/>
  <c r="P19" i="26"/>
  <c r="P15" i="26"/>
  <c r="P14" i="26"/>
  <c r="P22" i="26"/>
  <c r="P18" i="26"/>
  <c r="S24" i="26"/>
  <c r="S19" i="26"/>
  <c r="S15" i="26"/>
  <c r="S27" i="26"/>
  <c r="S23" i="26"/>
  <c r="S22" i="26"/>
  <c r="S18" i="26"/>
  <c r="S14" i="26"/>
  <c r="S26" i="26"/>
  <c r="S21" i="26"/>
  <c r="S17" i="26"/>
  <c r="S20" i="26"/>
  <c r="S25" i="26"/>
  <c r="S16" i="26"/>
  <c r="S13" i="26"/>
  <c r="O26" i="26"/>
  <c r="O21" i="26"/>
  <c r="O17" i="26"/>
  <c r="O13" i="26"/>
  <c r="O25" i="26"/>
  <c r="O20" i="26"/>
  <c r="O16" i="26"/>
  <c r="O27" i="26"/>
  <c r="O24" i="26"/>
  <c r="O15" i="26"/>
  <c r="O14" i="26"/>
  <c r="O23" i="26"/>
  <c r="O22" i="26"/>
  <c r="O19" i="26"/>
  <c r="O18" i="26"/>
  <c r="N113" i="26"/>
  <c r="N108" i="26"/>
  <c r="N104" i="26"/>
  <c r="N115" i="26"/>
  <c r="N112" i="26"/>
  <c r="N107" i="26"/>
  <c r="N103" i="26"/>
  <c r="N111" i="26"/>
  <c r="N110" i="26"/>
  <c r="N106" i="26"/>
  <c r="N102" i="26"/>
  <c r="N114" i="26"/>
  <c r="N109" i="26"/>
  <c r="N105" i="26"/>
  <c r="N101" i="26"/>
  <c r="R56" i="26"/>
  <c r="R54" i="26"/>
  <c r="R55" i="26"/>
  <c r="R49" i="26"/>
  <c r="R43" i="26"/>
  <c r="R50" i="26"/>
  <c r="R51" i="26"/>
  <c r="R53" i="26"/>
  <c r="R48" i="26"/>
  <c r="R46" i="26"/>
  <c r="R42" i="26"/>
  <c r="R52" i="26"/>
  <c r="R47" i="26"/>
  <c r="R45" i="26"/>
  <c r="R44" i="26"/>
  <c r="Z85" i="26"/>
  <c r="Z82" i="26"/>
  <c r="Z77" i="26"/>
  <c r="Z81" i="26"/>
  <c r="Z80" i="26"/>
  <c r="Z84" i="26"/>
  <c r="Z79" i="26"/>
  <c r="Z72" i="26"/>
  <c r="Z78" i="26"/>
  <c r="Z83" i="26"/>
  <c r="Z71" i="26"/>
  <c r="Z74" i="26"/>
  <c r="Z73" i="26"/>
  <c r="Z76" i="26"/>
  <c r="Z75" i="26"/>
  <c r="G58" i="26"/>
  <c r="AC58" i="26" s="1"/>
  <c r="G55" i="26"/>
  <c r="I55" i="26" s="1"/>
  <c r="G50" i="26"/>
  <c r="I50" i="26" s="1"/>
  <c r="G46" i="26"/>
  <c r="I46" i="26" s="1"/>
  <c r="G53" i="26"/>
  <c r="I53" i="26" s="1"/>
  <c r="G47" i="26"/>
  <c r="I47" i="26" s="1"/>
  <c r="G45" i="26"/>
  <c r="I45" i="26" s="1"/>
  <c r="G54" i="26"/>
  <c r="I54" i="26" s="1"/>
  <c r="G48" i="26"/>
  <c r="I48" i="26" s="1"/>
  <c r="G49" i="26"/>
  <c r="I49" i="26" s="1"/>
  <c r="G44" i="26"/>
  <c r="I44" i="26" s="1"/>
  <c r="G57" i="26"/>
  <c r="AC57" i="26" s="1"/>
  <c r="G52" i="26"/>
  <c r="I52" i="26" s="1"/>
  <c r="G51" i="26"/>
  <c r="I51" i="26" s="1"/>
  <c r="G42" i="26"/>
  <c r="I42" i="26" s="1"/>
  <c r="G43" i="26"/>
  <c r="I43" i="26" s="1"/>
  <c r="AB52" i="26"/>
  <c r="AB55" i="26"/>
  <c r="AB49" i="26"/>
  <c r="AB50" i="26"/>
  <c r="AB51" i="26"/>
  <c r="AB45" i="26"/>
  <c r="AB47" i="26"/>
  <c r="AB44" i="26"/>
  <c r="AB43" i="26"/>
  <c r="AB42" i="26"/>
  <c r="AB56" i="26"/>
  <c r="AB46" i="26"/>
  <c r="AB54" i="26"/>
  <c r="AB48" i="26"/>
  <c r="AB53" i="26"/>
  <c r="W84" i="26"/>
  <c r="W83" i="26"/>
  <c r="W78" i="26"/>
  <c r="W85" i="26"/>
  <c r="W81" i="26"/>
  <c r="W76" i="26"/>
  <c r="W82" i="26"/>
  <c r="W74" i="26"/>
  <c r="W75" i="26"/>
  <c r="W79" i="26"/>
  <c r="W71" i="26"/>
  <c r="W77" i="26"/>
  <c r="W73" i="26"/>
  <c r="W72" i="26"/>
  <c r="W80" i="26"/>
  <c r="AA24" i="26"/>
  <c r="AA19" i="26"/>
  <c r="AA15" i="26"/>
  <c r="AA17" i="26"/>
  <c r="AA23" i="26"/>
  <c r="AA21" i="26"/>
  <c r="AA27" i="26"/>
  <c r="AA22" i="26"/>
  <c r="AA18" i="26"/>
  <c r="AA14" i="26"/>
  <c r="AA26" i="26"/>
  <c r="AA25" i="26"/>
  <c r="AA20" i="26"/>
  <c r="AA13" i="26"/>
  <c r="AA16" i="26"/>
  <c r="W26" i="26"/>
  <c r="W21" i="26"/>
  <c r="W17" i="26"/>
  <c r="W13" i="26"/>
  <c r="W19" i="26"/>
  <c r="W25" i="26"/>
  <c r="W20" i="26"/>
  <c r="W16" i="26"/>
  <c r="W24" i="26"/>
  <c r="W14" i="26"/>
  <c r="W18" i="26"/>
  <c r="W27" i="26"/>
  <c r="W23" i="26"/>
  <c r="W22" i="26"/>
  <c r="W15" i="26"/>
  <c r="X112" i="26"/>
  <c r="X107" i="26"/>
  <c r="X103" i="26"/>
  <c r="X111" i="26"/>
  <c r="X110" i="26"/>
  <c r="X106" i="26"/>
  <c r="X102" i="26"/>
  <c r="X114" i="26"/>
  <c r="X109" i="26"/>
  <c r="X105" i="26"/>
  <c r="X101" i="26"/>
  <c r="X108" i="26"/>
  <c r="X104" i="26"/>
  <c r="X115" i="26"/>
  <c r="X113" i="26"/>
  <c r="O84" i="26"/>
  <c r="O83" i="26"/>
  <c r="O78" i="26"/>
  <c r="O85" i="26"/>
  <c r="O81" i="26"/>
  <c r="O79" i="26"/>
  <c r="O75" i="26"/>
  <c r="O82" i="26"/>
  <c r="O80" i="26"/>
  <c r="O77" i="26"/>
  <c r="O76" i="26"/>
  <c r="O71" i="26"/>
  <c r="O74" i="26"/>
  <c r="O73" i="26"/>
  <c r="O72" i="26"/>
  <c r="T24" i="26"/>
  <c r="T19" i="26"/>
  <c r="T15" i="26"/>
  <c r="T27" i="26"/>
  <c r="T23" i="26"/>
  <c r="T22" i="26"/>
  <c r="T18" i="26"/>
  <c r="T14" i="26"/>
  <c r="T26" i="26"/>
  <c r="T21" i="26"/>
  <c r="T17" i="26"/>
  <c r="T13" i="26"/>
  <c r="T25" i="26"/>
  <c r="T20" i="26"/>
  <c r="T16" i="26"/>
  <c r="M57" i="26"/>
  <c r="Y111" i="26"/>
  <c r="Y110" i="26"/>
  <c r="Y106" i="26"/>
  <c r="Y102" i="26"/>
  <c r="Y114" i="26"/>
  <c r="Y109" i="26"/>
  <c r="Y105" i="26"/>
  <c r="Y101" i="26"/>
  <c r="Y113" i="26"/>
  <c r="Y108" i="26"/>
  <c r="Y104" i="26"/>
  <c r="Y112" i="26"/>
  <c r="Y115" i="26"/>
  <c r="Y107" i="26"/>
  <c r="Y103" i="26"/>
  <c r="M116" i="26"/>
  <c r="X83" i="26"/>
  <c r="X78" i="26"/>
  <c r="X85" i="26"/>
  <c r="X82" i="26"/>
  <c r="X80" i="26"/>
  <c r="X76" i="26"/>
  <c r="X84" i="26"/>
  <c r="X79" i="26"/>
  <c r="X73" i="26"/>
  <c r="X75" i="26"/>
  <c r="X81" i="26"/>
  <c r="X77" i="26"/>
  <c r="X74" i="26"/>
  <c r="X72" i="26"/>
  <c r="X71" i="26"/>
  <c r="AB24" i="26"/>
  <c r="AB19" i="26"/>
  <c r="AB15" i="26"/>
  <c r="AB23" i="26"/>
  <c r="AB27" i="26"/>
  <c r="AB22" i="26"/>
  <c r="AB18" i="26"/>
  <c r="AB14" i="26"/>
  <c r="AB26" i="26"/>
  <c r="AB21" i="26"/>
  <c r="AB17" i="26"/>
  <c r="AB13" i="26"/>
  <c r="AB25" i="26"/>
  <c r="AB20" i="26"/>
  <c r="AB16" i="26"/>
  <c r="Q111" i="26"/>
  <c r="Q110" i="26"/>
  <c r="Q106" i="26"/>
  <c r="Q102" i="26"/>
  <c r="Q114" i="26"/>
  <c r="Q109" i="26"/>
  <c r="Q105" i="26"/>
  <c r="Q101" i="26"/>
  <c r="Q113" i="26"/>
  <c r="Q108" i="26"/>
  <c r="Q104" i="26"/>
  <c r="Q112" i="26"/>
  <c r="Q115" i="26"/>
  <c r="Q107" i="26"/>
  <c r="Q103" i="26"/>
  <c r="V113" i="26"/>
  <c r="V108" i="26"/>
  <c r="V104" i="26"/>
  <c r="V115" i="26"/>
  <c r="V112" i="26"/>
  <c r="V107" i="26"/>
  <c r="V103" i="26"/>
  <c r="V111" i="26"/>
  <c r="V110" i="26"/>
  <c r="V106" i="26"/>
  <c r="V102" i="26"/>
  <c r="V114" i="26"/>
  <c r="V109" i="26"/>
  <c r="V105" i="26"/>
  <c r="V101" i="26"/>
  <c r="R85" i="26"/>
  <c r="R82" i="26"/>
  <c r="R77" i="26"/>
  <c r="R81" i="26"/>
  <c r="R80" i="26"/>
  <c r="R84" i="26"/>
  <c r="R79" i="26"/>
  <c r="R72" i="26"/>
  <c r="R76" i="26"/>
  <c r="R71" i="26"/>
  <c r="R78" i="26"/>
  <c r="R74" i="26"/>
  <c r="R73" i="26"/>
  <c r="R75" i="26"/>
  <c r="R83" i="26"/>
  <c r="P83" i="26"/>
  <c r="P78" i="26"/>
  <c r="P85" i="26"/>
  <c r="P82" i="26"/>
  <c r="P80" i="26"/>
  <c r="P76" i="26"/>
  <c r="P73" i="26"/>
  <c r="P77" i="26"/>
  <c r="P84" i="26"/>
  <c r="P72" i="26"/>
  <c r="P71" i="26"/>
  <c r="P75" i="26"/>
  <c r="P74" i="26"/>
  <c r="P79" i="26"/>
  <c r="P81" i="26"/>
  <c r="Q27" i="26"/>
  <c r="Q25" i="26"/>
  <c r="Q20" i="26"/>
  <c r="Q16" i="26"/>
  <c r="Q22" i="26"/>
  <c r="Q18" i="26"/>
  <c r="Q24" i="26"/>
  <c r="Q19" i="26"/>
  <c r="Q15" i="26"/>
  <c r="Q23" i="26"/>
  <c r="Q13" i="26"/>
  <c r="Q26" i="26"/>
  <c r="Q14" i="26"/>
  <c r="Q21" i="26"/>
  <c r="Q17" i="26"/>
  <c r="M23" i="26"/>
  <c r="M22" i="26"/>
  <c r="M18" i="26"/>
  <c r="M14" i="26"/>
  <c r="M26" i="26"/>
  <c r="M21" i="26"/>
  <c r="M17" i="26"/>
  <c r="M13" i="26"/>
  <c r="M25" i="26"/>
  <c r="M20" i="26"/>
  <c r="M19" i="26"/>
  <c r="M15" i="26"/>
  <c r="M24" i="26"/>
  <c r="M27" i="26"/>
  <c r="M16" i="26"/>
  <c r="O114" i="25"/>
  <c r="O111" i="25"/>
  <c r="O110" i="25"/>
  <c r="O109" i="25"/>
  <c r="O105" i="25"/>
  <c r="O101" i="25"/>
  <c r="O108" i="25"/>
  <c r="O104" i="25"/>
  <c r="O100" i="25"/>
  <c r="O107" i="25"/>
  <c r="O113" i="25"/>
  <c r="O103" i="25"/>
  <c r="O106" i="25"/>
  <c r="O112" i="25"/>
  <c r="O102" i="25"/>
  <c r="S84" i="25"/>
  <c r="S80" i="25"/>
  <c r="S78" i="25"/>
  <c r="S73" i="25"/>
  <c r="S82" i="25"/>
  <c r="S74" i="25"/>
  <c r="S83" i="25"/>
  <c r="S81" i="25"/>
  <c r="S71" i="25"/>
  <c r="S79" i="25"/>
  <c r="S76" i="25"/>
  <c r="S85" i="25"/>
  <c r="S77" i="25"/>
  <c r="S75" i="25"/>
  <c r="S72" i="25"/>
  <c r="O85" i="25"/>
  <c r="O82" i="25"/>
  <c r="O81" i="25"/>
  <c r="O77" i="25"/>
  <c r="O75" i="25"/>
  <c r="O71" i="25"/>
  <c r="O80" i="25"/>
  <c r="O84" i="25"/>
  <c r="O76" i="25"/>
  <c r="O78" i="25"/>
  <c r="O73" i="25"/>
  <c r="O72" i="25"/>
  <c r="O74" i="25"/>
  <c r="O83" i="25"/>
  <c r="O79" i="25"/>
  <c r="Y27" i="25"/>
  <c r="Y19" i="25"/>
  <c r="Y15" i="25"/>
  <c r="Y24" i="25"/>
  <c r="Y23" i="25"/>
  <c r="Y26" i="25"/>
  <c r="Y25" i="25"/>
  <c r="Y22" i="25"/>
  <c r="Y18" i="25"/>
  <c r="Y14" i="25"/>
  <c r="Y21" i="25"/>
  <c r="Y17" i="25"/>
  <c r="Y13" i="25"/>
  <c r="Y16" i="25"/>
  <c r="Y20" i="25"/>
  <c r="G52" i="25"/>
  <c r="G54" i="25"/>
  <c r="I54" i="25" s="1"/>
  <c r="G50" i="25"/>
  <c r="G46" i="25"/>
  <c r="G42" i="25"/>
  <c r="G53" i="25"/>
  <c r="G55" i="25"/>
  <c r="G48" i="25"/>
  <c r="G44" i="25"/>
  <c r="G58" i="25"/>
  <c r="G57" i="25"/>
  <c r="I57" i="25" s="1"/>
  <c r="G47" i="25"/>
  <c r="G43" i="25"/>
  <c r="I43" i="25" s="1"/>
  <c r="G45" i="25"/>
  <c r="G51" i="25"/>
  <c r="G49" i="25"/>
  <c r="S55" i="25"/>
  <c r="S48" i="25"/>
  <c r="S44" i="25"/>
  <c r="S50" i="25"/>
  <c r="S46" i="25"/>
  <c r="S42" i="25"/>
  <c r="S51" i="25"/>
  <c r="S54" i="25"/>
  <c r="S49" i="25"/>
  <c r="S45" i="25"/>
  <c r="S53" i="25"/>
  <c r="S47" i="25"/>
  <c r="S43" i="25"/>
  <c r="S52" i="25"/>
  <c r="S56" i="25"/>
  <c r="X82" i="25"/>
  <c r="X81" i="25"/>
  <c r="X80" i="25"/>
  <c r="X79" i="25"/>
  <c r="X75" i="25"/>
  <c r="X71" i="25"/>
  <c r="X83" i="25"/>
  <c r="X85" i="25"/>
  <c r="X77" i="25"/>
  <c r="X74" i="25"/>
  <c r="X72" i="25"/>
  <c r="X76" i="25"/>
  <c r="X84" i="25"/>
  <c r="X73" i="25"/>
  <c r="X78" i="25"/>
  <c r="W85" i="25"/>
  <c r="W82" i="25"/>
  <c r="W76" i="25"/>
  <c r="W79" i="25"/>
  <c r="W75" i="25"/>
  <c r="W71" i="25"/>
  <c r="W83" i="25"/>
  <c r="W78" i="25"/>
  <c r="W81" i="25"/>
  <c r="W72" i="25"/>
  <c r="W80" i="25"/>
  <c r="W77" i="25"/>
  <c r="W74" i="25"/>
  <c r="W84" i="25"/>
  <c r="W73" i="25"/>
  <c r="R26" i="25"/>
  <c r="R24" i="25"/>
  <c r="R19" i="25"/>
  <c r="R15" i="25"/>
  <c r="R25" i="25"/>
  <c r="R23" i="25"/>
  <c r="R22" i="25"/>
  <c r="R18" i="25"/>
  <c r="R14" i="25"/>
  <c r="R21" i="25"/>
  <c r="R17" i="25"/>
  <c r="R13" i="25"/>
  <c r="R20" i="25"/>
  <c r="R16" i="25"/>
  <c r="R27" i="25"/>
  <c r="Q27" i="25"/>
  <c r="Q24" i="25"/>
  <c r="Q19" i="25"/>
  <c r="Q15" i="25"/>
  <c r="Q26" i="25"/>
  <c r="Q25" i="25"/>
  <c r="Q23" i="25"/>
  <c r="Q22" i="25"/>
  <c r="Q18" i="25"/>
  <c r="Q14" i="25"/>
  <c r="Q21" i="25"/>
  <c r="Q17" i="25"/>
  <c r="Q13" i="25"/>
  <c r="Q16" i="25"/>
  <c r="Q20" i="25"/>
  <c r="W53" i="25"/>
  <c r="W56" i="25"/>
  <c r="W50" i="25"/>
  <c r="W46" i="25"/>
  <c r="W42" i="25"/>
  <c r="W52" i="25"/>
  <c r="W54" i="25"/>
  <c r="W48" i="25"/>
  <c r="W44" i="25"/>
  <c r="W47" i="25"/>
  <c r="W43" i="25"/>
  <c r="W55" i="25"/>
  <c r="W49" i="25"/>
  <c r="W45" i="25"/>
  <c r="W51" i="25"/>
  <c r="P52" i="25"/>
  <c r="P54" i="25"/>
  <c r="P48" i="25"/>
  <c r="P55" i="25"/>
  <c r="P56" i="25"/>
  <c r="P53" i="25"/>
  <c r="P50" i="25"/>
  <c r="P47" i="25"/>
  <c r="P46" i="25"/>
  <c r="P45" i="25"/>
  <c r="P49" i="25"/>
  <c r="P44" i="25"/>
  <c r="P43" i="25"/>
  <c r="P42" i="25"/>
  <c r="P51" i="25"/>
  <c r="U112" i="25"/>
  <c r="U106" i="25"/>
  <c r="U102" i="25"/>
  <c r="U114" i="25"/>
  <c r="U111" i="25"/>
  <c r="U110" i="25"/>
  <c r="U109" i="25"/>
  <c r="U105" i="25"/>
  <c r="U101" i="25"/>
  <c r="U107" i="25"/>
  <c r="U113" i="25"/>
  <c r="U100" i="25"/>
  <c r="U108" i="25"/>
  <c r="U103" i="25"/>
  <c r="U104" i="25"/>
  <c r="P111" i="25"/>
  <c r="P110" i="25"/>
  <c r="P109" i="25"/>
  <c r="P108" i="25"/>
  <c r="P104" i="25"/>
  <c r="P100" i="25"/>
  <c r="P113" i="25"/>
  <c r="P107" i="25"/>
  <c r="P103" i="25"/>
  <c r="P114" i="25"/>
  <c r="P105" i="25"/>
  <c r="P106" i="25"/>
  <c r="P102" i="25"/>
  <c r="P101" i="25"/>
  <c r="P112" i="25"/>
  <c r="G82" i="25"/>
  <c r="I82" i="25" s="1"/>
  <c r="G81" i="25"/>
  <c r="I81" i="25" s="1"/>
  <c r="G86" i="25"/>
  <c r="I86" i="25" s="1"/>
  <c r="G80" i="25"/>
  <c r="I80" i="25" s="1"/>
  <c r="G75" i="25"/>
  <c r="I75" i="25" s="1"/>
  <c r="E9" i="21" s="1"/>
  <c r="G71" i="25"/>
  <c r="I71" i="25" s="1"/>
  <c r="E5" i="21" s="1"/>
  <c r="G78" i="25"/>
  <c r="I78" i="25" s="1"/>
  <c r="E12" i="21" s="1"/>
  <c r="G74" i="25"/>
  <c r="I74" i="25" s="1"/>
  <c r="E8" i="21" s="1"/>
  <c r="G79" i="25"/>
  <c r="I79" i="25" s="1"/>
  <c r="G72" i="25"/>
  <c r="I72" i="25" s="1"/>
  <c r="E6" i="21" s="1"/>
  <c r="G87" i="25"/>
  <c r="I87" i="25" s="1"/>
  <c r="AD87" i="25" s="1"/>
  <c r="I21" i="21" s="1"/>
  <c r="G84" i="25"/>
  <c r="I84" i="25" s="1"/>
  <c r="G77" i="25"/>
  <c r="I77" i="25" s="1"/>
  <c r="E11" i="21" s="1"/>
  <c r="G76" i="25"/>
  <c r="I76" i="25" s="1"/>
  <c r="E10" i="21" s="1"/>
  <c r="G73" i="25"/>
  <c r="I73" i="25" s="1"/>
  <c r="E7" i="21" s="1"/>
  <c r="G83" i="25"/>
  <c r="I83" i="25" s="1"/>
  <c r="Y51" i="25"/>
  <c r="Y49" i="25"/>
  <c r="Y45" i="25"/>
  <c r="Y47" i="25"/>
  <c r="Y43" i="25"/>
  <c r="Y55" i="25"/>
  <c r="Y56" i="25"/>
  <c r="Y53" i="25"/>
  <c r="Y50" i="25"/>
  <c r="Y46" i="25"/>
  <c r="Y42" i="25"/>
  <c r="Y54" i="25"/>
  <c r="Y52" i="25"/>
  <c r="Y48" i="25"/>
  <c r="Y44" i="25"/>
  <c r="X52" i="25"/>
  <c r="X51" i="25"/>
  <c r="X54" i="25"/>
  <c r="X48" i="25"/>
  <c r="X55" i="25"/>
  <c r="X49" i="25"/>
  <c r="X47" i="25"/>
  <c r="X44" i="25"/>
  <c r="X43" i="25"/>
  <c r="X42" i="25"/>
  <c r="X56" i="25"/>
  <c r="X50" i="25"/>
  <c r="X46" i="25"/>
  <c r="X45" i="25"/>
  <c r="X53" i="25"/>
  <c r="W114" i="25"/>
  <c r="W111" i="25"/>
  <c r="W110" i="25"/>
  <c r="W109" i="25"/>
  <c r="W105" i="25"/>
  <c r="W101" i="25"/>
  <c r="W108" i="25"/>
  <c r="W104" i="25"/>
  <c r="W100" i="25"/>
  <c r="W102" i="25"/>
  <c r="W103" i="25"/>
  <c r="W106" i="25"/>
  <c r="W112" i="25"/>
  <c r="W107" i="25"/>
  <c r="W113" i="25"/>
  <c r="X111" i="25"/>
  <c r="X110" i="25"/>
  <c r="X109" i="25"/>
  <c r="X108" i="25"/>
  <c r="X104" i="25"/>
  <c r="X100" i="25"/>
  <c r="X113" i="25"/>
  <c r="X107" i="25"/>
  <c r="X103" i="25"/>
  <c r="X101" i="25"/>
  <c r="X106" i="25"/>
  <c r="X112" i="25"/>
  <c r="X105" i="25"/>
  <c r="X102" i="25"/>
  <c r="X114" i="25"/>
  <c r="P82" i="25"/>
  <c r="P81" i="25"/>
  <c r="P80" i="25"/>
  <c r="P79" i="25"/>
  <c r="P77" i="25"/>
  <c r="P75" i="25"/>
  <c r="P71" i="25"/>
  <c r="P74" i="25"/>
  <c r="P84" i="25"/>
  <c r="P76" i="25"/>
  <c r="P85" i="25"/>
  <c r="P73" i="25"/>
  <c r="P72" i="25"/>
  <c r="P83" i="25"/>
  <c r="P78" i="25"/>
  <c r="Y83" i="25"/>
  <c r="Y79" i="25"/>
  <c r="Y85" i="25"/>
  <c r="Y77" i="25"/>
  <c r="Y74" i="25"/>
  <c r="Y82" i="25"/>
  <c r="Y81" i="25"/>
  <c r="Y71" i="25"/>
  <c r="Y76" i="25"/>
  <c r="Y80" i="25"/>
  <c r="Y75" i="25"/>
  <c r="Y84" i="25"/>
  <c r="Y73" i="25"/>
  <c r="Y78" i="25"/>
  <c r="Y72" i="25"/>
  <c r="M54" i="25"/>
  <c r="M56" i="25"/>
  <c r="M47" i="25"/>
  <c r="M43" i="25"/>
  <c r="M52" i="25"/>
  <c r="M49" i="25"/>
  <c r="M45" i="25"/>
  <c r="M53" i="25"/>
  <c r="M48" i="25"/>
  <c r="M44" i="25"/>
  <c r="M50" i="25"/>
  <c r="M55" i="25"/>
  <c r="M46" i="25"/>
  <c r="M42" i="25"/>
  <c r="M51" i="25"/>
  <c r="R55" i="25"/>
  <c r="R52" i="25"/>
  <c r="R56" i="25"/>
  <c r="R53" i="25"/>
  <c r="R47" i="25"/>
  <c r="R50" i="25"/>
  <c r="R51" i="25"/>
  <c r="R54" i="25"/>
  <c r="R46" i="25"/>
  <c r="R45" i="25"/>
  <c r="R44" i="25"/>
  <c r="R49" i="25"/>
  <c r="R43" i="25"/>
  <c r="R42" i="25"/>
  <c r="R48" i="25"/>
  <c r="AA84" i="25"/>
  <c r="AA82" i="25"/>
  <c r="AA81" i="25"/>
  <c r="AA73" i="25"/>
  <c r="AA80" i="25"/>
  <c r="AA83" i="25"/>
  <c r="AA76" i="25"/>
  <c r="AA85" i="25"/>
  <c r="AA77" i="25"/>
  <c r="AA74" i="25"/>
  <c r="AA78" i="25"/>
  <c r="AA72" i="25"/>
  <c r="AA75" i="25"/>
  <c r="AA71" i="25"/>
  <c r="AA79" i="25"/>
  <c r="M83" i="25"/>
  <c r="M85" i="25"/>
  <c r="M82" i="25"/>
  <c r="M79" i="25"/>
  <c r="M76" i="25"/>
  <c r="M72" i="25"/>
  <c r="M81" i="25"/>
  <c r="M77" i="25"/>
  <c r="M80" i="25"/>
  <c r="M84" i="25"/>
  <c r="M74" i="25"/>
  <c r="M78" i="25"/>
  <c r="M73" i="25"/>
  <c r="M75" i="25"/>
  <c r="M71" i="25"/>
  <c r="I110" i="25"/>
  <c r="AA55" i="25"/>
  <c r="AA50" i="25"/>
  <c r="AA54" i="25"/>
  <c r="AA52" i="25"/>
  <c r="AA48" i="25"/>
  <c r="AA44" i="25"/>
  <c r="AA56" i="25"/>
  <c r="AA53" i="25"/>
  <c r="AA46" i="25"/>
  <c r="AA42" i="25"/>
  <c r="AA51" i="25"/>
  <c r="AA49" i="25"/>
  <c r="AA45" i="25"/>
  <c r="AA43" i="25"/>
  <c r="AA47" i="25"/>
  <c r="Z55" i="25"/>
  <c r="Z54" i="25"/>
  <c r="Z47" i="25"/>
  <c r="Z56" i="25"/>
  <c r="Z53" i="25"/>
  <c r="Z50" i="25"/>
  <c r="Z52" i="25"/>
  <c r="Z51" i="25"/>
  <c r="Z48" i="25"/>
  <c r="Z46" i="25"/>
  <c r="Z45" i="25"/>
  <c r="Z44" i="25"/>
  <c r="Z43" i="25"/>
  <c r="Z42" i="25"/>
  <c r="Z49" i="25"/>
  <c r="T113" i="25"/>
  <c r="T107" i="25"/>
  <c r="T112" i="25"/>
  <c r="T106" i="25"/>
  <c r="T102" i="25"/>
  <c r="T114" i="25"/>
  <c r="T111" i="25"/>
  <c r="T110" i="25"/>
  <c r="T109" i="25"/>
  <c r="T105" i="25"/>
  <c r="T101" i="25"/>
  <c r="T100" i="25"/>
  <c r="T108" i="25"/>
  <c r="T103" i="25"/>
  <c r="T104" i="25"/>
  <c r="T84" i="25"/>
  <c r="T78" i="25"/>
  <c r="T83" i="25"/>
  <c r="T77" i="25"/>
  <c r="T73" i="25"/>
  <c r="T76" i="25"/>
  <c r="T72" i="25"/>
  <c r="T74" i="25"/>
  <c r="T81" i="25"/>
  <c r="T71" i="25"/>
  <c r="T79" i="25"/>
  <c r="T85" i="25"/>
  <c r="T75" i="25"/>
  <c r="T82" i="25"/>
  <c r="T80" i="25"/>
  <c r="Q81" i="25"/>
  <c r="Q74" i="25"/>
  <c r="Q84" i="25"/>
  <c r="Q80" i="25"/>
  <c r="Q78" i="25"/>
  <c r="Q85" i="25"/>
  <c r="Q77" i="25"/>
  <c r="Q75" i="25"/>
  <c r="Q72" i="25"/>
  <c r="Q83" i="25"/>
  <c r="Q79" i="25"/>
  <c r="Q71" i="25"/>
  <c r="Q73" i="25"/>
  <c r="Q76" i="25"/>
  <c r="Q82" i="25"/>
  <c r="U83" i="25"/>
  <c r="U85" i="25"/>
  <c r="U78" i="25"/>
  <c r="U84" i="25"/>
  <c r="U76" i="25"/>
  <c r="U72" i="25"/>
  <c r="U73" i="25"/>
  <c r="U79" i="25"/>
  <c r="U75" i="25"/>
  <c r="U82" i="25"/>
  <c r="U80" i="25"/>
  <c r="U77" i="25"/>
  <c r="U74" i="25"/>
  <c r="U71" i="25"/>
  <c r="U81" i="25"/>
  <c r="O53" i="25"/>
  <c r="O51" i="25"/>
  <c r="O50" i="25"/>
  <c r="O46" i="25"/>
  <c r="O42" i="25"/>
  <c r="O48" i="25"/>
  <c r="O44" i="25"/>
  <c r="O55" i="25"/>
  <c r="O56" i="25"/>
  <c r="O47" i="25"/>
  <c r="O43" i="25"/>
  <c r="O54" i="25"/>
  <c r="O45" i="25"/>
  <c r="O52" i="25"/>
  <c r="O49" i="25"/>
  <c r="N56" i="25"/>
  <c r="N53" i="25"/>
  <c r="N54" i="25"/>
  <c r="N52" i="25"/>
  <c r="N49" i="25"/>
  <c r="N48" i="25"/>
  <c r="N55" i="25"/>
  <c r="N51" i="25"/>
  <c r="N50" i="25"/>
  <c r="N47" i="25"/>
  <c r="N46" i="25"/>
  <c r="N45" i="25"/>
  <c r="N44" i="25"/>
  <c r="N43" i="25"/>
  <c r="N42" i="25"/>
  <c r="N112" i="25"/>
  <c r="N106" i="25"/>
  <c r="N114" i="25"/>
  <c r="N111" i="25"/>
  <c r="N110" i="25"/>
  <c r="N109" i="25"/>
  <c r="N105" i="25"/>
  <c r="N101" i="25"/>
  <c r="N108" i="25"/>
  <c r="N104" i="25"/>
  <c r="N107" i="25"/>
  <c r="N113" i="25"/>
  <c r="N103" i="25"/>
  <c r="N102" i="25"/>
  <c r="N100" i="25"/>
  <c r="M27" i="25"/>
  <c r="M21" i="25"/>
  <c r="M17" i="25"/>
  <c r="M13" i="25"/>
  <c r="M20" i="25"/>
  <c r="M16" i="25"/>
  <c r="M26" i="25"/>
  <c r="M23" i="25"/>
  <c r="M24" i="25"/>
  <c r="M19" i="25"/>
  <c r="M15" i="25"/>
  <c r="M25" i="25"/>
  <c r="M18" i="25"/>
  <c r="M14" i="25"/>
  <c r="M22" i="25"/>
  <c r="AB84" i="25"/>
  <c r="AB78" i="25"/>
  <c r="AB83" i="25"/>
  <c r="AB77" i="25"/>
  <c r="AB73" i="25"/>
  <c r="AB80" i="25"/>
  <c r="AB72" i="25"/>
  <c r="AB81" i="25"/>
  <c r="AB76" i="25"/>
  <c r="AB79" i="25"/>
  <c r="AB75" i="25"/>
  <c r="AB85" i="25"/>
  <c r="AB74" i="25"/>
  <c r="AB82" i="25"/>
  <c r="AB71" i="25"/>
  <c r="N83" i="25"/>
  <c r="N77" i="25"/>
  <c r="N85" i="25"/>
  <c r="N82" i="25"/>
  <c r="N81" i="25"/>
  <c r="N80" i="25"/>
  <c r="N79" i="25"/>
  <c r="N76" i="25"/>
  <c r="N72" i="25"/>
  <c r="N75" i="25"/>
  <c r="N71" i="25"/>
  <c r="N74" i="25"/>
  <c r="N78" i="25"/>
  <c r="N73" i="25"/>
  <c r="N84" i="25"/>
  <c r="AB54" i="25"/>
  <c r="AB56" i="25"/>
  <c r="AB53" i="25"/>
  <c r="AB55" i="25"/>
  <c r="AB50" i="25"/>
  <c r="AB51" i="25"/>
  <c r="AB49" i="25"/>
  <c r="AB48" i="25"/>
  <c r="AB46" i="25"/>
  <c r="AB45" i="25"/>
  <c r="AB44" i="25"/>
  <c r="AB43" i="25"/>
  <c r="AB47" i="25"/>
  <c r="AB42" i="25"/>
  <c r="AB52" i="25"/>
  <c r="V56" i="25"/>
  <c r="V53" i="25"/>
  <c r="V55" i="25"/>
  <c r="V49" i="25"/>
  <c r="V52" i="25"/>
  <c r="V54" i="25"/>
  <c r="V48" i="25"/>
  <c r="V46" i="25"/>
  <c r="V51" i="25"/>
  <c r="V50" i="25"/>
  <c r="V47" i="25"/>
  <c r="V45" i="25"/>
  <c r="V43" i="25"/>
  <c r="V42" i="25"/>
  <c r="V44" i="25"/>
  <c r="V112" i="25"/>
  <c r="V106" i="25"/>
  <c r="V114" i="25"/>
  <c r="V111" i="25"/>
  <c r="V110" i="25"/>
  <c r="V109" i="25"/>
  <c r="V105" i="25"/>
  <c r="V101" i="25"/>
  <c r="V108" i="25"/>
  <c r="V104" i="25"/>
  <c r="V113" i="25"/>
  <c r="V102" i="25"/>
  <c r="V100" i="25"/>
  <c r="V103" i="25"/>
  <c r="V107" i="25"/>
  <c r="R79" i="25"/>
  <c r="R84" i="25"/>
  <c r="R78" i="25"/>
  <c r="R74" i="25"/>
  <c r="R80" i="25"/>
  <c r="R73" i="25"/>
  <c r="R77" i="25"/>
  <c r="R75" i="25"/>
  <c r="R82" i="25"/>
  <c r="R72" i="25"/>
  <c r="R83" i="25"/>
  <c r="R81" i="25"/>
  <c r="R71" i="25"/>
  <c r="R76" i="25"/>
  <c r="R85" i="25"/>
  <c r="V83" i="25"/>
  <c r="V77" i="25"/>
  <c r="V85" i="25"/>
  <c r="V82" i="25"/>
  <c r="V81" i="25"/>
  <c r="V80" i="25"/>
  <c r="V76" i="25"/>
  <c r="V84" i="25"/>
  <c r="V72" i="25"/>
  <c r="V79" i="25"/>
  <c r="V75" i="25"/>
  <c r="V71" i="25"/>
  <c r="V73" i="25"/>
  <c r="V78" i="25"/>
  <c r="V74" i="25"/>
  <c r="U54" i="25"/>
  <c r="U56" i="25"/>
  <c r="U53" i="25"/>
  <c r="U47" i="25"/>
  <c r="U43" i="25"/>
  <c r="U55" i="25"/>
  <c r="U51" i="25"/>
  <c r="U49" i="25"/>
  <c r="U45" i="25"/>
  <c r="U52" i="25"/>
  <c r="U48" i="25"/>
  <c r="U44" i="25"/>
  <c r="U42" i="25"/>
  <c r="U50" i="25"/>
  <c r="U46" i="25"/>
  <c r="Q51" i="25"/>
  <c r="Q54" i="25"/>
  <c r="Q49" i="25"/>
  <c r="Q45" i="25"/>
  <c r="Q55" i="25"/>
  <c r="Q56" i="25"/>
  <c r="Q53" i="25"/>
  <c r="Q47" i="25"/>
  <c r="Q43" i="25"/>
  <c r="Q50" i="25"/>
  <c r="Q46" i="25"/>
  <c r="Q42" i="25"/>
  <c r="Q44" i="25"/>
  <c r="Q48" i="25"/>
  <c r="Q52" i="25"/>
  <c r="U85" i="20"/>
  <c r="V85" i="20"/>
  <c r="W85" i="20"/>
  <c r="O85" i="20"/>
  <c r="AA85" i="20"/>
  <c r="AB85" i="20"/>
  <c r="N85" i="20"/>
  <c r="Q85" i="20"/>
  <c r="Z85" i="20"/>
  <c r="T85" i="20"/>
  <c r="M85" i="20"/>
  <c r="H86" i="20"/>
  <c r="H87" i="20"/>
  <c r="AC87" i="20" s="1"/>
  <c r="S85" i="20"/>
  <c r="X85" i="20"/>
  <c r="P85" i="20"/>
  <c r="AD88" i="26" l="1"/>
  <c r="I23" i="22" s="1"/>
  <c r="I22" i="22"/>
  <c r="R86" i="20"/>
  <c r="I86" i="20"/>
  <c r="AD86" i="20" s="1"/>
  <c r="S21" i="22" s="1"/>
  <c r="AC86" i="20"/>
  <c r="T116" i="26"/>
  <c r="I114" i="26"/>
  <c r="AD116" i="26"/>
  <c r="AC87" i="26"/>
  <c r="AD28" i="26"/>
  <c r="G21" i="22" s="1"/>
  <c r="AC86" i="26"/>
  <c r="AC28" i="26"/>
  <c r="I44" i="25"/>
  <c r="I116" i="25"/>
  <c r="AD116" i="25" s="1"/>
  <c r="J21" i="21" s="1"/>
  <c r="AC115" i="25"/>
  <c r="AD57" i="25"/>
  <c r="AC57" i="25"/>
  <c r="AC28" i="25"/>
  <c r="AD28" i="25"/>
  <c r="G20" i="21" s="1"/>
  <c r="AC29" i="25"/>
  <c r="AC87" i="25"/>
  <c r="AD86" i="25"/>
  <c r="AC86" i="25"/>
  <c r="AD115" i="25"/>
  <c r="AC58" i="25"/>
  <c r="Y57" i="26"/>
  <c r="I48" i="25"/>
  <c r="D12" i="22" s="1"/>
  <c r="Q115" i="25"/>
  <c r="I24" i="25"/>
  <c r="I55" i="25"/>
  <c r="I14" i="25"/>
  <c r="C6" i="21" s="1"/>
  <c r="I22" i="25"/>
  <c r="AA115" i="25"/>
  <c r="R28" i="26"/>
  <c r="I105" i="26"/>
  <c r="F10" i="22" s="1"/>
  <c r="I111" i="26"/>
  <c r="AB86" i="26"/>
  <c r="I113" i="26"/>
  <c r="Z116" i="26"/>
  <c r="S28" i="25"/>
  <c r="I42" i="25"/>
  <c r="D6" i="22" s="1"/>
  <c r="I16" i="25"/>
  <c r="C8" i="21" s="1"/>
  <c r="Z115" i="25"/>
  <c r="AB115" i="25"/>
  <c r="I52" i="25"/>
  <c r="M115" i="25"/>
  <c r="AB28" i="25"/>
  <c r="Z86" i="25"/>
  <c r="I15" i="25"/>
  <c r="C7" i="21" s="1"/>
  <c r="O57" i="26"/>
  <c r="Y28" i="26"/>
  <c r="AB116" i="26"/>
  <c r="Z28" i="26"/>
  <c r="I112" i="26"/>
  <c r="I106" i="26"/>
  <c r="F11" i="22" s="1"/>
  <c r="AA57" i="26"/>
  <c r="I46" i="25"/>
  <c r="D10" i="22" s="1"/>
  <c r="I21" i="25"/>
  <c r="T57" i="25"/>
  <c r="I17" i="25"/>
  <c r="C9" i="21" s="1"/>
  <c r="I25" i="25"/>
  <c r="I47" i="25"/>
  <c r="D11" i="22" s="1"/>
  <c r="I26" i="25"/>
  <c r="I51" i="25"/>
  <c r="D15" i="22" s="1"/>
  <c r="I18" i="25"/>
  <c r="C10" i="21" s="1"/>
  <c r="W57" i="26"/>
  <c r="I104" i="26"/>
  <c r="F9" i="22" s="1"/>
  <c r="I13" i="25"/>
  <c r="C5" i="21" s="1"/>
  <c r="I50" i="25"/>
  <c r="I29" i="26"/>
  <c r="AD29" i="26" s="1"/>
  <c r="G22" i="22" s="1"/>
  <c r="U116" i="26"/>
  <c r="AA116" i="26"/>
  <c r="I107" i="26"/>
  <c r="F12" i="22" s="1"/>
  <c r="R115" i="25"/>
  <c r="I110" i="26"/>
  <c r="F15" i="22" s="1"/>
  <c r="P57" i="26"/>
  <c r="O116" i="26"/>
  <c r="AC54" i="26"/>
  <c r="AC51" i="26"/>
  <c r="AC47" i="26"/>
  <c r="V57" i="26"/>
  <c r="X28" i="26"/>
  <c r="X57" i="26"/>
  <c r="I117" i="26"/>
  <c r="AD117" i="26" s="1"/>
  <c r="J22" i="22" s="1"/>
  <c r="W116" i="26"/>
  <c r="AC48" i="26"/>
  <c r="AC16" i="26"/>
  <c r="AD16" i="26" s="1"/>
  <c r="G9" i="22" s="1"/>
  <c r="AC42" i="26"/>
  <c r="AC44" i="26"/>
  <c r="AC71" i="20"/>
  <c r="AD71" i="20" s="1"/>
  <c r="AC74" i="20"/>
  <c r="AD74" i="20" s="1"/>
  <c r="S9" i="22" s="1"/>
  <c r="AC81" i="20"/>
  <c r="AD81" i="20" s="1"/>
  <c r="AC79" i="20"/>
  <c r="AD79" i="20" s="1"/>
  <c r="S14" i="22" s="1"/>
  <c r="AC75" i="20"/>
  <c r="AD75" i="20" s="1"/>
  <c r="S10" i="22" s="1"/>
  <c r="AC84" i="20"/>
  <c r="AD84" i="20" s="1"/>
  <c r="S19" i="22" s="1"/>
  <c r="AC76" i="20"/>
  <c r="AD76" i="20" s="1"/>
  <c r="S11" i="22" s="1"/>
  <c r="Y86" i="20"/>
  <c r="AC82" i="20"/>
  <c r="AD82" i="20" s="1"/>
  <c r="S16" i="22" s="1"/>
  <c r="AC80" i="20"/>
  <c r="AD80" i="20" s="1"/>
  <c r="S15" i="22" s="1"/>
  <c r="AC73" i="20"/>
  <c r="AD73" i="20" s="1"/>
  <c r="S8" i="22" s="1"/>
  <c r="AC72" i="20"/>
  <c r="AD72" i="20" s="1"/>
  <c r="S7" i="22" s="1"/>
  <c r="AC77" i="20"/>
  <c r="AD77" i="20" s="1"/>
  <c r="S12" i="22" s="1"/>
  <c r="AC83" i="20"/>
  <c r="AD83" i="20" s="1"/>
  <c r="S18" i="22" s="1"/>
  <c r="AC78" i="20"/>
  <c r="AD78" i="20" s="1"/>
  <c r="S13" i="22" s="1"/>
  <c r="Z28" i="25"/>
  <c r="N28" i="25"/>
  <c r="I49" i="25"/>
  <c r="D12" i="21" s="1"/>
  <c r="I45" i="25"/>
  <c r="D9" i="22" s="1"/>
  <c r="U28" i="25"/>
  <c r="S115" i="25"/>
  <c r="Y115" i="25"/>
  <c r="V28" i="25"/>
  <c r="W28" i="25"/>
  <c r="I53" i="25"/>
  <c r="T28" i="25"/>
  <c r="AA28" i="25"/>
  <c r="P28" i="25"/>
  <c r="D6" i="21"/>
  <c r="D7" i="22"/>
  <c r="D7" i="21"/>
  <c r="D8" i="22"/>
  <c r="AC15" i="25"/>
  <c r="AC17" i="25"/>
  <c r="I57" i="26"/>
  <c r="I58" i="26"/>
  <c r="AD58" i="26" s="1"/>
  <c r="H22" i="22" s="1"/>
  <c r="I58" i="25"/>
  <c r="S116" i="26"/>
  <c r="AC107" i="26"/>
  <c r="AD107" i="26" s="1"/>
  <c r="J12" i="22" s="1"/>
  <c r="AC109" i="26"/>
  <c r="AD109" i="26" s="1"/>
  <c r="J14" i="22" s="1"/>
  <c r="P116" i="26"/>
  <c r="AC19" i="26"/>
  <c r="AD19" i="26" s="1"/>
  <c r="G12" i="22" s="1"/>
  <c r="AC18" i="26"/>
  <c r="AD18" i="26" s="1"/>
  <c r="G11" i="22" s="1"/>
  <c r="U28" i="26"/>
  <c r="AC19" i="25"/>
  <c r="AC21" i="25"/>
  <c r="AD21" i="25" s="1"/>
  <c r="R28" i="25"/>
  <c r="AC26" i="25"/>
  <c r="AD26" i="25" s="1"/>
  <c r="AC14" i="25"/>
  <c r="AC16" i="25"/>
  <c r="AC20" i="25"/>
  <c r="AC18" i="25"/>
  <c r="AD18" i="25" s="1"/>
  <c r="AC25" i="25"/>
  <c r="O28" i="25"/>
  <c r="AC27" i="25"/>
  <c r="AD27" i="25" s="1"/>
  <c r="AC50" i="26"/>
  <c r="AC110" i="25"/>
  <c r="AD110" i="25" s="1"/>
  <c r="AC111" i="25"/>
  <c r="AD111" i="25" s="1"/>
  <c r="AC22" i="25"/>
  <c r="AC23" i="25"/>
  <c r="AC24" i="25"/>
  <c r="AC24" i="26"/>
  <c r="AD24" i="26" s="1"/>
  <c r="G17" i="22" s="1"/>
  <c r="AC20" i="26"/>
  <c r="AD20" i="26" s="1"/>
  <c r="G13" i="22" s="1"/>
  <c r="AC22" i="26"/>
  <c r="AD22" i="26" s="1"/>
  <c r="G15" i="22" s="1"/>
  <c r="AC107" i="25"/>
  <c r="AD107" i="25" s="1"/>
  <c r="AC114" i="25"/>
  <c r="AC104" i="25"/>
  <c r="AD104" i="25" s="1"/>
  <c r="AC106" i="25"/>
  <c r="AD106" i="25" s="1"/>
  <c r="Y86" i="25"/>
  <c r="Q28" i="25"/>
  <c r="W86" i="25"/>
  <c r="AC112" i="25"/>
  <c r="AD112" i="25" s="1"/>
  <c r="AC101" i="25"/>
  <c r="AD101" i="25" s="1"/>
  <c r="AC105" i="25"/>
  <c r="AD105" i="25" s="1"/>
  <c r="Y57" i="25"/>
  <c r="AC102" i="25"/>
  <c r="AD102" i="25" s="1"/>
  <c r="AC109" i="25"/>
  <c r="AD109" i="25" s="1"/>
  <c r="T115" i="25"/>
  <c r="AA86" i="25"/>
  <c r="S57" i="25"/>
  <c r="Y28" i="25"/>
  <c r="AC111" i="26"/>
  <c r="AD111" i="26" s="1"/>
  <c r="J16" i="22" s="1"/>
  <c r="AC46" i="26"/>
  <c r="AC110" i="26"/>
  <c r="AD110" i="26" s="1"/>
  <c r="J15" i="22" s="1"/>
  <c r="AC113" i="26"/>
  <c r="AD113" i="26" s="1"/>
  <c r="J18" i="22" s="1"/>
  <c r="AC56" i="26"/>
  <c r="AC103" i="26"/>
  <c r="AD103" i="26" s="1"/>
  <c r="J8" i="22" s="1"/>
  <c r="AC105" i="26"/>
  <c r="AD105" i="26" s="1"/>
  <c r="J10" i="22" s="1"/>
  <c r="AC53" i="26"/>
  <c r="W86" i="26"/>
  <c r="O86" i="26"/>
  <c r="AC45" i="26"/>
  <c r="AC27" i="26"/>
  <c r="AC112" i="26"/>
  <c r="AD112" i="26" s="1"/>
  <c r="J17" i="22" s="1"/>
  <c r="AC102" i="26"/>
  <c r="AD102" i="26" s="1"/>
  <c r="J7" i="22" s="1"/>
  <c r="X86" i="26"/>
  <c r="AC43" i="26"/>
  <c r="AC114" i="26"/>
  <c r="AD114" i="26" s="1"/>
  <c r="J19" i="22" s="1"/>
  <c r="AC115" i="26"/>
  <c r="AD115" i="26" s="1"/>
  <c r="J20" i="22" s="1"/>
  <c r="AC26" i="26"/>
  <c r="AD26" i="26" s="1"/>
  <c r="G19" i="22" s="1"/>
  <c r="AC104" i="26"/>
  <c r="AD104" i="26" s="1"/>
  <c r="J9" i="22" s="1"/>
  <c r="AB28" i="26"/>
  <c r="AC52" i="26"/>
  <c r="AC49" i="26"/>
  <c r="AC15" i="26"/>
  <c r="AD15" i="26" s="1"/>
  <c r="G8" i="22" s="1"/>
  <c r="AC55" i="26"/>
  <c r="AC106" i="26"/>
  <c r="AD106" i="26" s="1"/>
  <c r="J11" i="22" s="1"/>
  <c r="AC108" i="26"/>
  <c r="AD108" i="26" s="1"/>
  <c r="J13" i="22" s="1"/>
  <c r="Z57" i="26"/>
  <c r="AC14" i="26"/>
  <c r="AD14" i="26" s="1"/>
  <c r="G7" i="22" s="1"/>
  <c r="T28" i="26"/>
  <c r="AA28" i="26"/>
  <c r="S28" i="26"/>
  <c r="AA86" i="26"/>
  <c r="N86" i="26"/>
  <c r="S57" i="26"/>
  <c r="AC72" i="26"/>
  <c r="AD72" i="26" s="1"/>
  <c r="I7" i="22" s="1"/>
  <c r="AC80" i="26"/>
  <c r="AD80" i="26" s="1"/>
  <c r="I15" i="22" s="1"/>
  <c r="U57" i="26"/>
  <c r="AC81" i="26"/>
  <c r="AD81" i="26" s="1"/>
  <c r="AC85" i="26"/>
  <c r="R116" i="26"/>
  <c r="AC77" i="26"/>
  <c r="AD77" i="26" s="1"/>
  <c r="I12" i="22" s="1"/>
  <c r="AC79" i="26"/>
  <c r="AD79" i="26" s="1"/>
  <c r="I14" i="22" s="1"/>
  <c r="AC25" i="26"/>
  <c r="AD25" i="26" s="1"/>
  <c r="G18" i="22" s="1"/>
  <c r="AC23" i="26"/>
  <c r="AD23" i="26" s="1"/>
  <c r="G16" i="22" s="1"/>
  <c r="Q28" i="26"/>
  <c r="P86" i="26"/>
  <c r="Q116" i="26"/>
  <c r="X116" i="26"/>
  <c r="W28" i="26"/>
  <c r="R57" i="26"/>
  <c r="Q86" i="26"/>
  <c r="AC82" i="26"/>
  <c r="AD82" i="26" s="1"/>
  <c r="I16" i="22" s="1"/>
  <c r="AC84" i="26"/>
  <c r="AD84" i="26" s="1"/>
  <c r="I19" i="22" s="1"/>
  <c r="M28" i="26"/>
  <c r="AC13" i="26"/>
  <c r="O28" i="26"/>
  <c r="P28" i="26"/>
  <c r="V28" i="26"/>
  <c r="V86" i="26"/>
  <c r="N28" i="26"/>
  <c r="AC75" i="26"/>
  <c r="AD75" i="26" s="1"/>
  <c r="I10" i="22" s="1"/>
  <c r="AC17" i="26"/>
  <c r="AD17" i="26" s="1"/>
  <c r="G10" i="22" s="1"/>
  <c r="V116" i="26"/>
  <c r="AC101" i="26"/>
  <c r="S86" i="26"/>
  <c r="M86" i="26"/>
  <c r="AC71" i="26"/>
  <c r="AC73" i="26"/>
  <c r="AD73" i="26" s="1"/>
  <c r="I8" i="22" s="1"/>
  <c r="Y86" i="26"/>
  <c r="U86" i="26"/>
  <c r="Q57" i="26"/>
  <c r="AC21" i="26"/>
  <c r="AD21" i="26" s="1"/>
  <c r="G14" i="22" s="1"/>
  <c r="Y116" i="26"/>
  <c r="AB57" i="26"/>
  <c r="T57" i="26"/>
  <c r="AC83" i="26"/>
  <c r="AD83" i="26" s="1"/>
  <c r="I18" i="22" s="1"/>
  <c r="AC74" i="26"/>
  <c r="AD74" i="26" s="1"/>
  <c r="I9" i="22" s="1"/>
  <c r="T86" i="26"/>
  <c r="R86" i="26"/>
  <c r="Z86" i="26"/>
  <c r="N116" i="26"/>
  <c r="AC78" i="26"/>
  <c r="AD78" i="26" s="1"/>
  <c r="I13" i="22" s="1"/>
  <c r="AC76" i="26"/>
  <c r="AD76" i="26" s="1"/>
  <c r="I11" i="22" s="1"/>
  <c r="Q57" i="25"/>
  <c r="N86" i="25"/>
  <c r="AC113" i="25"/>
  <c r="AD113" i="25" s="1"/>
  <c r="J18" i="21" s="1"/>
  <c r="Q86" i="25"/>
  <c r="Z57" i="25"/>
  <c r="AC77" i="25"/>
  <c r="AD77" i="25" s="1"/>
  <c r="I11" i="21" s="1"/>
  <c r="AC44" i="25"/>
  <c r="AD44" i="25" s="1"/>
  <c r="H7" i="21" s="1"/>
  <c r="AC56" i="25"/>
  <c r="X86" i="25"/>
  <c r="R86" i="25"/>
  <c r="M86" i="25"/>
  <c r="AC71" i="25"/>
  <c r="AC81" i="25"/>
  <c r="AD81" i="25" s="1"/>
  <c r="I15" i="21" s="1"/>
  <c r="AC48" i="25"/>
  <c r="AD48" i="25" s="1"/>
  <c r="H11" i="21" s="1"/>
  <c r="AC54" i="25"/>
  <c r="AD54" i="25" s="1"/>
  <c r="H17" i="21" s="1"/>
  <c r="X115" i="25"/>
  <c r="AC75" i="25"/>
  <c r="AD75" i="25" s="1"/>
  <c r="I9" i="21" s="1"/>
  <c r="AC72" i="25"/>
  <c r="AD72" i="25" s="1"/>
  <c r="I6" i="21" s="1"/>
  <c r="AC53" i="25"/>
  <c r="AD53" i="25" s="1"/>
  <c r="H16" i="21" s="1"/>
  <c r="P57" i="25"/>
  <c r="W57" i="25"/>
  <c r="S86" i="25"/>
  <c r="V86" i="25"/>
  <c r="AB57" i="25"/>
  <c r="AB86" i="25"/>
  <c r="AC108" i="25"/>
  <c r="AD108" i="25" s="1"/>
  <c r="T86" i="25"/>
  <c r="AA57" i="25"/>
  <c r="AC73" i="25"/>
  <c r="AD73" i="25" s="1"/>
  <c r="I7" i="21" s="1"/>
  <c r="AC76" i="25"/>
  <c r="AD76" i="25" s="1"/>
  <c r="I10" i="21" s="1"/>
  <c r="AC51" i="25"/>
  <c r="AD51" i="25" s="1"/>
  <c r="H13" i="21" s="1"/>
  <c r="AC45" i="25"/>
  <c r="AD45" i="25" s="1"/>
  <c r="H8" i="21" s="1"/>
  <c r="X57" i="25"/>
  <c r="V57" i="25"/>
  <c r="N57" i="25"/>
  <c r="AC78" i="25"/>
  <c r="AD78" i="25" s="1"/>
  <c r="I12" i="21" s="1"/>
  <c r="AC79" i="25"/>
  <c r="AD79" i="25" s="1"/>
  <c r="M57" i="25"/>
  <c r="AC42" i="25"/>
  <c r="AD42" i="25" s="1"/>
  <c r="AC49" i="25"/>
  <c r="AD49" i="25" s="1"/>
  <c r="H12" i="21" s="1"/>
  <c r="P86" i="25"/>
  <c r="P115" i="25"/>
  <c r="N115" i="25"/>
  <c r="AC100" i="25"/>
  <c r="O57" i="25"/>
  <c r="AC74" i="25"/>
  <c r="AD74" i="25" s="1"/>
  <c r="I8" i="21" s="1"/>
  <c r="AC82" i="25"/>
  <c r="AD82" i="25" s="1"/>
  <c r="I16" i="21" s="1"/>
  <c r="R57" i="25"/>
  <c r="AC46" i="25"/>
  <c r="AD46" i="25" s="1"/>
  <c r="H9" i="21" s="1"/>
  <c r="AC52" i="25"/>
  <c r="AD52" i="25" s="1"/>
  <c r="H15" i="21" s="1"/>
  <c r="W115" i="25"/>
  <c r="U115" i="25"/>
  <c r="U57" i="25"/>
  <c r="V115" i="25"/>
  <c r="AC84" i="25"/>
  <c r="AD84" i="25" s="1"/>
  <c r="I18" i="21" s="1"/>
  <c r="AC85" i="25"/>
  <c r="AC55" i="25"/>
  <c r="AD55" i="25" s="1"/>
  <c r="H18" i="21" s="1"/>
  <c r="AC43" i="25"/>
  <c r="AD43" i="25" s="1"/>
  <c r="H6" i="21" s="1"/>
  <c r="O86" i="25"/>
  <c r="AC13" i="25"/>
  <c r="M28" i="25"/>
  <c r="AC103" i="25"/>
  <c r="AD103" i="25" s="1"/>
  <c r="U86" i="25"/>
  <c r="AC80" i="25"/>
  <c r="AD80" i="25" s="1"/>
  <c r="I13" i="21" s="1"/>
  <c r="AC83" i="25"/>
  <c r="AD83" i="25" s="1"/>
  <c r="I17" i="21" s="1"/>
  <c r="AC50" i="25"/>
  <c r="AD50" i="25" s="1"/>
  <c r="AC47" i="25"/>
  <c r="AD47" i="25" s="1"/>
  <c r="H10" i="21" s="1"/>
  <c r="O115" i="25"/>
  <c r="S86" i="20"/>
  <c r="Q86" i="20"/>
  <c r="O86" i="20"/>
  <c r="P86" i="20"/>
  <c r="M86" i="20"/>
  <c r="AC85" i="20"/>
  <c r="V86" i="20"/>
  <c r="AB86" i="20"/>
  <c r="AA86" i="20"/>
  <c r="N86" i="20"/>
  <c r="U86" i="20"/>
  <c r="I87" i="20"/>
  <c r="AD87" i="20" s="1"/>
  <c r="Z86" i="20"/>
  <c r="X86" i="20"/>
  <c r="T86" i="20"/>
  <c r="W86" i="20"/>
  <c r="F117" i="20"/>
  <c r="F116" i="20"/>
  <c r="K115" i="20"/>
  <c r="L115" i="20" s="1"/>
  <c r="F114" i="20"/>
  <c r="F113" i="20"/>
  <c r="F110" i="20"/>
  <c r="F109" i="20"/>
  <c r="F108" i="20"/>
  <c r="F107" i="20"/>
  <c r="F106" i="20"/>
  <c r="F105" i="20"/>
  <c r="F104" i="20"/>
  <c r="F103" i="20"/>
  <c r="F102" i="20"/>
  <c r="F101" i="20"/>
  <c r="H97" i="20"/>
  <c r="H99" i="20" s="1"/>
  <c r="G97" i="20"/>
  <c r="F58" i="20"/>
  <c r="F57" i="20"/>
  <c r="K56" i="20"/>
  <c r="L56" i="20" s="1"/>
  <c r="F55" i="20"/>
  <c r="F54" i="20"/>
  <c r="F51" i="20"/>
  <c r="F50" i="20"/>
  <c r="F49" i="20"/>
  <c r="F48" i="20"/>
  <c r="F47" i="20"/>
  <c r="F46" i="20"/>
  <c r="F45" i="20"/>
  <c r="F44" i="20"/>
  <c r="F43" i="20"/>
  <c r="F42" i="20"/>
  <c r="H38" i="20"/>
  <c r="H40" i="20" s="1"/>
  <c r="G38" i="20"/>
  <c r="F29" i="20"/>
  <c r="F28" i="20"/>
  <c r="K27" i="20"/>
  <c r="L27" i="20" s="1"/>
  <c r="F26" i="20"/>
  <c r="F25" i="20"/>
  <c r="F22" i="20"/>
  <c r="F21" i="20"/>
  <c r="F20" i="20"/>
  <c r="F19" i="20"/>
  <c r="F18" i="20"/>
  <c r="F17" i="20"/>
  <c r="F16" i="20"/>
  <c r="F15" i="20"/>
  <c r="F14" i="20"/>
  <c r="F13" i="20"/>
  <c r="H9" i="20"/>
  <c r="H11" i="20" s="1"/>
  <c r="G9" i="20"/>
  <c r="F116" i="19"/>
  <c r="F115" i="19"/>
  <c r="F113" i="19"/>
  <c r="F112" i="19"/>
  <c r="F109" i="19"/>
  <c r="F108" i="19"/>
  <c r="F107" i="19"/>
  <c r="F106" i="19"/>
  <c r="F105" i="19"/>
  <c r="F104" i="19"/>
  <c r="F103" i="19"/>
  <c r="F102" i="19"/>
  <c r="F101" i="19"/>
  <c r="F100" i="19"/>
  <c r="H96" i="19"/>
  <c r="H98" i="19" s="1"/>
  <c r="G96" i="19"/>
  <c r="F87" i="19"/>
  <c r="F86" i="19"/>
  <c r="F84" i="19"/>
  <c r="F83" i="19"/>
  <c r="F80" i="19"/>
  <c r="F79" i="19"/>
  <c r="F78" i="19"/>
  <c r="F77" i="19"/>
  <c r="F76" i="19"/>
  <c r="F75" i="19"/>
  <c r="F74" i="19"/>
  <c r="F73" i="19"/>
  <c r="F72" i="19"/>
  <c r="F71" i="19"/>
  <c r="H67" i="19"/>
  <c r="G67" i="19"/>
  <c r="F58" i="19"/>
  <c r="F57" i="19"/>
  <c r="J55" i="19"/>
  <c r="K55" i="19" s="1"/>
  <c r="L55" i="19" s="1"/>
  <c r="F55" i="19"/>
  <c r="J54" i="19"/>
  <c r="K54" i="19" s="1"/>
  <c r="L54" i="19" s="1"/>
  <c r="F54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H38" i="19"/>
  <c r="G38" i="19"/>
  <c r="G40" i="19" s="1"/>
  <c r="F29" i="19"/>
  <c r="F28" i="19"/>
  <c r="K27" i="19"/>
  <c r="L27" i="19" s="1"/>
  <c r="J26" i="19"/>
  <c r="K26" i="19" s="1"/>
  <c r="L26" i="19" s="1"/>
  <c r="F26" i="19"/>
  <c r="J25" i="19"/>
  <c r="K25" i="19" s="1"/>
  <c r="L25" i="19" s="1"/>
  <c r="F25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S22" i="22" l="1"/>
  <c r="AD88" i="20"/>
  <c r="S23" i="22" s="1"/>
  <c r="AD118" i="26"/>
  <c r="J23" i="22" s="1"/>
  <c r="J21" i="22"/>
  <c r="AD117" i="25"/>
  <c r="J22" i="21" s="1"/>
  <c r="J20" i="21"/>
  <c r="AD88" i="25"/>
  <c r="I22" i="21" s="1"/>
  <c r="I20" i="21"/>
  <c r="H20" i="21"/>
  <c r="AD30" i="26"/>
  <c r="G23" i="22" s="1"/>
  <c r="AD57" i="26"/>
  <c r="D9" i="21"/>
  <c r="D5" i="21"/>
  <c r="AD29" i="25"/>
  <c r="AD58" i="25"/>
  <c r="H21" i="21" s="1"/>
  <c r="D11" i="21"/>
  <c r="AD55" i="26"/>
  <c r="H19" i="22" s="1"/>
  <c r="AD43" i="26"/>
  <c r="H7" i="22" s="1"/>
  <c r="AD53" i="26"/>
  <c r="H16" i="22" s="1"/>
  <c r="AD44" i="26"/>
  <c r="AD46" i="26"/>
  <c r="H10" i="22" s="1"/>
  <c r="AD49" i="26"/>
  <c r="H13" i="22" s="1"/>
  <c r="AD50" i="26"/>
  <c r="H14" i="22" s="1"/>
  <c r="AD42" i="26"/>
  <c r="H6" i="22" s="1"/>
  <c r="AD47" i="26"/>
  <c r="H11" i="22" s="1"/>
  <c r="AD52" i="26"/>
  <c r="AD51" i="26"/>
  <c r="H15" i="22" s="1"/>
  <c r="AD56" i="26"/>
  <c r="H20" i="22" s="1"/>
  <c r="AD48" i="26"/>
  <c r="AD54" i="26"/>
  <c r="H18" i="22" s="1"/>
  <c r="AD45" i="26"/>
  <c r="H9" i="22" s="1"/>
  <c r="G53" i="19"/>
  <c r="G52" i="19"/>
  <c r="H111" i="19"/>
  <c r="H110" i="19"/>
  <c r="D10" i="21"/>
  <c r="D14" i="22"/>
  <c r="D8" i="21"/>
  <c r="D13" i="22"/>
  <c r="J17" i="21"/>
  <c r="J13" i="21"/>
  <c r="J8" i="21"/>
  <c r="J14" i="21"/>
  <c r="J7" i="21"/>
  <c r="J11" i="21"/>
  <c r="J9" i="21"/>
  <c r="J10" i="21"/>
  <c r="J16" i="21"/>
  <c r="J6" i="21"/>
  <c r="J12" i="21"/>
  <c r="J15" i="21"/>
  <c r="AD27" i="26"/>
  <c r="G20" i="22" s="1"/>
  <c r="S6" i="22"/>
  <c r="H52" i="20"/>
  <c r="H53" i="20"/>
  <c r="H111" i="20"/>
  <c r="H112" i="20"/>
  <c r="AD24" i="25"/>
  <c r="G16" i="21" s="1"/>
  <c r="AD20" i="25"/>
  <c r="AD23" i="25"/>
  <c r="G15" i="21" s="1"/>
  <c r="AD16" i="25"/>
  <c r="AD22" i="25"/>
  <c r="G14" i="21" s="1"/>
  <c r="AD14" i="25"/>
  <c r="AD17" i="25"/>
  <c r="AD15" i="25"/>
  <c r="AD13" i="25"/>
  <c r="AD25" i="25"/>
  <c r="G17" i="21" s="1"/>
  <c r="AD19" i="25"/>
  <c r="AD114" i="25"/>
  <c r="J19" i="21" s="1"/>
  <c r="G13" i="21"/>
  <c r="G10" i="21"/>
  <c r="H114" i="20"/>
  <c r="H105" i="20"/>
  <c r="H106" i="20"/>
  <c r="H103" i="20"/>
  <c r="H101" i="20"/>
  <c r="H102" i="20"/>
  <c r="H104" i="20"/>
  <c r="H46" i="20"/>
  <c r="H47" i="20"/>
  <c r="H48" i="20"/>
  <c r="H42" i="20"/>
  <c r="H44" i="20"/>
  <c r="H54" i="20"/>
  <c r="H43" i="20"/>
  <c r="H45" i="20"/>
  <c r="H55" i="20"/>
  <c r="H101" i="19"/>
  <c r="H100" i="19"/>
  <c r="H102" i="19"/>
  <c r="H103" i="19"/>
  <c r="H104" i="19"/>
  <c r="H105" i="19"/>
  <c r="H106" i="19"/>
  <c r="H107" i="20"/>
  <c r="H108" i="20"/>
  <c r="H113" i="20"/>
  <c r="H49" i="20"/>
  <c r="H113" i="19"/>
  <c r="H107" i="19"/>
  <c r="H108" i="19"/>
  <c r="H112" i="19"/>
  <c r="AD13" i="26"/>
  <c r="AD71" i="26"/>
  <c r="AD85" i="26"/>
  <c r="I20" i="22" s="1"/>
  <c r="AD101" i="26"/>
  <c r="AD100" i="25"/>
  <c r="AD85" i="25"/>
  <c r="I19" i="21" s="1"/>
  <c r="AD56" i="25"/>
  <c r="H19" i="21" s="1"/>
  <c r="AD71" i="25"/>
  <c r="H109" i="20"/>
  <c r="H110" i="20"/>
  <c r="H51" i="20"/>
  <c r="H50" i="20"/>
  <c r="H17" i="20"/>
  <c r="H24" i="20"/>
  <c r="H25" i="20"/>
  <c r="H21" i="20"/>
  <c r="H18" i="20"/>
  <c r="H15" i="20"/>
  <c r="H22" i="20"/>
  <c r="H26" i="20"/>
  <c r="H16" i="20"/>
  <c r="H19" i="20"/>
  <c r="H23" i="20"/>
  <c r="H13" i="20"/>
  <c r="H20" i="20"/>
  <c r="H14" i="20"/>
  <c r="H109" i="19"/>
  <c r="AD85" i="20"/>
  <c r="S20" i="22" s="1"/>
  <c r="M98" i="19"/>
  <c r="S98" i="19"/>
  <c r="W11" i="20"/>
  <c r="AB40" i="20"/>
  <c r="AA40" i="20"/>
  <c r="O11" i="20"/>
  <c r="T40" i="20"/>
  <c r="Y99" i="20"/>
  <c r="Y11" i="19"/>
  <c r="Y27" i="19" s="1"/>
  <c r="N40" i="19"/>
  <c r="N48" i="19" s="1"/>
  <c r="AA98" i="19"/>
  <c r="Y98" i="19"/>
  <c r="R40" i="19"/>
  <c r="R46" i="19" s="1"/>
  <c r="Y69" i="19"/>
  <c r="G11" i="19"/>
  <c r="N11" i="19"/>
  <c r="Z40" i="19"/>
  <c r="G69" i="19"/>
  <c r="G84" i="19" s="1"/>
  <c r="Z11" i="20"/>
  <c r="G40" i="20"/>
  <c r="V40" i="20"/>
  <c r="R99" i="20"/>
  <c r="AB99" i="20"/>
  <c r="G99" i="20"/>
  <c r="G101" i="20" s="1"/>
  <c r="T99" i="20"/>
  <c r="N40" i="20"/>
  <c r="V99" i="20"/>
  <c r="N99" i="20"/>
  <c r="Z9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40" i="20"/>
  <c r="O40" i="20"/>
  <c r="P40" i="20"/>
  <c r="X40" i="20"/>
  <c r="R40" i="20"/>
  <c r="Z40" i="20"/>
  <c r="M40" i="20"/>
  <c r="Q40" i="20"/>
  <c r="U40" i="20"/>
  <c r="Y40" i="20"/>
  <c r="W40" i="20"/>
  <c r="W99" i="20"/>
  <c r="S99" i="20"/>
  <c r="O99" i="20"/>
  <c r="P99" i="20"/>
  <c r="X99" i="20"/>
  <c r="AA99" i="20"/>
  <c r="M99" i="20"/>
  <c r="Q99" i="20"/>
  <c r="U99" i="20"/>
  <c r="G98" i="19"/>
  <c r="G100" i="19" s="1"/>
  <c r="U98" i="19"/>
  <c r="R11" i="19"/>
  <c r="R69" i="19"/>
  <c r="Q98" i="19"/>
  <c r="Z69" i="19"/>
  <c r="AA11" i="19"/>
  <c r="O11" i="19"/>
  <c r="H11" i="19"/>
  <c r="W11" i="19"/>
  <c r="S11" i="19"/>
  <c r="V11" i="19"/>
  <c r="Z11" i="19"/>
  <c r="Y40" i="19"/>
  <c r="AB40" i="19"/>
  <c r="X40" i="19"/>
  <c r="T40" i="19"/>
  <c r="P40" i="19"/>
  <c r="P43" i="19" s="1"/>
  <c r="H40" i="19"/>
  <c r="AA40" i="19"/>
  <c r="W40" i="19"/>
  <c r="S40" i="19"/>
  <c r="O40" i="19"/>
  <c r="V40" i="19"/>
  <c r="AB69" i="19"/>
  <c r="X69" i="19"/>
  <c r="T69" i="19"/>
  <c r="P69" i="19"/>
  <c r="H69" i="19"/>
  <c r="H75" i="19" s="1"/>
  <c r="AA69" i="19"/>
  <c r="W69" i="19"/>
  <c r="S69" i="19"/>
  <c r="O69" i="19"/>
  <c r="V69" i="19"/>
  <c r="P11" i="19"/>
  <c r="T11" i="19"/>
  <c r="X11" i="19"/>
  <c r="AB11" i="19"/>
  <c r="M11" i="19"/>
  <c r="Q11" i="19"/>
  <c r="U11" i="19"/>
  <c r="M40" i="19"/>
  <c r="M43" i="19" s="1"/>
  <c r="Q40" i="19"/>
  <c r="Q46" i="19" s="1"/>
  <c r="U40" i="19"/>
  <c r="N69" i="19"/>
  <c r="M69" i="19"/>
  <c r="Q69" i="19"/>
  <c r="U69" i="19"/>
  <c r="AB98" i="19"/>
  <c r="X98" i="19"/>
  <c r="T98" i="19"/>
  <c r="P98" i="19"/>
  <c r="Z98" i="19"/>
  <c r="V98" i="19"/>
  <c r="R98" i="19"/>
  <c r="N98" i="19"/>
  <c r="O98" i="19"/>
  <c r="W98" i="19"/>
  <c r="A4" i="1"/>
  <c r="AD59" i="26" l="1"/>
  <c r="H23" i="22" s="1"/>
  <c r="H21" i="22"/>
  <c r="AD59" i="25"/>
  <c r="H22" i="21" s="1"/>
  <c r="AD30" i="25"/>
  <c r="G22" i="21" s="1"/>
  <c r="G21" i="21"/>
  <c r="H12" i="22"/>
  <c r="H8" i="22"/>
  <c r="Y16" i="19"/>
  <c r="R50" i="19"/>
  <c r="M45" i="19"/>
  <c r="Y26" i="19"/>
  <c r="G75" i="19"/>
  <c r="I75" i="19" s="1"/>
  <c r="O9" i="21" s="1"/>
  <c r="N42" i="19"/>
  <c r="Y22" i="19"/>
  <c r="G109" i="19"/>
  <c r="P42" i="19"/>
  <c r="M49" i="19"/>
  <c r="R55" i="19"/>
  <c r="H80" i="19"/>
  <c r="Q43" i="19"/>
  <c r="Y18" i="19"/>
  <c r="Y15" i="19"/>
  <c r="R48" i="19"/>
  <c r="Y13" i="19"/>
  <c r="Y20" i="19"/>
  <c r="Y17" i="19"/>
  <c r="R44" i="19"/>
  <c r="O52" i="19"/>
  <c r="O56" i="19"/>
  <c r="O53" i="19"/>
  <c r="M82" i="19"/>
  <c r="M77" i="19"/>
  <c r="M83" i="19"/>
  <c r="M84" i="19"/>
  <c r="M78" i="19"/>
  <c r="M79" i="19"/>
  <c r="M74" i="19"/>
  <c r="M75" i="19"/>
  <c r="M73" i="19"/>
  <c r="M72" i="19"/>
  <c r="M71" i="19"/>
  <c r="M80" i="19"/>
  <c r="M81" i="19"/>
  <c r="M76" i="19"/>
  <c r="M85" i="19"/>
  <c r="AA82" i="19"/>
  <c r="AA78" i="19"/>
  <c r="AA75" i="19"/>
  <c r="AA85" i="19"/>
  <c r="AA84" i="19"/>
  <c r="AA80" i="19"/>
  <c r="AA72" i="19"/>
  <c r="AA77" i="19"/>
  <c r="AA76" i="19"/>
  <c r="AA73" i="19"/>
  <c r="AA83" i="19"/>
  <c r="AA81" i="19"/>
  <c r="AA79" i="19"/>
  <c r="AA74" i="19"/>
  <c r="AA71" i="19"/>
  <c r="O43" i="19"/>
  <c r="G77" i="19"/>
  <c r="P24" i="19"/>
  <c r="P23" i="19"/>
  <c r="AB113" i="19"/>
  <c r="AB109" i="19"/>
  <c r="AB104" i="19"/>
  <c r="AB106" i="19"/>
  <c r="AB101" i="19"/>
  <c r="AB112" i="19"/>
  <c r="AB110" i="19"/>
  <c r="AB108" i="19"/>
  <c r="AB111" i="19"/>
  <c r="AB107" i="19"/>
  <c r="AB102" i="19"/>
  <c r="AB105" i="19"/>
  <c r="AB114" i="19"/>
  <c r="AB100" i="19"/>
  <c r="AB103" i="19"/>
  <c r="U23" i="19"/>
  <c r="U24" i="19"/>
  <c r="O79" i="19"/>
  <c r="O73" i="19"/>
  <c r="O71" i="19"/>
  <c r="O81" i="19"/>
  <c r="O77" i="19"/>
  <c r="O72" i="19"/>
  <c r="O78" i="19"/>
  <c r="O75" i="19"/>
  <c r="O80" i="19"/>
  <c r="O85" i="19"/>
  <c r="O83" i="19"/>
  <c r="O82" i="19"/>
  <c r="O76" i="19"/>
  <c r="O74" i="19"/>
  <c r="O84" i="19"/>
  <c r="AB75" i="19"/>
  <c r="AB84" i="19"/>
  <c r="AB80" i="19"/>
  <c r="AB72" i="19"/>
  <c r="AB77" i="19"/>
  <c r="AB74" i="19"/>
  <c r="AB73" i="19"/>
  <c r="AB82" i="19"/>
  <c r="AB78" i="19"/>
  <c r="AB85" i="19"/>
  <c r="AB81" i="19"/>
  <c r="AB83" i="19"/>
  <c r="AB79" i="19"/>
  <c r="AB76" i="19"/>
  <c r="AB71" i="19"/>
  <c r="T53" i="19"/>
  <c r="T50" i="19"/>
  <c r="T46" i="19"/>
  <c r="T42" i="19"/>
  <c r="T56" i="19"/>
  <c r="T55" i="19"/>
  <c r="T48" i="19"/>
  <c r="T44" i="19"/>
  <c r="T54" i="19"/>
  <c r="T51" i="19"/>
  <c r="T47" i="19"/>
  <c r="T43" i="19"/>
  <c r="T52" i="19"/>
  <c r="T49" i="19"/>
  <c r="T45" i="19"/>
  <c r="Z23" i="19"/>
  <c r="Z24" i="19"/>
  <c r="AA24" i="19"/>
  <c r="AA23" i="19"/>
  <c r="Z73" i="19"/>
  <c r="Z82" i="19"/>
  <c r="Z78" i="19"/>
  <c r="Z75" i="19"/>
  <c r="Z85" i="19"/>
  <c r="Z84" i="19"/>
  <c r="Z80" i="19"/>
  <c r="Z72" i="19"/>
  <c r="Z83" i="19"/>
  <c r="Z81" i="19"/>
  <c r="Z79" i="19"/>
  <c r="Z71" i="19"/>
  <c r="Z76" i="19"/>
  <c r="Z74" i="19"/>
  <c r="Z77" i="19"/>
  <c r="R52" i="19"/>
  <c r="R53" i="19"/>
  <c r="R56" i="19"/>
  <c r="H79" i="19"/>
  <c r="M54" i="19"/>
  <c r="Q51" i="19"/>
  <c r="H78" i="19"/>
  <c r="P46" i="19"/>
  <c r="R42" i="19"/>
  <c r="N47" i="19"/>
  <c r="N55" i="19"/>
  <c r="P48" i="19"/>
  <c r="N44" i="19"/>
  <c r="G71" i="19"/>
  <c r="H73" i="19"/>
  <c r="T113" i="19"/>
  <c r="T109" i="19"/>
  <c r="T104" i="19"/>
  <c r="T106" i="19"/>
  <c r="T101" i="19"/>
  <c r="T112" i="19"/>
  <c r="T110" i="19"/>
  <c r="T108" i="19"/>
  <c r="T111" i="19"/>
  <c r="T107" i="19"/>
  <c r="T102" i="19"/>
  <c r="T100" i="19"/>
  <c r="T103" i="19"/>
  <c r="T105" i="19"/>
  <c r="T114" i="19"/>
  <c r="O110" i="19"/>
  <c r="O105" i="19"/>
  <c r="O114" i="19"/>
  <c r="O102" i="19"/>
  <c r="O108" i="19"/>
  <c r="O112" i="19"/>
  <c r="O101" i="19"/>
  <c r="O113" i="19"/>
  <c r="O100" i="19"/>
  <c r="O107" i="19"/>
  <c r="O106" i="19"/>
  <c r="O104" i="19"/>
  <c r="O111" i="19"/>
  <c r="O103" i="19"/>
  <c r="O109" i="19"/>
  <c r="N103" i="19"/>
  <c r="N109" i="19"/>
  <c r="N111" i="19"/>
  <c r="N106" i="19"/>
  <c r="N110" i="19"/>
  <c r="N102" i="19"/>
  <c r="N108" i="19"/>
  <c r="N107" i="19"/>
  <c r="N104" i="19"/>
  <c r="N113" i="19"/>
  <c r="N101" i="19"/>
  <c r="N112" i="19"/>
  <c r="N114" i="19"/>
  <c r="N100" i="19"/>
  <c r="N105" i="19"/>
  <c r="U84" i="19"/>
  <c r="U80" i="19"/>
  <c r="U77" i="19"/>
  <c r="U74" i="19"/>
  <c r="U83" i="19"/>
  <c r="U81" i="19"/>
  <c r="U79" i="19"/>
  <c r="U71" i="19"/>
  <c r="U82" i="19"/>
  <c r="U78" i="19"/>
  <c r="U75" i="19"/>
  <c r="U85" i="19"/>
  <c r="U72" i="19"/>
  <c r="U73" i="19"/>
  <c r="U76" i="19"/>
  <c r="Q23" i="19"/>
  <c r="Q24" i="19"/>
  <c r="S82" i="19"/>
  <c r="S78" i="19"/>
  <c r="S75" i="19"/>
  <c r="S85" i="19"/>
  <c r="S84" i="19"/>
  <c r="S80" i="19"/>
  <c r="S72" i="19"/>
  <c r="S77" i="19"/>
  <c r="S76" i="19"/>
  <c r="S73" i="19"/>
  <c r="S71" i="19"/>
  <c r="S83" i="19"/>
  <c r="S74" i="19"/>
  <c r="S79" i="19"/>
  <c r="S81" i="19"/>
  <c r="V53" i="19"/>
  <c r="V56" i="19"/>
  <c r="V49" i="19"/>
  <c r="V45" i="19"/>
  <c r="V52" i="19"/>
  <c r="V54" i="19"/>
  <c r="V51" i="19"/>
  <c r="V47" i="19"/>
  <c r="V43" i="19"/>
  <c r="V42" i="19"/>
  <c r="V50" i="19"/>
  <c r="V46" i="19"/>
  <c r="V55" i="19"/>
  <c r="V48" i="19"/>
  <c r="V44" i="19"/>
  <c r="X52" i="19"/>
  <c r="X55" i="19"/>
  <c r="X48" i="19"/>
  <c r="X44" i="19"/>
  <c r="X53" i="19"/>
  <c r="X50" i="19"/>
  <c r="X46" i="19"/>
  <c r="X42" i="19"/>
  <c r="X45" i="19"/>
  <c r="X56" i="19"/>
  <c r="X49" i="19"/>
  <c r="X51" i="19"/>
  <c r="X54" i="19"/>
  <c r="X47" i="19"/>
  <c r="X43" i="19"/>
  <c r="V24" i="19"/>
  <c r="V23" i="19"/>
  <c r="Q108" i="19"/>
  <c r="Q105" i="19"/>
  <c r="Q111" i="19"/>
  <c r="Q112" i="19"/>
  <c r="Q104" i="19"/>
  <c r="Q114" i="19"/>
  <c r="Q109" i="19"/>
  <c r="Q101" i="19"/>
  <c r="Q106" i="19"/>
  <c r="Q100" i="19"/>
  <c r="Q103" i="19"/>
  <c r="Q102" i="19"/>
  <c r="Q110" i="19"/>
  <c r="Q113" i="19"/>
  <c r="Q107" i="19"/>
  <c r="Y105" i="19"/>
  <c r="Y100" i="19"/>
  <c r="Y111" i="19"/>
  <c r="Y107" i="19"/>
  <c r="Y102" i="19"/>
  <c r="Y113" i="19"/>
  <c r="Y109" i="19"/>
  <c r="Y112" i="19"/>
  <c r="Y110" i="19"/>
  <c r="Y108" i="19"/>
  <c r="Y103" i="19"/>
  <c r="Y114" i="19"/>
  <c r="Y101" i="19"/>
  <c r="Y104" i="19"/>
  <c r="Y106" i="19"/>
  <c r="Q50" i="19"/>
  <c r="N54" i="19"/>
  <c r="R49" i="19"/>
  <c r="G80" i="19"/>
  <c r="G113" i="19"/>
  <c r="I113" i="19" s="1"/>
  <c r="R45" i="19"/>
  <c r="O42" i="19"/>
  <c r="R47" i="19"/>
  <c r="N43" i="19"/>
  <c r="M44" i="19"/>
  <c r="G106" i="19"/>
  <c r="I106" i="19" s="1"/>
  <c r="P11" i="21" s="1"/>
  <c r="G102" i="19"/>
  <c r="M24" i="19"/>
  <c r="M23" i="19"/>
  <c r="R81" i="19"/>
  <c r="R71" i="19"/>
  <c r="R79" i="19"/>
  <c r="R80" i="19"/>
  <c r="R74" i="19"/>
  <c r="R77" i="19"/>
  <c r="R85" i="19"/>
  <c r="R75" i="19"/>
  <c r="R73" i="19"/>
  <c r="R78" i="19"/>
  <c r="R76" i="19"/>
  <c r="R83" i="19"/>
  <c r="R82" i="19"/>
  <c r="R84" i="19"/>
  <c r="R72" i="19"/>
  <c r="AA102" i="19"/>
  <c r="AA113" i="19"/>
  <c r="AA109" i="19"/>
  <c r="AA104" i="19"/>
  <c r="AA106" i="19"/>
  <c r="AA101" i="19"/>
  <c r="AA112" i="19"/>
  <c r="AA110" i="19"/>
  <c r="AA105" i="19"/>
  <c r="AA100" i="19"/>
  <c r="AA114" i="19"/>
  <c r="AA111" i="19"/>
  <c r="AA107" i="19"/>
  <c r="AA103" i="19"/>
  <c r="AA108" i="19"/>
  <c r="AB24" i="19"/>
  <c r="AB23" i="19"/>
  <c r="R23" i="19"/>
  <c r="R24" i="19"/>
  <c r="N56" i="19"/>
  <c r="N53" i="19"/>
  <c r="N52" i="19"/>
  <c r="S102" i="19"/>
  <c r="S113" i="19"/>
  <c r="S109" i="19"/>
  <c r="S104" i="19"/>
  <c r="S106" i="19"/>
  <c r="S101" i="19"/>
  <c r="S105" i="19"/>
  <c r="S100" i="19"/>
  <c r="S114" i="19"/>
  <c r="S111" i="19"/>
  <c r="S107" i="19"/>
  <c r="S112" i="19"/>
  <c r="S110" i="19"/>
  <c r="S103" i="19"/>
  <c r="S108" i="19"/>
  <c r="N50" i="19"/>
  <c r="N51" i="19"/>
  <c r="N49" i="19"/>
  <c r="O45" i="19"/>
  <c r="H82" i="19"/>
  <c r="H81" i="19"/>
  <c r="W49" i="19"/>
  <c r="W45" i="19"/>
  <c r="W52" i="19"/>
  <c r="W55" i="19"/>
  <c r="W48" i="19"/>
  <c r="W44" i="19"/>
  <c r="W53" i="19"/>
  <c r="W50" i="19"/>
  <c r="W46" i="19"/>
  <c r="W42" i="19"/>
  <c r="W56" i="19"/>
  <c r="W43" i="19"/>
  <c r="W54" i="19"/>
  <c r="W47" i="19"/>
  <c r="W51" i="19"/>
  <c r="S24" i="19"/>
  <c r="S23" i="19"/>
  <c r="U104" i="19"/>
  <c r="U106" i="19"/>
  <c r="U101" i="19"/>
  <c r="U112" i="19"/>
  <c r="U110" i="19"/>
  <c r="U108" i="19"/>
  <c r="U103" i="19"/>
  <c r="U102" i="19"/>
  <c r="U113" i="19"/>
  <c r="U109" i="19"/>
  <c r="U105" i="19"/>
  <c r="U107" i="19"/>
  <c r="U111" i="19"/>
  <c r="U100" i="19"/>
  <c r="U114" i="19"/>
  <c r="Z54" i="19"/>
  <c r="Z51" i="19"/>
  <c r="Z47" i="19"/>
  <c r="Z43" i="19"/>
  <c r="Z49" i="19"/>
  <c r="Z45" i="19"/>
  <c r="Z52" i="19"/>
  <c r="Z55" i="19"/>
  <c r="Z48" i="19"/>
  <c r="Z44" i="19"/>
  <c r="Z42" i="19"/>
  <c r="Z53" i="19"/>
  <c r="Z56" i="19"/>
  <c r="Z46" i="19"/>
  <c r="Z50" i="19"/>
  <c r="Y23" i="19"/>
  <c r="Y24" i="19"/>
  <c r="M104" i="19"/>
  <c r="M106" i="19"/>
  <c r="M103" i="19"/>
  <c r="M109" i="19"/>
  <c r="M107" i="19"/>
  <c r="M111" i="19"/>
  <c r="M110" i="19"/>
  <c r="M108" i="19"/>
  <c r="M113" i="19"/>
  <c r="M100" i="19"/>
  <c r="M102" i="19"/>
  <c r="M101" i="19"/>
  <c r="M112" i="19"/>
  <c r="M114" i="19"/>
  <c r="M105" i="19"/>
  <c r="O50" i="19"/>
  <c r="R51" i="19"/>
  <c r="O49" i="19"/>
  <c r="H84" i="19"/>
  <c r="M46" i="19"/>
  <c r="P45" i="19"/>
  <c r="M42" i="19"/>
  <c r="O55" i="19"/>
  <c r="R43" i="19"/>
  <c r="Q48" i="19"/>
  <c r="H77" i="19"/>
  <c r="I77" i="19" s="1"/>
  <c r="O11" i="21" s="1"/>
  <c r="H74" i="19"/>
  <c r="G105" i="19"/>
  <c r="I105" i="19" s="1"/>
  <c r="P10" i="21" s="1"/>
  <c r="R111" i="19"/>
  <c r="R101" i="19"/>
  <c r="R113" i="19"/>
  <c r="R112" i="19"/>
  <c r="R114" i="19"/>
  <c r="R100" i="19"/>
  <c r="R106" i="19"/>
  <c r="R103" i="19"/>
  <c r="R109" i="19"/>
  <c r="R110" i="19"/>
  <c r="R102" i="19"/>
  <c r="R105" i="19"/>
  <c r="R107" i="19"/>
  <c r="R108" i="19"/>
  <c r="R104" i="19"/>
  <c r="G81" i="19"/>
  <c r="G82" i="19"/>
  <c r="N84" i="19"/>
  <c r="N79" i="19"/>
  <c r="N74" i="19"/>
  <c r="N75" i="19"/>
  <c r="N76" i="19"/>
  <c r="N73" i="19"/>
  <c r="N85" i="19"/>
  <c r="N71" i="19"/>
  <c r="N72" i="19"/>
  <c r="N77" i="19"/>
  <c r="N80" i="19"/>
  <c r="N81" i="19"/>
  <c r="N83" i="19"/>
  <c r="N78" i="19"/>
  <c r="N82" i="19"/>
  <c r="X23" i="19"/>
  <c r="X24" i="19"/>
  <c r="P110" i="19"/>
  <c r="P101" i="19"/>
  <c r="P102" i="19"/>
  <c r="P108" i="19"/>
  <c r="P114" i="19"/>
  <c r="P106" i="19"/>
  <c r="P105" i="19"/>
  <c r="P100" i="19"/>
  <c r="P112" i="19"/>
  <c r="P104" i="19"/>
  <c r="P111" i="19"/>
  <c r="P109" i="19"/>
  <c r="P107" i="19"/>
  <c r="P103" i="19"/>
  <c r="P113" i="19"/>
  <c r="U53" i="19"/>
  <c r="U50" i="19"/>
  <c r="U46" i="19"/>
  <c r="U42" i="19"/>
  <c r="U56" i="19"/>
  <c r="U49" i="19"/>
  <c r="U45" i="19"/>
  <c r="U54" i="19"/>
  <c r="U51" i="19"/>
  <c r="U47" i="19"/>
  <c r="U43" i="19"/>
  <c r="U52" i="19"/>
  <c r="U48" i="19"/>
  <c r="U55" i="19"/>
  <c r="U44" i="19"/>
  <c r="T24" i="19"/>
  <c r="T23" i="19"/>
  <c r="P85" i="19"/>
  <c r="P78" i="19"/>
  <c r="P77" i="19"/>
  <c r="P72" i="19"/>
  <c r="P76" i="19"/>
  <c r="P80" i="19"/>
  <c r="P74" i="19"/>
  <c r="P71" i="19"/>
  <c r="P84" i="19"/>
  <c r="P83" i="19"/>
  <c r="P81" i="19"/>
  <c r="P75" i="19"/>
  <c r="P73" i="19"/>
  <c r="P82" i="19"/>
  <c r="P79" i="19"/>
  <c r="AA54" i="19"/>
  <c r="AA51" i="19"/>
  <c r="AA47" i="19"/>
  <c r="AA43" i="19"/>
  <c r="AA53" i="19"/>
  <c r="AA50" i="19"/>
  <c r="AA46" i="19"/>
  <c r="AA42" i="19"/>
  <c r="AA52" i="19"/>
  <c r="AA55" i="19"/>
  <c r="AA48" i="19"/>
  <c r="AA44" i="19"/>
  <c r="AA49" i="19"/>
  <c r="AA45" i="19"/>
  <c r="AA56" i="19"/>
  <c r="Y55" i="19"/>
  <c r="Y48" i="19"/>
  <c r="Y44" i="19"/>
  <c r="Y54" i="19"/>
  <c r="Y51" i="19"/>
  <c r="Y47" i="19"/>
  <c r="Y43" i="19"/>
  <c r="Y56" i="19"/>
  <c r="Y49" i="19"/>
  <c r="Y45" i="19"/>
  <c r="Y52" i="19"/>
  <c r="Y46" i="19"/>
  <c r="Y42" i="19"/>
  <c r="Y50" i="19"/>
  <c r="Y53" i="19"/>
  <c r="W24" i="19"/>
  <c r="W23" i="19"/>
  <c r="Y19" i="19"/>
  <c r="G111" i="19"/>
  <c r="I111" i="19" s="1"/>
  <c r="G110" i="19"/>
  <c r="I110" i="19" s="1"/>
  <c r="N23" i="19"/>
  <c r="N24" i="19"/>
  <c r="P50" i="19"/>
  <c r="G112" i="19"/>
  <c r="I112" i="19" s="1"/>
  <c r="P54" i="19"/>
  <c r="M51" i="19"/>
  <c r="P49" i="19"/>
  <c r="G83" i="19"/>
  <c r="N46" i="19"/>
  <c r="Q45" i="19"/>
  <c r="P47" i="19"/>
  <c r="Q55" i="19"/>
  <c r="Q44" i="19"/>
  <c r="G76" i="19"/>
  <c r="H72" i="19"/>
  <c r="G104" i="19"/>
  <c r="I104" i="19" s="1"/>
  <c r="P9" i="21" s="1"/>
  <c r="G101" i="19"/>
  <c r="I101" i="19" s="1"/>
  <c r="P6" i="21" s="1"/>
  <c r="W74" i="19"/>
  <c r="W83" i="19"/>
  <c r="W81" i="19"/>
  <c r="W79" i="19"/>
  <c r="W71" i="19"/>
  <c r="W76" i="19"/>
  <c r="W73" i="19"/>
  <c r="W84" i="19"/>
  <c r="W80" i="19"/>
  <c r="W72" i="19"/>
  <c r="W77" i="19"/>
  <c r="W75" i="19"/>
  <c r="W85" i="19"/>
  <c r="W82" i="19"/>
  <c r="W78" i="19"/>
  <c r="Z111" i="19"/>
  <c r="Z107" i="19"/>
  <c r="Z102" i="19"/>
  <c r="Z113" i="19"/>
  <c r="Z109" i="19"/>
  <c r="Z104" i="19"/>
  <c r="Z103" i="19"/>
  <c r="Z105" i="19"/>
  <c r="Z100" i="19"/>
  <c r="Z114" i="19"/>
  <c r="Z112" i="19"/>
  <c r="Z108" i="19"/>
  <c r="Z110" i="19"/>
  <c r="Z101" i="19"/>
  <c r="Z106" i="19"/>
  <c r="T75" i="19"/>
  <c r="T84" i="19"/>
  <c r="T80" i="19"/>
  <c r="T72" i="19"/>
  <c r="T77" i="19"/>
  <c r="T74" i="19"/>
  <c r="T73" i="19"/>
  <c r="T82" i="19"/>
  <c r="T78" i="19"/>
  <c r="T85" i="19"/>
  <c r="T83" i="19"/>
  <c r="T81" i="19"/>
  <c r="T79" i="19"/>
  <c r="T76" i="19"/>
  <c r="T71" i="19"/>
  <c r="H52" i="19"/>
  <c r="I52" i="19" s="1"/>
  <c r="H53" i="19"/>
  <c r="I53" i="19" s="1"/>
  <c r="H24" i="19"/>
  <c r="H23" i="19"/>
  <c r="Y21" i="19"/>
  <c r="G23" i="19"/>
  <c r="G24" i="19"/>
  <c r="M50" i="19"/>
  <c r="G108" i="19"/>
  <c r="I108" i="19" s="1"/>
  <c r="Q54" i="19"/>
  <c r="O51" i="19"/>
  <c r="Q49" i="19"/>
  <c r="H83" i="19"/>
  <c r="N45" i="19"/>
  <c r="M47" i="19"/>
  <c r="M55" i="19"/>
  <c r="O44" i="19"/>
  <c r="H76" i="19"/>
  <c r="G72" i="19"/>
  <c r="Q78" i="19"/>
  <c r="Q74" i="19"/>
  <c r="Q76" i="19"/>
  <c r="Q72" i="19"/>
  <c r="Q80" i="19"/>
  <c r="Q71" i="19"/>
  <c r="Q84" i="19"/>
  <c r="Q83" i="19"/>
  <c r="Q82" i="19"/>
  <c r="Q81" i="19"/>
  <c r="Q73" i="19"/>
  <c r="Q79" i="19"/>
  <c r="Q85" i="19"/>
  <c r="Q77" i="19"/>
  <c r="Q75" i="19"/>
  <c r="AB47" i="19"/>
  <c r="AB43" i="19"/>
  <c r="AB53" i="19"/>
  <c r="AB50" i="19"/>
  <c r="AB46" i="19"/>
  <c r="AB42" i="19"/>
  <c r="AB56" i="19"/>
  <c r="AB55" i="19"/>
  <c r="AB48" i="19"/>
  <c r="AB44" i="19"/>
  <c r="AB54" i="19"/>
  <c r="AB51" i="19"/>
  <c r="AB45" i="19"/>
  <c r="AB52" i="19"/>
  <c r="AB49" i="19"/>
  <c r="O54" i="19"/>
  <c r="O47" i="19"/>
  <c r="V106" i="19"/>
  <c r="V101" i="19"/>
  <c r="V112" i="19"/>
  <c r="V110" i="19"/>
  <c r="V108" i="19"/>
  <c r="V103" i="19"/>
  <c r="V105" i="19"/>
  <c r="V100" i="19"/>
  <c r="V114" i="19"/>
  <c r="V113" i="19"/>
  <c r="V109" i="19"/>
  <c r="V104" i="19"/>
  <c r="V107" i="19"/>
  <c r="V111" i="19"/>
  <c r="V102" i="19"/>
  <c r="S54" i="19"/>
  <c r="S51" i="19"/>
  <c r="S47" i="19"/>
  <c r="S43" i="19"/>
  <c r="S53" i="19"/>
  <c r="S50" i="19"/>
  <c r="S46" i="19"/>
  <c r="S42" i="19"/>
  <c r="S52" i="19"/>
  <c r="S55" i="19"/>
  <c r="S48" i="19"/>
  <c r="S44" i="19"/>
  <c r="S49" i="19"/>
  <c r="S56" i="19"/>
  <c r="S45" i="19"/>
  <c r="O48" i="19"/>
  <c r="G74" i="19"/>
  <c r="I74" i="19" s="1"/>
  <c r="O8" i="21" s="1"/>
  <c r="Q52" i="19"/>
  <c r="Q56" i="19"/>
  <c r="Q53" i="19"/>
  <c r="W112" i="19"/>
  <c r="W110" i="19"/>
  <c r="W108" i="19"/>
  <c r="W103" i="19"/>
  <c r="W105" i="19"/>
  <c r="W100" i="19"/>
  <c r="W114" i="19"/>
  <c r="W111" i="19"/>
  <c r="W107" i="19"/>
  <c r="W104" i="19"/>
  <c r="W106" i="19"/>
  <c r="W101" i="19"/>
  <c r="W113" i="19"/>
  <c r="W109" i="19"/>
  <c r="W102" i="19"/>
  <c r="X103" i="19"/>
  <c r="X105" i="19"/>
  <c r="X100" i="19"/>
  <c r="X114" i="19"/>
  <c r="X111" i="19"/>
  <c r="X107" i="19"/>
  <c r="X102" i="19"/>
  <c r="X106" i="19"/>
  <c r="X101" i="19"/>
  <c r="X112" i="19"/>
  <c r="X110" i="19"/>
  <c r="X108" i="19"/>
  <c r="X113" i="19"/>
  <c r="X109" i="19"/>
  <c r="X104" i="19"/>
  <c r="M53" i="19"/>
  <c r="M56" i="19"/>
  <c r="M52" i="19"/>
  <c r="V77" i="19"/>
  <c r="V74" i="19"/>
  <c r="V83" i="19"/>
  <c r="V81" i="19"/>
  <c r="V79" i="19"/>
  <c r="V71" i="19"/>
  <c r="V76" i="19"/>
  <c r="V75" i="19"/>
  <c r="V85" i="19"/>
  <c r="V84" i="19"/>
  <c r="V80" i="19"/>
  <c r="V72" i="19"/>
  <c r="V82" i="19"/>
  <c r="V78" i="19"/>
  <c r="V73" i="19"/>
  <c r="X83" i="19"/>
  <c r="X81" i="19"/>
  <c r="X79" i="19"/>
  <c r="X76" i="19"/>
  <c r="X73" i="19"/>
  <c r="X82" i="19"/>
  <c r="X78" i="19"/>
  <c r="X77" i="19"/>
  <c r="X74" i="19"/>
  <c r="X71" i="19"/>
  <c r="X75" i="19"/>
  <c r="X85" i="19"/>
  <c r="X72" i="19"/>
  <c r="X84" i="19"/>
  <c r="X80" i="19"/>
  <c r="P52" i="19"/>
  <c r="P53" i="19"/>
  <c r="P56" i="19"/>
  <c r="Y14" i="19"/>
  <c r="O23" i="19"/>
  <c r="O24" i="19"/>
  <c r="Y25" i="19"/>
  <c r="Y76" i="19"/>
  <c r="Y73" i="19"/>
  <c r="Y82" i="19"/>
  <c r="Y78" i="19"/>
  <c r="Y75" i="19"/>
  <c r="Y85" i="19"/>
  <c r="Y74" i="19"/>
  <c r="Y83" i="19"/>
  <c r="Y81" i="19"/>
  <c r="Y79" i="19"/>
  <c r="Y71" i="19"/>
  <c r="Y77" i="19"/>
  <c r="Y72" i="19"/>
  <c r="Y84" i="19"/>
  <c r="Y80" i="19"/>
  <c r="G79" i="19"/>
  <c r="R54" i="19"/>
  <c r="P51" i="19"/>
  <c r="G78" i="19"/>
  <c r="G107" i="19"/>
  <c r="I107" i="19" s="1"/>
  <c r="P12" i="21" s="1"/>
  <c r="O46" i="19"/>
  <c r="Q42" i="19"/>
  <c r="Q47" i="19"/>
  <c r="P55" i="19"/>
  <c r="M48" i="19"/>
  <c r="P44" i="19"/>
  <c r="H71" i="19"/>
  <c r="I71" i="19" s="1"/>
  <c r="G73" i="19"/>
  <c r="I73" i="19" s="1"/>
  <c r="O7" i="21" s="1"/>
  <c r="G103" i="19"/>
  <c r="I103" i="19" s="1"/>
  <c r="P8" i="21" s="1"/>
  <c r="I100" i="19"/>
  <c r="G114" i="20"/>
  <c r="I114" i="20" s="1"/>
  <c r="AA112" i="20"/>
  <c r="AA108" i="20"/>
  <c r="AA105" i="20"/>
  <c r="AA103" i="20"/>
  <c r="AA114" i="20"/>
  <c r="AA110" i="20"/>
  <c r="AA102" i="20"/>
  <c r="AA107" i="20"/>
  <c r="AA104" i="20"/>
  <c r="AA113" i="20"/>
  <c r="AA111" i="20"/>
  <c r="AA109" i="20"/>
  <c r="AA101" i="20"/>
  <c r="AA106" i="20"/>
  <c r="G52" i="20"/>
  <c r="I52" i="20" s="1"/>
  <c r="G53" i="20"/>
  <c r="I53" i="20" s="1"/>
  <c r="AB47" i="20"/>
  <c r="AB49" i="20"/>
  <c r="AB44" i="20"/>
  <c r="AB54" i="20"/>
  <c r="AB53" i="20"/>
  <c r="AB51" i="20"/>
  <c r="AB46" i="20"/>
  <c r="AB55" i="20"/>
  <c r="AB43" i="20"/>
  <c r="AB48" i="20"/>
  <c r="AB52" i="20"/>
  <c r="AB50" i="20"/>
  <c r="AB45" i="20"/>
  <c r="AB42" i="20"/>
  <c r="G109" i="20"/>
  <c r="I109" i="20" s="1"/>
  <c r="P14" i="22" s="1"/>
  <c r="G108" i="20"/>
  <c r="I108" i="20" s="1"/>
  <c r="P13" i="22" s="1"/>
  <c r="X113" i="20"/>
  <c r="X111" i="20"/>
  <c r="X109" i="20"/>
  <c r="X101" i="20"/>
  <c r="X106" i="20"/>
  <c r="X104" i="20"/>
  <c r="X103" i="20"/>
  <c r="X112" i="20"/>
  <c r="X108" i="20"/>
  <c r="X105" i="20"/>
  <c r="X114" i="20"/>
  <c r="X110" i="20"/>
  <c r="X102" i="20"/>
  <c r="X107" i="20"/>
  <c r="Q43" i="20"/>
  <c r="Q53" i="20"/>
  <c r="Q52" i="20"/>
  <c r="Q51" i="20"/>
  <c r="Q54" i="20"/>
  <c r="Q46" i="20"/>
  <c r="Q45" i="20"/>
  <c r="Q49" i="20"/>
  <c r="Q50" i="20"/>
  <c r="Q48" i="20"/>
  <c r="Q55" i="20"/>
  <c r="Q44" i="20"/>
  <c r="Q42" i="20"/>
  <c r="Q47" i="20"/>
  <c r="V107" i="20"/>
  <c r="V114" i="20"/>
  <c r="V110" i="20"/>
  <c r="V104" i="20"/>
  <c r="V113" i="20"/>
  <c r="V111" i="20"/>
  <c r="V109" i="20"/>
  <c r="V101" i="20"/>
  <c r="V106" i="20"/>
  <c r="V103" i="20"/>
  <c r="V112" i="20"/>
  <c r="V108" i="20"/>
  <c r="V105" i="20"/>
  <c r="V102" i="20"/>
  <c r="G54" i="20"/>
  <c r="I54" i="20" s="1"/>
  <c r="G47" i="20"/>
  <c r="I47" i="20" s="1"/>
  <c r="N11" i="22" s="1"/>
  <c r="P104" i="20"/>
  <c r="P113" i="20"/>
  <c r="P101" i="20"/>
  <c r="P109" i="20"/>
  <c r="P103" i="20"/>
  <c r="P102" i="20"/>
  <c r="P105" i="20"/>
  <c r="P107" i="20"/>
  <c r="P114" i="20"/>
  <c r="P108" i="20"/>
  <c r="P111" i="20"/>
  <c r="P106" i="20"/>
  <c r="P112" i="20"/>
  <c r="P110" i="20"/>
  <c r="M46" i="20"/>
  <c r="M45" i="20"/>
  <c r="M55" i="20"/>
  <c r="M44" i="20"/>
  <c r="M42" i="20"/>
  <c r="M47" i="20"/>
  <c r="M53" i="20"/>
  <c r="M51" i="20"/>
  <c r="M54" i="20"/>
  <c r="M50" i="20"/>
  <c r="M43" i="20"/>
  <c r="M52" i="20"/>
  <c r="M48" i="20"/>
  <c r="M49" i="20"/>
  <c r="N42" i="20"/>
  <c r="N53" i="20"/>
  <c r="N52" i="20"/>
  <c r="N47" i="20"/>
  <c r="N51" i="20"/>
  <c r="N43" i="20"/>
  <c r="N45" i="20"/>
  <c r="N48" i="20"/>
  <c r="N55" i="20"/>
  <c r="N49" i="20"/>
  <c r="N46" i="20"/>
  <c r="N54" i="20"/>
  <c r="N50" i="20"/>
  <c r="N44" i="20"/>
  <c r="G50" i="20"/>
  <c r="I50" i="20" s="1"/>
  <c r="N14" i="22" s="1"/>
  <c r="G107" i="20"/>
  <c r="I107" i="20" s="1"/>
  <c r="P12" i="22" s="1"/>
  <c r="I101" i="20"/>
  <c r="P6" i="22" s="1"/>
  <c r="U49" i="20"/>
  <c r="U44" i="20"/>
  <c r="U46" i="20"/>
  <c r="U53" i="20"/>
  <c r="U51" i="20"/>
  <c r="U55" i="20"/>
  <c r="U43" i="20"/>
  <c r="U48" i="20"/>
  <c r="U52" i="20"/>
  <c r="U50" i="20"/>
  <c r="U45" i="20"/>
  <c r="U42" i="20"/>
  <c r="U54" i="20"/>
  <c r="U47" i="20"/>
  <c r="S54" i="20"/>
  <c r="S42" i="20"/>
  <c r="S44" i="20"/>
  <c r="S47" i="20"/>
  <c r="S49" i="20"/>
  <c r="S53" i="20"/>
  <c r="S52" i="20"/>
  <c r="S51" i="20"/>
  <c r="S46" i="20"/>
  <c r="S55" i="20"/>
  <c r="S43" i="20"/>
  <c r="S48" i="20"/>
  <c r="S45" i="20"/>
  <c r="S50" i="20"/>
  <c r="N105" i="20"/>
  <c r="N108" i="20"/>
  <c r="N112" i="20"/>
  <c r="N114" i="20"/>
  <c r="N110" i="20"/>
  <c r="N111" i="20"/>
  <c r="N101" i="20"/>
  <c r="N113" i="20"/>
  <c r="N104" i="20"/>
  <c r="N109" i="20"/>
  <c r="N107" i="20"/>
  <c r="N103" i="20"/>
  <c r="N106" i="20"/>
  <c r="N102" i="20"/>
  <c r="O112" i="20"/>
  <c r="O111" i="20"/>
  <c r="O114" i="20"/>
  <c r="O110" i="20"/>
  <c r="O105" i="20"/>
  <c r="O113" i="20"/>
  <c r="O101" i="20"/>
  <c r="O104" i="20"/>
  <c r="O106" i="20"/>
  <c r="O109" i="20"/>
  <c r="O103" i="20"/>
  <c r="O102" i="20"/>
  <c r="O108" i="20"/>
  <c r="O107" i="20"/>
  <c r="Z52" i="20"/>
  <c r="Z50" i="20"/>
  <c r="Z45" i="20"/>
  <c r="Z47" i="20"/>
  <c r="Z54" i="20"/>
  <c r="Z42" i="20"/>
  <c r="Z49" i="20"/>
  <c r="Z44" i="20"/>
  <c r="Z53" i="20"/>
  <c r="Z51" i="20"/>
  <c r="Z46" i="20"/>
  <c r="Z55" i="20"/>
  <c r="Z43" i="20"/>
  <c r="Z48" i="20"/>
  <c r="T105" i="20"/>
  <c r="T112" i="20"/>
  <c r="T108" i="20"/>
  <c r="T114" i="20"/>
  <c r="T110" i="20"/>
  <c r="T102" i="20"/>
  <c r="T107" i="20"/>
  <c r="T104" i="20"/>
  <c r="T113" i="20"/>
  <c r="T111" i="20"/>
  <c r="T109" i="20"/>
  <c r="T101" i="20"/>
  <c r="T106" i="20"/>
  <c r="T103" i="20"/>
  <c r="G51" i="20"/>
  <c r="I51" i="20" s="1"/>
  <c r="N15" i="22" s="1"/>
  <c r="G55" i="20"/>
  <c r="I55" i="20" s="1"/>
  <c r="G44" i="20"/>
  <c r="I44" i="20" s="1"/>
  <c r="N8" i="22" s="1"/>
  <c r="G46" i="20"/>
  <c r="I46" i="20" s="1"/>
  <c r="N10" i="22" s="1"/>
  <c r="G111" i="20"/>
  <c r="I111" i="20" s="1"/>
  <c r="G112" i="20"/>
  <c r="I112" i="20" s="1"/>
  <c r="Y106" i="20"/>
  <c r="Y113" i="20"/>
  <c r="Y111" i="20"/>
  <c r="Y109" i="20"/>
  <c r="Y103" i="20"/>
  <c r="Y101" i="20"/>
  <c r="Y112" i="20"/>
  <c r="Y108" i="20"/>
  <c r="Y105" i="20"/>
  <c r="Y114" i="20"/>
  <c r="Y110" i="20"/>
  <c r="Y102" i="20"/>
  <c r="Y107" i="20"/>
  <c r="Y104" i="20"/>
  <c r="G49" i="20"/>
  <c r="I49" i="20" s="1"/>
  <c r="N13" i="22" s="1"/>
  <c r="G103" i="20"/>
  <c r="I103" i="20" s="1"/>
  <c r="P8" i="22" s="1"/>
  <c r="R49" i="20"/>
  <c r="R54" i="20"/>
  <c r="R46" i="20"/>
  <c r="R45" i="20"/>
  <c r="R55" i="20"/>
  <c r="R44" i="20"/>
  <c r="R43" i="20"/>
  <c r="R50" i="20"/>
  <c r="R48" i="20"/>
  <c r="R42" i="20"/>
  <c r="R52" i="20"/>
  <c r="R47" i="20"/>
  <c r="R53" i="20"/>
  <c r="R51" i="20"/>
  <c r="X55" i="20"/>
  <c r="X43" i="20"/>
  <c r="X52" i="20"/>
  <c r="X45" i="20"/>
  <c r="X48" i="20"/>
  <c r="X50" i="20"/>
  <c r="X51" i="20"/>
  <c r="X54" i="20"/>
  <c r="X42" i="20"/>
  <c r="X47" i="20"/>
  <c r="X49" i="20"/>
  <c r="X44" i="20"/>
  <c r="X53" i="20"/>
  <c r="X46" i="20"/>
  <c r="T47" i="20"/>
  <c r="T49" i="20"/>
  <c r="T44" i="20"/>
  <c r="T53" i="20"/>
  <c r="T54" i="20"/>
  <c r="T51" i="20"/>
  <c r="T46" i="20"/>
  <c r="T55" i="20"/>
  <c r="T43" i="20"/>
  <c r="T48" i="20"/>
  <c r="T52" i="20"/>
  <c r="T50" i="20"/>
  <c r="T45" i="20"/>
  <c r="T42" i="20"/>
  <c r="G110" i="20"/>
  <c r="I110" i="20" s="1"/>
  <c r="P15" i="22" s="1"/>
  <c r="G45" i="20"/>
  <c r="I45" i="20" s="1"/>
  <c r="N9" i="22" s="1"/>
  <c r="G104" i="20"/>
  <c r="I104" i="20" s="1"/>
  <c r="P9" i="22" s="1"/>
  <c r="G106" i="20"/>
  <c r="I106" i="20" s="1"/>
  <c r="P11" i="22" s="1"/>
  <c r="Q103" i="20"/>
  <c r="Q101" i="20"/>
  <c r="Q109" i="20"/>
  <c r="Q106" i="20"/>
  <c r="Q102" i="20"/>
  <c r="Q105" i="20"/>
  <c r="Q107" i="20"/>
  <c r="Q114" i="20"/>
  <c r="Q108" i="20"/>
  <c r="Q112" i="20"/>
  <c r="Q113" i="20"/>
  <c r="Q111" i="20"/>
  <c r="Q110" i="20"/>
  <c r="Q104" i="20"/>
  <c r="W51" i="20"/>
  <c r="W46" i="20"/>
  <c r="W55" i="20"/>
  <c r="W43" i="20"/>
  <c r="W48" i="20"/>
  <c r="W53" i="20"/>
  <c r="W52" i="20"/>
  <c r="W50" i="20"/>
  <c r="W45" i="20"/>
  <c r="W54" i="20"/>
  <c r="W42" i="20"/>
  <c r="W47" i="20"/>
  <c r="W49" i="20"/>
  <c r="W44" i="20"/>
  <c r="P43" i="20"/>
  <c r="P53" i="20"/>
  <c r="P52" i="20"/>
  <c r="P51" i="20"/>
  <c r="P49" i="20"/>
  <c r="P55" i="20"/>
  <c r="P46" i="20"/>
  <c r="P45" i="20"/>
  <c r="P54" i="20"/>
  <c r="P50" i="20"/>
  <c r="P48" i="20"/>
  <c r="P44" i="20"/>
  <c r="P42" i="20"/>
  <c r="P47" i="20"/>
  <c r="R101" i="20"/>
  <c r="R102" i="20"/>
  <c r="R111" i="20"/>
  <c r="R104" i="20"/>
  <c r="R103" i="20"/>
  <c r="R109" i="20"/>
  <c r="R105" i="20"/>
  <c r="R107" i="20"/>
  <c r="R112" i="20"/>
  <c r="R114" i="20"/>
  <c r="R110" i="20"/>
  <c r="R108" i="20"/>
  <c r="R106" i="20"/>
  <c r="R113" i="20"/>
  <c r="G42" i="20"/>
  <c r="I42" i="20" s="1"/>
  <c r="N6" i="22" s="1"/>
  <c r="S112" i="20"/>
  <c r="S108" i="20"/>
  <c r="S105" i="20"/>
  <c r="S103" i="20"/>
  <c r="S114" i="20"/>
  <c r="S110" i="20"/>
  <c r="S102" i="20"/>
  <c r="S107" i="20"/>
  <c r="S104" i="20"/>
  <c r="S113" i="20"/>
  <c r="S111" i="20"/>
  <c r="S109" i="20"/>
  <c r="S101" i="20"/>
  <c r="S106" i="20"/>
  <c r="U114" i="20"/>
  <c r="U110" i="20"/>
  <c r="U102" i="20"/>
  <c r="U107" i="20"/>
  <c r="U105" i="20"/>
  <c r="U104" i="20"/>
  <c r="U113" i="20"/>
  <c r="U111" i="20"/>
  <c r="U109" i="20"/>
  <c r="U101" i="20"/>
  <c r="U106" i="20"/>
  <c r="U103" i="20"/>
  <c r="U112" i="20"/>
  <c r="U108" i="20"/>
  <c r="W104" i="20"/>
  <c r="W107" i="20"/>
  <c r="W113" i="20"/>
  <c r="W111" i="20"/>
  <c r="W109" i="20"/>
  <c r="W101" i="20"/>
  <c r="W106" i="20"/>
  <c r="W103" i="20"/>
  <c r="W112" i="20"/>
  <c r="W108" i="20"/>
  <c r="W105" i="20"/>
  <c r="W114" i="20"/>
  <c r="W110" i="20"/>
  <c r="W102" i="20"/>
  <c r="AB105" i="20"/>
  <c r="AB108" i="20"/>
  <c r="AB114" i="20"/>
  <c r="AB110" i="20"/>
  <c r="AB102" i="20"/>
  <c r="AB107" i="20"/>
  <c r="AB104" i="20"/>
  <c r="AB113" i="20"/>
  <c r="AB111" i="20"/>
  <c r="AB109" i="20"/>
  <c r="AB101" i="20"/>
  <c r="AB106" i="20"/>
  <c r="AB103" i="20"/>
  <c r="AB112" i="20"/>
  <c r="M102" i="20"/>
  <c r="M105" i="20"/>
  <c r="M108" i="20"/>
  <c r="M112" i="20"/>
  <c r="M114" i="20"/>
  <c r="M110" i="20"/>
  <c r="M106" i="20"/>
  <c r="M111" i="20"/>
  <c r="M107" i="20"/>
  <c r="M113" i="20"/>
  <c r="M101" i="20"/>
  <c r="M104" i="20"/>
  <c r="M109" i="20"/>
  <c r="M103" i="20"/>
  <c r="Y48" i="20"/>
  <c r="Y42" i="20"/>
  <c r="Y52" i="20"/>
  <c r="Y50" i="20"/>
  <c r="Y45" i="20"/>
  <c r="Y54" i="20"/>
  <c r="Y47" i="20"/>
  <c r="Y55" i="20"/>
  <c r="Y49" i="20"/>
  <c r="Y44" i="20"/>
  <c r="Y53" i="20"/>
  <c r="Y51" i="20"/>
  <c r="Y46" i="20"/>
  <c r="Y43" i="20"/>
  <c r="O49" i="20"/>
  <c r="O53" i="20"/>
  <c r="O52" i="20"/>
  <c r="O51" i="20"/>
  <c r="O43" i="20"/>
  <c r="O46" i="20"/>
  <c r="O42" i="20"/>
  <c r="O47" i="20"/>
  <c r="O54" i="20"/>
  <c r="O50" i="20"/>
  <c r="O48" i="20"/>
  <c r="O44" i="20"/>
  <c r="O45" i="20"/>
  <c r="O55" i="20"/>
  <c r="Z103" i="20"/>
  <c r="Z106" i="20"/>
  <c r="Z112" i="20"/>
  <c r="Z108" i="20"/>
  <c r="Z105" i="20"/>
  <c r="Z114" i="20"/>
  <c r="Z110" i="20"/>
  <c r="Z102" i="20"/>
  <c r="Z107" i="20"/>
  <c r="Z104" i="20"/>
  <c r="Z113" i="20"/>
  <c r="Z111" i="20"/>
  <c r="Z109" i="20"/>
  <c r="Z101" i="20"/>
  <c r="V53" i="20"/>
  <c r="V43" i="20"/>
  <c r="V51" i="20"/>
  <c r="V46" i="20"/>
  <c r="V55" i="20"/>
  <c r="V48" i="20"/>
  <c r="V52" i="20"/>
  <c r="V50" i="20"/>
  <c r="V45" i="20"/>
  <c r="V54" i="20"/>
  <c r="V42" i="20"/>
  <c r="V47" i="20"/>
  <c r="V44" i="20"/>
  <c r="V49" i="20"/>
  <c r="AA54" i="20"/>
  <c r="AA42" i="20"/>
  <c r="AA49" i="20"/>
  <c r="AA44" i="20"/>
  <c r="AA47" i="20"/>
  <c r="AA52" i="20"/>
  <c r="AA53" i="20"/>
  <c r="AA51" i="20"/>
  <c r="AA46" i="20"/>
  <c r="AA55" i="20"/>
  <c r="AA43" i="20"/>
  <c r="AA48" i="20"/>
  <c r="AA50" i="20"/>
  <c r="AA45" i="20"/>
  <c r="G113" i="20"/>
  <c r="I113" i="20" s="1"/>
  <c r="G43" i="20"/>
  <c r="I43" i="20" s="1"/>
  <c r="N7" i="22" s="1"/>
  <c r="G48" i="20"/>
  <c r="I48" i="20" s="1"/>
  <c r="N12" i="22" s="1"/>
  <c r="G102" i="20"/>
  <c r="I102" i="20" s="1"/>
  <c r="P7" i="22" s="1"/>
  <c r="G105" i="20"/>
  <c r="I105" i="20" s="1"/>
  <c r="P10" i="22" s="1"/>
  <c r="G7" i="21"/>
  <c r="G8" i="21"/>
  <c r="G11" i="21"/>
  <c r="G9" i="21"/>
  <c r="G6" i="21"/>
  <c r="G12" i="21"/>
  <c r="J6" i="22"/>
  <c r="I6" i="22"/>
  <c r="G6" i="22"/>
  <c r="I102" i="19"/>
  <c r="P7" i="21" s="1"/>
  <c r="I84" i="19"/>
  <c r="J5" i="21"/>
  <c r="I5" i="21"/>
  <c r="H5" i="21"/>
  <c r="G5" i="21"/>
  <c r="I80" i="19"/>
  <c r="I109" i="19"/>
  <c r="N24" i="20"/>
  <c r="N15" i="20"/>
  <c r="N14" i="20"/>
  <c r="N23" i="20"/>
  <c r="N19" i="20"/>
  <c r="N18" i="20"/>
  <c r="N21" i="20"/>
  <c r="N17" i="20"/>
  <c r="N13" i="20"/>
  <c r="N26" i="20"/>
  <c r="N16" i="20"/>
  <c r="N25" i="20"/>
  <c r="N22" i="20"/>
  <c r="N20" i="20"/>
  <c r="G24" i="20"/>
  <c r="I24" i="20" s="1"/>
  <c r="G16" i="20"/>
  <c r="I16" i="20" s="1"/>
  <c r="M9" i="22" s="1"/>
  <c r="G19" i="20"/>
  <c r="I19" i="20" s="1"/>
  <c r="M12" i="22" s="1"/>
  <c r="G20" i="20"/>
  <c r="I20" i="20" s="1"/>
  <c r="M13" i="22" s="1"/>
  <c r="G14" i="20"/>
  <c r="I14" i="20" s="1"/>
  <c r="M7" i="22" s="1"/>
  <c r="G25" i="20"/>
  <c r="I25" i="20" s="1"/>
  <c r="G21" i="20"/>
  <c r="I21" i="20" s="1"/>
  <c r="M14" i="22" s="1"/>
  <c r="G18" i="20"/>
  <c r="I18" i="20" s="1"/>
  <c r="M11" i="22" s="1"/>
  <c r="G15" i="20"/>
  <c r="I15" i="20" s="1"/>
  <c r="M8" i="22" s="1"/>
  <c r="G22" i="20"/>
  <c r="I22" i="20" s="1"/>
  <c r="M15" i="22" s="1"/>
  <c r="G26" i="20"/>
  <c r="I26" i="20" s="1"/>
  <c r="G23" i="20"/>
  <c r="I23" i="20" s="1"/>
  <c r="G13" i="20"/>
  <c r="I13" i="20" s="1"/>
  <c r="M6" i="22" s="1"/>
  <c r="G17" i="20"/>
  <c r="I17" i="20" s="1"/>
  <c r="M10" i="22" s="1"/>
  <c r="O17" i="20"/>
  <c r="O16" i="20"/>
  <c r="O14" i="20"/>
  <c r="O18" i="20"/>
  <c r="O26" i="20"/>
  <c r="O13" i="20"/>
  <c r="O24" i="20"/>
  <c r="O22" i="20"/>
  <c r="O23" i="20"/>
  <c r="O21" i="20"/>
  <c r="O20" i="20"/>
  <c r="O19" i="20"/>
  <c r="O25" i="20"/>
  <c r="O15" i="20"/>
  <c r="R21" i="20"/>
  <c r="R20" i="20"/>
  <c r="R18" i="20"/>
  <c r="R14" i="20"/>
  <c r="R17" i="20"/>
  <c r="R15" i="20"/>
  <c r="R23" i="20"/>
  <c r="R26" i="20"/>
  <c r="R22" i="20"/>
  <c r="R13" i="20"/>
  <c r="R16" i="20"/>
  <c r="R24" i="20"/>
  <c r="R19" i="20"/>
  <c r="R25" i="20"/>
  <c r="Y25" i="20"/>
  <c r="Y15" i="20"/>
  <c r="Y20" i="20"/>
  <c r="Y14" i="20"/>
  <c r="Y18" i="20"/>
  <c r="Y22" i="20"/>
  <c r="Y26" i="20"/>
  <c r="Y19" i="20"/>
  <c r="Y16" i="20"/>
  <c r="Y13" i="20"/>
  <c r="Y17" i="20"/>
  <c r="Y21" i="20"/>
  <c r="Y23" i="20"/>
  <c r="Y24" i="20"/>
  <c r="M23" i="20"/>
  <c r="M19" i="20"/>
  <c r="M14" i="20"/>
  <c r="M24" i="20"/>
  <c r="M22" i="20"/>
  <c r="M21" i="20"/>
  <c r="M20" i="20"/>
  <c r="M18" i="20"/>
  <c r="M26" i="20"/>
  <c r="M25" i="20"/>
  <c r="M17" i="20"/>
  <c r="M13" i="20"/>
  <c r="M15" i="20"/>
  <c r="M16" i="20"/>
  <c r="Z18" i="20"/>
  <c r="Z20" i="20"/>
  <c r="Z22" i="20"/>
  <c r="Z26" i="20"/>
  <c r="Z19" i="20"/>
  <c r="Z16" i="20"/>
  <c r="Z13" i="20"/>
  <c r="Z23" i="20"/>
  <c r="Z17" i="20"/>
  <c r="Z14" i="20"/>
  <c r="Z25" i="20"/>
  <c r="Z15" i="20"/>
  <c r="Z24" i="20"/>
  <c r="Z21" i="20"/>
  <c r="W24" i="20"/>
  <c r="W20" i="20"/>
  <c r="W17" i="20"/>
  <c r="W14" i="20"/>
  <c r="W26" i="20"/>
  <c r="W23" i="20"/>
  <c r="W21" i="20"/>
  <c r="W25" i="20"/>
  <c r="W15" i="20"/>
  <c r="W18" i="20"/>
  <c r="W19" i="20"/>
  <c r="W16" i="20"/>
  <c r="W22" i="20"/>
  <c r="W13" i="20"/>
  <c r="AA22" i="20"/>
  <c r="AA25" i="20"/>
  <c r="AA26" i="20"/>
  <c r="AA19" i="20"/>
  <c r="AA16" i="20"/>
  <c r="AA13" i="20"/>
  <c r="AA23" i="20"/>
  <c r="AA18" i="20"/>
  <c r="AA17" i="20"/>
  <c r="AA14" i="20"/>
  <c r="AA21" i="20"/>
  <c r="AA15" i="20"/>
  <c r="AA24" i="20"/>
  <c r="AA20" i="20"/>
  <c r="X21" i="20"/>
  <c r="X23" i="20"/>
  <c r="X25" i="20"/>
  <c r="X15" i="20"/>
  <c r="X18" i="20"/>
  <c r="X26" i="20"/>
  <c r="X24" i="20"/>
  <c r="X14" i="20"/>
  <c r="X22" i="20"/>
  <c r="X16" i="20"/>
  <c r="X20" i="20"/>
  <c r="X17" i="20"/>
  <c r="X19" i="20"/>
  <c r="X13" i="20"/>
  <c r="AB26" i="20"/>
  <c r="AB19" i="20"/>
  <c r="AB16" i="20"/>
  <c r="AB13" i="20"/>
  <c r="AB15" i="20"/>
  <c r="AB22" i="20"/>
  <c r="AB23" i="20"/>
  <c r="AB24" i="20"/>
  <c r="AB20" i="20"/>
  <c r="AB17" i="20"/>
  <c r="AB14" i="20"/>
  <c r="AB21" i="20"/>
  <c r="AB25" i="20"/>
  <c r="AB18" i="20"/>
  <c r="S22" i="20"/>
  <c r="S21" i="20"/>
  <c r="S18" i="20"/>
  <c r="S26" i="20"/>
  <c r="S19" i="20"/>
  <c r="S16" i="20"/>
  <c r="S13" i="20"/>
  <c r="S23" i="20"/>
  <c r="S14" i="20"/>
  <c r="S25" i="20"/>
  <c r="S15" i="20"/>
  <c r="S20" i="20"/>
  <c r="S24" i="20"/>
  <c r="S17" i="20"/>
  <c r="U23" i="20"/>
  <c r="U25" i="20"/>
  <c r="U22" i="20"/>
  <c r="U26" i="20"/>
  <c r="U16" i="20"/>
  <c r="U24" i="20"/>
  <c r="U20" i="20"/>
  <c r="U17" i="20"/>
  <c r="U14" i="20"/>
  <c r="U18" i="20"/>
  <c r="U21" i="20"/>
  <c r="U13" i="20"/>
  <c r="U15" i="20"/>
  <c r="U19" i="20"/>
  <c r="P22" i="20"/>
  <c r="P13" i="20"/>
  <c r="P26" i="20"/>
  <c r="P21" i="20"/>
  <c r="P17" i="20"/>
  <c r="P20" i="20"/>
  <c r="P19" i="20"/>
  <c r="P25" i="20"/>
  <c r="P24" i="20"/>
  <c r="P23" i="20"/>
  <c r="P16" i="20"/>
  <c r="P14" i="20"/>
  <c r="P18" i="20"/>
  <c r="P15" i="20"/>
  <c r="V22" i="20"/>
  <c r="V24" i="20"/>
  <c r="V20" i="20"/>
  <c r="V17" i="20"/>
  <c r="V14" i="20"/>
  <c r="V21" i="20"/>
  <c r="V19" i="20"/>
  <c r="V13" i="20"/>
  <c r="V25" i="20"/>
  <c r="V15" i="20"/>
  <c r="V26" i="20"/>
  <c r="V23" i="20"/>
  <c r="V18" i="20"/>
  <c r="V16" i="20"/>
  <c r="T26" i="20"/>
  <c r="T19" i="20"/>
  <c r="T16" i="20"/>
  <c r="T13" i="20"/>
  <c r="T18" i="20"/>
  <c r="T23" i="20"/>
  <c r="T25" i="20"/>
  <c r="T15" i="20"/>
  <c r="T24" i="20"/>
  <c r="T20" i="20"/>
  <c r="T17" i="20"/>
  <c r="T14" i="20"/>
  <c r="T21" i="20"/>
  <c r="T22" i="20"/>
  <c r="Q26" i="20"/>
  <c r="Q22" i="20"/>
  <c r="Q21" i="20"/>
  <c r="Q20" i="20"/>
  <c r="Q16" i="20"/>
  <c r="Q19" i="20"/>
  <c r="Q14" i="20"/>
  <c r="Q15" i="20"/>
  <c r="Q18" i="20"/>
  <c r="Q24" i="20"/>
  <c r="Q23" i="20"/>
  <c r="Q25" i="20"/>
  <c r="Q17" i="20"/>
  <c r="Q13" i="20"/>
  <c r="AB115" i="20"/>
  <c r="V115" i="20"/>
  <c r="AA56" i="20"/>
  <c r="Y115" i="20"/>
  <c r="Z115" i="20"/>
  <c r="AB56" i="20"/>
  <c r="W27" i="20"/>
  <c r="T115" i="20"/>
  <c r="Z27" i="20"/>
  <c r="V56" i="20"/>
  <c r="T56" i="20"/>
  <c r="AA115" i="20"/>
  <c r="S27" i="20"/>
  <c r="X27" i="20"/>
  <c r="V27" i="20"/>
  <c r="U115" i="20"/>
  <c r="W56" i="20"/>
  <c r="Y56" i="20"/>
  <c r="S56" i="20"/>
  <c r="AB27" i="20"/>
  <c r="U27" i="20"/>
  <c r="S115" i="20"/>
  <c r="U56" i="20"/>
  <c r="X56" i="20"/>
  <c r="X115" i="20"/>
  <c r="W115" i="20"/>
  <c r="Z56" i="20"/>
  <c r="Y27" i="20"/>
  <c r="T27" i="20"/>
  <c r="AA27" i="20"/>
  <c r="X26" i="19"/>
  <c r="X22" i="19"/>
  <c r="X20" i="19"/>
  <c r="X18" i="19"/>
  <c r="X16" i="19"/>
  <c r="X14" i="19"/>
  <c r="X13" i="19"/>
  <c r="X25" i="19"/>
  <c r="X21" i="19"/>
  <c r="X19" i="19"/>
  <c r="X17" i="19"/>
  <c r="X15" i="19"/>
  <c r="X27" i="19"/>
  <c r="T26" i="19"/>
  <c r="T22" i="19"/>
  <c r="T20" i="19"/>
  <c r="T18" i="19"/>
  <c r="T16" i="19"/>
  <c r="T14" i="19"/>
  <c r="T25" i="19"/>
  <c r="T21" i="19"/>
  <c r="T19" i="19"/>
  <c r="T17" i="19"/>
  <c r="T15" i="19"/>
  <c r="T13" i="19"/>
  <c r="T27" i="19"/>
  <c r="S27" i="19"/>
  <c r="S26" i="19"/>
  <c r="S22" i="19"/>
  <c r="S20" i="19"/>
  <c r="S18" i="19"/>
  <c r="S16" i="19"/>
  <c r="S14" i="19"/>
  <c r="S19" i="19"/>
  <c r="S21" i="19"/>
  <c r="S13" i="19"/>
  <c r="S17" i="19"/>
  <c r="S15" i="19"/>
  <c r="S25" i="19"/>
  <c r="AA27" i="19"/>
  <c r="AA26" i="19"/>
  <c r="AA22" i="19"/>
  <c r="AA20" i="19"/>
  <c r="AA18" i="19"/>
  <c r="AA16" i="19"/>
  <c r="AA14" i="19"/>
  <c r="AA25" i="19"/>
  <c r="AA15" i="19"/>
  <c r="AA17" i="19"/>
  <c r="AA21" i="19"/>
  <c r="AA13" i="19"/>
  <c r="AA19" i="19"/>
  <c r="Z25" i="19"/>
  <c r="Z21" i="19"/>
  <c r="Z19" i="19"/>
  <c r="Z17" i="19"/>
  <c r="Z15" i="19"/>
  <c r="Z13" i="19"/>
  <c r="Z27" i="19"/>
  <c r="Z26" i="19"/>
  <c r="Z22" i="19"/>
  <c r="Z20" i="19"/>
  <c r="Z18" i="19"/>
  <c r="Z16" i="19"/>
  <c r="Z14" i="19"/>
  <c r="W27" i="19"/>
  <c r="W26" i="19"/>
  <c r="W22" i="19"/>
  <c r="W20" i="19"/>
  <c r="W18" i="19"/>
  <c r="W16" i="19"/>
  <c r="W14" i="19"/>
  <c r="W17" i="19"/>
  <c r="W19" i="19"/>
  <c r="W25" i="19"/>
  <c r="W15" i="19"/>
  <c r="W21" i="19"/>
  <c r="W13" i="19"/>
  <c r="U25" i="19"/>
  <c r="U21" i="19"/>
  <c r="U19" i="19"/>
  <c r="U17" i="19"/>
  <c r="U15" i="19"/>
  <c r="U13" i="19"/>
  <c r="U27" i="19"/>
  <c r="U18" i="19"/>
  <c r="U26" i="19"/>
  <c r="U16" i="19"/>
  <c r="U20" i="19"/>
  <c r="U22" i="19"/>
  <c r="U14" i="19"/>
  <c r="AB26" i="19"/>
  <c r="AB22" i="19"/>
  <c r="AB20" i="19"/>
  <c r="AB18" i="19"/>
  <c r="AB16" i="19"/>
  <c r="AB14" i="19"/>
  <c r="AB13" i="19"/>
  <c r="AB25" i="19"/>
  <c r="AB21" i="19"/>
  <c r="AB19" i="19"/>
  <c r="AB17" i="19"/>
  <c r="AB15" i="19"/>
  <c r="AB27" i="19"/>
  <c r="V25" i="19"/>
  <c r="V21" i="19"/>
  <c r="V19" i="19"/>
  <c r="V17" i="19"/>
  <c r="V15" i="19"/>
  <c r="V13" i="19"/>
  <c r="V27" i="19"/>
  <c r="V26" i="19"/>
  <c r="V22" i="19"/>
  <c r="V20" i="19"/>
  <c r="V18" i="19"/>
  <c r="V16" i="19"/>
  <c r="V14" i="19"/>
  <c r="I79" i="19" l="1"/>
  <c r="I78" i="19"/>
  <c r="O12" i="21" s="1"/>
  <c r="AC50" i="19"/>
  <c r="S115" i="19"/>
  <c r="I83" i="19"/>
  <c r="AC42" i="19"/>
  <c r="Y28" i="19"/>
  <c r="I72" i="19"/>
  <c r="O6" i="21" s="1"/>
  <c r="AC52" i="19"/>
  <c r="AC49" i="19"/>
  <c r="AC47" i="19"/>
  <c r="I76" i="19"/>
  <c r="O10" i="21" s="1"/>
  <c r="AC51" i="19"/>
  <c r="AC55" i="19"/>
  <c r="I81" i="19"/>
  <c r="AC43" i="19"/>
  <c r="AC44" i="19"/>
  <c r="AC48" i="19"/>
  <c r="Z57" i="19"/>
  <c r="AC45" i="19"/>
  <c r="AA115" i="19"/>
  <c r="Y115" i="19"/>
  <c r="AC46" i="19"/>
  <c r="AC54" i="19"/>
  <c r="AC81" i="19"/>
  <c r="AC78" i="19"/>
  <c r="AC56" i="19"/>
  <c r="I23" i="19"/>
  <c r="AC114" i="19"/>
  <c r="AC111" i="19"/>
  <c r="I82" i="19"/>
  <c r="AC80" i="19"/>
  <c r="AC84" i="19"/>
  <c r="AC107" i="19"/>
  <c r="AC71" i="19"/>
  <c r="AC101" i="19"/>
  <c r="AC109" i="19"/>
  <c r="AC24" i="19"/>
  <c r="AC72" i="19"/>
  <c r="AC77" i="19"/>
  <c r="AC110" i="19"/>
  <c r="AC83" i="19"/>
  <c r="I24" i="19"/>
  <c r="AC102" i="19"/>
  <c r="AC103" i="19"/>
  <c r="AC73" i="19"/>
  <c r="AC82" i="19"/>
  <c r="AC53" i="19"/>
  <c r="AC100" i="19"/>
  <c r="AC106" i="19"/>
  <c r="AC75" i="19"/>
  <c r="AC105" i="19"/>
  <c r="AC113" i="19"/>
  <c r="AC104" i="19"/>
  <c r="AC85" i="19"/>
  <c r="AC74" i="19"/>
  <c r="AC112" i="19"/>
  <c r="AC23" i="19"/>
  <c r="AC108" i="19"/>
  <c r="AC76" i="19"/>
  <c r="AC79" i="19"/>
  <c r="AC113" i="20"/>
  <c r="AC105" i="20"/>
  <c r="AC55" i="20"/>
  <c r="AC43" i="20"/>
  <c r="AC107" i="20"/>
  <c r="AC102" i="20"/>
  <c r="AC50" i="20"/>
  <c r="AC45" i="20"/>
  <c r="AC54" i="20"/>
  <c r="AC46" i="20"/>
  <c r="AC111" i="20"/>
  <c r="AC106" i="20"/>
  <c r="AC51" i="20"/>
  <c r="AC103" i="20"/>
  <c r="AC110" i="20"/>
  <c r="AC53" i="20"/>
  <c r="AC109" i="20"/>
  <c r="AC114" i="20"/>
  <c r="AC49" i="20"/>
  <c r="AC47" i="20"/>
  <c r="AC104" i="20"/>
  <c r="AC112" i="20"/>
  <c r="AC48" i="20"/>
  <c r="AC42" i="20"/>
  <c r="AC101" i="20"/>
  <c r="AC108" i="20"/>
  <c r="AC52" i="20"/>
  <c r="AC44" i="20"/>
  <c r="AC26" i="20"/>
  <c r="AC23" i="20"/>
  <c r="AC18" i="20"/>
  <c r="AC20" i="20"/>
  <c r="AC15" i="20"/>
  <c r="AC22" i="20"/>
  <c r="AC13" i="20"/>
  <c r="AC24" i="20"/>
  <c r="AC21" i="20"/>
  <c r="AC17" i="20"/>
  <c r="AC14" i="20"/>
  <c r="AC16" i="20"/>
  <c r="AC25" i="20"/>
  <c r="AC19" i="20"/>
  <c r="Y116" i="20"/>
  <c r="V116" i="20"/>
  <c r="Z116" i="20"/>
  <c r="AB116" i="20"/>
  <c r="AA57" i="20"/>
  <c r="AB57" i="20"/>
  <c r="W28" i="20"/>
  <c r="Z28" i="20"/>
  <c r="T116" i="20"/>
  <c r="Y86" i="19"/>
  <c r="T57" i="20"/>
  <c r="V57" i="20"/>
  <c r="V86" i="19"/>
  <c r="Z86" i="19"/>
  <c r="U115" i="19"/>
  <c r="AA116" i="20"/>
  <c r="T28" i="20"/>
  <c r="Z57" i="20"/>
  <c r="W116" i="20"/>
  <c r="S28" i="20"/>
  <c r="X57" i="20"/>
  <c r="AA28" i="20"/>
  <c r="Y28" i="20"/>
  <c r="X116" i="20"/>
  <c r="S116" i="20"/>
  <c r="S57" i="20"/>
  <c r="W57" i="20"/>
  <c r="U57" i="20"/>
  <c r="AB28" i="20"/>
  <c r="Y57" i="20"/>
  <c r="U28" i="20"/>
  <c r="U116" i="20"/>
  <c r="V28" i="20"/>
  <c r="X28" i="20"/>
  <c r="W86" i="19"/>
  <c r="AB115" i="19"/>
  <c r="X57" i="19"/>
  <c r="AA28" i="19"/>
  <c r="Y57" i="19"/>
  <c r="X86" i="19"/>
  <c r="X115" i="19"/>
  <c r="V115" i="19"/>
  <c r="S57" i="19"/>
  <c r="S28" i="19"/>
  <c r="AB57" i="19"/>
  <c r="U86" i="19"/>
  <c r="W28" i="19"/>
  <c r="T57" i="19"/>
  <c r="W115" i="19"/>
  <c r="T86" i="19"/>
  <c r="T115" i="19"/>
  <c r="S86" i="19"/>
  <c r="V57" i="19"/>
  <c r="X28" i="19"/>
  <c r="U57" i="19"/>
  <c r="Z115" i="19"/>
  <c r="V28" i="19"/>
  <c r="W57" i="19"/>
  <c r="AA86" i="19"/>
  <c r="AB28" i="19"/>
  <c r="U28" i="19"/>
  <c r="Z28" i="19"/>
  <c r="T28" i="19"/>
  <c r="AA57" i="19"/>
  <c r="AB86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H116" i="19" l="1"/>
  <c r="G116" i="19"/>
  <c r="AD114" i="19" s="1"/>
  <c r="T19" i="21" s="1"/>
  <c r="Q26" i="19"/>
  <c r="M25" i="19"/>
  <c r="Q20" i="19"/>
  <c r="M19" i="19"/>
  <c r="Q16" i="19"/>
  <c r="M15" i="19"/>
  <c r="R16" i="19"/>
  <c r="H20" i="19"/>
  <c r="R26" i="19"/>
  <c r="R20" i="19"/>
  <c r="Q22" i="19"/>
  <c r="M21" i="19"/>
  <c r="Q18" i="19"/>
  <c r="M17" i="19"/>
  <c r="Q14" i="19"/>
  <c r="N15" i="19"/>
  <c r="M13" i="19"/>
  <c r="N13" i="19"/>
  <c r="N19" i="19"/>
  <c r="P26" i="19"/>
  <c r="Q13" i="19"/>
  <c r="H15" i="19"/>
  <c r="G115" i="19"/>
  <c r="G19" i="19"/>
  <c r="G13" i="19"/>
  <c r="G42" i="19"/>
  <c r="G45" i="19"/>
  <c r="G17" i="19"/>
  <c r="G43" i="19"/>
  <c r="G48" i="19"/>
  <c r="G57" i="19"/>
  <c r="G87" i="19"/>
  <c r="AD85" i="19" s="1"/>
  <c r="S19" i="21" s="1"/>
  <c r="H28" i="19"/>
  <c r="H13" i="19"/>
  <c r="G29" i="19"/>
  <c r="H16" i="19"/>
  <c r="H29" i="19"/>
  <c r="H14" i="19"/>
  <c r="G28" i="19"/>
  <c r="G15" i="19"/>
  <c r="G47" i="19"/>
  <c r="G18" i="19"/>
  <c r="H17" i="19"/>
  <c r="G44" i="19"/>
  <c r="G86" i="19"/>
  <c r="G14" i="19"/>
  <c r="H19" i="19"/>
  <c r="G46" i="19"/>
  <c r="G58" i="19"/>
  <c r="AD56" i="19" s="1"/>
  <c r="R19" i="21" s="1"/>
  <c r="H18" i="19"/>
  <c r="G16" i="19"/>
  <c r="H58" i="19"/>
  <c r="H43" i="19"/>
  <c r="H45" i="19"/>
  <c r="H47" i="19"/>
  <c r="H87" i="19"/>
  <c r="AC87" i="19" s="1"/>
  <c r="H48" i="19"/>
  <c r="H57" i="19"/>
  <c r="H42" i="19"/>
  <c r="H86" i="19"/>
  <c r="H44" i="19"/>
  <c r="H46" i="19"/>
  <c r="Q27" i="19"/>
  <c r="P27" i="19"/>
  <c r="M27" i="19"/>
  <c r="R27" i="19"/>
  <c r="O27" i="19"/>
  <c r="N27" i="19"/>
  <c r="G51" i="19"/>
  <c r="G22" i="19"/>
  <c r="G20" i="19"/>
  <c r="G49" i="19"/>
  <c r="G26" i="19"/>
  <c r="G25" i="19"/>
  <c r="O14" i="19"/>
  <c r="G21" i="19"/>
  <c r="G50" i="19"/>
  <c r="G55" i="19"/>
  <c r="G54" i="19"/>
  <c r="R13" i="19"/>
  <c r="O16" i="19"/>
  <c r="N16" i="19"/>
  <c r="R17" i="19"/>
  <c r="N20" i="19"/>
  <c r="R21" i="19"/>
  <c r="N26" i="19"/>
  <c r="O15" i="19"/>
  <c r="O19" i="19"/>
  <c r="O25" i="19"/>
  <c r="P13" i="19"/>
  <c r="P14" i="19"/>
  <c r="H49" i="19"/>
  <c r="R14" i="19"/>
  <c r="N17" i="19"/>
  <c r="R18" i="19"/>
  <c r="N21" i="19"/>
  <c r="R22" i="19"/>
  <c r="O22" i="19"/>
  <c r="P20" i="19"/>
  <c r="M14" i="19"/>
  <c r="Q15" i="19"/>
  <c r="M18" i="19"/>
  <c r="Q19" i="19"/>
  <c r="M22" i="19"/>
  <c r="Q25" i="19"/>
  <c r="P18" i="19"/>
  <c r="H51" i="19"/>
  <c r="P17" i="19"/>
  <c r="P21" i="19"/>
  <c r="O18" i="19"/>
  <c r="O13" i="19"/>
  <c r="H21" i="19"/>
  <c r="P22" i="19"/>
  <c r="N14" i="19"/>
  <c r="R15" i="19"/>
  <c r="N18" i="19"/>
  <c r="R19" i="19"/>
  <c r="N22" i="19"/>
  <c r="R25" i="19"/>
  <c r="H22" i="19"/>
  <c r="H50" i="19"/>
  <c r="O17" i="19"/>
  <c r="O21" i="19"/>
  <c r="O20" i="19"/>
  <c r="O26" i="19"/>
  <c r="H54" i="19"/>
  <c r="M16" i="19"/>
  <c r="Q17" i="19"/>
  <c r="M20" i="19"/>
  <c r="Q21" i="19"/>
  <c r="M26" i="19"/>
  <c r="H25" i="19"/>
  <c r="P15" i="19"/>
  <c r="P19" i="19"/>
  <c r="P25" i="19"/>
  <c r="H55" i="19"/>
  <c r="H26" i="19"/>
  <c r="P16" i="19"/>
  <c r="N25" i="19"/>
  <c r="AC86" i="19" l="1"/>
  <c r="AC29" i="19"/>
  <c r="AC116" i="19"/>
  <c r="AC58" i="19"/>
  <c r="AC57" i="19"/>
  <c r="AC28" i="19"/>
  <c r="AD104" i="19"/>
  <c r="AD107" i="19"/>
  <c r="AD106" i="19"/>
  <c r="AD102" i="19"/>
  <c r="AD111" i="19"/>
  <c r="T16" i="21" s="1"/>
  <c r="AD103" i="19"/>
  <c r="AD108" i="19"/>
  <c r="AD109" i="19"/>
  <c r="AD112" i="19"/>
  <c r="AD101" i="19"/>
  <c r="AD100" i="19"/>
  <c r="AD110" i="19"/>
  <c r="T15" i="21" s="1"/>
  <c r="AD105" i="19"/>
  <c r="AD113" i="19"/>
  <c r="T18" i="21" s="1"/>
  <c r="AD77" i="19"/>
  <c r="AD83" i="19"/>
  <c r="AD75" i="19"/>
  <c r="AD79" i="19"/>
  <c r="AD82" i="19"/>
  <c r="S16" i="21" s="1"/>
  <c r="AD73" i="19"/>
  <c r="AD81" i="19"/>
  <c r="S15" i="21" s="1"/>
  <c r="AD76" i="19"/>
  <c r="AD78" i="19"/>
  <c r="AD71" i="19"/>
  <c r="AD72" i="19"/>
  <c r="AD74" i="19"/>
  <c r="AD84" i="19"/>
  <c r="S18" i="21" s="1"/>
  <c r="AD80" i="19"/>
  <c r="AD55" i="19"/>
  <c r="R18" i="21" s="1"/>
  <c r="AD42" i="19"/>
  <c r="AD45" i="19"/>
  <c r="AD51" i="19"/>
  <c r="AD54" i="19"/>
  <c r="AD46" i="19"/>
  <c r="AD49" i="19"/>
  <c r="AD52" i="19"/>
  <c r="R15" i="21" s="1"/>
  <c r="AD44" i="19"/>
  <c r="AD53" i="19"/>
  <c r="R16" i="21" s="1"/>
  <c r="AD48" i="19"/>
  <c r="AD47" i="19"/>
  <c r="AD43" i="19"/>
  <c r="AD50" i="19"/>
  <c r="AD24" i="19"/>
  <c r="Q16" i="21" s="1"/>
  <c r="AD23" i="19"/>
  <c r="Q15" i="21" s="1"/>
  <c r="I50" i="19"/>
  <c r="I25" i="19"/>
  <c r="P57" i="19"/>
  <c r="I42" i="19"/>
  <c r="N5" i="21" s="1"/>
  <c r="I86" i="19"/>
  <c r="I47" i="19"/>
  <c r="N10" i="21" s="1"/>
  <c r="I45" i="19"/>
  <c r="N8" i="21" s="1"/>
  <c r="I26" i="19"/>
  <c r="I49" i="19"/>
  <c r="N12" i="21" s="1"/>
  <c r="I17" i="19"/>
  <c r="M9" i="21" s="1"/>
  <c r="I57" i="19"/>
  <c r="I13" i="19"/>
  <c r="M5" i="21" s="1"/>
  <c r="I22" i="19"/>
  <c r="I44" i="19"/>
  <c r="N7" i="21" s="1"/>
  <c r="R28" i="19"/>
  <c r="M28" i="19"/>
  <c r="AC13" i="19"/>
  <c r="AD13" i="19" s="1"/>
  <c r="I43" i="19"/>
  <c r="N6" i="21" s="1"/>
  <c r="I21" i="19"/>
  <c r="AC20" i="19"/>
  <c r="AD20" i="19" s="1"/>
  <c r="Q12" i="21" s="1"/>
  <c r="AC25" i="19"/>
  <c r="AD25" i="19" s="1"/>
  <c r="Q17" i="21" s="1"/>
  <c r="AC26" i="19"/>
  <c r="AD26" i="19" s="1"/>
  <c r="Q18" i="21" s="1"/>
  <c r="R57" i="19"/>
  <c r="AC21" i="19"/>
  <c r="AD21" i="19" s="1"/>
  <c r="Q13" i="21" s="1"/>
  <c r="M115" i="19"/>
  <c r="AC19" i="19"/>
  <c r="AD19" i="19" s="1"/>
  <c r="Q11" i="21" s="1"/>
  <c r="N28" i="19"/>
  <c r="O86" i="19"/>
  <c r="I46" i="19"/>
  <c r="N9" i="21" s="1"/>
  <c r="O5" i="21"/>
  <c r="Q28" i="19"/>
  <c r="AC14" i="19"/>
  <c r="AD14" i="19" s="1"/>
  <c r="Q6" i="21" s="1"/>
  <c r="I48" i="19"/>
  <c r="N11" i="21" s="1"/>
  <c r="AC18" i="19"/>
  <c r="AD18" i="19" s="1"/>
  <c r="Q10" i="21" s="1"/>
  <c r="R86" i="19"/>
  <c r="M86" i="19"/>
  <c r="AC15" i="19"/>
  <c r="AD15" i="19" s="1"/>
  <c r="Q7" i="21" s="1"/>
  <c r="M57" i="19"/>
  <c r="Q86" i="19"/>
  <c r="P28" i="19"/>
  <c r="AC27" i="19"/>
  <c r="AD27" i="19" s="1"/>
  <c r="Q19" i="21" s="1"/>
  <c r="O57" i="19"/>
  <c r="N86" i="19"/>
  <c r="AC22" i="19"/>
  <c r="AD22" i="19" s="1"/>
  <c r="Q14" i="21" s="1"/>
  <c r="AC17" i="19"/>
  <c r="AD17" i="19" s="1"/>
  <c r="Q9" i="21" s="1"/>
  <c r="N57" i="19"/>
  <c r="AC16" i="19"/>
  <c r="AD16" i="19" s="1"/>
  <c r="Q8" i="21" s="1"/>
  <c r="P86" i="19"/>
  <c r="O28" i="19"/>
  <c r="I55" i="19"/>
  <c r="I51" i="19"/>
  <c r="I18" i="19"/>
  <c r="M10" i="21" s="1"/>
  <c r="I54" i="19"/>
  <c r="Q57" i="19"/>
  <c r="I19" i="19"/>
  <c r="M11" i="21" s="1"/>
  <c r="I87" i="19"/>
  <c r="I16" i="19"/>
  <c r="M8" i="21" s="1"/>
  <c r="I58" i="19"/>
  <c r="AD58" i="19" s="1"/>
  <c r="R21" i="21" s="1"/>
  <c r="I15" i="19"/>
  <c r="M7" i="21" s="1"/>
  <c r="I28" i="19"/>
  <c r="I29" i="19"/>
  <c r="AD29" i="19" s="1"/>
  <c r="Q21" i="21" s="1"/>
  <c r="I20" i="19"/>
  <c r="M12" i="21" s="1"/>
  <c r="I14" i="19"/>
  <c r="M6" i="21" s="1"/>
  <c r="AD86" i="19" l="1"/>
  <c r="AD87" i="19"/>
  <c r="S21" i="21" s="1"/>
  <c r="AD28" i="19"/>
  <c r="Q20" i="21" s="1"/>
  <c r="AD57" i="19"/>
  <c r="T13" i="21"/>
  <c r="T14" i="21"/>
  <c r="T8" i="21"/>
  <c r="T10" i="21"/>
  <c r="T7" i="21"/>
  <c r="T11" i="21"/>
  <c r="T6" i="21"/>
  <c r="T12" i="21"/>
  <c r="T17" i="21"/>
  <c r="T9" i="21"/>
  <c r="S17" i="21"/>
  <c r="S11" i="21"/>
  <c r="S10" i="21"/>
  <c r="S13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7" i="21"/>
  <c r="S5" i="21"/>
  <c r="R5" i="21"/>
  <c r="Q5" i="21"/>
  <c r="AD88" i="19" l="1"/>
  <c r="S22" i="21" s="1"/>
  <c r="S20" i="21"/>
  <c r="AD59" i="19"/>
  <c r="R22" i="21" s="1"/>
  <c r="R20" i="21"/>
  <c r="AD30" i="19"/>
  <c r="Q22" i="21" s="1"/>
  <c r="A76" i="1"/>
  <c r="R56" i="20" l="1"/>
  <c r="G57" i="20"/>
  <c r="R27" i="20"/>
  <c r="N115" i="20"/>
  <c r="G116" i="20"/>
  <c r="G28" i="20"/>
  <c r="G29" i="20"/>
  <c r="G58" i="20"/>
  <c r="N27" i="20"/>
  <c r="M115" i="20"/>
  <c r="Q56" i="20"/>
  <c r="Q115" i="20"/>
  <c r="H28" i="20"/>
  <c r="P27" i="20"/>
  <c r="O56" i="20"/>
  <c r="H58" i="20"/>
  <c r="AC58" i="20" s="1"/>
  <c r="G117" i="20"/>
  <c r="O115" i="20"/>
  <c r="M56" i="20"/>
  <c r="H57" i="20"/>
  <c r="H117" i="20"/>
  <c r="P5" i="21"/>
  <c r="P56" i="20"/>
  <c r="P115" i="20"/>
  <c r="O27" i="20"/>
  <c r="H29" i="20"/>
  <c r="H116" i="20"/>
  <c r="H115" i="19"/>
  <c r="R115" i="20"/>
  <c r="M27" i="20"/>
  <c r="N56" i="20"/>
  <c r="Q27" i="20"/>
  <c r="AC57" i="20" l="1"/>
  <c r="AC29" i="20"/>
  <c r="AC116" i="20"/>
  <c r="AC117" i="20"/>
  <c r="AC28" i="20"/>
  <c r="I115" i="19"/>
  <c r="AC115" i="19"/>
  <c r="AD112" i="20"/>
  <c r="AD106" i="20"/>
  <c r="AD113" i="20"/>
  <c r="AD103" i="20"/>
  <c r="AD114" i="20"/>
  <c r="T19" i="22" s="1"/>
  <c r="AD104" i="20"/>
  <c r="AD109" i="20"/>
  <c r="AD108" i="20"/>
  <c r="AD101" i="20"/>
  <c r="AD110" i="20"/>
  <c r="AD105" i="20"/>
  <c r="AD111" i="20"/>
  <c r="AD102" i="20"/>
  <c r="AD107" i="20"/>
  <c r="AD54" i="20"/>
  <c r="AD45" i="20"/>
  <c r="AD42" i="20"/>
  <c r="AD55" i="20"/>
  <c r="R19" i="22" s="1"/>
  <c r="AD47" i="20"/>
  <c r="AD44" i="20"/>
  <c r="AD50" i="20"/>
  <c r="AD49" i="20"/>
  <c r="AD51" i="20"/>
  <c r="AD48" i="20"/>
  <c r="AD43" i="20"/>
  <c r="AD53" i="20"/>
  <c r="AD52" i="20"/>
  <c r="AD46" i="20"/>
  <c r="AD26" i="20"/>
  <c r="Q19" i="22" s="1"/>
  <c r="AD23" i="20"/>
  <c r="Q16" i="22" s="1"/>
  <c r="AD13" i="20"/>
  <c r="AD14" i="20"/>
  <c r="AD24" i="20"/>
  <c r="Q17" i="22" s="1"/>
  <c r="AD18" i="20"/>
  <c r="AD19" i="20"/>
  <c r="AD17" i="20"/>
  <c r="AD22" i="20"/>
  <c r="AD21" i="20"/>
  <c r="AD15" i="20"/>
  <c r="AD16" i="20"/>
  <c r="AD20" i="20"/>
  <c r="AD25" i="20"/>
  <c r="R115" i="19"/>
  <c r="I57" i="20"/>
  <c r="I28" i="20"/>
  <c r="P116" i="20"/>
  <c r="P115" i="19"/>
  <c r="R116" i="20"/>
  <c r="Q115" i="19"/>
  <c r="I116" i="20"/>
  <c r="N115" i="19"/>
  <c r="O115" i="19"/>
  <c r="AC27" i="20"/>
  <c r="I117" i="20"/>
  <c r="AD117" i="20" s="1"/>
  <c r="T22" i="22" s="1"/>
  <c r="P28" i="20"/>
  <c r="N28" i="20"/>
  <c r="AC115" i="20"/>
  <c r="N116" i="20"/>
  <c r="AC56" i="20"/>
  <c r="R57" i="20"/>
  <c r="R28" i="20"/>
  <c r="I29" i="20"/>
  <c r="AD29" i="20" s="1"/>
  <c r="Q22" i="22" s="1"/>
  <c r="O57" i="20"/>
  <c r="Q28" i="20"/>
  <c r="P57" i="20"/>
  <c r="I116" i="19"/>
  <c r="AD116" i="19" s="1"/>
  <c r="T21" i="21" s="1"/>
  <c r="O116" i="20"/>
  <c r="M57" i="20"/>
  <c r="M28" i="20"/>
  <c r="N57" i="20"/>
  <c r="O28" i="20"/>
  <c r="I58" i="20"/>
  <c r="AD58" i="20" s="1"/>
  <c r="R22" i="22" s="1"/>
  <c r="Q57" i="20"/>
  <c r="Q116" i="20"/>
  <c r="M116" i="20"/>
  <c r="AD57" i="20" l="1"/>
  <c r="AD28" i="20"/>
  <c r="AD116" i="20"/>
  <c r="AD115" i="19"/>
  <c r="T9" i="22"/>
  <c r="T8" i="22"/>
  <c r="T13" i="22"/>
  <c r="T12" i="22"/>
  <c r="T7" i="22"/>
  <c r="T10" i="22"/>
  <c r="T18" i="22"/>
  <c r="T14" i="22"/>
  <c r="T16" i="22"/>
  <c r="T15" i="22"/>
  <c r="T11" i="22"/>
  <c r="T17" i="22"/>
  <c r="R14" i="22"/>
  <c r="R7" i="22"/>
  <c r="R13" i="22"/>
  <c r="R10" i="22"/>
  <c r="R8" i="22"/>
  <c r="R11" i="22"/>
  <c r="R16" i="22"/>
  <c r="R12" i="22"/>
  <c r="R9" i="22"/>
  <c r="R15" i="22"/>
  <c r="R18" i="22"/>
  <c r="Q10" i="22"/>
  <c r="Q12" i="22"/>
  <c r="Q18" i="22"/>
  <c r="Q11" i="22"/>
  <c r="Q13" i="22"/>
  <c r="Q9" i="22"/>
  <c r="Q7" i="22"/>
  <c r="Q8" i="22"/>
  <c r="Q14" i="22"/>
  <c r="Q15" i="22"/>
  <c r="AD115" i="20"/>
  <c r="T20" i="22" s="1"/>
  <c r="Q6" i="22"/>
  <c r="AD56" i="20"/>
  <c r="R20" i="22" s="1"/>
  <c r="AD27" i="20"/>
  <c r="Q20" i="22" s="1"/>
  <c r="AD118" i="20" l="1"/>
  <c r="T23" i="22" s="1"/>
  <c r="T21" i="22"/>
  <c r="AD59" i="20"/>
  <c r="R23" i="22" s="1"/>
  <c r="R21" i="22"/>
  <c r="AD117" i="19"/>
  <c r="T22" i="21" s="1"/>
  <c r="T20" i="21"/>
  <c r="AD30" i="20"/>
  <c r="Q23" i="22" s="1"/>
  <c r="Q21" i="22"/>
  <c r="T5" i="21"/>
  <c r="R6" i="22"/>
  <c r="T6" i="22"/>
</calcChain>
</file>

<file path=xl/sharedStrings.xml><?xml version="1.0" encoding="utf-8"?>
<sst xmlns="http://schemas.openxmlformats.org/spreadsheetml/2006/main" count="1110" uniqueCount="90">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</sst>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23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0" fontId="4" fillId="5" borderId="0" xfId="0" applyFont="1" applyFill="1" applyBorder="1"/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 wrapText="1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43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3"/>
  <sheetViews>
    <sheetView workbookViewId="0">
      <pane xSplit="4" ySplit="3" topLeftCell="E47" activePane="bottomRight" state="frozen"/>
      <selection pane="topRight" activeCell="E1" sqref="E1"/>
      <selection pane="bottomLeft" activeCell="A4" sqref="A4"/>
      <selection pane="bottomRight" activeCell="E71" sqref="E71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625" customWidth="1"/>
    <col min="6" max="7" width="16.125" style="2" bestFit="1" customWidth="1"/>
    <col min="8" max="8" width="15.375" style="2" bestFit="1" customWidth="1"/>
    <col min="9" max="9" width="16.125" style="2" bestFit="1" customWidth="1"/>
    <col min="10" max="10" width="15.375" style="2" bestFit="1" customWidth="1"/>
    <col min="11" max="11" width="14.625" style="2" bestFit="1" customWidth="1"/>
    <col min="12" max="12" width="15.125" style="4" bestFit="1" customWidth="1"/>
    <col min="13" max="13" width="13.625" style="2" bestFit="1" customWidth="1"/>
    <col min="14" max="14" width="12" style="4" bestFit="1" customWidth="1"/>
    <col min="15" max="15" width="17.625" style="4" bestFit="1" customWidth="1"/>
    <col min="16" max="16" width="14.625" style="4" bestFit="1" customWidth="1"/>
    <col min="17" max="17" width="23.375" style="4" customWidth="1"/>
    <col min="18" max="26" width="14.625" style="4" customWidth="1"/>
    <col min="27" max="27" width="18.625" style="2" bestFit="1" customWidth="1"/>
    <col min="28" max="28" width="22.625" bestFit="1" customWidth="1"/>
    <col min="29" max="29" width="22.625" style="2" bestFit="1" customWidth="1"/>
    <col min="30" max="30" width="27" bestFit="1" customWidth="1"/>
    <col min="31" max="31" width="18.625" style="2" bestFit="1" customWidth="1"/>
    <col min="32" max="32" width="22.875" bestFit="1" customWidth="1"/>
    <col min="33" max="33" width="17.625" style="2" bestFit="1" customWidth="1"/>
    <col min="34" max="34" width="22" bestFit="1" customWidth="1"/>
    <col min="35" max="36" width="22" customWidth="1"/>
    <col min="37" max="37" width="21.875" style="2" bestFit="1" customWidth="1"/>
    <col min="38" max="38" width="26.125" bestFit="1" customWidth="1"/>
    <col min="39" max="39" width="18.625" style="2" bestFit="1" customWidth="1"/>
    <col min="40" max="40" width="23" bestFit="1" customWidth="1"/>
    <col min="41" max="63" width="23" customWidth="1"/>
    <col min="64" max="64" width="15.375" style="2" bestFit="1" customWidth="1"/>
    <col min="65" max="68" width="25.125" style="2" customWidth="1"/>
    <col min="69" max="69" width="17.5" style="2" bestFit="1" customWidth="1"/>
  </cols>
  <sheetData>
    <row r="1" spans="1:73" s="6" customFormat="1" x14ac:dyDescent="0.25">
      <c r="C1" s="76" t="s">
        <v>16</v>
      </c>
      <c r="AV1" s="7"/>
      <c r="AW1" s="7"/>
      <c r="AX1" s="7"/>
      <c r="AY1" s="7"/>
      <c r="BL1" s="77"/>
      <c r="BM1" s="77"/>
      <c r="BN1" s="77"/>
      <c r="BO1" s="77"/>
      <c r="BP1" s="77"/>
      <c r="BQ1" s="77"/>
    </row>
    <row r="2" spans="1:73" s="6" customFormat="1" ht="47.25" x14ac:dyDescent="0.25">
      <c r="B2" s="6" t="s">
        <v>0</v>
      </c>
      <c r="C2" s="6" t="s">
        <v>2</v>
      </c>
      <c r="D2" s="6" t="s">
        <v>1</v>
      </c>
      <c r="E2" s="6" t="s">
        <v>65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35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52</v>
      </c>
      <c r="X2" s="6" t="s">
        <v>53</v>
      </c>
      <c r="Y2" s="6" t="s">
        <v>12</v>
      </c>
      <c r="Z2" s="6" t="s">
        <v>36</v>
      </c>
      <c r="AA2" s="6" t="s">
        <v>13</v>
      </c>
      <c r="AB2" s="6" t="s">
        <v>37</v>
      </c>
      <c r="AC2" s="6" t="s">
        <v>38</v>
      </c>
      <c r="AD2" s="6" t="s">
        <v>14</v>
      </c>
      <c r="AE2" s="6" t="s">
        <v>15</v>
      </c>
      <c r="AF2" s="6" t="s">
        <v>39</v>
      </c>
      <c r="AG2" s="6" t="s">
        <v>79</v>
      </c>
      <c r="AH2" s="6" t="s">
        <v>80</v>
      </c>
      <c r="AI2" s="6" t="s">
        <v>81</v>
      </c>
      <c r="AJ2" s="6" t="s">
        <v>82</v>
      </c>
      <c r="AK2" s="6" t="s">
        <v>54</v>
      </c>
      <c r="AL2" s="6" t="s">
        <v>55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BM2" s="8"/>
      <c r="BN2" s="8"/>
      <c r="BO2" s="8"/>
      <c r="BP2" s="8"/>
      <c r="BQ2" s="8"/>
    </row>
    <row r="3" spans="1:73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/>
      <c r="AJ3" s="5"/>
      <c r="AK3" s="5">
        <v>33</v>
      </c>
      <c r="AL3" s="5">
        <v>34</v>
      </c>
      <c r="AM3" s="5">
        <v>35</v>
      </c>
      <c r="AN3" s="5">
        <v>36</v>
      </c>
      <c r="AO3" s="5">
        <v>37</v>
      </c>
      <c r="AP3" s="5">
        <v>38</v>
      </c>
      <c r="AQ3" s="5">
        <v>39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1982005795.96</v>
      </c>
      <c r="F4">
        <v>0</v>
      </c>
      <c r="G4">
        <v>1982005795.96</v>
      </c>
      <c r="H4">
        <v>0</v>
      </c>
      <c r="I4">
        <v>1878108677.18068</v>
      </c>
      <c r="J4">
        <v>0</v>
      </c>
      <c r="K4">
        <v>50210669.002108097</v>
      </c>
      <c r="L4">
        <v>0.96214307337159199</v>
      </c>
      <c r="M4">
        <v>6960297.26032863</v>
      </c>
      <c r="N4">
        <v>1.9678602713629301</v>
      </c>
      <c r="O4">
        <v>41470.960736725603</v>
      </c>
      <c r="P4">
        <v>10.2554362716791</v>
      </c>
      <c r="Q4">
        <v>51.770454283682596</v>
      </c>
      <c r="R4">
        <v>3.9479789383814201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1982005795.96</v>
      </c>
      <c r="AQ4">
        <v>1982005795.96</v>
      </c>
      <c r="BL4"/>
      <c r="BM4"/>
      <c r="BN4"/>
      <c r="BO4"/>
      <c r="BP4"/>
      <c r="BQ4"/>
    </row>
    <row r="5" spans="1:73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1982005795.96</v>
      </c>
      <c r="F5">
        <v>1982005795.96</v>
      </c>
      <c r="G5">
        <v>1989456244.22</v>
      </c>
      <c r="H5">
        <v>7450448.2600002903</v>
      </c>
      <c r="I5">
        <v>1996006800.9913399</v>
      </c>
      <c r="J5">
        <v>117898123.81065799</v>
      </c>
      <c r="K5">
        <v>52344051.402541503</v>
      </c>
      <c r="L5">
        <v>0.92974467029998198</v>
      </c>
      <c r="M5">
        <v>7091861.2803312596</v>
      </c>
      <c r="N5">
        <v>2.2536972197615399</v>
      </c>
      <c r="O5">
        <v>40652.866392225202</v>
      </c>
      <c r="P5">
        <v>10.1359412882837</v>
      </c>
      <c r="Q5">
        <v>49.833157941351701</v>
      </c>
      <c r="R5">
        <v>3.9479789383814201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73668137.884693295</v>
      </c>
      <c r="Z5">
        <v>23451013.618424099</v>
      </c>
      <c r="AA5">
        <v>14890801.861083699</v>
      </c>
      <c r="AB5">
        <v>32104661.904764201</v>
      </c>
      <c r="AC5">
        <v>10466670.607873101</v>
      </c>
      <c r="AD5">
        <v>-1625621.61060477</v>
      </c>
      <c r="AE5">
        <v>-20824628.856763002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132131035.40947001</v>
      </c>
      <c r="AN5">
        <v>134964439.96744999</v>
      </c>
      <c r="AO5">
        <v>-127513991.70745</v>
      </c>
      <c r="AP5">
        <v>0</v>
      </c>
      <c r="AQ5">
        <v>7450448.2600002903</v>
      </c>
      <c r="AR5" s="3"/>
      <c r="AT5" s="3"/>
      <c r="AV5" s="3"/>
      <c r="AX5" s="3"/>
      <c r="AZ5" s="3"/>
      <c r="BB5" s="3"/>
      <c r="BD5" s="3"/>
      <c r="BG5" s="3"/>
      <c r="BI5" s="3"/>
      <c r="BK5" s="3"/>
      <c r="BL5"/>
      <c r="BM5"/>
      <c r="BN5"/>
      <c r="BO5"/>
      <c r="BP5"/>
      <c r="BQ5"/>
    </row>
    <row r="6" spans="1:73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1982005795.96</v>
      </c>
      <c r="F6">
        <v>1989456244.22</v>
      </c>
      <c r="G6">
        <v>2005256516.76</v>
      </c>
      <c r="H6">
        <v>15800272.5399996</v>
      </c>
      <c r="I6">
        <v>2038892064.63008</v>
      </c>
      <c r="J6">
        <v>42885263.638746597</v>
      </c>
      <c r="K6">
        <v>52781898.322964899</v>
      </c>
      <c r="L6">
        <v>0.95192689072471104</v>
      </c>
      <c r="M6">
        <v>7255845.8122452199</v>
      </c>
      <c r="N6">
        <v>2.57184475903659</v>
      </c>
      <c r="O6">
        <v>39498.744641826597</v>
      </c>
      <c r="P6">
        <v>10.020799597011999</v>
      </c>
      <c r="Q6">
        <v>48.001535398150502</v>
      </c>
      <c r="R6">
        <v>3.9479789383814201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14858985.975418899</v>
      </c>
      <c r="Z6">
        <v>-15039078.3063318</v>
      </c>
      <c r="AA6">
        <v>17960858.0823141</v>
      </c>
      <c r="AB6">
        <v>33217281.546094399</v>
      </c>
      <c r="AC6">
        <v>15216253.2400127</v>
      </c>
      <c r="AD6">
        <v>-1671097.7800906899</v>
      </c>
      <c r="AE6">
        <v>-19744158.019365001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44799044.738052703</v>
      </c>
      <c r="AN6">
        <v>44657132.239862397</v>
      </c>
      <c r="AO6">
        <v>-28856859.6998627</v>
      </c>
      <c r="AP6">
        <v>0</v>
      </c>
      <c r="AQ6">
        <v>15800272.5399996</v>
      </c>
      <c r="AR6" s="3"/>
      <c r="AT6" s="3"/>
      <c r="AV6" s="3"/>
      <c r="AX6" s="3"/>
      <c r="AZ6" s="3"/>
      <c r="BB6" s="3"/>
      <c r="BD6" s="3"/>
      <c r="BG6" s="3"/>
      <c r="BI6" s="3"/>
      <c r="BK6" s="3"/>
      <c r="BL6"/>
      <c r="BM6"/>
      <c r="BN6"/>
      <c r="BO6"/>
      <c r="BP6"/>
      <c r="BQ6"/>
    </row>
    <row r="7" spans="1:73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1982005795.96</v>
      </c>
      <c r="F7">
        <v>2005256516.76</v>
      </c>
      <c r="G7">
        <v>2027308341.5799999</v>
      </c>
      <c r="H7">
        <v>22051824.820000701</v>
      </c>
      <c r="I7">
        <v>2051459535.02037</v>
      </c>
      <c r="J7">
        <v>12567470.390288901</v>
      </c>
      <c r="K7">
        <v>51564837.805667304</v>
      </c>
      <c r="L7">
        <v>0.95632874409139801</v>
      </c>
      <c r="M7">
        <v>7425976.1607514601</v>
      </c>
      <c r="N7">
        <v>3.0278754080670098</v>
      </c>
      <c r="O7">
        <v>38481.097306977303</v>
      </c>
      <c r="P7">
        <v>9.8957132081634001</v>
      </c>
      <c r="Q7">
        <v>46.358998336221198</v>
      </c>
      <c r="R7">
        <v>3.9479789383814201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-34748716.953290999</v>
      </c>
      <c r="Z7">
        <v>-5217099.7383297104</v>
      </c>
      <c r="AA7">
        <v>18346612.535783499</v>
      </c>
      <c r="AB7">
        <v>43167395.657005802</v>
      </c>
      <c r="AC7">
        <v>13908939.910751101</v>
      </c>
      <c r="AD7">
        <v>-1885064.5419131301</v>
      </c>
      <c r="AE7">
        <v>-17712133.750411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15859933.1195956</v>
      </c>
      <c r="AN7">
        <v>14289432.4935163</v>
      </c>
      <c r="AO7">
        <v>7762392.3264843198</v>
      </c>
      <c r="AP7">
        <v>0</v>
      </c>
      <c r="AQ7">
        <v>22051824.820000701</v>
      </c>
      <c r="AR7" s="3"/>
      <c r="AT7" s="3"/>
      <c r="AV7" s="3"/>
      <c r="AX7" s="3"/>
      <c r="AZ7" s="3"/>
      <c r="BB7" s="3"/>
      <c r="BD7" s="3"/>
      <c r="BG7" s="3"/>
      <c r="BI7" s="3"/>
      <c r="BK7" s="3"/>
      <c r="BL7"/>
      <c r="BM7"/>
      <c r="BN7"/>
      <c r="BO7"/>
      <c r="BP7"/>
      <c r="BQ7"/>
    </row>
    <row r="8" spans="1:73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1982005795.96</v>
      </c>
      <c r="F8">
        <v>2027308341.5799999</v>
      </c>
      <c r="G8">
        <v>2037579441.96</v>
      </c>
      <c r="H8">
        <v>10271100.380000699</v>
      </c>
      <c r="I8">
        <v>2111449515.88467</v>
      </c>
      <c r="J8">
        <v>59989980.864293098</v>
      </c>
      <c r="K8">
        <v>51619151.528246902</v>
      </c>
      <c r="L8">
        <v>0.94108684399246501</v>
      </c>
      <c r="M8">
        <v>7653758.1977867996</v>
      </c>
      <c r="N8">
        <v>3.3189073858290401</v>
      </c>
      <c r="O8">
        <v>36916.266631640399</v>
      </c>
      <c r="P8">
        <v>9.7970115789991699</v>
      </c>
      <c r="Q8">
        <v>44.531043564924801</v>
      </c>
      <c r="R8">
        <v>4.3148085271500296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5598070.7876798697</v>
      </c>
      <c r="Z8">
        <v>10082024.061600599</v>
      </c>
      <c r="AA8">
        <v>23350125.553405002</v>
      </c>
      <c r="AB8">
        <v>25074421.3214145</v>
      </c>
      <c r="AC8">
        <v>22670853.326227099</v>
      </c>
      <c r="AD8">
        <v>-1525514.2877553899</v>
      </c>
      <c r="AE8">
        <v>-19862488.235452302</v>
      </c>
      <c r="AF8">
        <v>-2147363.8358005802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63240128.691318803</v>
      </c>
      <c r="AN8">
        <v>63271256.074571498</v>
      </c>
      <c r="AO8">
        <v>-53000155.694570802</v>
      </c>
      <c r="AP8">
        <v>0</v>
      </c>
      <c r="AQ8">
        <v>10271100.380000699</v>
      </c>
      <c r="AR8" s="3"/>
      <c r="AT8" s="3"/>
      <c r="AV8" s="3"/>
      <c r="AX8" s="3"/>
      <c r="AZ8" s="3"/>
      <c r="BB8" s="3"/>
      <c r="BD8" s="3"/>
      <c r="BG8" s="3"/>
      <c r="BI8" s="3"/>
      <c r="BK8" s="3"/>
      <c r="BL8"/>
      <c r="BM8"/>
      <c r="BN8"/>
      <c r="BO8"/>
      <c r="BP8"/>
      <c r="BQ8"/>
    </row>
    <row r="9" spans="1:73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1982005795.96</v>
      </c>
      <c r="F9">
        <v>2037579441.96</v>
      </c>
      <c r="G9">
        <v>2058514380.3499899</v>
      </c>
      <c r="H9">
        <v>20934938.389997199</v>
      </c>
      <c r="I9">
        <v>2131304168.75934</v>
      </c>
      <c r="J9">
        <v>19854652.874673001</v>
      </c>
      <c r="K9">
        <v>52714217.325170897</v>
      </c>
      <c r="L9">
        <v>0.97563671382010297</v>
      </c>
      <c r="M9">
        <v>7724917.1056259898</v>
      </c>
      <c r="N9">
        <v>3.4904721082377601</v>
      </c>
      <c r="O9">
        <v>37453.023944480199</v>
      </c>
      <c r="P9">
        <v>9.6137296788515201</v>
      </c>
      <c r="Q9">
        <v>43.881940918520002</v>
      </c>
      <c r="R9">
        <v>4.4245720341107297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39707341.847191297</v>
      </c>
      <c r="Z9">
        <v>-20385941.4434014</v>
      </c>
      <c r="AA9">
        <v>7751177.7756346799</v>
      </c>
      <c r="AB9">
        <v>13959297.741871299</v>
      </c>
      <c r="AC9">
        <v>-8104038.1064764</v>
      </c>
      <c r="AD9">
        <v>-2592116.0127329198</v>
      </c>
      <c r="AE9">
        <v>-7098774.9855081597</v>
      </c>
      <c r="AF9">
        <v>-731707.94856523594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22505238.868013099</v>
      </c>
      <c r="AN9">
        <v>21864377.636230901</v>
      </c>
      <c r="AO9">
        <v>-929439.24623365502</v>
      </c>
      <c r="AP9">
        <v>0</v>
      </c>
      <c r="AQ9">
        <v>20934938.389997199</v>
      </c>
      <c r="AR9" s="3"/>
      <c r="AT9" s="3"/>
      <c r="AV9" s="3"/>
      <c r="AX9" s="3"/>
      <c r="AZ9" s="3"/>
      <c r="BB9" s="3"/>
      <c r="BD9" s="3"/>
      <c r="BG9" s="3"/>
      <c r="BI9" s="3"/>
      <c r="BK9" s="3"/>
      <c r="BL9"/>
      <c r="BM9"/>
      <c r="BN9"/>
      <c r="BO9"/>
      <c r="BP9"/>
      <c r="BQ9"/>
    </row>
    <row r="10" spans="1:73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1982005795.96</v>
      </c>
      <c r="F10">
        <v>2058514380.3499899</v>
      </c>
      <c r="G10">
        <v>2159213508.4299998</v>
      </c>
      <c r="H10">
        <v>100699128.080001</v>
      </c>
      <c r="I10">
        <v>2233299313.5462499</v>
      </c>
      <c r="J10">
        <v>101995144.78691</v>
      </c>
      <c r="K10">
        <v>53373827.418880001</v>
      </c>
      <c r="L10">
        <v>0.93387079184057298</v>
      </c>
      <c r="M10">
        <v>7772765.2908378402</v>
      </c>
      <c r="N10">
        <v>3.9164022364798399</v>
      </c>
      <c r="O10">
        <v>37497.459874480199</v>
      </c>
      <c r="P10">
        <v>9.7915426761424804</v>
      </c>
      <c r="Q10">
        <v>43.095951393756799</v>
      </c>
      <c r="R10">
        <v>4.5002073632750399</v>
      </c>
      <c r="S10">
        <v>0</v>
      </c>
      <c r="T10">
        <v>0</v>
      </c>
      <c r="U10">
        <v>0</v>
      </c>
      <c r="V10">
        <v>0</v>
      </c>
      <c r="W10">
        <v>7.6496247391932296E-2</v>
      </c>
      <c r="X10">
        <v>0</v>
      </c>
      <c r="Y10">
        <v>35569324.878848098</v>
      </c>
      <c r="Z10">
        <v>25255273.607143201</v>
      </c>
      <c r="AA10">
        <v>5683929.5188827598</v>
      </c>
      <c r="AB10">
        <v>33276852.581209201</v>
      </c>
      <c r="AC10">
        <v>-675166.98916859599</v>
      </c>
      <c r="AD10">
        <v>2466795.8584225602</v>
      </c>
      <c r="AE10">
        <v>-8704013.40038619</v>
      </c>
      <c r="AF10">
        <v>-505423.53572935303</v>
      </c>
      <c r="AG10">
        <v>0</v>
      </c>
      <c r="AH10">
        <v>0</v>
      </c>
      <c r="AI10">
        <v>0</v>
      </c>
      <c r="AJ10">
        <v>0</v>
      </c>
      <c r="AK10">
        <v>2734634.3054004</v>
      </c>
      <c r="AL10">
        <v>0</v>
      </c>
      <c r="AM10">
        <v>95102206.824622303</v>
      </c>
      <c r="AN10">
        <v>98944884.744145498</v>
      </c>
      <c r="AO10">
        <v>1754243.33585562</v>
      </c>
      <c r="AP10">
        <v>0</v>
      </c>
      <c r="AQ10">
        <v>100699128.080001</v>
      </c>
      <c r="AR10" s="3"/>
      <c r="AT10" s="3"/>
      <c r="AV10" s="3"/>
      <c r="AX10" s="3"/>
      <c r="AZ10" s="3"/>
      <c r="BB10" s="3"/>
      <c r="BD10" s="3"/>
      <c r="BG10" s="3"/>
      <c r="BI10" s="3"/>
      <c r="BK10" s="3"/>
      <c r="BL10"/>
      <c r="BM10"/>
      <c r="BN10"/>
      <c r="BO10"/>
      <c r="BP10"/>
      <c r="BQ10"/>
    </row>
    <row r="11" spans="1:73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1982005795.96</v>
      </c>
      <c r="F11">
        <v>2159213508.4299998</v>
      </c>
      <c r="G11">
        <v>2073487038.28</v>
      </c>
      <c r="H11">
        <v>-85726470.149999797</v>
      </c>
      <c r="I11">
        <v>2090791533.1921599</v>
      </c>
      <c r="J11">
        <v>-142507780.35409001</v>
      </c>
      <c r="K11">
        <v>53288697.102424197</v>
      </c>
      <c r="L11">
        <v>1.0317452836382901</v>
      </c>
      <c r="M11">
        <v>7745481.23211521</v>
      </c>
      <c r="N11">
        <v>2.8613463106180999</v>
      </c>
      <c r="O11">
        <v>35760.626394547202</v>
      </c>
      <c r="P11">
        <v>9.9377664452826906</v>
      </c>
      <c r="Q11">
        <v>42.158846073139003</v>
      </c>
      <c r="R11">
        <v>4.6904854674923504</v>
      </c>
      <c r="S11">
        <v>0</v>
      </c>
      <c r="T11">
        <v>0</v>
      </c>
      <c r="U11">
        <v>0</v>
      </c>
      <c r="V11">
        <v>0</v>
      </c>
      <c r="W11">
        <v>7.6496247391932296E-2</v>
      </c>
      <c r="X11">
        <v>0</v>
      </c>
      <c r="Y11">
        <v>-4782853.4183069998</v>
      </c>
      <c r="Z11">
        <v>-63621596.392088503</v>
      </c>
      <c r="AA11">
        <v>-1473131.0837824</v>
      </c>
      <c r="AB11">
        <v>-90147911.714342803</v>
      </c>
      <c r="AC11">
        <v>29211014.582727201</v>
      </c>
      <c r="AD11">
        <v>2238488.2148257201</v>
      </c>
      <c r="AE11">
        <v>-11280334.2594142</v>
      </c>
      <c r="AF11">
        <v>-1204891.4289271899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-141061215.499309</v>
      </c>
      <c r="AN11">
        <v>-139331018.16473699</v>
      </c>
      <c r="AO11">
        <v>53604548.014737502</v>
      </c>
      <c r="AP11">
        <v>0</v>
      </c>
      <c r="AQ11">
        <v>-85726470.149999797</v>
      </c>
      <c r="AR11" s="3"/>
      <c r="AT11" s="3"/>
      <c r="AV11" s="3"/>
      <c r="AX11" s="3"/>
      <c r="AZ11" s="3"/>
      <c r="BB11" s="3"/>
      <c r="BD11" s="3"/>
      <c r="BG11" s="3"/>
      <c r="BI11" s="3"/>
      <c r="BK11" s="3"/>
      <c r="BL11"/>
      <c r="BM11"/>
      <c r="BN11"/>
      <c r="BO11"/>
      <c r="BP11"/>
      <c r="BQ11"/>
    </row>
    <row r="12" spans="1:73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1982005795.96</v>
      </c>
      <c r="F12">
        <v>2073487038.28</v>
      </c>
      <c r="G12">
        <v>2006777276.8699999</v>
      </c>
      <c r="H12">
        <v>-66709761.409998998</v>
      </c>
      <c r="I12">
        <v>2052079946.4800799</v>
      </c>
      <c r="J12">
        <v>-38711586.712074898</v>
      </c>
      <c r="K12">
        <v>50477491.032349497</v>
      </c>
      <c r="L12">
        <v>1.06277026274047</v>
      </c>
      <c r="M12">
        <v>7755004.4617863204</v>
      </c>
      <c r="N12">
        <v>3.3160361555710001</v>
      </c>
      <c r="O12">
        <v>34836.138545565504</v>
      </c>
      <c r="P12">
        <v>10.1406948951419</v>
      </c>
      <c r="Q12">
        <v>41.684893621935302</v>
      </c>
      <c r="R12">
        <v>4.9276273848823298</v>
      </c>
      <c r="S12">
        <v>0.16349572960912701</v>
      </c>
      <c r="T12">
        <v>0</v>
      </c>
      <c r="U12">
        <v>0</v>
      </c>
      <c r="V12">
        <v>0</v>
      </c>
      <c r="W12">
        <v>0.14858457201804401</v>
      </c>
      <c r="X12">
        <v>0</v>
      </c>
      <c r="Y12">
        <v>-71064888.041222095</v>
      </c>
      <c r="Z12">
        <v>-17824527.549885601</v>
      </c>
      <c r="AA12">
        <v>2002182.0492676401</v>
      </c>
      <c r="AB12">
        <v>41136548.147473998</v>
      </c>
      <c r="AC12">
        <v>15500007.4189585</v>
      </c>
      <c r="AD12">
        <v>2916828.8596050399</v>
      </c>
      <c r="AE12">
        <v>-5563187.4459224399</v>
      </c>
      <c r="AF12">
        <v>-1451770.7291632099</v>
      </c>
      <c r="AG12">
        <v>-3861484.5228403602</v>
      </c>
      <c r="AH12">
        <v>0</v>
      </c>
      <c r="AI12">
        <v>0</v>
      </c>
      <c r="AJ12">
        <v>0</v>
      </c>
      <c r="AK12">
        <v>2278562.3532980499</v>
      </c>
      <c r="AL12">
        <v>0</v>
      </c>
      <c r="AM12">
        <v>-35931729.460430503</v>
      </c>
      <c r="AN12">
        <v>-36059625.766734801</v>
      </c>
      <c r="AO12">
        <v>-30650135.643264201</v>
      </c>
      <c r="AP12">
        <v>0</v>
      </c>
      <c r="AQ12">
        <v>-66709761.409998998</v>
      </c>
      <c r="AR12" s="3"/>
      <c r="AT12" s="3"/>
      <c r="AV12" s="3"/>
      <c r="AX12" s="3"/>
      <c r="AZ12" s="3"/>
      <c r="BB12" s="3"/>
      <c r="BD12" s="3"/>
      <c r="BG12" s="3"/>
      <c r="BI12" s="3"/>
      <c r="BK12" s="3"/>
      <c r="BL12"/>
      <c r="BM12"/>
      <c r="BN12"/>
      <c r="BO12"/>
      <c r="BP12"/>
      <c r="BQ12"/>
    </row>
    <row r="13" spans="1:73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1982005795.96</v>
      </c>
      <c r="F13">
        <v>2006777276.8699999</v>
      </c>
      <c r="G13">
        <v>2038141150.5599999</v>
      </c>
      <c r="H13">
        <v>31363873.689998899</v>
      </c>
      <c r="I13">
        <v>2084090855.4311399</v>
      </c>
      <c r="J13">
        <v>32010908.951051999</v>
      </c>
      <c r="K13">
        <v>49319062.1553571</v>
      </c>
      <c r="L13">
        <v>1.04274202161504</v>
      </c>
      <c r="M13">
        <v>7835845.1902625496</v>
      </c>
      <c r="N13">
        <v>4.0544672689716403</v>
      </c>
      <c r="O13">
        <v>34275.857544148203</v>
      </c>
      <c r="P13">
        <v>10.4057786444501</v>
      </c>
      <c r="Q13">
        <v>40.918324264493698</v>
      </c>
      <c r="R13">
        <v>4.8649150580478899</v>
      </c>
      <c r="S13">
        <v>0.63292140278146602</v>
      </c>
      <c r="T13">
        <v>0</v>
      </c>
      <c r="U13">
        <v>0</v>
      </c>
      <c r="V13">
        <v>0</v>
      </c>
      <c r="W13">
        <v>0.20355403543842199</v>
      </c>
      <c r="X13">
        <v>0</v>
      </c>
      <c r="Y13">
        <v>-40181533.355351098</v>
      </c>
      <c r="Z13">
        <v>15322710.399470299</v>
      </c>
      <c r="AA13">
        <v>8497432.3227526695</v>
      </c>
      <c r="AB13">
        <v>56740870.446837001</v>
      </c>
      <c r="AC13">
        <v>8606390.5169233494</v>
      </c>
      <c r="AD13">
        <v>3860938.6203019</v>
      </c>
      <c r="AE13">
        <v>-8375600.4785643797</v>
      </c>
      <c r="AF13">
        <v>414833.62961664802</v>
      </c>
      <c r="AG13">
        <v>-12057002.6989104</v>
      </c>
      <c r="AH13">
        <v>0</v>
      </c>
      <c r="AI13">
        <v>0</v>
      </c>
      <c r="AJ13">
        <v>0</v>
      </c>
      <c r="AK13">
        <v>1698305.52754262</v>
      </c>
      <c r="AL13">
        <v>0</v>
      </c>
      <c r="AM13">
        <v>34527344.930618599</v>
      </c>
      <c r="AN13">
        <v>33561714.230953999</v>
      </c>
      <c r="AO13">
        <v>-2197840.5409551002</v>
      </c>
      <c r="AP13">
        <v>0</v>
      </c>
      <c r="AQ13">
        <v>31363873.689998899</v>
      </c>
      <c r="AR13" s="3"/>
      <c r="AT13" s="3"/>
      <c r="AV13" s="3"/>
      <c r="AX13" s="3"/>
      <c r="AZ13" s="3"/>
      <c r="BB13" s="3"/>
      <c r="BD13" s="3"/>
      <c r="BG13" s="3"/>
      <c r="BI13" s="3"/>
      <c r="BK13" s="3"/>
      <c r="BL13"/>
      <c r="BM13"/>
      <c r="BN13"/>
      <c r="BO13"/>
      <c r="BP13"/>
      <c r="BQ13"/>
    </row>
    <row r="14" spans="1:73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1982005795.96</v>
      </c>
      <c r="F14">
        <v>2038141150.5599999</v>
      </c>
      <c r="G14">
        <v>2071410232.5</v>
      </c>
      <c r="H14">
        <v>33269081.9399997</v>
      </c>
      <c r="I14">
        <v>2040396863.42256</v>
      </c>
      <c r="J14">
        <v>-43693992.008577198</v>
      </c>
      <c r="K14">
        <v>48778969.139516801</v>
      </c>
      <c r="L14">
        <v>1.08046571906467</v>
      </c>
      <c r="M14">
        <v>7937154.0910799</v>
      </c>
      <c r="N14">
        <v>4.0873938730295398</v>
      </c>
      <c r="O14">
        <v>34150.688170845599</v>
      </c>
      <c r="P14">
        <v>10.314420342970701</v>
      </c>
      <c r="Q14">
        <v>40.878820848083699</v>
      </c>
      <c r="R14">
        <v>4.9469925011974398</v>
      </c>
      <c r="S14">
        <v>1.3892425646395801</v>
      </c>
      <c r="T14">
        <v>0</v>
      </c>
      <c r="U14">
        <v>0</v>
      </c>
      <c r="V14">
        <v>0</v>
      </c>
      <c r="W14">
        <v>0.25079276611763801</v>
      </c>
      <c r="X14">
        <v>0</v>
      </c>
      <c r="Y14">
        <v>-13607589.765833801</v>
      </c>
      <c r="Z14">
        <v>-22340810.702362701</v>
      </c>
      <c r="AA14">
        <v>10577677.354012599</v>
      </c>
      <c r="AB14">
        <v>2216451.6482136999</v>
      </c>
      <c r="AC14">
        <v>2904369.3381795702</v>
      </c>
      <c r="AD14">
        <v>-1396245.7504827899</v>
      </c>
      <c r="AE14">
        <v>-343883.12016486999</v>
      </c>
      <c r="AF14">
        <v>-645260.62301078904</v>
      </c>
      <c r="AG14">
        <v>-20082763.361682899</v>
      </c>
      <c r="AH14">
        <v>0</v>
      </c>
      <c r="AI14">
        <v>0</v>
      </c>
      <c r="AJ14">
        <v>0</v>
      </c>
      <c r="AK14">
        <v>989105.41772997798</v>
      </c>
      <c r="AL14">
        <v>0</v>
      </c>
      <c r="AM14">
        <v>-41728949.565402098</v>
      </c>
      <c r="AN14">
        <v>-41567977.711525798</v>
      </c>
      <c r="AO14">
        <v>74837059.651525602</v>
      </c>
      <c r="AP14">
        <v>0</v>
      </c>
      <c r="AQ14">
        <v>33269081.9399997</v>
      </c>
      <c r="AR14" s="3"/>
      <c r="AT14" s="3"/>
      <c r="AV14" s="3"/>
      <c r="AX14" s="3"/>
      <c r="AZ14" s="3"/>
      <c r="BB14" s="3"/>
      <c r="BD14" s="3"/>
      <c r="BG14" s="3"/>
      <c r="BI14" s="3"/>
      <c r="BK14" s="3"/>
      <c r="BL14"/>
      <c r="BM14"/>
      <c r="BN14"/>
      <c r="BO14"/>
      <c r="BP14"/>
      <c r="BQ14"/>
    </row>
    <row r="15" spans="1:73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1982005795.96</v>
      </c>
      <c r="F15">
        <v>2071410232.5</v>
      </c>
      <c r="G15">
        <v>2072288372.99</v>
      </c>
      <c r="H15">
        <v>878140.49000031501</v>
      </c>
      <c r="I15">
        <v>2020423212.8999701</v>
      </c>
      <c r="J15">
        <v>-19973650.522590201</v>
      </c>
      <c r="K15">
        <v>49610749.1752517</v>
      </c>
      <c r="L15">
        <v>1.1104609294024499</v>
      </c>
      <c r="M15">
        <v>8025235.1585930204</v>
      </c>
      <c r="N15">
        <v>3.9222313615073698</v>
      </c>
      <c r="O15">
        <v>34445.965549065702</v>
      </c>
      <c r="P15">
        <v>10.0458607060894</v>
      </c>
      <c r="Q15">
        <v>40.852316643461499</v>
      </c>
      <c r="R15">
        <v>4.9509370327779996</v>
      </c>
      <c r="S15">
        <v>2.2225746763552299</v>
      </c>
      <c r="T15">
        <v>0</v>
      </c>
      <c r="U15">
        <v>0</v>
      </c>
      <c r="V15">
        <v>0</v>
      </c>
      <c r="W15">
        <v>0.25079276611763801</v>
      </c>
      <c r="X15">
        <v>0</v>
      </c>
      <c r="Y15">
        <v>30261105.473729301</v>
      </c>
      <c r="Z15">
        <v>-16125712.701229</v>
      </c>
      <c r="AA15">
        <v>9645146.6889573894</v>
      </c>
      <c r="AB15">
        <v>-11868515.7724318</v>
      </c>
      <c r="AC15">
        <v>-4849996.3330890303</v>
      </c>
      <c r="AD15">
        <v>-3593957.3471187698</v>
      </c>
      <c r="AE15">
        <v>-295501.26651126298</v>
      </c>
      <c r="AF15">
        <v>-7457.63808997043</v>
      </c>
      <c r="AG15">
        <v>-22492412.659255601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-19327301.555038702</v>
      </c>
      <c r="AN15">
        <v>-19480106.7291926</v>
      </c>
      <c r="AO15">
        <v>20358247.2191929</v>
      </c>
      <c r="AP15">
        <v>0</v>
      </c>
      <c r="AQ15">
        <v>878140.49000031501</v>
      </c>
      <c r="AR15" s="3"/>
      <c r="AT15" s="3"/>
      <c r="AV15" s="3"/>
      <c r="AX15" s="3"/>
      <c r="AZ15" s="3"/>
      <c r="BB15" s="3"/>
      <c r="BD15" s="3"/>
      <c r="BG15" s="3"/>
      <c r="BI15" s="3"/>
      <c r="BK15" s="3"/>
      <c r="BL15"/>
      <c r="BM15"/>
      <c r="BN15"/>
      <c r="BO15"/>
      <c r="BP15"/>
      <c r="BQ15"/>
    </row>
    <row r="16" spans="1:73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1982005795.96</v>
      </c>
      <c r="F16">
        <v>2072288372.99</v>
      </c>
      <c r="G16">
        <v>2061553202.9300001</v>
      </c>
      <c r="H16">
        <v>-10735170.0599996</v>
      </c>
      <c r="I16">
        <v>2000211236.73931</v>
      </c>
      <c r="J16">
        <v>-20211976.1606602</v>
      </c>
      <c r="K16">
        <v>49617653.565965801</v>
      </c>
      <c r="L16">
        <v>1.1085994785009301</v>
      </c>
      <c r="M16">
        <v>8134601.0257977303</v>
      </c>
      <c r="N16">
        <v>3.7131944769069198</v>
      </c>
      <c r="O16">
        <v>34754.338327604899</v>
      </c>
      <c r="P16">
        <v>10.023007743929201</v>
      </c>
      <c r="Q16">
        <v>40.852507831566598</v>
      </c>
      <c r="R16">
        <v>5.1379719668072603</v>
      </c>
      <c r="S16">
        <v>3.2225746763552299</v>
      </c>
      <c r="T16">
        <v>0</v>
      </c>
      <c r="U16">
        <v>0</v>
      </c>
      <c r="V16">
        <v>0</v>
      </c>
      <c r="W16">
        <v>0.58215863595450601</v>
      </c>
      <c r="X16">
        <v>0</v>
      </c>
      <c r="Y16">
        <v>6998942.5925363703</v>
      </c>
      <c r="Z16">
        <v>-129556.862135185</v>
      </c>
      <c r="AA16">
        <v>11289444.2067378</v>
      </c>
      <c r="AB16">
        <v>-15741770.3392531</v>
      </c>
      <c r="AC16">
        <v>-4929091.3576107798</v>
      </c>
      <c r="AD16">
        <v>-637248.03456782398</v>
      </c>
      <c r="AE16">
        <v>200984.945279023</v>
      </c>
      <c r="AF16">
        <v>-1256949.7416145999</v>
      </c>
      <c r="AG16">
        <v>-26645891.121726502</v>
      </c>
      <c r="AH16">
        <v>0</v>
      </c>
      <c r="AI16">
        <v>0</v>
      </c>
      <c r="AJ16">
        <v>0</v>
      </c>
      <c r="AK16">
        <v>10676855.2261317</v>
      </c>
      <c r="AL16">
        <v>0</v>
      </c>
      <c r="AM16">
        <v>-20174280.486223102</v>
      </c>
      <c r="AN16">
        <v>-20536394.546849102</v>
      </c>
      <c r="AO16">
        <v>9801224.4868495408</v>
      </c>
      <c r="AP16">
        <v>0</v>
      </c>
      <c r="AQ16">
        <v>-10735170.0599996</v>
      </c>
      <c r="AR16" s="3"/>
      <c r="AT16" s="3"/>
      <c r="AV16" s="3"/>
      <c r="AX16" s="3"/>
      <c r="AZ16" s="3"/>
      <c r="BB16" s="3"/>
      <c r="BD16" s="3"/>
      <c r="BG16" s="3"/>
      <c r="BI16" s="3"/>
      <c r="BK16" s="3"/>
      <c r="BL16"/>
      <c r="BM16"/>
      <c r="BN16"/>
      <c r="BO16"/>
      <c r="BP16"/>
      <c r="BQ16"/>
    </row>
    <row r="17" spans="1:69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1982005795.96</v>
      </c>
      <c r="F17">
        <v>2061553202.9300001</v>
      </c>
      <c r="G17">
        <v>2028750453.3499999</v>
      </c>
      <c r="H17">
        <v>-32802749.580000099</v>
      </c>
      <c r="I17">
        <v>1918608067.57216</v>
      </c>
      <c r="J17">
        <v>-81603169.167153299</v>
      </c>
      <c r="K17">
        <v>50426283.302964203</v>
      </c>
      <c r="L17">
        <v>1.1220928005844</v>
      </c>
      <c r="M17">
        <v>8230440.1908660801</v>
      </c>
      <c r="N17">
        <v>2.76715273083131</v>
      </c>
      <c r="O17">
        <v>35929.964204060001</v>
      </c>
      <c r="P17">
        <v>9.9360436529274008</v>
      </c>
      <c r="Q17">
        <v>40.883902606181501</v>
      </c>
      <c r="R17">
        <v>5.2454096237288699</v>
      </c>
      <c r="S17">
        <v>4.2225746763552303</v>
      </c>
      <c r="T17">
        <v>0</v>
      </c>
      <c r="U17">
        <v>0</v>
      </c>
      <c r="V17">
        <v>0</v>
      </c>
      <c r="W17">
        <v>0.90132351811551004</v>
      </c>
      <c r="X17">
        <v>0</v>
      </c>
      <c r="Y17">
        <v>32676381.4395556</v>
      </c>
      <c r="Z17">
        <v>-9885858.7926116195</v>
      </c>
      <c r="AA17">
        <v>10214784.090726599</v>
      </c>
      <c r="AB17">
        <v>-80372042.952035099</v>
      </c>
      <c r="AC17">
        <v>-18095714.298998799</v>
      </c>
      <c r="AD17">
        <v>-1061829.0654498399</v>
      </c>
      <c r="AE17">
        <v>434922.44341572298</v>
      </c>
      <c r="AF17">
        <v>-585177.17204295099</v>
      </c>
      <c r="AG17">
        <v>-26507856.1955452</v>
      </c>
      <c r="AH17">
        <v>0</v>
      </c>
      <c r="AI17">
        <v>0</v>
      </c>
      <c r="AJ17">
        <v>0</v>
      </c>
      <c r="AK17">
        <v>9214414.4661997408</v>
      </c>
      <c r="AL17">
        <v>0</v>
      </c>
      <c r="AM17">
        <v>-83967976.036786005</v>
      </c>
      <c r="AN17">
        <v>-84085794.384618893</v>
      </c>
      <c r="AO17">
        <v>51283044.804618798</v>
      </c>
      <c r="AP17">
        <v>0</v>
      </c>
      <c r="AQ17">
        <v>-32802749.580000099</v>
      </c>
      <c r="AR17" s="3"/>
      <c r="AT17" s="3"/>
      <c r="AV17" s="3"/>
      <c r="AX17" s="3"/>
      <c r="AZ17" s="3"/>
      <c r="BB17" s="3"/>
      <c r="BD17" s="3"/>
      <c r="BG17" s="3"/>
      <c r="BI17" s="3"/>
      <c r="BK17" s="3"/>
      <c r="BL17"/>
      <c r="BM17"/>
      <c r="BN17"/>
      <c r="BO17"/>
      <c r="BP17"/>
      <c r="BQ17"/>
    </row>
    <row r="18" spans="1:69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1982005795.96</v>
      </c>
      <c r="F18">
        <v>2028750453.3499999</v>
      </c>
      <c r="G18">
        <v>1944704725.54</v>
      </c>
      <c r="H18">
        <v>-84045727.810000002</v>
      </c>
      <c r="I18">
        <v>1870448351.20544</v>
      </c>
      <c r="J18">
        <v>-48159716.366715699</v>
      </c>
      <c r="K18">
        <v>51170483.274555102</v>
      </c>
      <c r="L18">
        <v>1.14107392251718</v>
      </c>
      <c r="M18">
        <v>8305487.4310387298</v>
      </c>
      <c r="N18">
        <v>2.4508103105144601</v>
      </c>
      <c r="O18">
        <v>36739.208215965496</v>
      </c>
      <c r="P18">
        <v>9.8157797442903192</v>
      </c>
      <c r="Q18">
        <v>40.983856099556903</v>
      </c>
      <c r="R18">
        <v>5.7603430057312499</v>
      </c>
      <c r="S18">
        <v>5.2225746763552303</v>
      </c>
      <c r="T18">
        <v>0</v>
      </c>
      <c r="U18">
        <v>0</v>
      </c>
      <c r="V18">
        <v>0</v>
      </c>
      <c r="W18">
        <v>0.97807606224534105</v>
      </c>
      <c r="X18">
        <v>0</v>
      </c>
      <c r="Y18">
        <v>21557904.3169882</v>
      </c>
      <c r="Z18">
        <v>-10670628.621276701</v>
      </c>
      <c r="AA18">
        <v>8134768.24412861</v>
      </c>
      <c r="AB18">
        <v>-30757229.8204813</v>
      </c>
      <c r="AC18">
        <v>-11936511.7756317</v>
      </c>
      <c r="AD18">
        <v>-1693219.23886861</v>
      </c>
      <c r="AE18">
        <v>1028974.8868583801</v>
      </c>
      <c r="AF18">
        <v>-3100839.9903968601</v>
      </c>
      <c r="AG18">
        <v>-26086071.995433699</v>
      </c>
      <c r="AH18">
        <v>0</v>
      </c>
      <c r="AI18">
        <v>0</v>
      </c>
      <c r="AJ18">
        <v>0</v>
      </c>
      <c r="AK18">
        <v>2197032.9831991899</v>
      </c>
      <c r="AL18">
        <v>0</v>
      </c>
      <c r="AM18">
        <v>-51325821.010914497</v>
      </c>
      <c r="AN18">
        <v>-51263135.6730133</v>
      </c>
      <c r="AO18">
        <v>-32782592.136986699</v>
      </c>
      <c r="AP18">
        <v>0</v>
      </c>
      <c r="AQ18">
        <v>-84045727.810000002</v>
      </c>
      <c r="AR18" s="3"/>
      <c r="AT18" s="3"/>
      <c r="AV18" s="3"/>
      <c r="AX18" s="3"/>
      <c r="AZ18" s="3"/>
      <c r="BB18" s="3"/>
      <c r="BD18" s="3"/>
      <c r="BG18" s="3"/>
      <c r="BI18" s="3"/>
      <c r="BK18" s="3"/>
      <c r="BL18"/>
      <c r="BM18"/>
      <c r="BN18"/>
      <c r="BO18"/>
      <c r="BP18"/>
      <c r="BQ18"/>
    </row>
    <row r="19" spans="1:69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1982005795.96</v>
      </c>
      <c r="F19">
        <v>1944704725.54</v>
      </c>
      <c r="G19">
        <v>1874629430.3199999</v>
      </c>
      <c r="H19">
        <v>-70075295.220000103</v>
      </c>
      <c r="I19">
        <v>1900043381.20434</v>
      </c>
      <c r="J19">
        <v>29595029.998903099</v>
      </c>
      <c r="K19">
        <v>51744850.102946602</v>
      </c>
      <c r="L19">
        <v>1.1064619154751101</v>
      </c>
      <c r="M19">
        <v>8399260.8914992604</v>
      </c>
      <c r="N19">
        <v>2.6703515488898</v>
      </c>
      <c r="O19">
        <v>37339.930413868497</v>
      </c>
      <c r="P19">
        <v>9.6628115722948706</v>
      </c>
      <c r="Q19">
        <v>41.021127979784701</v>
      </c>
      <c r="R19">
        <v>5.9215337785000397</v>
      </c>
      <c r="S19">
        <v>6.2225746763552303</v>
      </c>
      <c r="T19">
        <v>0</v>
      </c>
      <c r="U19">
        <v>0</v>
      </c>
      <c r="V19">
        <v>0</v>
      </c>
      <c r="W19">
        <v>0.97807606224534105</v>
      </c>
      <c r="X19">
        <v>0</v>
      </c>
      <c r="Y19">
        <v>17103963.4136011</v>
      </c>
      <c r="Z19">
        <v>18645283.2225587</v>
      </c>
      <c r="AA19">
        <v>9267335.8062921297</v>
      </c>
      <c r="AB19">
        <v>21229304.2730776</v>
      </c>
      <c r="AC19">
        <v>-9057946.9539233707</v>
      </c>
      <c r="AD19">
        <v>-2134344.2951190402</v>
      </c>
      <c r="AE19">
        <v>374237.54468727298</v>
      </c>
      <c r="AF19">
        <v>-948079.97853902902</v>
      </c>
      <c r="AG19">
        <v>-25005395.5115714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29474357.521063901</v>
      </c>
      <c r="AN19">
        <v>29408786.634902999</v>
      </c>
      <c r="AO19">
        <v>-99484081.854903102</v>
      </c>
      <c r="AP19">
        <v>0</v>
      </c>
      <c r="AQ19">
        <v>-70075295.220000103</v>
      </c>
      <c r="AR19" s="3"/>
      <c r="AT19" s="3"/>
      <c r="AV19" s="3"/>
      <c r="AX19" s="3"/>
      <c r="AZ19" s="3"/>
      <c r="BB19" s="3"/>
      <c r="BD19" s="3"/>
      <c r="BG19" s="3"/>
      <c r="BI19" s="3"/>
      <c r="BK19" s="3"/>
      <c r="BL19"/>
      <c r="BM19"/>
      <c r="BN19"/>
      <c r="BO19"/>
      <c r="BP19"/>
      <c r="BQ19"/>
    </row>
    <row r="20" spans="1:69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1982005795.96</v>
      </c>
      <c r="F20">
        <v>1874629430.3199999</v>
      </c>
      <c r="G20">
        <v>1830572626.3499899</v>
      </c>
      <c r="H20">
        <v>-44056803.970000602</v>
      </c>
      <c r="I20">
        <v>1858989004.65239</v>
      </c>
      <c r="J20">
        <v>-41054376.551953703</v>
      </c>
      <c r="K20">
        <v>51942398.1681339</v>
      </c>
      <c r="L20">
        <v>1.0767597388407599</v>
      </c>
      <c r="M20">
        <v>8481156.0926418807</v>
      </c>
      <c r="N20">
        <v>2.9560754566985299</v>
      </c>
      <c r="O20">
        <v>38094.696885668702</v>
      </c>
      <c r="P20">
        <v>9.5234524029876901</v>
      </c>
      <c r="Q20">
        <v>41.073403477542698</v>
      </c>
      <c r="R20">
        <v>6.1711602035772204</v>
      </c>
      <c r="S20">
        <v>7.2225746763552303</v>
      </c>
      <c r="T20">
        <v>0</v>
      </c>
      <c r="U20">
        <v>0</v>
      </c>
      <c r="V20">
        <v>0</v>
      </c>
      <c r="W20">
        <v>1</v>
      </c>
      <c r="X20">
        <v>0.66313958588773203</v>
      </c>
      <c r="Y20">
        <v>10304113.396397701</v>
      </c>
      <c r="Z20">
        <v>15350149.852120001</v>
      </c>
      <c r="AA20">
        <v>7689236.0380116804</v>
      </c>
      <c r="AB20">
        <v>24787534.827645499</v>
      </c>
      <c r="AC20">
        <v>-10460284.383191099</v>
      </c>
      <c r="AD20">
        <v>-1888340.75092155</v>
      </c>
      <c r="AE20">
        <v>501951.30948506598</v>
      </c>
      <c r="AF20">
        <v>-1401352.39163396</v>
      </c>
      <c r="AG20">
        <v>-24104353.595256999</v>
      </c>
      <c r="AH20">
        <v>0</v>
      </c>
      <c r="AI20">
        <v>0</v>
      </c>
      <c r="AJ20">
        <v>0</v>
      </c>
      <c r="AK20">
        <v>425279.174070312</v>
      </c>
      <c r="AL20">
        <v>-61224588.800484002</v>
      </c>
      <c r="AM20">
        <v>-40020655.323757298</v>
      </c>
      <c r="AN20">
        <v>-41015388.758675203</v>
      </c>
      <c r="AO20">
        <v>-3041415.21132536</v>
      </c>
      <c r="AP20">
        <v>0</v>
      </c>
      <c r="AQ20">
        <v>-44056803.970000602</v>
      </c>
      <c r="AR20" s="3"/>
      <c r="AT20" s="3"/>
      <c r="AV20" s="3"/>
      <c r="AX20" s="3"/>
      <c r="AZ20" s="3"/>
      <c r="BB20" s="3"/>
      <c r="BD20" s="3"/>
      <c r="BG20" s="3"/>
      <c r="BI20" s="3"/>
      <c r="BK20" s="3"/>
      <c r="BL20"/>
      <c r="BM20"/>
      <c r="BN20"/>
      <c r="BO20"/>
      <c r="BP20"/>
      <c r="BQ20"/>
    </row>
    <row r="21" spans="1:69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826844308.60800004</v>
      </c>
      <c r="F21">
        <v>0</v>
      </c>
      <c r="G21">
        <v>826844308.60800004</v>
      </c>
      <c r="H21">
        <v>0</v>
      </c>
      <c r="I21">
        <v>785343410.91812301</v>
      </c>
      <c r="J21">
        <v>0</v>
      </c>
      <c r="K21">
        <v>13182251.3176105</v>
      </c>
      <c r="L21">
        <v>0.86995931295744799</v>
      </c>
      <c r="M21">
        <v>2342698.4265177799</v>
      </c>
      <c r="N21">
        <v>1.9330972179496</v>
      </c>
      <c r="O21">
        <v>35729.203733812901</v>
      </c>
      <c r="P21">
        <v>7.95231774721967</v>
      </c>
      <c r="Q21">
        <v>34.140199231586003</v>
      </c>
      <c r="R21">
        <v>3.4118555730131299</v>
      </c>
      <c r="S21">
        <v>0</v>
      </c>
      <c r="T21">
        <v>0</v>
      </c>
      <c r="U21">
        <v>0</v>
      </c>
      <c r="V21">
        <v>0</v>
      </c>
      <c r="W21">
        <v>3.9715989646569097E-2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826844308.60800004</v>
      </c>
      <c r="AQ21">
        <v>826844308.60800004</v>
      </c>
      <c r="AR21" s="3"/>
      <c r="AT21" s="3"/>
      <c r="AV21" s="3"/>
      <c r="AX21" s="3"/>
      <c r="AZ21" s="3"/>
      <c r="BB21" s="3"/>
      <c r="BD21" s="3"/>
      <c r="BG21" s="3"/>
      <c r="BI21" s="3"/>
      <c r="BK21" s="3"/>
      <c r="BL21"/>
      <c r="BM21"/>
      <c r="BN21"/>
      <c r="BO21"/>
      <c r="BP21"/>
      <c r="BQ21"/>
    </row>
    <row r="22" spans="1:69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833464644.60800004</v>
      </c>
      <c r="F22">
        <v>826844308.60800004</v>
      </c>
      <c r="G22">
        <v>828033113.74899995</v>
      </c>
      <c r="H22">
        <v>-5431530.8590000104</v>
      </c>
      <c r="I22">
        <v>813050348.88709199</v>
      </c>
      <c r="J22">
        <v>20718976.7996957</v>
      </c>
      <c r="K22">
        <v>13160356.087328</v>
      </c>
      <c r="L22">
        <v>0.87241420432272698</v>
      </c>
      <c r="M22">
        <v>2373994.01093113</v>
      </c>
      <c r="N22">
        <v>2.18984900450207</v>
      </c>
      <c r="O22">
        <v>34934.538686562599</v>
      </c>
      <c r="P22">
        <v>7.85675571062598</v>
      </c>
      <c r="Q22">
        <v>32.742217849672102</v>
      </c>
      <c r="R22">
        <v>3.4173216084984399</v>
      </c>
      <c r="S22">
        <v>0</v>
      </c>
      <c r="T22">
        <v>0</v>
      </c>
      <c r="U22">
        <v>0</v>
      </c>
      <c r="V22">
        <v>0</v>
      </c>
      <c r="W22">
        <v>3.9400519521070897E-2</v>
      </c>
      <c r="X22">
        <v>0</v>
      </c>
      <c r="Y22">
        <v>11775414.6802419</v>
      </c>
      <c r="Z22">
        <v>-2264396.6738708601</v>
      </c>
      <c r="AA22">
        <v>6654933.0589774298</v>
      </c>
      <c r="AB22">
        <v>12265544.142089801</v>
      </c>
      <c r="AC22">
        <v>4447436.8350851098</v>
      </c>
      <c r="AD22">
        <v>-445959.600852034</v>
      </c>
      <c r="AE22">
        <v>-6407737.5543064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26025234.887364902</v>
      </c>
      <c r="AN22">
        <v>24948306.2138151</v>
      </c>
      <c r="AO22">
        <v>-30379837.072815198</v>
      </c>
      <c r="AP22">
        <v>6620335.9999999898</v>
      </c>
      <c r="AQ22">
        <v>1188805.14099998</v>
      </c>
      <c r="AR22" s="3"/>
      <c r="AT22" s="3"/>
      <c r="AV22" s="3"/>
      <c r="AX22" s="3"/>
      <c r="AZ22" s="3"/>
      <c r="BB22" s="3"/>
      <c r="BD22" s="3"/>
      <c r="BG22" s="3"/>
      <c r="BI22" s="3"/>
      <c r="BK22" s="3"/>
      <c r="BL22"/>
      <c r="BM22"/>
      <c r="BN22"/>
      <c r="BO22"/>
      <c r="BP22"/>
      <c r="BQ22"/>
    </row>
    <row r="23" spans="1:69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849992306.96800005</v>
      </c>
      <c r="F23">
        <v>828033113.74899995</v>
      </c>
      <c r="G23">
        <v>843165072.45699894</v>
      </c>
      <c r="H23">
        <v>-1395703.65200022</v>
      </c>
      <c r="I23">
        <v>850470120.61998296</v>
      </c>
      <c r="J23">
        <v>21455796.376589201</v>
      </c>
      <c r="K23">
        <v>12694847.964590499</v>
      </c>
      <c r="L23">
        <v>0.86101809695644704</v>
      </c>
      <c r="M23">
        <v>2387167.5204925798</v>
      </c>
      <c r="N23">
        <v>2.5115033123946899</v>
      </c>
      <c r="O23">
        <v>33912.154516616501</v>
      </c>
      <c r="P23">
        <v>7.73155475249545</v>
      </c>
      <c r="Q23">
        <v>31.395239163424201</v>
      </c>
      <c r="R23">
        <v>3.4306824364425399</v>
      </c>
      <c r="S23">
        <v>0</v>
      </c>
      <c r="T23">
        <v>0</v>
      </c>
      <c r="U23">
        <v>0</v>
      </c>
      <c r="V23">
        <v>0</v>
      </c>
      <c r="W23">
        <v>3.8634396724294397E-2</v>
      </c>
      <c r="X23">
        <v>0</v>
      </c>
      <c r="Y23">
        <v>-10157495.237379899</v>
      </c>
      <c r="Z23">
        <v>5752591.2945402404</v>
      </c>
      <c r="AA23">
        <v>7095540.0099230502</v>
      </c>
      <c r="AB23">
        <v>13940169.9358135</v>
      </c>
      <c r="AC23">
        <v>6512196.2667425303</v>
      </c>
      <c r="AD23">
        <v>-489707.09291724698</v>
      </c>
      <c r="AE23">
        <v>-5637050.1761129098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17016245.000609301</v>
      </c>
      <c r="AN23">
        <v>19795568.220902599</v>
      </c>
      <c r="AO23">
        <v>-21191271.872902799</v>
      </c>
      <c r="AP23">
        <v>16527662.359999999</v>
      </c>
      <c r="AQ23">
        <v>15131958.707999701</v>
      </c>
      <c r="AR23" s="3"/>
      <c r="AT23" s="3"/>
      <c r="AV23" s="3"/>
      <c r="AX23" s="3"/>
      <c r="AZ23" s="3"/>
      <c r="BB23" s="3"/>
      <c r="BD23" s="3"/>
      <c r="BG23" s="3"/>
      <c r="BI23" s="3"/>
      <c r="BK23" s="3"/>
      <c r="BL23"/>
      <c r="BM23"/>
      <c r="BN23"/>
      <c r="BO23"/>
      <c r="BP23"/>
      <c r="BQ23"/>
    </row>
    <row r="24" spans="1:69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849992306.96800005</v>
      </c>
      <c r="F24">
        <v>843165072.45699894</v>
      </c>
      <c r="G24">
        <v>871533868.49699998</v>
      </c>
      <c r="H24">
        <v>28368796.040000401</v>
      </c>
      <c r="I24">
        <v>897383878.86981499</v>
      </c>
      <c r="J24">
        <v>46913758.249831699</v>
      </c>
      <c r="K24">
        <v>12482146.653057501</v>
      </c>
      <c r="L24">
        <v>0.79741232862156997</v>
      </c>
      <c r="M24">
        <v>2436368.5480286502</v>
      </c>
      <c r="N24">
        <v>2.96613847216386</v>
      </c>
      <c r="O24">
        <v>32987.563356074003</v>
      </c>
      <c r="P24">
        <v>7.6104665806668503</v>
      </c>
      <c r="Q24">
        <v>30.3453493710253</v>
      </c>
      <c r="R24">
        <v>3.4306824364425399</v>
      </c>
      <c r="S24">
        <v>0</v>
      </c>
      <c r="T24">
        <v>0</v>
      </c>
      <c r="U24">
        <v>0</v>
      </c>
      <c r="V24">
        <v>0</v>
      </c>
      <c r="W24">
        <v>3.8634396724294397E-2</v>
      </c>
      <c r="X24">
        <v>0</v>
      </c>
      <c r="Y24">
        <v>-6617830.9408878302</v>
      </c>
      <c r="Z24">
        <v>15888617.207918501</v>
      </c>
      <c r="AA24">
        <v>7401442.4897773499</v>
      </c>
      <c r="AB24">
        <v>18285903.725724</v>
      </c>
      <c r="AC24">
        <v>6240873.2011200003</v>
      </c>
      <c r="AD24">
        <v>-594540.26901650301</v>
      </c>
      <c r="AE24">
        <v>-5067923.7696511596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35536541.644984402</v>
      </c>
      <c r="AN24">
        <v>31633843.123212401</v>
      </c>
      <c r="AO24">
        <v>-3265047.0832120199</v>
      </c>
      <c r="AP24">
        <v>0</v>
      </c>
      <c r="AQ24">
        <v>28368796.040000401</v>
      </c>
      <c r="AR24" s="3"/>
      <c r="AT24" s="3"/>
      <c r="AV24" s="3"/>
      <c r="AX24" s="3"/>
      <c r="AZ24" s="3"/>
      <c r="BB24" s="3"/>
      <c r="BD24" s="3"/>
      <c r="BG24" s="3"/>
      <c r="BI24" s="3"/>
      <c r="BK24" s="3"/>
      <c r="BL24"/>
      <c r="BM24"/>
      <c r="BN24"/>
      <c r="BO24"/>
      <c r="BP24"/>
      <c r="BQ24"/>
    </row>
    <row r="25" spans="1:69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849992306.96800005</v>
      </c>
      <c r="F25">
        <v>871533868.49699998</v>
      </c>
      <c r="G25">
        <v>919190510.06599998</v>
      </c>
      <c r="H25">
        <v>47656641.568999998</v>
      </c>
      <c r="I25">
        <v>923569594.38184798</v>
      </c>
      <c r="J25">
        <v>26185715.512033202</v>
      </c>
      <c r="K25">
        <v>12305885.021133499</v>
      </c>
      <c r="L25">
        <v>0.82765530574581603</v>
      </c>
      <c r="M25">
        <v>2486074.6102777901</v>
      </c>
      <c r="N25">
        <v>3.2548475190699002</v>
      </c>
      <c r="O25">
        <v>31613.500680290799</v>
      </c>
      <c r="P25">
        <v>7.4106378769815002</v>
      </c>
      <c r="Q25">
        <v>29.4907882449582</v>
      </c>
      <c r="R25">
        <v>3.6006212651468301</v>
      </c>
      <c r="S25">
        <v>0</v>
      </c>
      <c r="T25">
        <v>0</v>
      </c>
      <c r="U25">
        <v>0</v>
      </c>
      <c r="V25">
        <v>0</v>
      </c>
      <c r="W25">
        <v>3.8634396724294397E-2</v>
      </c>
      <c r="X25">
        <v>0</v>
      </c>
      <c r="Y25">
        <v>3204089.46211597</v>
      </c>
      <c r="Z25">
        <v>-1860859.4451852599</v>
      </c>
      <c r="AA25">
        <v>8840795.9331559297</v>
      </c>
      <c r="AB25">
        <v>10746880.750589499</v>
      </c>
      <c r="AC25">
        <v>10465526.344153799</v>
      </c>
      <c r="AD25">
        <v>-478766.30012451397</v>
      </c>
      <c r="AE25">
        <v>-5346391.2611786397</v>
      </c>
      <c r="AF25">
        <v>-479005.75292816898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25092269.730598699</v>
      </c>
      <c r="AN25">
        <v>28342335.152591601</v>
      </c>
      <c r="AO25">
        <v>19314306.416408401</v>
      </c>
      <c r="AP25">
        <v>0</v>
      </c>
      <c r="AQ25">
        <v>47656641.568999998</v>
      </c>
      <c r="AR25" s="3"/>
      <c r="AT25" s="3"/>
      <c r="AV25" s="3"/>
      <c r="AX25" s="3"/>
      <c r="AZ25" s="3"/>
      <c r="BB25" s="3"/>
      <c r="BD25" s="3"/>
      <c r="BG25" s="3"/>
      <c r="BI25" s="3"/>
      <c r="BK25" s="3"/>
      <c r="BL25"/>
      <c r="BM25"/>
      <c r="BN25"/>
      <c r="BO25"/>
      <c r="BP25"/>
      <c r="BQ25"/>
    </row>
    <row r="26" spans="1:69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849992306.96800005</v>
      </c>
      <c r="F26">
        <v>919190510.06599998</v>
      </c>
      <c r="G26">
        <v>909753375.22299898</v>
      </c>
      <c r="H26">
        <v>-9437134.8430003803</v>
      </c>
      <c r="I26">
        <v>912122249.42206395</v>
      </c>
      <c r="J26">
        <v>-11447344.9597845</v>
      </c>
      <c r="K26">
        <v>12357622.7571609</v>
      </c>
      <c r="L26">
        <v>0.90897080816751097</v>
      </c>
      <c r="M26">
        <v>2516411.4292192301</v>
      </c>
      <c r="N26">
        <v>3.4441812239145002</v>
      </c>
      <c r="O26">
        <v>31979.378625465801</v>
      </c>
      <c r="P26">
        <v>7.2887716289143496</v>
      </c>
      <c r="Q26">
        <v>28.7606383495899</v>
      </c>
      <c r="R26">
        <v>3.80949264933618</v>
      </c>
      <c r="S26">
        <v>0</v>
      </c>
      <c r="T26">
        <v>0</v>
      </c>
      <c r="U26">
        <v>0</v>
      </c>
      <c r="V26">
        <v>0</v>
      </c>
      <c r="W26">
        <v>3.8634396724294397E-2</v>
      </c>
      <c r="X26">
        <v>0</v>
      </c>
      <c r="Y26">
        <v>-2815059.0075576301</v>
      </c>
      <c r="Z26">
        <v>-10666748.4630298</v>
      </c>
      <c r="AA26">
        <v>4564465.8593690395</v>
      </c>
      <c r="AB26">
        <v>6936622.1682436196</v>
      </c>
      <c r="AC26">
        <v>-2894667.24921992</v>
      </c>
      <c r="AD26">
        <v>-519399.81554508</v>
      </c>
      <c r="AE26">
        <v>-3414966.9159368798</v>
      </c>
      <c r="AF26">
        <v>-541291.471480479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-9351044.8951571994</v>
      </c>
      <c r="AN26">
        <v>-11459778.052067</v>
      </c>
      <c r="AO26">
        <v>2022643.20906671</v>
      </c>
      <c r="AP26">
        <v>0</v>
      </c>
      <c r="AQ26">
        <v>-9437134.8430003803</v>
      </c>
      <c r="AR26" s="3"/>
      <c r="AT26" s="3"/>
      <c r="AV26" s="3"/>
      <c r="AX26" s="3"/>
      <c r="AZ26" s="3"/>
      <c r="BB26" s="3"/>
      <c r="BD26" s="3"/>
      <c r="BG26" s="3"/>
      <c r="BI26" s="3"/>
      <c r="BK26" s="3"/>
      <c r="BL26"/>
      <c r="BM26"/>
      <c r="BN26"/>
      <c r="BO26"/>
      <c r="BP26"/>
      <c r="BQ26"/>
    </row>
    <row r="27" spans="1:69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849992306.96800005</v>
      </c>
      <c r="F27">
        <v>909753375.22299898</v>
      </c>
      <c r="G27">
        <v>994745706.73699999</v>
      </c>
      <c r="H27">
        <v>84992331.514000207</v>
      </c>
      <c r="I27">
        <v>960004461.74657905</v>
      </c>
      <c r="J27">
        <v>47882212.324515797</v>
      </c>
      <c r="K27">
        <v>12688138.82901</v>
      </c>
      <c r="L27">
        <v>0.89397439167305204</v>
      </c>
      <c r="M27">
        <v>2528895.48366977</v>
      </c>
      <c r="N27">
        <v>3.8555976576233699</v>
      </c>
      <c r="O27">
        <v>31717.224762009901</v>
      </c>
      <c r="P27">
        <v>7.51069428584095</v>
      </c>
      <c r="Q27">
        <v>28.044199708268899</v>
      </c>
      <c r="R27">
        <v>3.8534175061017399</v>
      </c>
      <c r="S27">
        <v>0</v>
      </c>
      <c r="T27">
        <v>0</v>
      </c>
      <c r="U27">
        <v>0</v>
      </c>
      <c r="V27">
        <v>0</v>
      </c>
      <c r="W27">
        <v>3.8634396724294397E-2</v>
      </c>
      <c r="X27">
        <v>0</v>
      </c>
      <c r="Y27">
        <v>27647132.010479402</v>
      </c>
      <c r="Z27">
        <v>1818350.97887998</v>
      </c>
      <c r="AA27">
        <v>2029962.6319313301</v>
      </c>
      <c r="AB27">
        <v>14332136.3339276</v>
      </c>
      <c r="AC27">
        <v>1857116.85547611</v>
      </c>
      <c r="AD27">
        <v>1120968.1531996699</v>
      </c>
      <c r="AE27">
        <v>-2658540.4970348598</v>
      </c>
      <c r="AF27">
        <v>-69396.517797364504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46077729.9490619</v>
      </c>
      <c r="AN27">
        <v>46827636.947126903</v>
      </c>
      <c r="AO27">
        <v>38164694.5668732</v>
      </c>
      <c r="AP27">
        <v>0</v>
      </c>
      <c r="AQ27">
        <v>84992331.514000207</v>
      </c>
      <c r="AR27" s="3"/>
      <c r="AT27" s="3"/>
      <c r="AV27" s="3"/>
      <c r="AX27" s="3"/>
      <c r="AZ27" s="3"/>
      <c r="BB27" s="3"/>
      <c r="BD27" s="3"/>
      <c r="BG27" s="3"/>
      <c r="BI27" s="3"/>
      <c r="BK27" s="3"/>
      <c r="BL27"/>
      <c r="BM27"/>
      <c r="BN27"/>
      <c r="BO27"/>
      <c r="BP27"/>
      <c r="BQ27"/>
    </row>
    <row r="28" spans="1:69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849992306.96800005</v>
      </c>
      <c r="F28">
        <v>994745706.73699999</v>
      </c>
      <c r="G28">
        <v>916284363.54299903</v>
      </c>
      <c r="H28">
        <v>-78461343.194000304</v>
      </c>
      <c r="I28">
        <v>886760380.49029899</v>
      </c>
      <c r="J28">
        <v>-73244081.256280407</v>
      </c>
      <c r="K28">
        <v>12381739.0328984</v>
      </c>
      <c r="L28">
        <v>1.0089238141663399</v>
      </c>
      <c r="M28">
        <v>2514097.0201421399</v>
      </c>
      <c r="N28">
        <v>2.7997390667432298</v>
      </c>
      <c r="O28">
        <v>30191.394134674501</v>
      </c>
      <c r="P28">
        <v>7.5978298161442401</v>
      </c>
      <c r="Q28">
        <v>27.412538933745601</v>
      </c>
      <c r="R28">
        <v>4.0523071933928296</v>
      </c>
      <c r="S28">
        <v>0</v>
      </c>
      <c r="T28">
        <v>0</v>
      </c>
      <c r="U28">
        <v>0</v>
      </c>
      <c r="V28">
        <v>0</v>
      </c>
      <c r="W28">
        <v>3.8634396724294397E-2</v>
      </c>
      <c r="X28">
        <v>0</v>
      </c>
      <c r="Y28">
        <v>-11372931.984778199</v>
      </c>
      <c r="Z28">
        <v>-33252124.8817316</v>
      </c>
      <c r="AA28">
        <v>-1720928.07977304</v>
      </c>
      <c r="AB28">
        <v>-41922903.317508601</v>
      </c>
      <c r="AC28">
        <v>14268977.713599799</v>
      </c>
      <c r="AD28">
        <v>405808.34063754498</v>
      </c>
      <c r="AE28">
        <v>-3010849.60118521</v>
      </c>
      <c r="AF28">
        <v>-700220.54083148297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-77305172.351570904</v>
      </c>
      <c r="AN28">
        <v>-75130003.044029102</v>
      </c>
      <c r="AO28">
        <v>-3331340.1499712402</v>
      </c>
      <c r="AP28">
        <v>0</v>
      </c>
      <c r="AQ28">
        <v>-78461343.194000304</v>
      </c>
      <c r="AR28" s="3"/>
      <c r="AT28" s="3"/>
      <c r="AV28" s="3"/>
      <c r="AX28" s="3"/>
      <c r="AZ28" s="3"/>
      <c r="BB28" s="3"/>
      <c r="BD28" s="3"/>
      <c r="BG28" s="3"/>
      <c r="BI28" s="3"/>
      <c r="BK28" s="3"/>
      <c r="BL28"/>
      <c r="BM28"/>
      <c r="BN28"/>
      <c r="BO28"/>
      <c r="BP28"/>
      <c r="BQ28"/>
    </row>
    <row r="29" spans="1:69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849992306.96800005</v>
      </c>
      <c r="F29">
        <v>916284363.54299903</v>
      </c>
      <c r="G29">
        <v>907579934.87899995</v>
      </c>
      <c r="H29">
        <v>-11693167.8789996</v>
      </c>
      <c r="I29">
        <v>904168622.80367506</v>
      </c>
      <c r="J29">
        <v>13478417.1519581</v>
      </c>
      <c r="K29">
        <v>12074295.444972999</v>
      </c>
      <c r="L29">
        <v>1.0115485296433899</v>
      </c>
      <c r="M29">
        <v>2533110.0883666901</v>
      </c>
      <c r="N29">
        <v>3.2587874760922202</v>
      </c>
      <c r="O29">
        <v>29718.173485593099</v>
      </c>
      <c r="P29">
        <v>7.8640821114144899</v>
      </c>
      <c r="Q29">
        <v>26.917255815792199</v>
      </c>
      <c r="R29">
        <v>4.0903277693061399</v>
      </c>
      <c r="S29">
        <v>0</v>
      </c>
      <c r="T29">
        <v>0</v>
      </c>
      <c r="U29">
        <v>0</v>
      </c>
      <c r="V29">
        <v>0</v>
      </c>
      <c r="W29">
        <v>3.8634396724294397E-2</v>
      </c>
      <c r="X29">
        <v>0</v>
      </c>
      <c r="Y29">
        <v>-11446644.234206799</v>
      </c>
      <c r="Z29">
        <v>1012989.37990263</v>
      </c>
      <c r="AA29">
        <v>3423929.7305298699</v>
      </c>
      <c r="AB29">
        <v>18536009.2222488</v>
      </c>
      <c r="AC29">
        <v>4152840.65096201</v>
      </c>
      <c r="AD29">
        <v>1789393.05294589</v>
      </c>
      <c r="AE29">
        <v>-2765477.4316050601</v>
      </c>
      <c r="AF29">
        <v>36450.973397463596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14739491.3441748</v>
      </c>
      <c r="AN29">
        <v>15012898.909407999</v>
      </c>
      <c r="AO29">
        <v>-26706066.788407698</v>
      </c>
      <c r="AP29">
        <v>0</v>
      </c>
      <c r="AQ29">
        <v>-11693167.8789996</v>
      </c>
      <c r="AR29" s="3"/>
      <c r="AT29" s="3"/>
      <c r="AV29" s="3"/>
      <c r="AX29" s="3"/>
      <c r="AZ29" s="3"/>
      <c r="BB29" s="3"/>
      <c r="BD29" s="3"/>
      <c r="BG29" s="3"/>
      <c r="BI29" s="3"/>
      <c r="BK29" s="3"/>
      <c r="BL29"/>
      <c r="BM29"/>
      <c r="BN29"/>
      <c r="BO29"/>
      <c r="BP29"/>
      <c r="BQ29"/>
    </row>
    <row r="30" spans="1:69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849992306.96800005</v>
      </c>
      <c r="F30">
        <v>907579934.87899995</v>
      </c>
      <c r="G30">
        <v>946328160.82099998</v>
      </c>
      <c r="H30">
        <v>38748225.942000002</v>
      </c>
      <c r="I30">
        <v>934041670.46803904</v>
      </c>
      <c r="J30">
        <v>29873047.664364401</v>
      </c>
      <c r="K30">
        <v>11881927.0461295</v>
      </c>
      <c r="L30">
        <v>0.98428497723653496</v>
      </c>
      <c r="M30">
        <v>2555129.64564774</v>
      </c>
      <c r="N30">
        <v>3.99788951306838</v>
      </c>
      <c r="O30">
        <v>29140.014259295102</v>
      </c>
      <c r="P30">
        <v>8.1299891494129692</v>
      </c>
      <c r="Q30">
        <v>26.445862096494601</v>
      </c>
      <c r="R30">
        <v>4.1664117460602199</v>
      </c>
      <c r="S30">
        <v>0</v>
      </c>
      <c r="T30">
        <v>0</v>
      </c>
      <c r="U30">
        <v>0</v>
      </c>
      <c r="V30">
        <v>0</v>
      </c>
      <c r="W30">
        <v>5.1329832802407299E-2</v>
      </c>
      <c r="X30">
        <v>0</v>
      </c>
      <c r="Y30">
        <v>-10972066.475998299</v>
      </c>
      <c r="Z30">
        <v>6857151.8982671704</v>
      </c>
      <c r="AA30">
        <v>2763493.6651622802</v>
      </c>
      <c r="AB30">
        <v>25967849.516176201</v>
      </c>
      <c r="AC30">
        <v>5188403.1469804598</v>
      </c>
      <c r="AD30">
        <v>1560039.11257129</v>
      </c>
      <c r="AE30">
        <v>-2185795.32846297</v>
      </c>
      <c r="AF30">
        <v>-363255.61908852</v>
      </c>
      <c r="AG30">
        <v>0</v>
      </c>
      <c r="AH30">
        <v>0</v>
      </c>
      <c r="AI30">
        <v>0</v>
      </c>
      <c r="AJ30">
        <v>0</v>
      </c>
      <c r="AK30">
        <v>200500.48144310599</v>
      </c>
      <c r="AL30">
        <v>0</v>
      </c>
      <c r="AM30">
        <v>29016320.3970506</v>
      </c>
      <c r="AN30">
        <v>28913486.605505101</v>
      </c>
      <c r="AO30">
        <v>9834739.3364949096</v>
      </c>
      <c r="AP30">
        <v>0</v>
      </c>
      <c r="AQ30">
        <v>38748225.942000002</v>
      </c>
      <c r="AR30" s="3"/>
      <c r="AT30" s="3"/>
      <c r="AV30" s="3"/>
      <c r="AX30" s="3"/>
      <c r="AZ30" s="3"/>
      <c r="BB30" s="3"/>
      <c r="BD30" s="3"/>
      <c r="BG30" s="3"/>
      <c r="BI30" s="3"/>
      <c r="BK30" s="3"/>
      <c r="BL30"/>
      <c r="BM30"/>
      <c r="BN30"/>
      <c r="BO30"/>
      <c r="BP30"/>
      <c r="BQ30"/>
    </row>
    <row r="31" spans="1:69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873295591.96800005</v>
      </c>
      <c r="F31">
        <v>946328160.82099998</v>
      </c>
      <c r="G31">
        <v>966527544.56200004</v>
      </c>
      <c r="H31">
        <v>-3103901.2590003</v>
      </c>
      <c r="I31">
        <v>941210888.912498</v>
      </c>
      <c r="J31">
        <v>-18511218.1876598</v>
      </c>
      <c r="K31">
        <v>11464510.1677565</v>
      </c>
      <c r="L31">
        <v>0.969699690863564</v>
      </c>
      <c r="M31">
        <v>2558774.8850616398</v>
      </c>
      <c r="N31">
        <v>4.0118082101766701</v>
      </c>
      <c r="O31">
        <v>28863.816411971198</v>
      </c>
      <c r="P31">
        <v>8.2704216428455197</v>
      </c>
      <c r="Q31">
        <v>26.526002712282001</v>
      </c>
      <c r="R31">
        <v>4.11443983679911</v>
      </c>
      <c r="S31">
        <v>0</v>
      </c>
      <c r="T31">
        <v>0</v>
      </c>
      <c r="U31">
        <v>0</v>
      </c>
      <c r="V31">
        <v>0</v>
      </c>
      <c r="W31">
        <v>8.3797081243805804E-2</v>
      </c>
      <c r="X31">
        <v>0</v>
      </c>
      <c r="Y31">
        <v>-27288816.395936199</v>
      </c>
      <c r="Z31">
        <v>-283284.66727320501</v>
      </c>
      <c r="AA31">
        <v>3675401.82930646</v>
      </c>
      <c r="AB31">
        <v>497481.99793215498</v>
      </c>
      <c r="AC31">
        <v>2591962.0721836402</v>
      </c>
      <c r="AD31">
        <v>335941.02841242298</v>
      </c>
      <c r="AE31">
        <v>-523300.01280504902</v>
      </c>
      <c r="AF31">
        <v>14143.3241688543</v>
      </c>
      <c r="AG31">
        <v>0</v>
      </c>
      <c r="AH31">
        <v>0</v>
      </c>
      <c r="AI31">
        <v>0</v>
      </c>
      <c r="AJ31">
        <v>0</v>
      </c>
      <c r="AK31">
        <v>591159.45863674104</v>
      </c>
      <c r="AL31">
        <v>0</v>
      </c>
      <c r="AM31">
        <v>-20389311.3653742</v>
      </c>
      <c r="AN31">
        <v>-20922318.884834699</v>
      </c>
      <c r="AO31">
        <v>17818417.625834402</v>
      </c>
      <c r="AP31">
        <v>23303285</v>
      </c>
      <c r="AQ31">
        <v>20199383.740999602</v>
      </c>
      <c r="AR31" s="3"/>
      <c r="AT31" s="3"/>
      <c r="AV31" s="3"/>
      <c r="AX31" s="3"/>
      <c r="AZ31" s="3"/>
      <c r="BB31" s="3"/>
      <c r="BD31" s="3"/>
      <c r="BG31" s="3"/>
      <c r="BI31" s="3"/>
      <c r="BK31" s="3"/>
      <c r="BL31"/>
      <c r="BM31"/>
      <c r="BN31"/>
      <c r="BO31"/>
      <c r="BP31"/>
      <c r="BQ31"/>
    </row>
    <row r="32" spans="1:69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873295591.96800005</v>
      </c>
      <c r="F32">
        <v>966527544.56200004</v>
      </c>
      <c r="G32">
        <v>950051312.04700005</v>
      </c>
      <c r="H32">
        <v>-16476232.514999799</v>
      </c>
      <c r="I32">
        <v>933340337.13883698</v>
      </c>
      <c r="J32">
        <v>-7870551.7736601597</v>
      </c>
      <c r="K32">
        <v>11478189.7581596</v>
      </c>
      <c r="L32">
        <v>1.00770825423419</v>
      </c>
      <c r="M32">
        <v>2595456.5865964801</v>
      </c>
      <c r="N32">
        <v>3.85433507739531</v>
      </c>
      <c r="O32">
        <v>29041.225923024798</v>
      </c>
      <c r="P32">
        <v>8.1306978507837293</v>
      </c>
      <c r="Q32">
        <v>26.356244416233299</v>
      </c>
      <c r="R32">
        <v>4.2115553270299397</v>
      </c>
      <c r="S32">
        <v>0</v>
      </c>
      <c r="T32">
        <v>0.15559355539490499</v>
      </c>
      <c r="U32">
        <v>0</v>
      </c>
      <c r="V32">
        <v>0</v>
      </c>
      <c r="W32">
        <v>0.141709774740892</v>
      </c>
      <c r="X32">
        <v>0</v>
      </c>
      <c r="Y32">
        <v>6686414.4503546702</v>
      </c>
      <c r="Z32">
        <v>-8654156.3290620297</v>
      </c>
      <c r="AA32">
        <v>6399645.1191117996</v>
      </c>
      <c r="AB32">
        <v>-5393882.9100056104</v>
      </c>
      <c r="AC32">
        <v>-1156739.7985461</v>
      </c>
      <c r="AD32">
        <v>-1197281.5819597</v>
      </c>
      <c r="AE32">
        <v>-1005836.97806089</v>
      </c>
      <c r="AF32">
        <v>-201874.015419959</v>
      </c>
      <c r="AG32">
        <v>0</v>
      </c>
      <c r="AH32">
        <v>-3971620.6111826301</v>
      </c>
      <c r="AI32">
        <v>0</v>
      </c>
      <c r="AJ32">
        <v>0</v>
      </c>
      <c r="AK32">
        <v>890403.19221222796</v>
      </c>
      <c r="AL32">
        <v>0</v>
      </c>
      <c r="AM32">
        <v>-7604929.4625582201</v>
      </c>
      <c r="AN32">
        <v>-7691437.9015702102</v>
      </c>
      <c r="AO32">
        <v>-8784794.6134296097</v>
      </c>
      <c r="AP32">
        <v>0</v>
      </c>
      <c r="AQ32">
        <v>-16476232.514999799</v>
      </c>
      <c r="AR32" s="3"/>
      <c r="AT32" s="3"/>
      <c r="AV32" s="3"/>
      <c r="AX32" s="3"/>
      <c r="AZ32" s="3"/>
      <c r="BB32" s="3"/>
      <c r="BD32" s="3"/>
      <c r="BG32" s="3"/>
      <c r="BI32" s="3"/>
      <c r="BK32" s="3"/>
      <c r="BL32"/>
      <c r="BM32"/>
      <c r="BN32"/>
      <c r="BO32"/>
      <c r="BP32"/>
      <c r="BQ32"/>
    </row>
    <row r="33" spans="1:69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873295591.96800005</v>
      </c>
      <c r="F33">
        <v>950051312.04700005</v>
      </c>
      <c r="G33">
        <v>946875189.88199997</v>
      </c>
      <c r="H33">
        <v>-3176122.16499973</v>
      </c>
      <c r="I33">
        <v>926719762.67301404</v>
      </c>
      <c r="J33">
        <v>-6620574.4658235898</v>
      </c>
      <c r="K33">
        <v>11646853.193252601</v>
      </c>
      <c r="L33">
        <v>0.99464981844985501</v>
      </c>
      <c r="M33">
        <v>2630689.7474088399</v>
      </c>
      <c r="N33">
        <v>3.6341916576424498</v>
      </c>
      <c r="O33">
        <v>29130.7643200436</v>
      </c>
      <c r="P33">
        <v>8.1374378522610709</v>
      </c>
      <c r="Q33">
        <v>26.263528226416099</v>
      </c>
      <c r="R33">
        <v>4.2913148711670299</v>
      </c>
      <c r="S33">
        <v>0</v>
      </c>
      <c r="T33">
        <v>0.96816107163057896</v>
      </c>
      <c r="U33">
        <v>0</v>
      </c>
      <c r="V33">
        <v>0</v>
      </c>
      <c r="W33">
        <v>0.26114239195467798</v>
      </c>
      <c r="X33">
        <v>0</v>
      </c>
      <c r="Y33">
        <v>13307985.872819999</v>
      </c>
      <c r="Z33">
        <v>4136633.5733601502</v>
      </c>
      <c r="AA33">
        <v>4747844.7430312699</v>
      </c>
      <c r="AB33">
        <v>-7629565.2410175903</v>
      </c>
      <c r="AC33">
        <v>-899876.01926753204</v>
      </c>
      <c r="AD33">
        <v>172070.87788877601</v>
      </c>
      <c r="AE33">
        <v>-453657.597374601</v>
      </c>
      <c r="AF33">
        <v>-246396.17035030501</v>
      </c>
      <c r="AG33">
        <v>0</v>
      </c>
      <c r="AH33">
        <v>-20901788.057897601</v>
      </c>
      <c r="AI33">
        <v>0</v>
      </c>
      <c r="AJ33">
        <v>0</v>
      </c>
      <c r="AK33">
        <v>1384021.95462278</v>
      </c>
      <c r="AL33">
        <v>0</v>
      </c>
      <c r="AM33">
        <v>-6382726.06418462</v>
      </c>
      <c r="AN33">
        <v>-6672350.8360118903</v>
      </c>
      <c r="AO33">
        <v>3496228.6710121501</v>
      </c>
      <c r="AP33">
        <v>0</v>
      </c>
      <c r="AQ33">
        <v>-3176122.16499973</v>
      </c>
      <c r="AR33" s="3"/>
      <c r="AT33" s="3"/>
      <c r="AV33" s="3"/>
      <c r="AX33" s="3"/>
      <c r="AZ33" s="3"/>
      <c r="BB33" s="3"/>
      <c r="BD33" s="3"/>
      <c r="BG33" s="3"/>
      <c r="BI33" s="3"/>
      <c r="BK33" s="3"/>
      <c r="BL33"/>
      <c r="BM33"/>
      <c r="BN33"/>
      <c r="BO33"/>
      <c r="BP33"/>
      <c r="BQ33"/>
    </row>
    <row r="34" spans="1:69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873295591.96800005</v>
      </c>
      <c r="F34">
        <v>946875189.88199997</v>
      </c>
      <c r="G34">
        <v>922077657.42799997</v>
      </c>
      <c r="H34">
        <v>-24797532.4540001</v>
      </c>
      <c r="I34">
        <v>880967045.34960306</v>
      </c>
      <c r="J34">
        <v>-45752717.323411196</v>
      </c>
      <c r="K34">
        <v>12047082.2274381</v>
      </c>
      <c r="L34">
        <v>1.00388637505914</v>
      </c>
      <c r="M34">
        <v>2666207.8107936601</v>
      </c>
      <c r="N34">
        <v>2.6626376593162502</v>
      </c>
      <c r="O34">
        <v>30348.751806230899</v>
      </c>
      <c r="P34">
        <v>7.9451637531096102</v>
      </c>
      <c r="Q34">
        <v>26.2085490648555</v>
      </c>
      <c r="R34">
        <v>4.4884968463266102</v>
      </c>
      <c r="S34">
        <v>0</v>
      </c>
      <c r="T34">
        <v>1.9121764434592301</v>
      </c>
      <c r="U34">
        <v>0</v>
      </c>
      <c r="V34">
        <v>0</v>
      </c>
      <c r="W34">
        <v>0.47948101213288002</v>
      </c>
      <c r="X34">
        <v>0</v>
      </c>
      <c r="Y34">
        <v>24605116.122838501</v>
      </c>
      <c r="Z34">
        <v>-3775006.74815463</v>
      </c>
      <c r="AA34">
        <v>4659135.0912152501</v>
      </c>
      <c r="AB34">
        <v>-38360579.188142702</v>
      </c>
      <c r="AC34">
        <v>-10153053.235279201</v>
      </c>
      <c r="AD34">
        <v>-1323788.66005514</v>
      </c>
      <c r="AE34">
        <v>-358655.72709714703</v>
      </c>
      <c r="AF34">
        <v>-453485.69387076399</v>
      </c>
      <c r="AG34">
        <v>0</v>
      </c>
      <c r="AH34">
        <v>-23565087.7431884</v>
      </c>
      <c r="AI34">
        <v>0</v>
      </c>
      <c r="AJ34">
        <v>0</v>
      </c>
      <c r="AK34">
        <v>2829257.9294775599</v>
      </c>
      <c r="AL34">
        <v>0</v>
      </c>
      <c r="AM34">
        <v>-45896147.8522567</v>
      </c>
      <c r="AN34">
        <v>-46519459.000151202</v>
      </c>
      <c r="AO34">
        <v>21721926.546151102</v>
      </c>
      <c r="AP34">
        <v>0</v>
      </c>
      <c r="AQ34">
        <v>-24797532.4540001</v>
      </c>
      <c r="AR34" s="3"/>
      <c r="AT34" s="3"/>
      <c r="AV34" s="3"/>
      <c r="AX34" s="3"/>
      <c r="AZ34" s="3"/>
      <c r="BB34" s="3"/>
      <c r="BD34" s="3"/>
      <c r="BG34" s="3"/>
      <c r="BI34" s="3"/>
      <c r="BK34" s="3"/>
      <c r="BL34"/>
      <c r="BM34"/>
      <c r="BN34"/>
      <c r="BO34"/>
      <c r="BP34"/>
      <c r="BQ34"/>
    </row>
    <row r="35" spans="1:69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873295591.96800005</v>
      </c>
      <c r="F35">
        <v>922077657.42799997</v>
      </c>
      <c r="G35">
        <v>882769337.01400006</v>
      </c>
      <c r="H35">
        <v>-39308320.414000101</v>
      </c>
      <c r="I35">
        <v>864359618.53750002</v>
      </c>
      <c r="J35">
        <v>-16607426.8121018</v>
      </c>
      <c r="K35">
        <v>12489384.737149199</v>
      </c>
      <c r="L35">
        <v>1.01572773230026</v>
      </c>
      <c r="M35">
        <v>2699933.5118777198</v>
      </c>
      <c r="N35">
        <v>2.36044691493557</v>
      </c>
      <c r="O35">
        <v>31136.881092227901</v>
      </c>
      <c r="P35">
        <v>7.79650640425647</v>
      </c>
      <c r="Q35">
        <v>26.123790724734501</v>
      </c>
      <c r="R35">
        <v>5.0142272292723904</v>
      </c>
      <c r="S35">
        <v>0</v>
      </c>
      <c r="T35">
        <v>2.8620803484229498</v>
      </c>
      <c r="U35">
        <v>0</v>
      </c>
      <c r="V35">
        <v>0</v>
      </c>
      <c r="W35">
        <v>0.62237661818853596</v>
      </c>
      <c r="X35">
        <v>0</v>
      </c>
      <c r="Y35">
        <v>25109375.2615599</v>
      </c>
      <c r="Z35">
        <v>-2946730.9469189201</v>
      </c>
      <c r="AA35">
        <v>4364599.4187598601</v>
      </c>
      <c r="AB35">
        <v>-13768300.8607466</v>
      </c>
      <c r="AC35">
        <v>-6198052.72300894</v>
      </c>
      <c r="AD35">
        <v>-855916.22797771904</v>
      </c>
      <c r="AE35">
        <v>-447044.07075173198</v>
      </c>
      <c r="AF35">
        <v>-1380205.55604876</v>
      </c>
      <c r="AG35">
        <v>0</v>
      </c>
      <c r="AH35">
        <v>-23157637.376464698</v>
      </c>
      <c r="AI35">
        <v>0</v>
      </c>
      <c r="AJ35">
        <v>0</v>
      </c>
      <c r="AK35">
        <v>1941711.0608240101</v>
      </c>
      <c r="AL35">
        <v>0</v>
      </c>
      <c r="AM35">
        <v>-17338202.0207735</v>
      </c>
      <c r="AN35">
        <v>-17640113.5278969</v>
      </c>
      <c r="AO35">
        <v>-21668206.886103101</v>
      </c>
      <c r="AP35">
        <v>0</v>
      </c>
      <c r="AQ35">
        <v>-39308320.414000101</v>
      </c>
      <c r="AR35" s="3"/>
      <c r="AT35" s="3"/>
      <c r="AV35" s="3"/>
      <c r="AX35" s="3"/>
      <c r="AZ35" s="3"/>
      <c r="BB35" s="3"/>
      <c r="BD35" s="3"/>
      <c r="BG35" s="3"/>
      <c r="BI35" s="3"/>
      <c r="BK35" s="3"/>
      <c r="BL35"/>
      <c r="BM35"/>
      <c r="BN35"/>
      <c r="BO35"/>
      <c r="BP35"/>
      <c r="BQ35"/>
    </row>
    <row r="36" spans="1:69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873295591.96800005</v>
      </c>
      <c r="F36">
        <v>882769337.01400006</v>
      </c>
      <c r="G36">
        <v>845676010.36500001</v>
      </c>
      <c r="H36">
        <v>-37093326.648999996</v>
      </c>
      <c r="I36">
        <v>860354482.61471999</v>
      </c>
      <c r="J36">
        <v>-4005135.9227811201</v>
      </c>
      <c r="K36">
        <v>12657468.349457501</v>
      </c>
      <c r="L36">
        <v>1.0230144683656499</v>
      </c>
      <c r="M36">
        <v>2737260.6294643399</v>
      </c>
      <c r="N36">
        <v>2.5721625698392399</v>
      </c>
      <c r="O36">
        <v>31245.637139037</v>
      </c>
      <c r="P36">
        <v>7.5080173635779603</v>
      </c>
      <c r="Q36">
        <v>25.994032454727801</v>
      </c>
      <c r="R36">
        <v>5.2281171044476</v>
      </c>
      <c r="S36">
        <v>0</v>
      </c>
      <c r="T36">
        <v>3.85250168447807</v>
      </c>
      <c r="U36">
        <v>0</v>
      </c>
      <c r="V36">
        <v>0</v>
      </c>
      <c r="W36">
        <v>0.75467233907914799</v>
      </c>
      <c r="X36">
        <v>0</v>
      </c>
      <c r="Y36">
        <v>8357007.0091340402</v>
      </c>
      <c r="Z36">
        <v>505415.19366518402</v>
      </c>
      <c r="AA36">
        <v>4436965.0920518003</v>
      </c>
      <c r="AB36">
        <v>9503021.0196763799</v>
      </c>
      <c r="AC36">
        <v>-1233128.6501938701</v>
      </c>
      <c r="AD36">
        <v>-1695314.97907327</v>
      </c>
      <c r="AE36">
        <v>-618054.81279678503</v>
      </c>
      <c r="AF36">
        <v>-613412.08855316299</v>
      </c>
      <c r="AG36">
        <v>0</v>
      </c>
      <c r="AH36">
        <v>-23581333.3529815</v>
      </c>
      <c r="AI36">
        <v>0</v>
      </c>
      <c r="AJ36">
        <v>0</v>
      </c>
      <c r="AK36">
        <v>1433591.7786721401</v>
      </c>
      <c r="AL36">
        <v>0</v>
      </c>
      <c r="AM36">
        <v>-3505243.7903990899</v>
      </c>
      <c r="AN36">
        <v>-4010292.2778662699</v>
      </c>
      <c r="AO36">
        <v>-33083034.371133801</v>
      </c>
      <c r="AP36">
        <v>0</v>
      </c>
      <c r="AQ36">
        <v>-37093326.648999996</v>
      </c>
      <c r="AR36" s="3"/>
      <c r="AT36" s="3"/>
      <c r="AV36" s="3"/>
      <c r="AX36" s="3"/>
      <c r="AZ36" s="3"/>
      <c r="BB36" s="3"/>
      <c r="BD36" s="3"/>
      <c r="BG36" s="3"/>
      <c r="BI36" s="3"/>
      <c r="BK36" s="3"/>
      <c r="BL36"/>
      <c r="BM36"/>
      <c r="BN36"/>
      <c r="BO36"/>
      <c r="BP36"/>
      <c r="BQ36"/>
    </row>
    <row r="37" spans="1:69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873295591.96800005</v>
      </c>
      <c r="F37">
        <v>845676010.36500001</v>
      </c>
      <c r="G37">
        <v>792037958.66100001</v>
      </c>
      <c r="H37">
        <v>-53638051.703999698</v>
      </c>
      <c r="I37">
        <v>813647186.93030798</v>
      </c>
      <c r="J37">
        <v>-46707295.684411697</v>
      </c>
      <c r="K37">
        <v>11925052.6075978</v>
      </c>
      <c r="L37">
        <v>1.0485915707747899</v>
      </c>
      <c r="M37">
        <v>2770222.73355758</v>
      </c>
      <c r="N37">
        <v>2.8483653051115398</v>
      </c>
      <c r="O37">
        <v>31622.900060763601</v>
      </c>
      <c r="P37">
        <v>7.2584582806319897</v>
      </c>
      <c r="Q37">
        <v>25.880165456718501</v>
      </c>
      <c r="R37">
        <v>5.5199671065654599</v>
      </c>
      <c r="S37">
        <v>0</v>
      </c>
      <c r="T37">
        <v>4.85250168447807</v>
      </c>
      <c r="U37">
        <v>0</v>
      </c>
      <c r="V37">
        <v>0</v>
      </c>
      <c r="W37">
        <v>0.84556979459602899</v>
      </c>
      <c r="X37">
        <v>0.412400865605418</v>
      </c>
      <c r="Y37">
        <v>-18742992.947427999</v>
      </c>
      <c r="Z37">
        <v>-758439.53682204697</v>
      </c>
      <c r="AA37">
        <v>3865071.3420027499</v>
      </c>
      <c r="AB37">
        <v>11044515.556270201</v>
      </c>
      <c r="AC37">
        <v>-2927716.8460812801</v>
      </c>
      <c r="AD37">
        <v>-1388158.4579944301</v>
      </c>
      <c r="AE37">
        <v>-534629.39630284696</v>
      </c>
      <c r="AF37">
        <v>-750339.54362812894</v>
      </c>
      <c r="AG37">
        <v>0</v>
      </c>
      <c r="AH37">
        <v>-22854285.724006601</v>
      </c>
      <c r="AI37">
        <v>0</v>
      </c>
      <c r="AJ37">
        <v>0</v>
      </c>
      <c r="AK37">
        <v>1364423.1893671199</v>
      </c>
      <c r="AL37">
        <v>-15561044.547483699</v>
      </c>
      <c r="AM37">
        <v>-47243596.912107103</v>
      </c>
      <c r="AN37">
        <v>-43786572.6533475</v>
      </c>
      <c r="AO37">
        <v>-9851479.0506522804</v>
      </c>
      <c r="AP37">
        <v>0</v>
      </c>
      <c r="AQ37">
        <v>-53638051.703999698</v>
      </c>
      <c r="AR37" s="3"/>
      <c r="AT37" s="3"/>
      <c r="AV37" s="3"/>
      <c r="AX37" s="3"/>
      <c r="AZ37" s="3"/>
      <c r="BB37" s="3"/>
      <c r="BD37" s="3"/>
      <c r="BG37" s="3"/>
      <c r="BI37" s="3"/>
      <c r="BK37" s="3"/>
      <c r="BL37"/>
      <c r="BM37"/>
      <c r="BN37"/>
      <c r="BO37"/>
      <c r="BP37"/>
      <c r="BQ37"/>
    </row>
    <row r="38" spans="1:69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129862332.2897</v>
      </c>
      <c r="F38">
        <v>0</v>
      </c>
      <c r="G38">
        <v>129862332.2897</v>
      </c>
      <c r="H38">
        <v>0</v>
      </c>
      <c r="I38">
        <v>124221814.551654</v>
      </c>
      <c r="J38">
        <v>0</v>
      </c>
      <c r="K38">
        <v>2183301.62492374</v>
      </c>
      <c r="L38">
        <v>0.95353583396974995</v>
      </c>
      <c r="M38">
        <v>597492.84193984803</v>
      </c>
      <c r="N38">
        <v>1.9303899750032301</v>
      </c>
      <c r="O38">
        <v>33832.923823650301</v>
      </c>
      <c r="P38">
        <v>6.2163428218050498</v>
      </c>
      <c r="Q38">
        <v>20.466862433535798</v>
      </c>
      <c r="R38">
        <v>3.3282857000181898</v>
      </c>
      <c r="S38">
        <v>0</v>
      </c>
      <c r="T38">
        <v>0</v>
      </c>
      <c r="U38">
        <v>0</v>
      </c>
      <c r="V38">
        <v>0</v>
      </c>
      <c r="W38">
        <v>2.1835708245822899E-2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129862332.2897</v>
      </c>
      <c r="AQ38">
        <v>129862332.2897</v>
      </c>
      <c r="AR38" s="3"/>
      <c r="AT38" s="3"/>
      <c r="AV38" s="3"/>
      <c r="AX38" s="3"/>
      <c r="AZ38" s="3"/>
      <c r="BB38" s="3"/>
      <c r="BD38" s="3"/>
      <c r="BG38" s="3"/>
      <c r="BI38" s="3"/>
      <c r="BK38" s="3"/>
      <c r="BL38"/>
      <c r="BM38"/>
      <c r="BN38"/>
      <c r="BO38"/>
      <c r="BP38"/>
      <c r="BQ38"/>
    </row>
    <row r="39" spans="1:69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150121646.38609999</v>
      </c>
      <c r="F39">
        <v>129862332.2897</v>
      </c>
      <c r="G39">
        <v>159902363.33139899</v>
      </c>
      <c r="H39">
        <v>9780716.9453000091</v>
      </c>
      <c r="I39">
        <v>153914478.17916101</v>
      </c>
      <c r="J39">
        <v>10908739.796846399</v>
      </c>
      <c r="K39">
        <v>2049817.2620182501</v>
      </c>
      <c r="L39">
        <v>0.90835948225410501</v>
      </c>
      <c r="M39">
        <v>592742.95663138304</v>
      </c>
      <c r="N39">
        <v>2.1865675501231299</v>
      </c>
      <c r="O39">
        <v>32742.082618467099</v>
      </c>
      <c r="P39">
        <v>6.4497859960935999</v>
      </c>
      <c r="Q39">
        <v>19.8087184958903</v>
      </c>
      <c r="R39">
        <v>3.2879437810493002</v>
      </c>
      <c r="S39">
        <v>0</v>
      </c>
      <c r="T39">
        <v>0</v>
      </c>
      <c r="U39">
        <v>0</v>
      </c>
      <c r="V39">
        <v>0</v>
      </c>
      <c r="W39">
        <v>1.8888921539715699E-2</v>
      </c>
      <c r="X39">
        <v>0</v>
      </c>
      <c r="Y39">
        <v>4665661.7310454296</v>
      </c>
      <c r="Z39">
        <v>2312585.1234552301</v>
      </c>
      <c r="AA39">
        <v>1480305.2038712399</v>
      </c>
      <c r="AB39">
        <v>1893122.5081035299</v>
      </c>
      <c r="AC39">
        <v>1080960.9030009599</v>
      </c>
      <c r="AD39">
        <v>153543.44520034199</v>
      </c>
      <c r="AE39">
        <v>-826105.65341080504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10760073.2612659</v>
      </c>
      <c r="AN39">
        <v>12885768.401458099</v>
      </c>
      <c r="AO39">
        <v>-3105051.4561581402</v>
      </c>
      <c r="AP39">
        <v>20259314.0963999</v>
      </c>
      <c r="AQ39">
        <v>30040031.041700002</v>
      </c>
      <c r="AR39" s="3"/>
      <c r="AT39" s="3"/>
      <c r="AV39" s="3"/>
      <c r="AX39" s="3"/>
      <c r="AZ39" s="3"/>
      <c r="BB39" s="3"/>
      <c r="BD39" s="3"/>
      <c r="BG39" s="3"/>
      <c r="BI39" s="3"/>
      <c r="BK39" s="3"/>
      <c r="BL39"/>
      <c r="BM39"/>
      <c r="BN39"/>
      <c r="BO39"/>
      <c r="BP39"/>
      <c r="BQ39"/>
    </row>
    <row r="40" spans="1:69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182773532.81029901</v>
      </c>
      <c r="F40">
        <v>159902363.33139899</v>
      </c>
      <c r="G40">
        <v>186899235.819599</v>
      </c>
      <c r="H40">
        <v>-5655013.9360000202</v>
      </c>
      <c r="I40">
        <v>188519456.83359101</v>
      </c>
      <c r="J40">
        <v>4355009.0293255197</v>
      </c>
      <c r="K40">
        <v>2099807.9109178898</v>
      </c>
      <c r="L40">
        <v>0.97488711054938804</v>
      </c>
      <c r="M40">
        <v>610912.293480083</v>
      </c>
      <c r="N40">
        <v>2.5063401246896602</v>
      </c>
      <c r="O40">
        <v>30754.568607410001</v>
      </c>
      <c r="P40">
        <v>6.7443626961300902</v>
      </c>
      <c r="Q40">
        <v>19.649483579863201</v>
      </c>
      <c r="R40">
        <v>3.1871494963352398</v>
      </c>
      <c r="S40">
        <v>0</v>
      </c>
      <c r="T40">
        <v>0</v>
      </c>
      <c r="U40">
        <v>0</v>
      </c>
      <c r="V40">
        <v>0</v>
      </c>
      <c r="W40">
        <v>1.55144782529486E-2</v>
      </c>
      <c r="X40">
        <v>0</v>
      </c>
      <c r="Y40">
        <v>-2495328.8958624299</v>
      </c>
      <c r="Z40">
        <v>-2319187.8159708199</v>
      </c>
      <c r="AA40">
        <v>2120006.6421037</v>
      </c>
      <c r="AB40">
        <v>2726073.10607959</v>
      </c>
      <c r="AC40">
        <v>1722236.6169294</v>
      </c>
      <c r="AD40">
        <v>110587.833531949</v>
      </c>
      <c r="AE40">
        <v>-922361.63214925095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942025.85466213804</v>
      </c>
      <c r="AN40">
        <v>2652356.05563574</v>
      </c>
      <c r="AO40">
        <v>-8307369.9916357603</v>
      </c>
      <c r="AP40">
        <v>32651886.424199998</v>
      </c>
      <c r="AQ40">
        <v>26996872.488199901</v>
      </c>
      <c r="AR40" s="3"/>
      <c r="AT40" s="3"/>
      <c r="AV40" s="3"/>
      <c r="AX40" s="3"/>
      <c r="AZ40" s="3"/>
      <c r="BB40" s="3"/>
      <c r="BD40" s="3"/>
      <c r="BG40" s="3"/>
      <c r="BI40" s="3"/>
      <c r="BK40" s="3"/>
      <c r="BL40"/>
      <c r="BM40"/>
      <c r="BN40"/>
      <c r="BO40"/>
      <c r="BP40"/>
      <c r="BQ40"/>
    </row>
    <row r="41" spans="1:69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191911325.91150001</v>
      </c>
      <c r="F41">
        <v>186899235.819599</v>
      </c>
      <c r="G41">
        <v>207657643.08520001</v>
      </c>
      <c r="H41">
        <v>11620614.1644</v>
      </c>
      <c r="I41">
        <v>213555542.44313201</v>
      </c>
      <c r="J41">
        <v>15636621.014370499</v>
      </c>
      <c r="K41">
        <v>2042081.0133597399</v>
      </c>
      <c r="L41">
        <v>0.88107301355482903</v>
      </c>
      <c r="M41">
        <v>622715.59021837404</v>
      </c>
      <c r="N41">
        <v>2.9752027355284798</v>
      </c>
      <c r="O41">
        <v>29664.573769573799</v>
      </c>
      <c r="P41">
        <v>6.8407771829138797</v>
      </c>
      <c r="Q41">
        <v>18.2598422397222</v>
      </c>
      <c r="R41">
        <v>3.2040778199631599</v>
      </c>
      <c r="S41">
        <v>0</v>
      </c>
      <c r="T41">
        <v>0</v>
      </c>
      <c r="U41">
        <v>0</v>
      </c>
      <c r="V41">
        <v>0</v>
      </c>
      <c r="W41">
        <v>1.47757615999571E-2</v>
      </c>
      <c r="X41">
        <v>0</v>
      </c>
      <c r="Y41">
        <v>5010218.5741095496</v>
      </c>
      <c r="Z41">
        <v>1924297.7651661299</v>
      </c>
      <c r="AA41">
        <v>2628717.5449608602</v>
      </c>
      <c r="AB41">
        <v>4211329.00313651</v>
      </c>
      <c r="AC41">
        <v>2034683.55238261</v>
      </c>
      <c r="AD41">
        <v>219729.24612733201</v>
      </c>
      <c r="AE41">
        <v>-961381.98657296004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15067593.699309999</v>
      </c>
      <c r="AN41">
        <v>17910029.746177901</v>
      </c>
      <c r="AO41">
        <v>-6289415.5817779098</v>
      </c>
      <c r="AP41">
        <v>9137793.1011999901</v>
      </c>
      <c r="AQ41">
        <v>20758407.2656</v>
      </c>
      <c r="AR41" s="3"/>
      <c r="AT41" s="3"/>
      <c r="AV41" s="3"/>
      <c r="AX41" s="3"/>
      <c r="AZ41" s="3"/>
      <c r="BB41" s="3"/>
      <c r="BD41" s="3"/>
      <c r="BG41" s="3"/>
      <c r="BI41" s="3"/>
      <c r="BK41" s="3"/>
      <c r="BL41"/>
      <c r="BM41"/>
      <c r="BN41"/>
      <c r="BO41"/>
      <c r="BP41"/>
      <c r="BQ41"/>
    </row>
    <row r="42" spans="1:69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211258126.37220001</v>
      </c>
      <c r="F42">
        <v>207657643.08520001</v>
      </c>
      <c r="G42">
        <v>245822792.5106</v>
      </c>
      <c r="H42">
        <v>18818348.964699998</v>
      </c>
      <c r="I42">
        <v>255912643.48389301</v>
      </c>
      <c r="J42">
        <v>19379235.959244601</v>
      </c>
      <c r="K42">
        <v>1980239.4410959401</v>
      </c>
      <c r="L42">
        <v>0.900402714438438</v>
      </c>
      <c r="M42">
        <v>618034.330610562</v>
      </c>
      <c r="N42">
        <v>3.2605112619244001</v>
      </c>
      <c r="O42">
        <v>27900.1992202334</v>
      </c>
      <c r="P42">
        <v>6.9702107614166602</v>
      </c>
      <c r="Q42">
        <v>16.592782413375499</v>
      </c>
      <c r="R42">
        <v>3.6111247428720401</v>
      </c>
      <c r="S42">
        <v>0</v>
      </c>
      <c r="T42">
        <v>0</v>
      </c>
      <c r="U42">
        <v>0</v>
      </c>
      <c r="V42">
        <v>0</v>
      </c>
      <c r="W42">
        <v>1.34226126525618E-2</v>
      </c>
      <c r="X42">
        <v>0</v>
      </c>
      <c r="Y42">
        <v>9835616.9045017604</v>
      </c>
      <c r="Z42">
        <v>-1056621.3321239001</v>
      </c>
      <c r="AA42">
        <v>3163466.3201172398</v>
      </c>
      <c r="AB42">
        <v>2544574.8648879002</v>
      </c>
      <c r="AC42">
        <v>3377127.3947111098</v>
      </c>
      <c r="AD42">
        <v>238373.27140895399</v>
      </c>
      <c r="AE42">
        <v>-1084199.8207206801</v>
      </c>
      <c r="AF42">
        <v>-229062.69726955699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16789274.905512799</v>
      </c>
      <c r="AN42">
        <v>19280259.391283002</v>
      </c>
      <c r="AO42">
        <v>-461910.426583055</v>
      </c>
      <c r="AP42">
        <v>19346800.460699901</v>
      </c>
      <c r="AQ42">
        <v>38165149.425399996</v>
      </c>
      <c r="AR42" s="3"/>
      <c r="AT42" s="3"/>
      <c r="AV42" s="3"/>
      <c r="AX42" s="3"/>
      <c r="AZ42" s="3"/>
      <c r="BB42" s="3"/>
      <c r="BD42" s="3"/>
      <c r="BG42" s="3"/>
      <c r="BI42" s="3"/>
      <c r="BK42" s="3"/>
      <c r="BL42"/>
      <c r="BM42"/>
      <c r="BN42"/>
      <c r="BO42"/>
      <c r="BP42"/>
      <c r="BQ42"/>
    </row>
    <row r="43" spans="1:69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221759653.9725</v>
      </c>
      <c r="F43">
        <v>245822792.5106</v>
      </c>
      <c r="G43">
        <v>267437593.67459899</v>
      </c>
      <c r="H43">
        <v>11113273.563699899</v>
      </c>
      <c r="I43">
        <v>279914819.41008103</v>
      </c>
      <c r="J43">
        <v>12266878.116463199</v>
      </c>
      <c r="K43">
        <v>2016977.0649345201</v>
      </c>
      <c r="L43">
        <v>0.86896114176866701</v>
      </c>
      <c r="M43">
        <v>616298.33686661802</v>
      </c>
      <c r="N43">
        <v>3.4363116041588699</v>
      </c>
      <c r="O43">
        <v>28170.177322487099</v>
      </c>
      <c r="P43">
        <v>7.0738374040126901</v>
      </c>
      <c r="Q43">
        <v>16.093885146759099</v>
      </c>
      <c r="R43">
        <v>3.6807221776032302</v>
      </c>
      <c r="S43">
        <v>0</v>
      </c>
      <c r="T43">
        <v>0</v>
      </c>
      <c r="U43">
        <v>0</v>
      </c>
      <c r="V43">
        <v>0</v>
      </c>
      <c r="W43">
        <v>1.27869788268683E-2</v>
      </c>
      <c r="X43">
        <v>0</v>
      </c>
      <c r="Y43">
        <v>9439834.0842713695</v>
      </c>
      <c r="Z43">
        <v>220989.24071762199</v>
      </c>
      <c r="AA43">
        <v>1209775.39843033</v>
      </c>
      <c r="AB43">
        <v>1787475.2497266899</v>
      </c>
      <c r="AC43">
        <v>-809005.19420360203</v>
      </c>
      <c r="AD43">
        <v>58680.6654353825</v>
      </c>
      <c r="AE43">
        <v>-345340.21295524901</v>
      </c>
      <c r="AF43">
        <v>-63155.158669310898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11499254.0727532</v>
      </c>
      <c r="AN43">
        <v>12390814.5777683</v>
      </c>
      <c r="AO43">
        <v>-1277541.01406836</v>
      </c>
      <c r="AP43">
        <v>10501527.600299999</v>
      </c>
      <c r="AQ43">
        <v>21614801.1639999</v>
      </c>
      <c r="AR43" s="3"/>
      <c r="AT43" s="3"/>
      <c r="AV43" s="3"/>
      <c r="AX43" s="3"/>
      <c r="AZ43" s="3"/>
      <c r="BB43" s="3"/>
      <c r="BD43" s="3"/>
      <c r="BG43" s="3"/>
      <c r="BI43" s="3"/>
      <c r="BK43" s="3"/>
      <c r="BL43"/>
      <c r="BM43"/>
      <c r="BN43"/>
      <c r="BO43"/>
      <c r="BP43"/>
      <c r="BQ43"/>
    </row>
    <row r="44" spans="1:69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221759653.9725</v>
      </c>
      <c r="F44">
        <v>267437593.67459899</v>
      </c>
      <c r="G44">
        <v>286880933.7184</v>
      </c>
      <c r="H44">
        <v>19443340.0437999</v>
      </c>
      <c r="I44">
        <v>291880224.05429</v>
      </c>
      <c r="J44">
        <v>11965404.6442084</v>
      </c>
      <c r="K44">
        <v>2035802.45738637</v>
      </c>
      <c r="L44">
        <v>0.842675179667285</v>
      </c>
      <c r="M44">
        <v>619061.26846891199</v>
      </c>
      <c r="N44">
        <v>3.8588740594354798</v>
      </c>
      <c r="O44">
        <v>28319.9073681706</v>
      </c>
      <c r="P44">
        <v>7.0622588851311203</v>
      </c>
      <c r="Q44">
        <v>15.944888988921001</v>
      </c>
      <c r="R44">
        <v>3.7422871386723102</v>
      </c>
      <c r="S44">
        <v>0</v>
      </c>
      <c r="T44">
        <v>0</v>
      </c>
      <c r="U44">
        <v>0</v>
      </c>
      <c r="V44">
        <v>0</v>
      </c>
      <c r="W44">
        <v>1.27869788268683E-2</v>
      </c>
      <c r="X44">
        <v>0</v>
      </c>
      <c r="Y44">
        <v>3979822.7841291199</v>
      </c>
      <c r="Z44">
        <v>2148911.7231552498</v>
      </c>
      <c r="AA44">
        <v>493608.184557823</v>
      </c>
      <c r="AB44">
        <v>4314569.29704904</v>
      </c>
      <c r="AC44">
        <v>-373616.17551096698</v>
      </c>
      <c r="AD44">
        <v>69678.301804336501</v>
      </c>
      <c r="AE44">
        <v>-194736.06928721</v>
      </c>
      <c r="AF44">
        <v>-21211.799395262398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10417026.2465021</v>
      </c>
      <c r="AN44">
        <v>10390106.4659636</v>
      </c>
      <c r="AO44">
        <v>9053233.5778363403</v>
      </c>
      <c r="AP44">
        <v>0</v>
      </c>
      <c r="AQ44">
        <v>19443340.0437999</v>
      </c>
      <c r="AR44" s="3"/>
      <c r="AT44" s="3"/>
      <c r="AV44" s="3"/>
      <c r="AX44" s="3"/>
      <c r="AZ44" s="3"/>
      <c r="BB44" s="3"/>
      <c r="BD44" s="3"/>
      <c r="BG44" s="3"/>
      <c r="BI44" s="3"/>
      <c r="BK44" s="3"/>
      <c r="BL44"/>
      <c r="BM44"/>
      <c r="BN44"/>
      <c r="BO44"/>
      <c r="BP44"/>
      <c r="BQ44"/>
    </row>
    <row r="45" spans="1:69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222942922.9725</v>
      </c>
      <c r="F45">
        <v>286880933.7184</v>
      </c>
      <c r="G45">
        <v>291079663.9375</v>
      </c>
      <c r="H45">
        <v>3015461.2190999798</v>
      </c>
      <c r="I45">
        <v>289122867.85352099</v>
      </c>
      <c r="J45">
        <v>-4692722.7454737397</v>
      </c>
      <c r="K45">
        <v>2065176.9078864099</v>
      </c>
      <c r="L45">
        <v>0.88970523423729098</v>
      </c>
      <c r="M45">
        <v>614293.57558381697</v>
      </c>
      <c r="N45">
        <v>2.79425487386104</v>
      </c>
      <c r="O45">
        <v>26889.734434121001</v>
      </c>
      <c r="P45">
        <v>7.1976527887116299</v>
      </c>
      <c r="Q45">
        <v>15.7111777926677</v>
      </c>
      <c r="R45">
        <v>3.7268195233074399</v>
      </c>
      <c r="S45">
        <v>0</v>
      </c>
      <c r="T45">
        <v>0</v>
      </c>
      <c r="U45">
        <v>0</v>
      </c>
      <c r="V45">
        <v>0</v>
      </c>
      <c r="W45">
        <v>1.2719111969074499E-2</v>
      </c>
      <c r="X45">
        <v>0</v>
      </c>
      <c r="Y45">
        <v>7611443.3713986203</v>
      </c>
      <c r="Z45">
        <v>-4598723.0823806999</v>
      </c>
      <c r="AA45">
        <v>-441292.94234373397</v>
      </c>
      <c r="AB45">
        <v>-12269184.0772937</v>
      </c>
      <c r="AC45">
        <v>4123911.6236974201</v>
      </c>
      <c r="AD45">
        <v>144499.59232290901</v>
      </c>
      <c r="AE45">
        <v>-282109.26391448802</v>
      </c>
      <c r="AF45">
        <v>22598.972350629301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-5688855.8061630698</v>
      </c>
      <c r="AN45">
        <v>-5919893.2639161302</v>
      </c>
      <c r="AO45">
        <v>8935354.4830161203</v>
      </c>
      <c r="AP45">
        <v>1183268.99999999</v>
      </c>
      <c r="AQ45">
        <v>4198730.2190999798</v>
      </c>
      <c r="AR45" s="3"/>
      <c r="AT45" s="3"/>
      <c r="AV45" s="3"/>
      <c r="AX45" s="3"/>
      <c r="AZ45" s="3"/>
      <c r="BB45" s="3"/>
      <c r="BD45" s="3"/>
      <c r="BG45" s="3"/>
      <c r="BI45" s="3"/>
      <c r="BK45" s="3"/>
      <c r="BL45"/>
      <c r="BM45"/>
      <c r="BN45"/>
      <c r="BO45"/>
      <c r="BP45"/>
      <c r="BQ45"/>
    </row>
    <row r="46" spans="1:69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223751201.84470001</v>
      </c>
      <c r="F46">
        <v>291079663.9375</v>
      </c>
      <c r="G46">
        <v>295852260.51079899</v>
      </c>
      <c r="H46">
        <v>4786418.2547000097</v>
      </c>
      <c r="I46">
        <v>296965112.46241802</v>
      </c>
      <c r="J46">
        <v>7919057.30560036</v>
      </c>
      <c r="K46">
        <v>2024431.56904618</v>
      </c>
      <c r="L46">
        <v>0.87589073878555201</v>
      </c>
      <c r="M46">
        <v>619016.87820140598</v>
      </c>
      <c r="N46">
        <v>3.2407227333295001</v>
      </c>
      <c r="O46">
        <v>26781.476531775199</v>
      </c>
      <c r="P46">
        <v>7.3666449682622304</v>
      </c>
      <c r="Q46">
        <v>15.3819116651113</v>
      </c>
      <c r="R46">
        <v>3.9752668515264502</v>
      </c>
      <c r="S46">
        <v>0</v>
      </c>
      <c r="T46">
        <v>0</v>
      </c>
      <c r="U46">
        <v>0</v>
      </c>
      <c r="V46">
        <v>0</v>
      </c>
      <c r="W46">
        <v>3.0127520855413301E-2</v>
      </c>
      <c r="X46">
        <v>0</v>
      </c>
      <c r="Y46">
        <v>1503019.43906796</v>
      </c>
      <c r="Z46">
        <v>759045.94286027295</v>
      </c>
      <c r="AA46">
        <v>901917.268762097</v>
      </c>
      <c r="AB46">
        <v>5893805.13579359</v>
      </c>
      <c r="AC46">
        <v>-168003.77720126399</v>
      </c>
      <c r="AD46">
        <v>492770.58589552599</v>
      </c>
      <c r="AE46">
        <v>-414021.93874454999</v>
      </c>
      <c r="AF46">
        <v>-251067.18124492999</v>
      </c>
      <c r="AG46">
        <v>0</v>
      </c>
      <c r="AH46">
        <v>0</v>
      </c>
      <c r="AI46">
        <v>0</v>
      </c>
      <c r="AJ46">
        <v>0</v>
      </c>
      <c r="AK46">
        <v>62156.710513257902</v>
      </c>
      <c r="AL46">
        <v>0</v>
      </c>
      <c r="AM46">
        <v>8779622.1857019607</v>
      </c>
      <c r="AN46">
        <v>8718979.3551071398</v>
      </c>
      <c r="AO46">
        <v>-3932561.1004071301</v>
      </c>
      <c r="AP46">
        <v>808278.87219999998</v>
      </c>
      <c r="AQ46">
        <v>5594697.1269000098</v>
      </c>
      <c r="AR46" s="3"/>
      <c r="AT46" s="3"/>
      <c r="AV46" s="3"/>
      <c r="AX46" s="3"/>
      <c r="AZ46" s="3"/>
      <c r="BB46" s="3"/>
      <c r="BD46" s="3"/>
      <c r="BG46" s="3"/>
      <c r="BI46" s="3"/>
      <c r="BK46" s="3"/>
      <c r="BL46"/>
      <c r="BM46"/>
      <c r="BN46"/>
      <c r="BO46"/>
      <c r="BP46"/>
      <c r="BQ46"/>
    </row>
    <row r="47" spans="1:69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224502437.84470001</v>
      </c>
      <c r="F47">
        <v>295852260.51079899</v>
      </c>
      <c r="G47">
        <v>315674864.45889997</v>
      </c>
      <c r="H47">
        <v>18082259.948100001</v>
      </c>
      <c r="I47">
        <v>313455853.495489</v>
      </c>
      <c r="J47">
        <v>14604344.297721401</v>
      </c>
      <c r="K47">
        <v>2006581.8260695599</v>
      </c>
      <c r="L47">
        <v>0.83233801072746505</v>
      </c>
      <c r="M47">
        <v>622373.76648940204</v>
      </c>
      <c r="N47">
        <v>3.9968764991536498</v>
      </c>
      <c r="O47">
        <v>26601.007480916702</v>
      </c>
      <c r="P47">
        <v>7.5272000025106598</v>
      </c>
      <c r="Q47">
        <v>15.275650283747099</v>
      </c>
      <c r="R47">
        <v>3.9079628323503299</v>
      </c>
      <c r="S47">
        <v>0</v>
      </c>
      <c r="T47">
        <v>0</v>
      </c>
      <c r="U47">
        <v>0</v>
      </c>
      <c r="V47">
        <v>0</v>
      </c>
      <c r="W47">
        <v>3.0026707347664199E-2</v>
      </c>
      <c r="X47">
        <v>0</v>
      </c>
      <c r="Y47">
        <v>200711.53448968599</v>
      </c>
      <c r="Z47">
        <v>4131727.7492803899</v>
      </c>
      <c r="AA47">
        <v>660240.29461372504</v>
      </c>
      <c r="AB47">
        <v>8542063.8197656497</v>
      </c>
      <c r="AC47">
        <v>597286.03225703596</v>
      </c>
      <c r="AD47">
        <v>295859.58935200103</v>
      </c>
      <c r="AE47">
        <v>-110555.32207096901</v>
      </c>
      <c r="AF47">
        <v>78768.247893443797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14396101.9455809</v>
      </c>
      <c r="AN47">
        <v>14714316.513299501</v>
      </c>
      <c r="AO47">
        <v>3367943.4348004698</v>
      </c>
      <c r="AP47">
        <v>751235.99999999895</v>
      </c>
      <c r="AQ47">
        <v>18833495.948100001</v>
      </c>
      <c r="AR47" s="3"/>
      <c r="AT47" s="3"/>
      <c r="AV47" s="3"/>
      <c r="AX47" s="3"/>
      <c r="AZ47" s="3"/>
      <c r="BB47" s="3"/>
      <c r="BD47" s="3"/>
      <c r="BG47" s="3"/>
      <c r="BI47" s="3"/>
      <c r="BK47" s="3"/>
      <c r="BL47"/>
      <c r="BM47"/>
      <c r="BN47"/>
      <c r="BO47"/>
      <c r="BP47"/>
      <c r="BQ47"/>
    </row>
    <row r="48" spans="1:69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226287933.84470001</v>
      </c>
      <c r="F48">
        <v>315674864.45889997</v>
      </c>
      <c r="G48">
        <v>321561614.43959898</v>
      </c>
      <c r="H48">
        <v>4101253.9806999099</v>
      </c>
      <c r="I48">
        <v>308998998.60857099</v>
      </c>
      <c r="J48">
        <v>-6037286.9325020099</v>
      </c>
      <c r="K48">
        <v>1974090.9332474601</v>
      </c>
      <c r="L48">
        <v>0.86858490177075598</v>
      </c>
      <c r="M48">
        <v>627610.22597385198</v>
      </c>
      <c r="N48">
        <v>4.0107538518414598</v>
      </c>
      <c r="O48">
        <v>26150.664636208199</v>
      </c>
      <c r="P48">
        <v>7.3654764703316502</v>
      </c>
      <c r="Q48">
        <v>15.297525030610499</v>
      </c>
      <c r="R48">
        <v>3.8958668634933802</v>
      </c>
      <c r="S48">
        <v>0</v>
      </c>
      <c r="T48">
        <v>0</v>
      </c>
      <c r="U48">
        <v>0</v>
      </c>
      <c r="V48">
        <v>0</v>
      </c>
      <c r="W48">
        <v>4.1820886510434897E-2</v>
      </c>
      <c r="X48">
        <v>0</v>
      </c>
      <c r="Y48">
        <v>-3226726.8664776599</v>
      </c>
      <c r="Z48">
        <v>-3554628.9846312501</v>
      </c>
      <c r="AA48">
        <v>952537.34329718305</v>
      </c>
      <c r="AB48">
        <v>97971.139637399494</v>
      </c>
      <c r="AC48">
        <v>1300612.57270602</v>
      </c>
      <c r="AD48">
        <v>-270776.09678043501</v>
      </c>
      <c r="AE48">
        <v>-125451.192265274</v>
      </c>
      <c r="AF48">
        <v>41495.436475521703</v>
      </c>
      <c r="AG48">
        <v>0</v>
      </c>
      <c r="AH48">
        <v>0</v>
      </c>
      <c r="AI48">
        <v>0</v>
      </c>
      <c r="AJ48">
        <v>0</v>
      </c>
      <c r="AK48">
        <v>40354.680024117202</v>
      </c>
      <c r="AL48">
        <v>0</v>
      </c>
      <c r="AM48">
        <v>-4744611.96801438</v>
      </c>
      <c r="AN48">
        <v>-4693414.50035246</v>
      </c>
      <c r="AO48">
        <v>8794668.4810523707</v>
      </c>
      <c r="AP48">
        <v>1785495.99999999</v>
      </c>
      <c r="AQ48">
        <v>5886749.9806999099</v>
      </c>
      <c r="AR48" s="3"/>
      <c r="AT48" s="3"/>
      <c r="AV48" s="3"/>
      <c r="AX48" s="3"/>
      <c r="AZ48" s="3"/>
      <c r="BB48" s="3"/>
      <c r="BD48" s="3"/>
      <c r="BG48" s="3"/>
      <c r="BI48" s="3"/>
      <c r="BK48" s="3"/>
      <c r="BL48"/>
      <c r="BM48"/>
      <c r="BN48"/>
      <c r="BO48"/>
      <c r="BP48"/>
      <c r="BQ48"/>
    </row>
    <row r="49" spans="1:69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227746174.02869999</v>
      </c>
      <c r="F49">
        <v>321561614.43959898</v>
      </c>
      <c r="G49">
        <v>318734055.24150002</v>
      </c>
      <c r="H49">
        <v>-3015621.9841999002</v>
      </c>
      <c r="I49">
        <v>305132330.10949302</v>
      </c>
      <c r="J49">
        <v>-4232441.9758617198</v>
      </c>
      <c r="K49">
        <v>1973990.1716215501</v>
      </c>
      <c r="L49">
        <v>0.92572238552570696</v>
      </c>
      <c r="M49">
        <v>636439.11824566196</v>
      </c>
      <c r="N49">
        <v>3.8440311567730601</v>
      </c>
      <c r="O49">
        <v>26179.0218952141</v>
      </c>
      <c r="P49">
        <v>7.3985053884936098</v>
      </c>
      <c r="Q49">
        <v>15.1145899399143</v>
      </c>
      <c r="R49">
        <v>3.8044076052294602</v>
      </c>
      <c r="S49">
        <v>0</v>
      </c>
      <c r="T49">
        <v>0</v>
      </c>
      <c r="U49">
        <v>0</v>
      </c>
      <c r="V49">
        <v>0</v>
      </c>
      <c r="W49">
        <v>4.39455055501339E-2</v>
      </c>
      <c r="X49">
        <v>0</v>
      </c>
      <c r="Y49">
        <v>1938083.3482779399</v>
      </c>
      <c r="Z49">
        <v>-6135676.98382359</v>
      </c>
      <c r="AA49">
        <v>1527886.7800680101</v>
      </c>
      <c r="AB49">
        <v>-1722101.8111216901</v>
      </c>
      <c r="AC49">
        <v>29452.134372118999</v>
      </c>
      <c r="AD49">
        <v>127312.884646145</v>
      </c>
      <c r="AE49">
        <v>-190592.249894145</v>
      </c>
      <c r="AF49">
        <v>108895.430878147</v>
      </c>
      <c r="AG49">
        <v>0</v>
      </c>
      <c r="AH49">
        <v>0</v>
      </c>
      <c r="AI49">
        <v>0</v>
      </c>
      <c r="AJ49">
        <v>0</v>
      </c>
      <c r="AK49">
        <v>10795.7439874881</v>
      </c>
      <c r="AL49">
        <v>0</v>
      </c>
      <c r="AM49">
        <v>-4305944.7226095702</v>
      </c>
      <c r="AN49">
        <v>-4312930.0960621303</v>
      </c>
      <c r="AO49">
        <v>1297308.1118622201</v>
      </c>
      <c r="AP49">
        <v>1458240.1839999901</v>
      </c>
      <c r="AQ49">
        <v>-1557381.8001999001</v>
      </c>
      <c r="AR49" s="3"/>
      <c r="AT49" s="3"/>
      <c r="AV49" s="3"/>
      <c r="AX49" s="3"/>
      <c r="AZ49" s="3"/>
      <c r="BB49" s="3"/>
      <c r="BD49" s="3"/>
      <c r="BG49" s="3"/>
      <c r="BI49" s="3"/>
      <c r="BK49" s="3"/>
      <c r="BL49"/>
      <c r="BM49"/>
      <c r="BN49"/>
      <c r="BO49"/>
      <c r="BP49"/>
      <c r="BQ49"/>
    </row>
    <row r="50" spans="1:69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227746174.02869999</v>
      </c>
      <c r="F50">
        <v>318734055.24150002</v>
      </c>
      <c r="G50">
        <v>319012966.18059999</v>
      </c>
      <c r="H50">
        <v>-763299.06090003205</v>
      </c>
      <c r="I50">
        <v>306022757.48607999</v>
      </c>
      <c r="J50">
        <v>-155129.072047316</v>
      </c>
      <c r="K50">
        <v>2012325.2811690299</v>
      </c>
      <c r="L50">
        <v>0.92023921859479896</v>
      </c>
      <c r="M50">
        <v>642315.75186498906</v>
      </c>
      <c r="N50">
        <v>3.6458530697641698</v>
      </c>
      <c r="O50">
        <v>26589.890738489299</v>
      </c>
      <c r="P50">
        <v>7.4204861928978403</v>
      </c>
      <c r="Q50">
        <v>15.053253574799401</v>
      </c>
      <c r="R50">
        <v>3.8770687286680299</v>
      </c>
      <c r="S50">
        <v>0</v>
      </c>
      <c r="T50">
        <v>0.542184014133819</v>
      </c>
      <c r="U50">
        <v>0</v>
      </c>
      <c r="V50">
        <v>0</v>
      </c>
      <c r="W50">
        <v>6.5289943047851906E-2</v>
      </c>
      <c r="X50">
        <v>0</v>
      </c>
      <c r="Y50">
        <v>6998350.3545184704</v>
      </c>
      <c r="Z50">
        <v>-5029.6043242842597</v>
      </c>
      <c r="AA50">
        <v>982508.14786586002</v>
      </c>
      <c r="AB50">
        <v>-2510436.3627893301</v>
      </c>
      <c r="AC50">
        <v>-1275124.3587211401</v>
      </c>
      <c r="AD50">
        <v>3197.0434357357399</v>
      </c>
      <c r="AE50">
        <v>-151266.92720187199</v>
      </c>
      <c r="AF50">
        <v>-153656.01158274701</v>
      </c>
      <c r="AG50">
        <v>0</v>
      </c>
      <c r="AH50">
        <v>-4614954.1849354897</v>
      </c>
      <c r="AI50">
        <v>0</v>
      </c>
      <c r="AJ50">
        <v>0</v>
      </c>
      <c r="AK50">
        <v>104892.82866842199</v>
      </c>
      <c r="AL50">
        <v>0</v>
      </c>
      <c r="AM50">
        <v>-621519.07506636996</v>
      </c>
      <c r="AN50">
        <v>-567522.064090056</v>
      </c>
      <c r="AO50">
        <v>-195776.996809976</v>
      </c>
      <c r="AP50">
        <v>0</v>
      </c>
      <c r="AQ50">
        <v>-763299.06090003205</v>
      </c>
      <c r="AR50" s="3"/>
      <c r="AT50" s="3"/>
      <c r="AV50" s="3"/>
      <c r="AX50" s="3"/>
      <c r="AZ50" s="3"/>
      <c r="BB50" s="3"/>
      <c r="BD50" s="3"/>
      <c r="BG50" s="3"/>
      <c r="BI50" s="3"/>
      <c r="BK50" s="3"/>
      <c r="BL50"/>
      <c r="BM50"/>
      <c r="BN50"/>
      <c r="BO50"/>
      <c r="BP50"/>
      <c r="BQ50"/>
    </row>
    <row r="51" spans="1:69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228221257.55109999</v>
      </c>
      <c r="F51">
        <v>319012966.18059999</v>
      </c>
      <c r="G51">
        <v>308000739.25470001</v>
      </c>
      <c r="H51">
        <v>-11893222.6519999</v>
      </c>
      <c r="I51">
        <v>290034337.14669901</v>
      </c>
      <c r="J51">
        <v>-16769611.6268094</v>
      </c>
      <c r="K51">
        <v>2068786.29601143</v>
      </c>
      <c r="L51">
        <v>0.94193084154512696</v>
      </c>
      <c r="M51">
        <v>648985.85375391098</v>
      </c>
      <c r="N51">
        <v>2.6547298518876801</v>
      </c>
      <c r="O51">
        <v>27436.480157827002</v>
      </c>
      <c r="P51">
        <v>7.1465582595011901</v>
      </c>
      <c r="Q51">
        <v>14.9444089951816</v>
      </c>
      <c r="R51">
        <v>3.9763513203978702</v>
      </c>
      <c r="S51">
        <v>0</v>
      </c>
      <c r="T51">
        <v>1.3118210964285999</v>
      </c>
      <c r="U51">
        <v>0</v>
      </c>
      <c r="V51">
        <v>0</v>
      </c>
      <c r="W51">
        <v>0.126025003048894</v>
      </c>
      <c r="X51">
        <v>0</v>
      </c>
      <c r="Y51">
        <v>5791028.3843594203</v>
      </c>
      <c r="Z51">
        <v>-604092.79408419796</v>
      </c>
      <c r="AA51">
        <v>1086277.38218781</v>
      </c>
      <c r="AB51">
        <v>-13349469.8186343</v>
      </c>
      <c r="AC51">
        <v>-2571173.9978695898</v>
      </c>
      <c r="AD51">
        <v>-366103.48334715603</v>
      </c>
      <c r="AE51">
        <v>-168848.51378241999</v>
      </c>
      <c r="AF51">
        <v>-31115.9410186401</v>
      </c>
      <c r="AG51">
        <v>0</v>
      </c>
      <c r="AH51">
        <v>-6548615.00285252</v>
      </c>
      <c r="AI51">
        <v>0</v>
      </c>
      <c r="AJ51">
        <v>0</v>
      </c>
      <c r="AK51">
        <v>235925.413907037</v>
      </c>
      <c r="AL51">
        <v>0</v>
      </c>
      <c r="AM51">
        <v>-16526188.3711346</v>
      </c>
      <c r="AN51">
        <v>-16934881.953290001</v>
      </c>
      <c r="AO51">
        <v>5041659.3012901098</v>
      </c>
      <c r="AP51">
        <v>475083.52239999903</v>
      </c>
      <c r="AQ51">
        <v>-11418139.129599901</v>
      </c>
      <c r="AR51" s="3"/>
      <c r="AT51" s="3"/>
      <c r="AV51" s="3"/>
      <c r="AX51" s="3"/>
      <c r="AZ51" s="3"/>
      <c r="BB51" s="3"/>
      <c r="BD51" s="3"/>
      <c r="BG51" s="3"/>
      <c r="BI51" s="3"/>
      <c r="BK51" s="3"/>
      <c r="BL51"/>
      <c r="BM51"/>
      <c r="BN51"/>
      <c r="BO51"/>
      <c r="BP51"/>
      <c r="BQ51"/>
    </row>
    <row r="52" spans="1:69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228221257.55109999</v>
      </c>
      <c r="F52">
        <v>308000739.25470001</v>
      </c>
      <c r="G52">
        <v>288481897.64130002</v>
      </c>
      <c r="H52">
        <v>-19106362.7717999</v>
      </c>
      <c r="I52">
        <v>276631015.38969898</v>
      </c>
      <c r="J52">
        <v>-12925612.1993575</v>
      </c>
      <c r="K52">
        <v>2102245.7904383801</v>
      </c>
      <c r="L52">
        <v>0.99616314710833498</v>
      </c>
      <c r="M52">
        <v>653448.16645941499</v>
      </c>
      <c r="N52">
        <v>2.3597270580998502</v>
      </c>
      <c r="O52">
        <v>27807.158839940701</v>
      </c>
      <c r="P52">
        <v>7.1056082977824699</v>
      </c>
      <c r="Q52">
        <v>14.8946721764018</v>
      </c>
      <c r="R52">
        <v>4.4832641342886497</v>
      </c>
      <c r="S52">
        <v>0</v>
      </c>
      <c r="T52">
        <v>2.19990482965455</v>
      </c>
      <c r="U52">
        <v>0</v>
      </c>
      <c r="V52">
        <v>0</v>
      </c>
      <c r="W52">
        <v>0.21131277089252701</v>
      </c>
      <c r="X52">
        <v>0</v>
      </c>
      <c r="Y52">
        <v>3196208.3049070099</v>
      </c>
      <c r="Z52">
        <v>-5132725.2558139497</v>
      </c>
      <c r="AA52">
        <v>1005278.7412568</v>
      </c>
      <c r="AB52">
        <v>-4396095.3364781197</v>
      </c>
      <c r="AC52">
        <v>-1313874.61639966</v>
      </c>
      <c r="AD52">
        <v>-192588.992565875</v>
      </c>
      <c r="AE52">
        <v>-45760.905725498204</v>
      </c>
      <c r="AF52">
        <v>-472248.63306252402</v>
      </c>
      <c r="AG52">
        <v>0</v>
      </c>
      <c r="AH52">
        <v>-7434076.3270469997</v>
      </c>
      <c r="AI52">
        <v>0</v>
      </c>
      <c r="AJ52">
        <v>0</v>
      </c>
      <c r="AK52">
        <v>370004.11806070199</v>
      </c>
      <c r="AL52">
        <v>0</v>
      </c>
      <c r="AM52">
        <v>-14415878.9028681</v>
      </c>
      <c r="AN52">
        <v>-13762676.563928699</v>
      </c>
      <c r="AO52">
        <v>-5343686.2078711903</v>
      </c>
      <c r="AP52">
        <v>0</v>
      </c>
      <c r="AQ52">
        <v>-19106362.7717999</v>
      </c>
      <c r="AR52" s="3"/>
      <c r="AT52" s="3"/>
      <c r="AV52" s="3"/>
      <c r="AX52" s="3"/>
      <c r="AZ52" s="3"/>
      <c r="BB52" s="3"/>
      <c r="BD52" s="3"/>
      <c r="BG52" s="3"/>
      <c r="BI52" s="3"/>
      <c r="BK52" s="3"/>
      <c r="BL52"/>
      <c r="BM52"/>
      <c r="BN52"/>
      <c r="BO52"/>
      <c r="BP52"/>
      <c r="BQ52"/>
    </row>
    <row r="53" spans="1:69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228221257.55109999</v>
      </c>
      <c r="F53">
        <v>288481897.64130002</v>
      </c>
      <c r="G53">
        <v>278176501.55049902</v>
      </c>
      <c r="H53">
        <v>-10261546.380999999</v>
      </c>
      <c r="I53">
        <v>274041271.63163298</v>
      </c>
      <c r="J53">
        <v>-2739249.0386860198</v>
      </c>
      <c r="K53">
        <v>2111051.4464965099</v>
      </c>
      <c r="L53">
        <v>0.97991544798783703</v>
      </c>
      <c r="M53">
        <v>658415.51211554103</v>
      </c>
      <c r="N53">
        <v>2.5787540610144699</v>
      </c>
      <c r="O53">
        <v>28076.086066562599</v>
      </c>
      <c r="P53">
        <v>7.03529496264846</v>
      </c>
      <c r="Q53">
        <v>14.8282279535021</v>
      </c>
      <c r="R53">
        <v>4.7185792703269502</v>
      </c>
      <c r="S53">
        <v>0</v>
      </c>
      <c r="T53">
        <v>3.1846776208410899</v>
      </c>
      <c r="U53">
        <v>0</v>
      </c>
      <c r="V53">
        <v>0</v>
      </c>
      <c r="W53">
        <v>0.383228637381059</v>
      </c>
      <c r="X53">
        <v>0</v>
      </c>
      <c r="Y53">
        <v>1713935.3729073899</v>
      </c>
      <c r="Z53">
        <v>97418.844701317998</v>
      </c>
      <c r="AA53">
        <v>869197.59371507703</v>
      </c>
      <c r="AB53">
        <v>3145784.61750009</v>
      </c>
      <c r="AC53">
        <v>-854937.677748724</v>
      </c>
      <c r="AD53">
        <v>-222069.69041448701</v>
      </c>
      <c r="AE53">
        <v>-129797.371052337</v>
      </c>
      <c r="AF53">
        <v>-262348.78459038603</v>
      </c>
      <c r="AG53">
        <v>0</v>
      </c>
      <c r="AH53">
        <v>-7691592.3745430103</v>
      </c>
      <c r="AI53">
        <v>0</v>
      </c>
      <c r="AJ53">
        <v>0</v>
      </c>
      <c r="AK53">
        <v>803664.97712067899</v>
      </c>
      <c r="AL53">
        <v>0</v>
      </c>
      <c r="AM53">
        <v>-2530744.4924043701</v>
      </c>
      <c r="AN53">
        <v>-2974821.6819575601</v>
      </c>
      <c r="AO53">
        <v>-7286724.6990424404</v>
      </c>
      <c r="AP53">
        <v>0</v>
      </c>
      <c r="AQ53">
        <v>-10261546.380999999</v>
      </c>
      <c r="AR53" s="3"/>
      <c r="AT53" s="3"/>
      <c r="AV53" s="3"/>
      <c r="AX53" s="3"/>
      <c r="AZ53" s="3"/>
      <c r="BB53" s="3"/>
      <c r="BD53" s="3"/>
      <c r="BG53" s="3"/>
      <c r="BI53" s="3"/>
      <c r="BK53" s="3"/>
      <c r="BL53"/>
      <c r="BM53"/>
      <c r="BN53"/>
      <c r="BO53"/>
      <c r="BP53"/>
      <c r="BQ53"/>
    </row>
    <row r="54" spans="1:69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228221257.55109999</v>
      </c>
      <c r="F54">
        <v>278176501.55049902</v>
      </c>
      <c r="G54">
        <v>272191394.338799</v>
      </c>
      <c r="H54">
        <v>-5203501.77220002</v>
      </c>
      <c r="I54">
        <v>271274995.075975</v>
      </c>
      <c r="J54">
        <v>-1902207.5933241399</v>
      </c>
      <c r="K54">
        <v>2121590.59836875</v>
      </c>
      <c r="L54">
        <v>1.0149211976611601</v>
      </c>
      <c r="M54">
        <v>662994.01594125095</v>
      </c>
      <c r="N54">
        <v>2.8297771426718001</v>
      </c>
      <c r="O54">
        <v>28363.700961112299</v>
      </c>
      <c r="P54">
        <v>6.9540326969826598</v>
      </c>
      <c r="Q54">
        <v>14.6958981048531</v>
      </c>
      <c r="R54">
        <v>5.0101867615656701</v>
      </c>
      <c r="S54">
        <v>0</v>
      </c>
      <c r="T54">
        <v>4.1737078255036</v>
      </c>
      <c r="U54">
        <v>0</v>
      </c>
      <c r="V54">
        <v>0</v>
      </c>
      <c r="W54">
        <v>0.53707217884142799</v>
      </c>
      <c r="X54">
        <v>6.8612061357579301E-2</v>
      </c>
      <c r="Y54">
        <v>2526433.46162477</v>
      </c>
      <c r="Z54">
        <v>-229701.01107099201</v>
      </c>
      <c r="AA54">
        <v>872757.51793876395</v>
      </c>
      <c r="AB54">
        <v>3443797.6659260602</v>
      </c>
      <c r="AC54">
        <v>-1061239.2024485599</v>
      </c>
      <c r="AD54">
        <v>-196655.23390074901</v>
      </c>
      <c r="AE54">
        <v>-101497.889743248</v>
      </c>
      <c r="AF54">
        <v>-301959.87659605098</v>
      </c>
      <c r="AG54">
        <v>0</v>
      </c>
      <c r="AH54">
        <v>-7475076.0164185399</v>
      </c>
      <c r="AI54">
        <v>0</v>
      </c>
      <c r="AJ54">
        <v>0</v>
      </c>
      <c r="AK54">
        <v>644745.99383749196</v>
      </c>
      <c r="AL54">
        <v>-1023746.65627597</v>
      </c>
      <c r="AM54">
        <v>-2902141.2471270198</v>
      </c>
      <c r="AN54">
        <v>-2404439.6488725799</v>
      </c>
      <c r="AO54">
        <v>-2799062.1233274401</v>
      </c>
      <c r="AP54">
        <v>0</v>
      </c>
      <c r="AQ54">
        <v>-5203501.77220002</v>
      </c>
      <c r="AR54" s="3"/>
      <c r="AT54" s="3"/>
      <c r="AV54" s="3"/>
      <c r="AX54" s="3"/>
      <c r="AZ54" s="3"/>
      <c r="BB54" s="3"/>
      <c r="BD54" s="3"/>
      <c r="BG54" s="3"/>
      <c r="BI54" s="3"/>
      <c r="BK54" s="3"/>
      <c r="BL54"/>
      <c r="BM54"/>
      <c r="BN54"/>
      <c r="BO54"/>
      <c r="BP54"/>
      <c r="BQ54"/>
    </row>
    <row r="55" spans="1:69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1181250675.99999</v>
      </c>
      <c r="F55">
        <v>0</v>
      </c>
      <c r="G55">
        <v>1181250675.99999</v>
      </c>
      <c r="H55">
        <v>0</v>
      </c>
      <c r="I55">
        <v>1168124018.21</v>
      </c>
      <c r="J55">
        <v>0</v>
      </c>
      <c r="K55">
        <v>229799687.69999999</v>
      </c>
      <c r="L55">
        <v>1.072971648</v>
      </c>
      <c r="M55">
        <v>25697520.3899999</v>
      </c>
      <c r="N55">
        <v>1.974</v>
      </c>
      <c r="O55">
        <v>42439.074999999903</v>
      </c>
      <c r="P55">
        <v>31.71</v>
      </c>
      <c r="Q55">
        <v>80.049944068744793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1181250675.99999</v>
      </c>
      <c r="AQ55">
        <v>1181250675.99999</v>
      </c>
      <c r="AR55" s="3"/>
      <c r="AT55" s="3"/>
      <c r="AV55" s="3"/>
      <c r="AX55" s="3"/>
      <c r="AZ55" s="3"/>
      <c r="BB55" s="3"/>
      <c r="BD55" s="3"/>
      <c r="BG55" s="3"/>
      <c r="BI55" s="3"/>
      <c r="BK55" s="3"/>
      <c r="BL55"/>
      <c r="BM55"/>
      <c r="BN55"/>
      <c r="BO55"/>
      <c r="BP55"/>
      <c r="BQ55"/>
    </row>
    <row r="56" spans="1:69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1181250675.99999</v>
      </c>
      <c r="F56">
        <v>1181250675.99999</v>
      </c>
      <c r="G56">
        <v>1136637574.99999</v>
      </c>
      <c r="H56">
        <v>-44613101</v>
      </c>
      <c r="I56">
        <v>1057600862.93957</v>
      </c>
      <c r="J56">
        <v>-110523155.27042601</v>
      </c>
      <c r="K56">
        <v>210884103.39999899</v>
      </c>
      <c r="L56">
        <v>1.22787155099999</v>
      </c>
      <c r="M56">
        <v>26042245.269999899</v>
      </c>
      <c r="N56">
        <v>2.2467999999999901</v>
      </c>
      <c r="O56">
        <v>41148.635000000002</v>
      </c>
      <c r="P56">
        <v>31.36</v>
      </c>
      <c r="Q56">
        <v>77.880399100855897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-81554922.390633702</v>
      </c>
      <c r="Z56">
        <v>-49248910.285218701</v>
      </c>
      <c r="AA56">
        <v>5944067.8228171999</v>
      </c>
      <c r="AB56">
        <v>18407990.160663899</v>
      </c>
      <c r="AC56">
        <v>10083282.8809145</v>
      </c>
      <c r="AD56">
        <v>-2840618.9901087098</v>
      </c>
      <c r="AE56">
        <v>-13908818.606567999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-113117929.408133</v>
      </c>
      <c r="AN56">
        <v>-111765146.37281699</v>
      </c>
      <c r="AO56">
        <v>67152045.372816995</v>
      </c>
      <c r="AP56">
        <v>0</v>
      </c>
      <c r="AQ56">
        <v>-44613101</v>
      </c>
      <c r="AR56" s="3"/>
      <c r="AT56" s="3"/>
      <c r="AV56" s="3"/>
      <c r="AX56" s="3"/>
      <c r="AZ56" s="3"/>
      <c r="BB56" s="3"/>
      <c r="BD56" s="3"/>
      <c r="BG56" s="3"/>
      <c r="BI56" s="3"/>
      <c r="BK56" s="3"/>
      <c r="BL56"/>
      <c r="BM56"/>
      <c r="BN56"/>
      <c r="BO56"/>
      <c r="BP56"/>
      <c r="BQ56"/>
    </row>
    <row r="57" spans="1:69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1181250675.99999</v>
      </c>
      <c r="F57">
        <v>1136637574.99999</v>
      </c>
      <c r="G57">
        <v>1148429422.99999</v>
      </c>
      <c r="H57">
        <v>11791847.999998501</v>
      </c>
      <c r="I57">
        <v>1146766888.6714799</v>
      </c>
      <c r="J57">
        <v>89166025.731913596</v>
      </c>
      <c r="K57">
        <v>231824841.59999901</v>
      </c>
      <c r="L57">
        <v>1.30056946599999</v>
      </c>
      <c r="M57">
        <v>26563773.749999899</v>
      </c>
      <c r="N57">
        <v>2.5669</v>
      </c>
      <c r="O57">
        <v>39531.589999999997</v>
      </c>
      <c r="P57">
        <v>31</v>
      </c>
      <c r="Q57">
        <v>75.769629990336796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93249088.593630105</v>
      </c>
      <c r="Z57">
        <v>-21364974.756623901</v>
      </c>
      <c r="AA57">
        <v>8521152.9985593706</v>
      </c>
      <c r="AB57">
        <v>18987700.293117099</v>
      </c>
      <c r="AC57">
        <v>12612939.3349635</v>
      </c>
      <c r="AD57">
        <v>-2811334.03148149</v>
      </c>
      <c r="AE57">
        <v>-13023022.752160801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96171549.680003896</v>
      </c>
      <c r="AN57">
        <v>95829588.2802248</v>
      </c>
      <c r="AO57">
        <v>-84037740.280226305</v>
      </c>
      <c r="AP57">
        <v>0</v>
      </c>
      <c r="AQ57">
        <v>11791847.999998501</v>
      </c>
      <c r="AR57" s="3"/>
      <c r="AT57" s="3"/>
      <c r="AV57" s="3"/>
      <c r="AX57" s="3"/>
      <c r="AZ57" s="3"/>
      <c r="BB57" s="3"/>
      <c r="BD57" s="3"/>
      <c r="BG57" s="3"/>
      <c r="BI57" s="3"/>
      <c r="BK57" s="3"/>
      <c r="BL57"/>
      <c r="BM57"/>
      <c r="BN57"/>
      <c r="BO57"/>
      <c r="BP57"/>
      <c r="BQ57"/>
    </row>
    <row r="58" spans="1:69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1181250675.99999</v>
      </c>
      <c r="F58">
        <v>1148429422.99999</v>
      </c>
      <c r="G58">
        <v>1216262132</v>
      </c>
      <c r="H58">
        <v>67832709.000002593</v>
      </c>
      <c r="I58">
        <v>1233637344.04125</v>
      </c>
      <c r="J58">
        <v>86870455.369768098</v>
      </c>
      <c r="K58">
        <v>237636560.59999901</v>
      </c>
      <c r="L58">
        <v>1.2010509109999901</v>
      </c>
      <c r="M58">
        <v>27081157.499999899</v>
      </c>
      <c r="N58">
        <v>3.0314999999999901</v>
      </c>
      <c r="O58">
        <v>38116.919999999896</v>
      </c>
      <c r="P58">
        <v>30.68</v>
      </c>
      <c r="Q58">
        <v>73.864023075675206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23928056.766304702</v>
      </c>
      <c r="Z58">
        <v>30407529.612046599</v>
      </c>
      <c r="AA58">
        <v>8374854.9970402904</v>
      </c>
      <c r="AB58">
        <v>25045053.773637298</v>
      </c>
      <c r="AC58">
        <v>11578081.6630034</v>
      </c>
      <c r="AD58">
        <v>-2525235.9076405298</v>
      </c>
      <c r="AE58">
        <v>-11885828.716871001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84922512.187520906</v>
      </c>
      <c r="AN58">
        <v>86996396.496611193</v>
      </c>
      <c r="AO58">
        <v>-19163687.496608499</v>
      </c>
      <c r="AP58">
        <v>0</v>
      </c>
      <c r="AQ58">
        <v>67832709.000002593</v>
      </c>
      <c r="AR58" s="3"/>
      <c r="AT58" s="3"/>
      <c r="AV58" s="3"/>
      <c r="AX58" s="3"/>
      <c r="AZ58" s="3"/>
      <c r="BB58" s="3"/>
      <c r="BD58" s="3"/>
      <c r="BG58" s="3"/>
      <c r="BI58" s="3"/>
      <c r="BK58" s="3"/>
      <c r="BL58"/>
      <c r="BM58"/>
      <c r="BN58"/>
      <c r="BO58"/>
      <c r="BP58"/>
      <c r="BQ58"/>
    </row>
    <row r="59" spans="1:69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1181250675.99999</v>
      </c>
      <c r="F59">
        <v>1216262132</v>
      </c>
      <c r="G59">
        <v>1175257656</v>
      </c>
      <c r="H59">
        <v>-41004476</v>
      </c>
      <c r="I59">
        <v>889058401.11759603</v>
      </c>
      <c r="J59">
        <v>-344578942.92365903</v>
      </c>
      <c r="K59">
        <v>232556806.80000001</v>
      </c>
      <c r="L59">
        <v>2.8463145299999901</v>
      </c>
      <c r="M59">
        <v>27655014.75</v>
      </c>
      <c r="N59">
        <v>3.3499999999999899</v>
      </c>
      <c r="O59">
        <v>36028.75</v>
      </c>
      <c r="P59">
        <v>30.18</v>
      </c>
      <c r="Q59">
        <v>71.580004948312606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-21691969.9586115</v>
      </c>
      <c r="Z59">
        <v>-341739196.627213</v>
      </c>
      <c r="AA59">
        <v>9644628.1697064303</v>
      </c>
      <c r="AB59">
        <v>16404459.5454963</v>
      </c>
      <c r="AC59">
        <v>19009721.833808102</v>
      </c>
      <c r="AD59">
        <v>-4176150.1691745198</v>
      </c>
      <c r="AE59">
        <v>-15071997.5653794</v>
      </c>
      <c r="AF59">
        <v>-729557.21915884898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-338350061.99052602</v>
      </c>
      <c r="AN59">
        <v>-339725707.71059698</v>
      </c>
      <c r="AO59">
        <v>298721231.71059698</v>
      </c>
      <c r="AP59">
        <v>0</v>
      </c>
      <c r="AQ59">
        <v>-41004476</v>
      </c>
      <c r="AR59" s="3"/>
      <c r="AT59" s="3"/>
      <c r="AV59" s="3"/>
      <c r="AX59" s="3"/>
      <c r="AZ59" s="3"/>
      <c r="BB59" s="3"/>
      <c r="BD59" s="3"/>
      <c r="BG59" s="3"/>
      <c r="BI59" s="3"/>
      <c r="BK59" s="3"/>
      <c r="BL59"/>
      <c r="BM59"/>
      <c r="BN59"/>
      <c r="BO59"/>
      <c r="BP59"/>
      <c r="BQ59"/>
    </row>
    <row r="60" spans="1:69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1181250675.99999</v>
      </c>
      <c r="F60">
        <v>1175257656</v>
      </c>
      <c r="G60">
        <v>1227012502.99999</v>
      </c>
      <c r="H60">
        <v>51754846.999997303</v>
      </c>
      <c r="I60">
        <v>1319077523.19275</v>
      </c>
      <c r="J60">
        <v>430019122.07516199</v>
      </c>
      <c r="K60">
        <v>259672401.80000001</v>
      </c>
      <c r="L60">
        <v>1.304104481</v>
      </c>
      <c r="M60">
        <v>27714120</v>
      </c>
      <c r="N60">
        <v>3.4605999999999901</v>
      </c>
      <c r="O60">
        <v>36660.58</v>
      </c>
      <c r="P60">
        <v>30.4</v>
      </c>
      <c r="Q60">
        <v>71.140340863312602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113061085.24358</v>
      </c>
      <c r="Z60">
        <v>415652234.10249197</v>
      </c>
      <c r="AA60">
        <v>945502.97414547496</v>
      </c>
      <c r="AB60">
        <v>5210650.3398499498</v>
      </c>
      <c r="AC60">
        <v>-5610689.9355594702</v>
      </c>
      <c r="AD60">
        <v>1779959.08456769</v>
      </c>
      <c r="AE60">
        <v>-2817616.9055176699</v>
      </c>
      <c r="AF60">
        <v>352639.29125317797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528573764.194812</v>
      </c>
      <c r="AN60">
        <v>568447769.92145598</v>
      </c>
      <c r="AO60">
        <v>-516692922.92145902</v>
      </c>
      <c r="AP60">
        <v>0</v>
      </c>
      <c r="AQ60">
        <v>51754846.999997303</v>
      </c>
      <c r="AR60" s="3"/>
      <c r="AT60" s="3"/>
      <c r="AV60" s="3"/>
      <c r="AX60" s="3"/>
      <c r="AZ60" s="3"/>
      <c r="BB60" s="3"/>
      <c r="BD60" s="3"/>
      <c r="BG60" s="3"/>
      <c r="BI60" s="3"/>
      <c r="BK60" s="3"/>
      <c r="BL60"/>
      <c r="BM60"/>
      <c r="BN60"/>
      <c r="BO60"/>
      <c r="BP60"/>
      <c r="BQ60"/>
    </row>
    <row r="61" spans="1:69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1181250675.99999</v>
      </c>
      <c r="F61">
        <v>1227012502.99999</v>
      </c>
      <c r="G61">
        <v>1251501816.99999</v>
      </c>
      <c r="H61">
        <v>24489314.000001099</v>
      </c>
      <c r="I61">
        <v>1354286864.8382499</v>
      </c>
      <c r="J61">
        <v>35209341.645492002</v>
      </c>
      <c r="K61">
        <v>264123690.59999901</v>
      </c>
      <c r="L61">
        <v>1.309717561</v>
      </c>
      <c r="M61">
        <v>27956797.669999901</v>
      </c>
      <c r="N61">
        <v>3.9195000000000002</v>
      </c>
      <c r="O61">
        <v>36716.94</v>
      </c>
      <c r="P61">
        <v>30.42</v>
      </c>
      <c r="Q61">
        <v>69.981314054055801</v>
      </c>
      <c r="R61">
        <v>3.69999999999999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17492466.799969401</v>
      </c>
      <c r="Z61">
        <v>-1763036.0560709699</v>
      </c>
      <c r="AA61">
        <v>4036111.5801089099</v>
      </c>
      <c r="AB61">
        <v>21354225.1981236</v>
      </c>
      <c r="AC61">
        <v>-518736.39399886702</v>
      </c>
      <c r="AD61">
        <v>168824.09911894199</v>
      </c>
      <c r="AE61">
        <v>-7739593.4216007702</v>
      </c>
      <c r="AF61">
        <v>-368058.03857779899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32662203.767072599</v>
      </c>
      <c r="AN61">
        <v>32751905.526256099</v>
      </c>
      <c r="AO61">
        <v>-8262591.5262549603</v>
      </c>
      <c r="AP61">
        <v>0</v>
      </c>
      <c r="AQ61">
        <v>24489314.000001099</v>
      </c>
      <c r="AR61" s="3"/>
      <c r="AT61" s="3"/>
      <c r="AV61" s="3"/>
      <c r="AX61" s="3"/>
      <c r="AZ61" s="3"/>
      <c r="BB61" s="3"/>
      <c r="BD61" s="3"/>
      <c r="BG61" s="3"/>
      <c r="BI61" s="3"/>
      <c r="BK61" s="3"/>
      <c r="BL61"/>
      <c r="BM61"/>
      <c r="BN61"/>
      <c r="BO61"/>
      <c r="BP61"/>
      <c r="BQ61"/>
    </row>
    <row r="62" spans="1:69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1181250675.99999</v>
      </c>
      <c r="F62">
        <v>1251501816.99999</v>
      </c>
      <c r="G62">
        <v>1217355181.99999</v>
      </c>
      <c r="H62">
        <v>-34146635.000001401</v>
      </c>
      <c r="I62">
        <v>1291064740.7649601</v>
      </c>
      <c r="J62">
        <v>-63222124.073289603</v>
      </c>
      <c r="K62">
        <v>266283654.40000001</v>
      </c>
      <c r="L62">
        <v>1.3667836019999999</v>
      </c>
      <c r="M62">
        <v>27734538</v>
      </c>
      <c r="N62">
        <v>2.84309999999999</v>
      </c>
      <c r="O62">
        <v>35494.29</v>
      </c>
      <c r="P62">
        <v>30.61</v>
      </c>
      <c r="Q62">
        <v>69.306750843060897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8517953.1299246605</v>
      </c>
      <c r="Z62">
        <v>-17921127.8356275</v>
      </c>
      <c r="AA62">
        <v>-3757083.1034602402</v>
      </c>
      <c r="AB62">
        <v>-53282326.185919099</v>
      </c>
      <c r="AC62">
        <v>11721348.703337699</v>
      </c>
      <c r="AD62">
        <v>1636795.83697667</v>
      </c>
      <c r="AE62">
        <v>-4600485.5235641701</v>
      </c>
      <c r="AF62">
        <v>-750695.23366757703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-58435620.211999498</v>
      </c>
      <c r="AN62">
        <v>-58423813.452382103</v>
      </c>
      <c r="AO62">
        <v>24277178.452380698</v>
      </c>
      <c r="AP62">
        <v>0</v>
      </c>
      <c r="AQ62">
        <v>-34146635.000001401</v>
      </c>
      <c r="AR62" s="3"/>
      <c r="AT62" s="3"/>
      <c r="AV62" s="3"/>
      <c r="AX62" s="3"/>
      <c r="AZ62" s="3"/>
      <c r="BB62" s="3"/>
      <c r="BD62" s="3"/>
      <c r="BG62" s="3"/>
      <c r="BI62" s="3"/>
      <c r="BK62" s="3"/>
      <c r="BL62"/>
      <c r="BM62"/>
      <c r="BN62"/>
      <c r="BO62"/>
      <c r="BP62"/>
      <c r="BQ62"/>
    </row>
    <row r="63" spans="1:69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1181250675.99999</v>
      </c>
      <c r="F63">
        <v>1217355181.99999</v>
      </c>
      <c r="G63">
        <v>1196278265</v>
      </c>
      <c r="H63">
        <v>-21076916.999997102</v>
      </c>
      <c r="I63">
        <v>1197759342.35531</v>
      </c>
      <c r="J63">
        <v>-93305398.409645796</v>
      </c>
      <c r="K63">
        <v>239565977.09999901</v>
      </c>
      <c r="L63">
        <v>1.4022103509999999</v>
      </c>
      <c r="M63">
        <v>27553600.749999899</v>
      </c>
      <c r="N63">
        <v>3.2889999999999899</v>
      </c>
      <c r="O63">
        <v>35213</v>
      </c>
      <c r="P63">
        <v>30.93</v>
      </c>
      <c r="Q63">
        <v>69.408651159993099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-102614365.17514201</v>
      </c>
      <c r="Z63">
        <v>-10641637.3632864</v>
      </c>
      <c r="AA63">
        <v>-2997618.13198097</v>
      </c>
      <c r="AB63">
        <v>23774975.205662701</v>
      </c>
      <c r="AC63">
        <v>2669109.7590602799</v>
      </c>
      <c r="AD63">
        <v>2682692.892273</v>
      </c>
      <c r="AE63">
        <v>677427.20984128304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-86449415.603572503</v>
      </c>
      <c r="AN63">
        <v>-87978400.057038695</v>
      </c>
      <c r="AO63">
        <v>66901483.057041503</v>
      </c>
      <c r="AP63">
        <v>0</v>
      </c>
      <c r="AQ63">
        <v>-21076916.999997102</v>
      </c>
      <c r="AR63" s="3"/>
      <c r="AT63" s="3"/>
      <c r="AV63" s="3"/>
      <c r="AX63" s="3"/>
      <c r="AZ63" s="3"/>
      <c r="BB63" s="3"/>
      <c r="BD63" s="3"/>
      <c r="BG63" s="3"/>
      <c r="BI63" s="3"/>
      <c r="BK63" s="3"/>
      <c r="BL63"/>
      <c r="BM63"/>
      <c r="BN63"/>
      <c r="BO63"/>
      <c r="BP63"/>
      <c r="BQ63"/>
    </row>
    <row r="64" spans="1:69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1181250675.99999</v>
      </c>
      <c r="F64">
        <v>1196278265</v>
      </c>
      <c r="G64">
        <v>1164230021.99999</v>
      </c>
      <c r="H64">
        <v>-32048243.000002299</v>
      </c>
      <c r="I64">
        <v>1176872417.08812</v>
      </c>
      <c r="J64">
        <v>-20886925.2671864</v>
      </c>
      <c r="K64">
        <v>232263928.59999901</v>
      </c>
      <c r="L64">
        <v>1.4707099699999899</v>
      </c>
      <c r="M64">
        <v>27682634.670000002</v>
      </c>
      <c r="N64">
        <v>4.0655999999999999</v>
      </c>
      <c r="O64">
        <v>34147.68</v>
      </c>
      <c r="P64">
        <v>31.3</v>
      </c>
      <c r="Q64">
        <v>68.613917826660796</v>
      </c>
      <c r="R64">
        <v>3.8999999999999901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-30446034.406770598</v>
      </c>
      <c r="Z64">
        <v>-19712443.664353698</v>
      </c>
      <c r="AA64">
        <v>2107131.8471218999</v>
      </c>
      <c r="AB64">
        <v>35596993.176757202</v>
      </c>
      <c r="AC64">
        <v>10159012.3209747</v>
      </c>
      <c r="AD64">
        <v>3048683.3936156202</v>
      </c>
      <c r="AE64">
        <v>-5179177.6255986299</v>
      </c>
      <c r="AF64">
        <v>0</v>
      </c>
      <c r="AG64">
        <v>-15381981.009952599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-19807815.9682061</v>
      </c>
      <c r="AN64">
        <v>-20861097.748300601</v>
      </c>
      <c r="AO64">
        <v>-11187145.2517017</v>
      </c>
      <c r="AP64">
        <v>0</v>
      </c>
      <c r="AQ64">
        <v>-32048243.000002299</v>
      </c>
      <c r="AR64" s="3"/>
      <c r="AT64" s="3"/>
      <c r="AV64" s="3"/>
      <c r="AX64" s="3"/>
      <c r="AZ64" s="3"/>
      <c r="BB64" s="3"/>
      <c r="BD64" s="3"/>
      <c r="BG64" s="3"/>
      <c r="BI64" s="3"/>
      <c r="BK64" s="3"/>
      <c r="BL64"/>
      <c r="BM64"/>
      <c r="BN64"/>
      <c r="BO64"/>
      <c r="BP64"/>
      <c r="BQ64"/>
    </row>
    <row r="65" spans="1:73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1181250675.99999</v>
      </c>
      <c r="F65">
        <v>1164230021.99999</v>
      </c>
      <c r="G65">
        <v>1177871709.99999</v>
      </c>
      <c r="H65">
        <v>13641688.0000007</v>
      </c>
      <c r="I65">
        <v>1206010433.7934699</v>
      </c>
      <c r="J65">
        <v>29138016.705342699</v>
      </c>
      <c r="K65">
        <v>239688350.09999901</v>
      </c>
      <c r="L65">
        <v>1.45326645199999</v>
      </c>
      <c r="M65">
        <v>27909105.420000002</v>
      </c>
      <c r="N65">
        <v>4.1093000000000002</v>
      </c>
      <c r="O65">
        <v>33963.31</v>
      </c>
      <c r="P65">
        <v>31.51</v>
      </c>
      <c r="Q65">
        <v>68.630248062319694</v>
      </c>
      <c r="R65">
        <v>4.0999999999999996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30912395.638128798</v>
      </c>
      <c r="Z65">
        <v>4884859.0086503001</v>
      </c>
      <c r="AA65">
        <v>3578543.77505932</v>
      </c>
      <c r="AB65">
        <v>1763383.8307264401</v>
      </c>
      <c r="AC65">
        <v>1736269.5604604401</v>
      </c>
      <c r="AD65">
        <v>1683051.46932922</v>
      </c>
      <c r="AE65">
        <v>103800.53460027699</v>
      </c>
      <c r="AF65">
        <v>-698346.51179583301</v>
      </c>
      <c r="AG65">
        <v>-14969898.4037135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28994058.901445299</v>
      </c>
      <c r="AN65">
        <v>28825005.444372799</v>
      </c>
      <c r="AO65">
        <v>-15183317.444372101</v>
      </c>
      <c r="AP65">
        <v>0</v>
      </c>
      <c r="AQ65">
        <v>13641688.0000007</v>
      </c>
      <c r="AR65" s="3"/>
      <c r="AT65" s="3"/>
      <c r="AV65" s="3"/>
      <c r="AX65" s="3"/>
      <c r="AZ65" s="3"/>
      <c r="BB65" s="3"/>
      <c r="BD65" s="3"/>
      <c r="BG65" s="3"/>
      <c r="BI65" s="3"/>
      <c r="BK65" s="3"/>
      <c r="BL65"/>
      <c r="BM65"/>
      <c r="BN65"/>
      <c r="BO65"/>
      <c r="BP65"/>
      <c r="BQ65"/>
    </row>
    <row r="66" spans="1:73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1181250675.99999</v>
      </c>
      <c r="F66">
        <v>1177871709.99999</v>
      </c>
      <c r="G66">
        <v>1199896222</v>
      </c>
      <c r="H66">
        <v>22024512.0000026</v>
      </c>
      <c r="I66">
        <v>1275282700.5592599</v>
      </c>
      <c r="J66">
        <v>69272266.765793502</v>
      </c>
      <c r="K66">
        <v>276221305.39999902</v>
      </c>
      <c r="L66">
        <v>1.666110003</v>
      </c>
      <c r="M66">
        <v>28818049.079999998</v>
      </c>
      <c r="N66">
        <v>3.94199999999999</v>
      </c>
      <c r="O66">
        <v>33700.32</v>
      </c>
      <c r="P66">
        <v>29.93</v>
      </c>
      <c r="Q66">
        <v>66.429372522682499</v>
      </c>
      <c r="R66">
        <v>4.2</v>
      </c>
      <c r="S66">
        <v>3</v>
      </c>
      <c r="T66">
        <v>0</v>
      </c>
      <c r="U66">
        <v>0</v>
      </c>
      <c r="V66">
        <v>0</v>
      </c>
      <c r="W66">
        <v>1</v>
      </c>
      <c r="X66">
        <v>0</v>
      </c>
      <c r="Y66">
        <v>147718721.09775001</v>
      </c>
      <c r="Z66">
        <v>-56512277.185763597</v>
      </c>
      <c r="AA66">
        <v>14305460.9290729</v>
      </c>
      <c r="AB66">
        <v>-6889124.9774862099</v>
      </c>
      <c r="AC66">
        <v>2523070.3283442799</v>
      </c>
      <c r="AD66">
        <v>-12732763.179368</v>
      </c>
      <c r="AE66">
        <v>-14068115.4334305</v>
      </c>
      <c r="AF66">
        <v>-353317.631416897</v>
      </c>
      <c r="AG66">
        <v>-15145305.908722199</v>
      </c>
      <c r="AH66">
        <v>0</v>
      </c>
      <c r="AI66">
        <v>0</v>
      </c>
      <c r="AJ66">
        <v>0</v>
      </c>
      <c r="AK66">
        <v>17381577.7803532</v>
      </c>
      <c r="AL66">
        <v>0</v>
      </c>
      <c r="AM66">
        <v>76227925.819333494</v>
      </c>
      <c r="AN66">
        <v>67656001.162734702</v>
      </c>
      <c r="AO66">
        <v>-45631489.162731998</v>
      </c>
      <c r="AP66">
        <v>0</v>
      </c>
      <c r="AQ66">
        <v>22024512.0000026</v>
      </c>
      <c r="AR66" s="3"/>
      <c r="AT66" s="3"/>
      <c r="AV66" s="3"/>
      <c r="AX66" s="3"/>
      <c r="AZ66" s="3"/>
      <c r="BB66" s="3"/>
      <c r="BD66" s="3"/>
      <c r="BG66" s="3"/>
      <c r="BI66" s="3"/>
      <c r="BK66" s="3"/>
      <c r="BL66"/>
      <c r="BM66"/>
      <c r="BN66"/>
      <c r="BO66"/>
      <c r="BP66"/>
      <c r="BQ66"/>
    </row>
    <row r="67" spans="1:73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1181250675.99999</v>
      </c>
      <c r="F67">
        <v>1199896222</v>
      </c>
      <c r="G67">
        <v>1192647739.99999</v>
      </c>
      <c r="H67">
        <v>-7248482.0000021402</v>
      </c>
      <c r="I67">
        <v>1274798986.8549399</v>
      </c>
      <c r="J67">
        <v>-483713.70432090701</v>
      </c>
      <c r="K67">
        <v>282626037.69999897</v>
      </c>
      <c r="L67">
        <v>1.6985871779999999</v>
      </c>
      <c r="M67">
        <v>29110612.079999998</v>
      </c>
      <c r="N67">
        <v>3.75239999999999</v>
      </c>
      <c r="O67">
        <v>33580.799999999901</v>
      </c>
      <c r="P67">
        <v>30.1999999999999</v>
      </c>
      <c r="Q67">
        <v>66.590503712184997</v>
      </c>
      <c r="R67">
        <v>4.2</v>
      </c>
      <c r="S67">
        <v>4</v>
      </c>
      <c r="T67">
        <v>0</v>
      </c>
      <c r="U67">
        <v>0</v>
      </c>
      <c r="V67">
        <v>0</v>
      </c>
      <c r="W67">
        <v>1</v>
      </c>
      <c r="X67">
        <v>0</v>
      </c>
      <c r="Y67">
        <v>23126674.415497702</v>
      </c>
      <c r="Z67">
        <v>-8554862.0840624403</v>
      </c>
      <c r="AA67">
        <v>4574002.8134402903</v>
      </c>
      <c r="AB67">
        <v>-8242253.6456187796</v>
      </c>
      <c r="AC67">
        <v>1174043.8901595499</v>
      </c>
      <c r="AD67">
        <v>2230675.5571710002</v>
      </c>
      <c r="AE67">
        <v>1055998.54336913</v>
      </c>
      <c r="AF67">
        <v>0</v>
      </c>
      <c r="AG67">
        <v>-15428501.4120172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-64221.922060651697</v>
      </c>
      <c r="AN67">
        <v>-455119.673535724</v>
      </c>
      <c r="AO67">
        <v>-6793362.3264664197</v>
      </c>
      <c r="AP67">
        <v>0</v>
      </c>
      <c r="AQ67">
        <v>-7248482.0000021402</v>
      </c>
      <c r="AR67" s="3"/>
      <c r="AT67" s="3"/>
      <c r="AV67" s="3"/>
      <c r="AX67" s="3"/>
      <c r="AZ67" s="3"/>
      <c r="BB67" s="3"/>
      <c r="BD67" s="3"/>
      <c r="BG67" s="3"/>
      <c r="BI67" s="3"/>
      <c r="BK67" s="3"/>
      <c r="BL67"/>
      <c r="BM67"/>
      <c r="BN67"/>
      <c r="BO67"/>
      <c r="BP67"/>
      <c r="BQ67"/>
    </row>
    <row r="68" spans="1:73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1181250675.99999</v>
      </c>
      <c r="F68">
        <v>1192647739.99999</v>
      </c>
      <c r="G68">
        <v>1160473735.99999</v>
      </c>
      <c r="H68">
        <v>-32174004.000001401</v>
      </c>
      <c r="I68">
        <v>1189661885.0058899</v>
      </c>
      <c r="J68">
        <v>-85137101.849045902</v>
      </c>
      <c r="K68">
        <v>280202617.09999901</v>
      </c>
      <c r="L68">
        <v>1.721242055</v>
      </c>
      <c r="M68">
        <v>29378317.829999901</v>
      </c>
      <c r="N68">
        <v>2.7029999999999998</v>
      </c>
      <c r="O68">
        <v>34173.339999999902</v>
      </c>
      <c r="P68">
        <v>30.17</v>
      </c>
      <c r="Q68">
        <v>66.804748020605103</v>
      </c>
      <c r="R68">
        <v>4.0999999999999996</v>
      </c>
      <c r="S68">
        <v>5</v>
      </c>
      <c r="T68">
        <v>0</v>
      </c>
      <c r="U68">
        <v>0</v>
      </c>
      <c r="V68">
        <v>0</v>
      </c>
      <c r="W68">
        <v>1</v>
      </c>
      <c r="X68">
        <v>0</v>
      </c>
      <c r="Y68">
        <v>-8523179.7348037697</v>
      </c>
      <c r="Z68">
        <v>-5877630.3038370302</v>
      </c>
      <c r="AA68">
        <v>4119503.7228816599</v>
      </c>
      <c r="AB68">
        <v>-51295366.254932001</v>
      </c>
      <c r="AC68">
        <v>-5728494.9391331896</v>
      </c>
      <c r="AD68">
        <v>-246101.47349733301</v>
      </c>
      <c r="AE68">
        <v>1395804.1318252899</v>
      </c>
      <c r="AF68">
        <v>357857.23377436498</v>
      </c>
      <c r="AG68">
        <v>-15335299.006074401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-81132906.623796493</v>
      </c>
      <c r="AN68">
        <v>-79650653.285283998</v>
      </c>
      <c r="AO68">
        <v>47476649.2852825</v>
      </c>
      <c r="AP68">
        <v>0</v>
      </c>
      <c r="AQ68">
        <v>-32174004.000001401</v>
      </c>
      <c r="AR68" s="3"/>
      <c r="AT68" s="3"/>
      <c r="AV68" s="3"/>
      <c r="AX68" s="3"/>
      <c r="AZ68" s="3"/>
      <c r="BB68" s="3"/>
      <c r="BD68" s="3"/>
      <c r="BG68" s="3"/>
      <c r="BI68" s="3"/>
      <c r="BK68" s="3"/>
      <c r="BL68"/>
      <c r="BM68"/>
      <c r="BN68"/>
      <c r="BO68"/>
      <c r="BP68"/>
      <c r="BQ68"/>
    </row>
    <row r="69" spans="1:73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1181250675.99999</v>
      </c>
      <c r="F69">
        <v>1160473735.99999</v>
      </c>
      <c r="G69">
        <v>1162084608.99999</v>
      </c>
      <c r="H69">
        <v>1610873.0000004701</v>
      </c>
      <c r="I69">
        <v>1138047452.47119</v>
      </c>
      <c r="J69">
        <v>-51614432.534701303</v>
      </c>
      <c r="K69">
        <v>279086354.60000002</v>
      </c>
      <c r="L69">
        <v>1.74351720399999</v>
      </c>
      <c r="M69">
        <v>29437697.499999899</v>
      </c>
      <c r="N69">
        <v>2.4255</v>
      </c>
      <c r="O69">
        <v>35302.049999999901</v>
      </c>
      <c r="P69">
        <v>29.88</v>
      </c>
      <c r="Q69">
        <v>67.140437302771304</v>
      </c>
      <c r="R69">
        <v>4.5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-3851544.5180977602</v>
      </c>
      <c r="Z69">
        <v>-5577317.6307692202</v>
      </c>
      <c r="AA69">
        <v>882956.88462033099</v>
      </c>
      <c r="AB69">
        <v>-15818604.316186201</v>
      </c>
      <c r="AC69">
        <v>-10333914.407080799</v>
      </c>
      <c r="AD69">
        <v>-2312734.4946436202</v>
      </c>
      <c r="AE69">
        <v>2128726.1615457302</v>
      </c>
      <c r="AF69">
        <v>-1391769.17460054</v>
      </c>
      <c r="AG69">
        <v>-14921599.340184299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-51195800.835396402</v>
      </c>
      <c r="AN69">
        <v>-50348081.341420598</v>
      </c>
      <c r="AO69">
        <v>51958954.341421001</v>
      </c>
      <c r="AP69">
        <v>0</v>
      </c>
      <c r="AQ69">
        <v>1610873.0000004701</v>
      </c>
      <c r="AR69" s="3"/>
      <c r="AT69" s="3"/>
      <c r="AV69" s="3"/>
      <c r="AX69" s="3"/>
      <c r="AZ69" s="3"/>
      <c r="BB69" s="3"/>
      <c r="BD69" s="3"/>
      <c r="BG69" s="3"/>
      <c r="BI69" s="3"/>
      <c r="BK69" s="3"/>
      <c r="BL69"/>
      <c r="BM69"/>
      <c r="BN69"/>
      <c r="BO69"/>
      <c r="BP69"/>
      <c r="BQ69"/>
    </row>
    <row r="70" spans="1:73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1181250675.99999</v>
      </c>
      <c r="F70">
        <v>1162084608.99999</v>
      </c>
      <c r="G70">
        <v>1100306571</v>
      </c>
      <c r="H70">
        <v>-61778037.999998502</v>
      </c>
      <c r="I70">
        <v>1116447507.1196899</v>
      </c>
      <c r="J70">
        <v>-21599945.351505902</v>
      </c>
      <c r="K70">
        <v>274821215.5</v>
      </c>
      <c r="L70">
        <v>1.7724292479999999</v>
      </c>
      <c r="M70">
        <v>29668394.669999901</v>
      </c>
      <c r="N70">
        <v>2.6928000000000001</v>
      </c>
      <c r="O70">
        <v>35945.819999999898</v>
      </c>
      <c r="P70">
        <v>30</v>
      </c>
      <c r="Q70">
        <v>67.2815187691711</v>
      </c>
      <c r="R70">
        <v>4.5</v>
      </c>
      <c r="S70">
        <v>7</v>
      </c>
      <c r="T70">
        <v>0</v>
      </c>
      <c r="U70">
        <v>0</v>
      </c>
      <c r="V70">
        <v>0</v>
      </c>
      <c r="W70">
        <v>1</v>
      </c>
      <c r="X70">
        <v>0</v>
      </c>
      <c r="Y70">
        <v>-14809851.3987491</v>
      </c>
      <c r="Z70">
        <v>-7176946.8048193697</v>
      </c>
      <c r="AA70">
        <v>3422041.8896477399</v>
      </c>
      <c r="AB70">
        <v>15487026.8810213</v>
      </c>
      <c r="AC70">
        <v>-5766467.04792694</v>
      </c>
      <c r="AD70">
        <v>959674.24597962096</v>
      </c>
      <c r="AE70">
        <v>895414.16852235305</v>
      </c>
      <c r="AF70">
        <v>0</v>
      </c>
      <c r="AG70">
        <v>-14942312.261768101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-21931420.328092601</v>
      </c>
      <c r="AN70">
        <v>-22056166.457489099</v>
      </c>
      <c r="AO70">
        <v>-39721871.542509302</v>
      </c>
      <c r="AP70">
        <v>0</v>
      </c>
      <c r="AQ70">
        <v>-61778037.999998502</v>
      </c>
      <c r="AR70" s="3"/>
      <c r="AT70" s="3"/>
      <c r="AV70" s="3"/>
      <c r="AX70" s="3"/>
      <c r="AZ70" s="3"/>
      <c r="BB70" s="3"/>
      <c r="BD70" s="3"/>
      <c r="BG70" s="3"/>
      <c r="BI70" s="3"/>
      <c r="BK70" s="3"/>
      <c r="BL70"/>
      <c r="BM70"/>
      <c r="BN70"/>
      <c r="BO70"/>
      <c r="BP70"/>
      <c r="BQ70"/>
    </row>
    <row r="71" spans="1:73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1181250675.99999</v>
      </c>
      <c r="F71">
        <v>1100306571</v>
      </c>
      <c r="G71">
        <v>1107464473.99999</v>
      </c>
      <c r="H71">
        <v>7157902.9999992801</v>
      </c>
      <c r="I71">
        <v>1061731670.91231</v>
      </c>
      <c r="J71">
        <v>-54715836.207377002</v>
      </c>
      <c r="K71">
        <v>274036302.39999998</v>
      </c>
      <c r="L71">
        <v>1.7403283429999901</v>
      </c>
      <c r="M71">
        <v>29807700.839999899</v>
      </c>
      <c r="N71">
        <v>2.9199999999999902</v>
      </c>
      <c r="O71">
        <v>36801.5</v>
      </c>
      <c r="P71">
        <v>30.01</v>
      </c>
      <c r="Q71">
        <v>67.468769080655605</v>
      </c>
      <c r="R71">
        <v>4.5999999999999996</v>
      </c>
      <c r="S71">
        <v>8</v>
      </c>
      <c r="T71">
        <v>0</v>
      </c>
      <c r="U71">
        <v>0</v>
      </c>
      <c r="V71">
        <v>0</v>
      </c>
      <c r="W71">
        <v>1</v>
      </c>
      <c r="X71">
        <v>1</v>
      </c>
      <c r="Y71">
        <v>-2617878.3117161901</v>
      </c>
      <c r="Z71">
        <v>7598819.5620828401</v>
      </c>
      <c r="AA71">
        <v>1943221.49305579</v>
      </c>
      <c r="AB71">
        <v>11636394.0593514</v>
      </c>
      <c r="AC71">
        <v>-7102382.7486467501</v>
      </c>
      <c r="AD71">
        <v>75692.739882557697</v>
      </c>
      <c r="AE71">
        <v>1125400.8651686199</v>
      </c>
      <c r="AF71">
        <v>-330050.979404343</v>
      </c>
      <c r="AG71">
        <v>-14147958.1092682</v>
      </c>
      <c r="AH71">
        <v>0</v>
      </c>
      <c r="AI71">
        <v>0</v>
      </c>
      <c r="AJ71">
        <v>0</v>
      </c>
      <c r="AK71">
        <v>0</v>
      </c>
      <c r="AL71">
        <v>-51996124.171031199</v>
      </c>
      <c r="AM71">
        <v>-53814865.600525498</v>
      </c>
      <c r="AN71">
        <v>-53924787.088339403</v>
      </c>
      <c r="AO71">
        <v>61082690.088338703</v>
      </c>
      <c r="AP71">
        <v>0</v>
      </c>
      <c r="AQ71">
        <v>7157902.9999992801</v>
      </c>
      <c r="AR71" s="3"/>
      <c r="AT71" s="3"/>
      <c r="AV71" s="3"/>
      <c r="AX71" s="3"/>
      <c r="AZ71" s="3"/>
      <c r="BB71" s="3"/>
      <c r="BD71" s="3"/>
      <c r="BG71" s="3"/>
      <c r="BI71" s="3"/>
      <c r="BK71" s="3"/>
      <c r="BL71"/>
      <c r="BM71"/>
      <c r="BN71"/>
      <c r="BO71"/>
      <c r="BP71"/>
      <c r="BQ71"/>
    </row>
    <row r="72" spans="1:73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K72"/>
      <c r="AM72"/>
      <c r="AR72" s="3"/>
      <c r="AT72" s="3"/>
      <c r="AV72" s="3"/>
      <c r="AX72" s="3"/>
      <c r="AZ72" s="3"/>
      <c r="BB72" s="3"/>
      <c r="BD72" s="3"/>
      <c r="BG72" s="3"/>
      <c r="BI72" s="3"/>
      <c r="BK72" s="3"/>
      <c r="BL72"/>
      <c r="BM72"/>
      <c r="BN72"/>
      <c r="BO72"/>
      <c r="BP72"/>
      <c r="BQ72"/>
    </row>
    <row r="73" spans="1:73" x14ac:dyDescent="0.25">
      <c r="F73"/>
      <c r="G73"/>
      <c r="H73"/>
      <c r="I73"/>
      <c r="J73"/>
      <c r="K73"/>
      <c r="L73"/>
      <c r="M73"/>
      <c r="N73"/>
      <c r="O73"/>
      <c r="P73"/>
      <c r="Q73"/>
      <c r="AB73" s="3"/>
      <c r="AD73" s="3"/>
      <c r="AF73" s="3"/>
      <c r="AH73" s="3"/>
      <c r="AI73" s="3"/>
      <c r="AJ73" s="3"/>
      <c r="AL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G73" s="3"/>
      <c r="BI73" s="3"/>
      <c r="BK73" s="3"/>
      <c r="BL73"/>
      <c r="BM73"/>
      <c r="BN73"/>
      <c r="BO73"/>
      <c r="BP73"/>
    </row>
    <row r="74" spans="1:73" x14ac:dyDescent="0.25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B74" s="3"/>
      <c r="AD74" s="3"/>
      <c r="AF74" s="3"/>
      <c r="AH74" s="3"/>
      <c r="AI74" s="3"/>
      <c r="AJ74" s="3"/>
      <c r="AL74" s="3"/>
      <c r="AM74" s="112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G74" s="3"/>
      <c r="BI74" s="3"/>
      <c r="BK74" s="3"/>
      <c r="BL74"/>
      <c r="BM74"/>
      <c r="BN74"/>
      <c r="BO74"/>
      <c r="BP74"/>
    </row>
    <row r="75" spans="1:73" s="6" customFormat="1" ht="47.25" x14ac:dyDescent="0.25">
      <c r="B75" s="6" t="s">
        <v>0</v>
      </c>
      <c r="C75" s="6" t="s">
        <v>2</v>
      </c>
      <c r="D75" s="6" t="s">
        <v>1</v>
      </c>
      <c r="E75" s="6" t="s">
        <v>65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35</v>
      </c>
      <c r="S75" s="6" t="s">
        <v>75</v>
      </c>
      <c r="T75" s="6" t="s">
        <v>76</v>
      </c>
      <c r="U75" s="6" t="s">
        <v>77</v>
      </c>
      <c r="V75" s="6" t="s">
        <v>78</v>
      </c>
      <c r="W75" s="6" t="s">
        <v>52</v>
      </c>
      <c r="X75" s="6" t="s">
        <v>53</v>
      </c>
      <c r="Y75" s="6" t="s">
        <v>12</v>
      </c>
      <c r="Z75" s="6" t="s">
        <v>36</v>
      </c>
      <c r="AA75" s="6" t="s">
        <v>13</v>
      </c>
      <c r="AB75" s="6" t="s">
        <v>37</v>
      </c>
      <c r="AC75" s="6" t="s">
        <v>38</v>
      </c>
      <c r="AD75" s="6" t="s">
        <v>14</v>
      </c>
      <c r="AE75" s="6" t="s">
        <v>15</v>
      </c>
      <c r="AF75" s="6" t="s">
        <v>39</v>
      </c>
      <c r="AG75" s="6" t="s">
        <v>79</v>
      </c>
      <c r="AH75" s="6" t="s">
        <v>80</v>
      </c>
      <c r="AI75" s="6" t="s">
        <v>81</v>
      </c>
      <c r="AJ75" s="6" t="s">
        <v>82</v>
      </c>
      <c r="AK75" s="6" t="s">
        <v>54</v>
      </c>
      <c r="AL75" s="6" t="s">
        <v>55</v>
      </c>
      <c r="AM75" s="6" t="s">
        <v>47</v>
      </c>
      <c r="AN75" s="6" t="s">
        <v>48</v>
      </c>
      <c r="AO75" s="6" t="s">
        <v>49</v>
      </c>
      <c r="AP75" s="6" t="s">
        <v>50</v>
      </c>
      <c r="AQ75" s="6" t="s">
        <v>51</v>
      </c>
      <c r="AR75"/>
      <c r="AS75"/>
      <c r="BM75" s="8"/>
      <c r="BN75" s="8"/>
      <c r="BO75" s="8"/>
      <c r="BP75" s="8"/>
      <c r="BQ75" s="8"/>
      <c r="BT75"/>
      <c r="BU75"/>
    </row>
    <row r="76" spans="1:73" x14ac:dyDescent="0.25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v>1245156786.0349901</v>
      </c>
      <c r="F76">
        <v>0</v>
      </c>
      <c r="G76">
        <v>1245156786.0349901</v>
      </c>
      <c r="H76">
        <v>0</v>
      </c>
      <c r="I76">
        <v>1150981624.3336101</v>
      </c>
      <c r="J76">
        <v>0</v>
      </c>
      <c r="K76">
        <v>50790944.785586298</v>
      </c>
      <c r="L76">
        <v>1.6704692312954099</v>
      </c>
      <c r="M76">
        <v>7791514.3145484803</v>
      </c>
      <c r="N76">
        <v>1.9485459692331899</v>
      </c>
      <c r="O76">
        <v>44145.033063417497</v>
      </c>
      <c r="P76">
        <v>11.2100882537149</v>
      </c>
      <c r="Q76">
        <v>46.2487282530657</v>
      </c>
      <c r="R76">
        <v>3.8890852807767402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1245156786.0349901</v>
      </c>
      <c r="AQ76">
        <v>1245156786.0349901</v>
      </c>
      <c r="BL76"/>
      <c r="BM76"/>
      <c r="BN76"/>
      <c r="BO76"/>
      <c r="BP76"/>
      <c r="BQ76"/>
    </row>
    <row r="77" spans="1:73" x14ac:dyDescent="0.25">
      <c r="A77" t="str">
        <f t="shared" si="2"/>
        <v>1_1_2003</v>
      </c>
      <c r="B77">
        <v>1</v>
      </c>
      <c r="C77">
        <v>1</v>
      </c>
      <c r="D77">
        <v>2003</v>
      </c>
      <c r="E77">
        <v>1245156786.0349901</v>
      </c>
      <c r="F77">
        <v>1245156786.0349901</v>
      </c>
      <c r="G77">
        <v>1240852436.5610001</v>
      </c>
      <c r="H77">
        <v>-4304349.4739991901</v>
      </c>
      <c r="I77">
        <v>1241507951.8777001</v>
      </c>
      <c r="J77">
        <v>90526327.544096693</v>
      </c>
      <c r="K77">
        <v>54594815.697126597</v>
      </c>
      <c r="L77">
        <v>1.64574687461127</v>
      </c>
      <c r="M77">
        <v>7930442.3940639701</v>
      </c>
      <c r="N77">
        <v>2.2197932369876199</v>
      </c>
      <c r="O77">
        <v>43133.034267847601</v>
      </c>
      <c r="P77">
        <v>11.127693144137799</v>
      </c>
      <c r="Q77">
        <v>44.604037040986903</v>
      </c>
      <c r="R77">
        <v>3.8890852807767402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68432595.2369802</v>
      </c>
      <c r="Z77">
        <v>6253586.14241332</v>
      </c>
      <c r="AA77">
        <v>8775763.8271190207</v>
      </c>
      <c r="AB77">
        <v>19341281.6826373</v>
      </c>
      <c r="AC77">
        <v>8109797.2898406899</v>
      </c>
      <c r="AD77">
        <v>-704019.431223294</v>
      </c>
      <c r="AE77">
        <v>-11112381.967998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99096622.779769301</v>
      </c>
      <c r="AN77">
        <v>100187531.82969201</v>
      </c>
      <c r="AO77">
        <v>-104491881.303692</v>
      </c>
      <c r="AP77">
        <v>0</v>
      </c>
      <c r="AQ77">
        <v>-4304349.4739991901</v>
      </c>
      <c r="AR77" s="3"/>
      <c r="AT77" s="3"/>
      <c r="AV77" s="3"/>
      <c r="AX77" s="3"/>
      <c r="AZ77" s="3"/>
      <c r="BB77" s="3"/>
      <c r="BD77" s="3"/>
      <c r="BG77" s="3"/>
      <c r="BI77" s="3"/>
      <c r="BK77" s="3"/>
      <c r="BL77"/>
      <c r="BM77"/>
      <c r="BN77"/>
      <c r="BO77"/>
      <c r="BP77"/>
      <c r="BQ77"/>
    </row>
    <row r="78" spans="1:73" x14ac:dyDescent="0.25">
      <c r="A78" t="str">
        <f t="shared" si="2"/>
        <v>1_1_2004</v>
      </c>
      <c r="B78">
        <v>1</v>
      </c>
      <c r="C78">
        <v>1</v>
      </c>
      <c r="D78">
        <v>2004</v>
      </c>
      <c r="E78">
        <v>1255791480.0349901</v>
      </c>
      <c r="F78">
        <v>1240852436.5610001</v>
      </c>
      <c r="G78">
        <v>1282209441.9300001</v>
      </c>
      <c r="H78">
        <v>30722311.369000301</v>
      </c>
      <c r="I78">
        <v>1281210682.51653</v>
      </c>
      <c r="J78">
        <v>29441624.3164565</v>
      </c>
      <c r="K78">
        <v>54346609.316710599</v>
      </c>
      <c r="L78">
        <v>1.7005316999209901</v>
      </c>
      <c r="M78">
        <v>8091078.1043391004</v>
      </c>
      <c r="N78">
        <v>2.5428787132314201</v>
      </c>
      <c r="O78">
        <v>41713.967481929998</v>
      </c>
      <c r="P78">
        <v>11.013124731994401</v>
      </c>
      <c r="Q78">
        <v>42.983270353155703</v>
      </c>
      <c r="R78">
        <v>3.8837514572021599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-3266369.94066844</v>
      </c>
      <c r="Z78">
        <v>-4363664.8100563996</v>
      </c>
      <c r="AA78">
        <v>10502610.4237513</v>
      </c>
      <c r="AB78">
        <v>21224684.2007607</v>
      </c>
      <c r="AC78">
        <v>11101415.678304199</v>
      </c>
      <c r="AD78">
        <v>-699845.53892994602</v>
      </c>
      <c r="AE78">
        <v>-10636651.6228304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23862178.390331</v>
      </c>
      <c r="AN78">
        <v>33470993.1095048</v>
      </c>
      <c r="AO78">
        <v>-2748681.7405045098</v>
      </c>
      <c r="AP78">
        <v>10634694</v>
      </c>
      <c r="AQ78">
        <v>41357005.369000301</v>
      </c>
      <c r="AR78" s="3"/>
      <c r="AT78" s="3"/>
      <c r="AV78" s="3"/>
      <c r="AX78" s="3"/>
      <c r="AZ78" s="3"/>
      <c r="BB78" s="3"/>
      <c r="BD78" s="3"/>
      <c r="BG78" s="3"/>
      <c r="BI78" s="3"/>
      <c r="BK78" s="3"/>
      <c r="BL78"/>
      <c r="BM78"/>
      <c r="BN78"/>
      <c r="BO78"/>
      <c r="BP78"/>
      <c r="BQ78"/>
    </row>
    <row r="79" spans="1:73" x14ac:dyDescent="0.25">
      <c r="A79" t="str">
        <f t="shared" si="2"/>
        <v>1_1_2005</v>
      </c>
      <c r="B79">
        <v>1</v>
      </c>
      <c r="C79">
        <v>1</v>
      </c>
      <c r="D79">
        <v>2005</v>
      </c>
      <c r="E79">
        <v>1255791480.0349901</v>
      </c>
      <c r="F79">
        <v>1282209441.9300001</v>
      </c>
      <c r="G79">
        <v>1349922859.79899</v>
      </c>
      <c r="H79">
        <v>67713417.8689982</v>
      </c>
      <c r="I79">
        <v>1339684320.3195701</v>
      </c>
      <c r="J79">
        <v>58473637.803038597</v>
      </c>
      <c r="K79">
        <v>54857952.934040204</v>
      </c>
      <c r="L79">
        <v>1.6562395254434701</v>
      </c>
      <c r="M79">
        <v>8272169.4611582002</v>
      </c>
      <c r="N79">
        <v>3.0058714680211001</v>
      </c>
      <c r="O79">
        <v>40515.220491200897</v>
      </c>
      <c r="P79">
        <v>10.921866295305801</v>
      </c>
      <c r="Q79">
        <v>41.559003999901499</v>
      </c>
      <c r="R79">
        <v>3.8837514572021599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8763018.7721771803</v>
      </c>
      <c r="Z79">
        <v>-7667893.7575046802</v>
      </c>
      <c r="AA79">
        <v>11081316.6647688</v>
      </c>
      <c r="AB79">
        <v>28174341.655845799</v>
      </c>
      <c r="AC79">
        <v>10507087.6787697</v>
      </c>
      <c r="AD79">
        <v>-842375.77027296601</v>
      </c>
      <c r="AE79">
        <v>-9544155.9539671801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40471339.289816797</v>
      </c>
      <c r="AN79">
        <v>45759500.078899197</v>
      </c>
      <c r="AO79">
        <v>21953917.790098999</v>
      </c>
      <c r="AP79">
        <v>0</v>
      </c>
      <c r="AQ79">
        <v>67713417.8689982</v>
      </c>
      <c r="AR79" s="3"/>
      <c r="AT79" s="3"/>
      <c r="AV79" s="3"/>
      <c r="AX79" s="3"/>
      <c r="AZ79" s="3"/>
      <c r="BB79" s="3"/>
      <c r="BD79" s="3"/>
      <c r="BG79" s="3"/>
      <c r="BI79" s="3"/>
      <c r="BK79" s="3"/>
      <c r="BL79"/>
      <c r="BM79"/>
      <c r="BN79"/>
      <c r="BO79"/>
      <c r="BP79"/>
      <c r="BQ79"/>
    </row>
    <row r="80" spans="1:73" x14ac:dyDescent="0.25">
      <c r="A80" t="str">
        <f t="shared" si="2"/>
        <v>1_1_2006</v>
      </c>
      <c r="B80">
        <v>1</v>
      </c>
      <c r="C80">
        <v>1</v>
      </c>
      <c r="D80">
        <v>2006</v>
      </c>
      <c r="E80">
        <v>1255791480.0349901</v>
      </c>
      <c r="F80">
        <v>1349922859.79899</v>
      </c>
      <c r="G80">
        <v>1403484905.6459999</v>
      </c>
      <c r="H80">
        <v>53562045.847001597</v>
      </c>
      <c r="I80">
        <v>1404642295.25892</v>
      </c>
      <c r="J80">
        <v>64957974.939353198</v>
      </c>
      <c r="K80">
        <v>56602140.751241602</v>
      </c>
      <c r="L80">
        <v>1.71035209329393</v>
      </c>
      <c r="M80">
        <v>8517148.0034443196</v>
      </c>
      <c r="N80">
        <v>3.2975832644829901</v>
      </c>
      <c r="O80">
        <v>38720.907955399001</v>
      </c>
      <c r="P80">
        <v>10.862924871908699</v>
      </c>
      <c r="Q80">
        <v>39.952933680240903</v>
      </c>
      <c r="R80">
        <v>4.1527107833782599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48189579.464140303</v>
      </c>
      <c r="Z80">
        <v>-15238510.559787801</v>
      </c>
      <c r="AA80">
        <v>14983835.104056099</v>
      </c>
      <c r="AB80">
        <v>16831116.484945901</v>
      </c>
      <c r="AC80">
        <v>17165705.805728599</v>
      </c>
      <c r="AD80">
        <v>-555581.23394291196</v>
      </c>
      <c r="AE80">
        <v>-11805935.195625801</v>
      </c>
      <c r="AF80">
        <v>-1107277.3174369601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68462932.552077398</v>
      </c>
      <c r="AN80">
        <v>68693150.628947005</v>
      </c>
      <c r="AO80">
        <v>-15131104.7819454</v>
      </c>
      <c r="AP80">
        <v>0</v>
      </c>
      <c r="AQ80">
        <v>53562045.847001597</v>
      </c>
      <c r="AR80" s="3"/>
      <c r="AT80" s="3"/>
      <c r="AV80" s="3"/>
      <c r="AX80" s="3"/>
      <c r="AZ80" s="3"/>
      <c r="BB80" s="3"/>
      <c r="BD80" s="3"/>
      <c r="BG80" s="3"/>
      <c r="BI80" s="3"/>
      <c r="BK80" s="3"/>
      <c r="BL80"/>
      <c r="BM80"/>
      <c r="BN80"/>
      <c r="BO80"/>
      <c r="BP80"/>
      <c r="BQ80"/>
    </row>
    <row r="81" spans="1:69" x14ac:dyDescent="0.25">
      <c r="A81" t="str">
        <f t="shared" si="2"/>
        <v>1_1_2007</v>
      </c>
      <c r="B81">
        <v>1</v>
      </c>
      <c r="C81">
        <v>1</v>
      </c>
      <c r="D81">
        <v>2007</v>
      </c>
      <c r="E81">
        <v>1255791480.0349901</v>
      </c>
      <c r="F81">
        <v>1403484905.6459999</v>
      </c>
      <c r="G81">
        <v>1433110623.8989999</v>
      </c>
      <c r="H81">
        <v>29625718.2529996</v>
      </c>
      <c r="I81">
        <v>1490378402.1398001</v>
      </c>
      <c r="J81">
        <v>85736106.880876496</v>
      </c>
      <c r="K81">
        <v>60383359.172468498</v>
      </c>
      <c r="L81">
        <v>1.68260516079908</v>
      </c>
      <c r="M81">
        <v>8586481.3662762102</v>
      </c>
      <c r="N81">
        <v>3.4594211252329901</v>
      </c>
      <c r="O81">
        <v>39253.657971064</v>
      </c>
      <c r="P81">
        <v>10.7011631866004</v>
      </c>
      <c r="Q81">
        <v>39.410968015195301</v>
      </c>
      <c r="R81">
        <v>4.36386867959986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71889429.157049105</v>
      </c>
      <c r="Z81">
        <v>19043884.188655298</v>
      </c>
      <c r="AA81">
        <v>4495227.5250951899</v>
      </c>
      <c r="AB81">
        <v>9158865.4709414206</v>
      </c>
      <c r="AC81">
        <v>-5114239.7212841501</v>
      </c>
      <c r="AD81">
        <v>-1473326.96263138</v>
      </c>
      <c r="AE81">
        <v>-4161429.5549697499</v>
      </c>
      <c r="AF81">
        <v>-897382.10914468998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92941027.993711099</v>
      </c>
      <c r="AN81">
        <v>92213695.059586197</v>
      </c>
      <c r="AO81">
        <v>-62587976.806586497</v>
      </c>
      <c r="AP81">
        <v>0</v>
      </c>
      <c r="AQ81">
        <v>29625718.2529996</v>
      </c>
      <c r="AR81" s="3"/>
      <c r="AT81" s="3"/>
      <c r="AV81" s="3"/>
      <c r="AX81" s="3"/>
      <c r="AZ81" s="3"/>
      <c r="BB81" s="3"/>
      <c r="BD81" s="3"/>
      <c r="BG81" s="3"/>
      <c r="BI81" s="3"/>
      <c r="BK81" s="3"/>
      <c r="BL81"/>
      <c r="BM81"/>
      <c r="BN81"/>
      <c r="BO81"/>
      <c r="BP81"/>
      <c r="BQ81"/>
    </row>
    <row r="82" spans="1:69" x14ac:dyDescent="0.25">
      <c r="A82" t="str">
        <f t="shared" si="2"/>
        <v>1_1_2008</v>
      </c>
      <c r="B82">
        <v>1</v>
      </c>
      <c r="C82">
        <v>1</v>
      </c>
      <c r="D82">
        <v>2008</v>
      </c>
      <c r="E82">
        <v>1255791480.0349901</v>
      </c>
      <c r="F82">
        <v>1433110623.8989999</v>
      </c>
      <c r="G82">
        <v>1502065693.6010001</v>
      </c>
      <c r="H82">
        <v>68955069.702000201</v>
      </c>
      <c r="I82">
        <v>1525776872.87374</v>
      </c>
      <c r="J82">
        <v>35398470.733942002</v>
      </c>
      <c r="K82">
        <v>61751079.099644497</v>
      </c>
      <c r="L82">
        <v>1.74599995837957</v>
      </c>
      <c r="M82">
        <v>8636569.4233686309</v>
      </c>
      <c r="N82">
        <v>3.89422949174666</v>
      </c>
      <c r="O82">
        <v>39198.470784309597</v>
      </c>
      <c r="P82">
        <v>10.8447136660229</v>
      </c>
      <c r="Q82">
        <v>38.690948322100702</v>
      </c>
      <c r="R82">
        <v>4.4526846387887202</v>
      </c>
      <c r="S82">
        <v>0</v>
      </c>
      <c r="T82">
        <v>0</v>
      </c>
      <c r="U82">
        <v>0</v>
      </c>
      <c r="V82">
        <v>0</v>
      </c>
      <c r="W82">
        <v>0.19681805166659599</v>
      </c>
      <c r="X82">
        <v>0</v>
      </c>
      <c r="Y82">
        <v>36005751.6737535</v>
      </c>
      <c r="Z82">
        <v>-25292909.643202901</v>
      </c>
      <c r="AA82">
        <v>3855314.5793896499</v>
      </c>
      <c r="AB82">
        <v>23709965.213764299</v>
      </c>
      <c r="AC82">
        <v>147259.71386055899</v>
      </c>
      <c r="AD82">
        <v>1418524.2904153501</v>
      </c>
      <c r="AE82">
        <v>-5724299.1859267903</v>
      </c>
      <c r="AF82">
        <v>-351918.10791778099</v>
      </c>
      <c r="AG82">
        <v>0</v>
      </c>
      <c r="AH82">
        <v>0</v>
      </c>
      <c r="AI82">
        <v>0</v>
      </c>
      <c r="AJ82">
        <v>0</v>
      </c>
      <c r="AK82">
        <v>4194537.9957102798</v>
      </c>
      <c r="AL82">
        <v>0</v>
      </c>
      <c r="AM82">
        <v>37962226.529846303</v>
      </c>
      <c r="AN82">
        <v>37085893.811088599</v>
      </c>
      <c r="AO82">
        <v>31869175.890911501</v>
      </c>
      <c r="AP82">
        <v>0</v>
      </c>
      <c r="AQ82">
        <v>68955069.702000201</v>
      </c>
      <c r="AR82" s="3"/>
      <c r="AT82" s="3"/>
      <c r="AV82" s="3"/>
      <c r="AX82" s="3"/>
      <c r="AZ82" s="3"/>
      <c r="BB82" s="3"/>
      <c r="BD82" s="3"/>
      <c r="BG82" s="3"/>
      <c r="BI82" s="3"/>
      <c r="BK82" s="3"/>
      <c r="BL82"/>
      <c r="BM82"/>
      <c r="BN82"/>
      <c r="BO82"/>
      <c r="BP82"/>
      <c r="BQ82"/>
    </row>
    <row r="83" spans="1:69" x14ac:dyDescent="0.25">
      <c r="A83" t="str">
        <f t="shared" si="2"/>
        <v>1_1_2009</v>
      </c>
      <c r="B83">
        <v>1</v>
      </c>
      <c r="C83">
        <v>1</v>
      </c>
      <c r="D83">
        <v>2009</v>
      </c>
      <c r="E83">
        <v>1267139821.0349901</v>
      </c>
      <c r="F83">
        <v>1502065693.6010001</v>
      </c>
      <c r="G83">
        <v>1482428254.573</v>
      </c>
      <c r="H83">
        <v>-30985780.028000001</v>
      </c>
      <c r="I83">
        <v>1458702218.21699</v>
      </c>
      <c r="J83">
        <v>-83254787.5518765</v>
      </c>
      <c r="K83">
        <v>61222121.340590701</v>
      </c>
      <c r="L83">
        <v>1.8521850525571999</v>
      </c>
      <c r="M83">
        <v>8587824.6215116605</v>
      </c>
      <c r="N83">
        <v>2.83259933365296</v>
      </c>
      <c r="O83">
        <v>37576.1463820231</v>
      </c>
      <c r="P83">
        <v>10.9605308445192</v>
      </c>
      <c r="Q83">
        <v>37.793547795335101</v>
      </c>
      <c r="R83">
        <v>4.6173196583825797</v>
      </c>
      <c r="S83">
        <v>0</v>
      </c>
      <c r="T83">
        <v>0</v>
      </c>
      <c r="U83">
        <v>0</v>
      </c>
      <c r="V83">
        <v>0</v>
      </c>
      <c r="W83">
        <v>0.19505537455062899</v>
      </c>
      <c r="X83">
        <v>0</v>
      </c>
      <c r="Y83">
        <v>9512415.3778849505</v>
      </c>
      <c r="Z83">
        <v>-38340994.078114599</v>
      </c>
      <c r="AA83">
        <v>-650153.52063998405</v>
      </c>
      <c r="AB83">
        <v>-63536419.554159202</v>
      </c>
      <c r="AC83">
        <v>17842799.1766279</v>
      </c>
      <c r="AD83">
        <v>1492724.49634947</v>
      </c>
      <c r="AE83">
        <v>-7366744.8880599104</v>
      </c>
      <c r="AF83">
        <v>-747417.22130931099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-81793790.211420804</v>
      </c>
      <c r="AN83">
        <v>-81342380.088449895</v>
      </c>
      <c r="AO83">
        <v>50356600.060449898</v>
      </c>
      <c r="AP83">
        <v>11348341</v>
      </c>
      <c r="AQ83">
        <v>-19637439.028000001</v>
      </c>
      <c r="AR83" s="3"/>
      <c r="AT83" s="3"/>
      <c r="AV83" s="3"/>
      <c r="AX83" s="3"/>
      <c r="AZ83" s="3"/>
      <c r="BB83" s="3"/>
      <c r="BD83" s="3"/>
      <c r="BG83" s="3"/>
      <c r="BI83" s="3"/>
      <c r="BK83" s="3"/>
      <c r="BL83"/>
      <c r="BM83"/>
      <c r="BN83"/>
      <c r="BO83"/>
      <c r="BP83"/>
      <c r="BQ83"/>
    </row>
    <row r="84" spans="1:69" x14ac:dyDescent="0.25">
      <c r="A84" t="str">
        <f t="shared" si="2"/>
        <v>1_1_2010</v>
      </c>
      <c r="B84">
        <v>1</v>
      </c>
      <c r="C84">
        <v>1</v>
      </c>
      <c r="D84">
        <v>2010</v>
      </c>
      <c r="E84">
        <v>1267139821.0349901</v>
      </c>
      <c r="F84">
        <v>1482428254.573</v>
      </c>
      <c r="G84">
        <v>1483866618.2620001</v>
      </c>
      <c r="H84">
        <v>1438363.68899975</v>
      </c>
      <c r="I84">
        <v>1517092795.4520299</v>
      </c>
      <c r="J84">
        <v>58390577.235040002</v>
      </c>
      <c r="K84">
        <v>61255778.114332303</v>
      </c>
      <c r="L84">
        <v>1.8636906415538299</v>
      </c>
      <c r="M84">
        <v>8598409.6543133408</v>
      </c>
      <c r="N84">
        <v>3.2899536004676402</v>
      </c>
      <c r="O84">
        <v>36698.509074768299</v>
      </c>
      <c r="P84">
        <v>11.236210070323899</v>
      </c>
      <c r="Q84">
        <v>37.284543414860103</v>
      </c>
      <c r="R84">
        <v>4.8556085211970803</v>
      </c>
      <c r="S84">
        <v>0</v>
      </c>
      <c r="T84">
        <v>0</v>
      </c>
      <c r="U84">
        <v>0.12950441302757101</v>
      </c>
      <c r="V84">
        <v>0</v>
      </c>
      <c r="W84">
        <v>0.20560047781246699</v>
      </c>
      <c r="X84">
        <v>0</v>
      </c>
      <c r="Y84">
        <v>55650652.353801198</v>
      </c>
      <c r="Z84">
        <v>-4128323.2111259</v>
      </c>
      <c r="AA84">
        <v>1923669.0754575001</v>
      </c>
      <c r="AB84">
        <v>29755501.895153299</v>
      </c>
      <c r="AC84">
        <v>10088901.870903799</v>
      </c>
      <c r="AD84">
        <v>2845828.5398702198</v>
      </c>
      <c r="AE84">
        <v>-4375340.5804455001</v>
      </c>
      <c r="AF84">
        <v>-1037993.74732007</v>
      </c>
      <c r="AG84">
        <v>0</v>
      </c>
      <c r="AH84">
        <v>0</v>
      </c>
      <c r="AI84">
        <v>-495297.28975317202</v>
      </c>
      <c r="AJ84">
        <v>0</v>
      </c>
      <c r="AK84">
        <v>438170.57740453701</v>
      </c>
      <c r="AL84">
        <v>0</v>
      </c>
      <c r="AM84">
        <v>90665769.4839461</v>
      </c>
      <c r="AN84">
        <v>90740310.7808052</v>
      </c>
      <c r="AO84">
        <v>-89301947.091805503</v>
      </c>
      <c r="AP84">
        <v>0</v>
      </c>
      <c r="AQ84">
        <v>1438363.6889997399</v>
      </c>
      <c r="AR84" s="3"/>
      <c r="AT84" s="3"/>
      <c r="AV84" s="3"/>
      <c r="AX84" s="3"/>
      <c r="AZ84" s="3"/>
      <c r="BB84" s="3"/>
      <c r="BD84" s="3"/>
      <c r="BG84" s="3"/>
      <c r="BI84" s="3"/>
      <c r="BK84" s="3"/>
      <c r="BL84"/>
      <c r="BM84"/>
      <c r="BN84"/>
      <c r="BO84"/>
      <c r="BP84"/>
      <c r="BQ84"/>
    </row>
    <row r="85" spans="1:69" x14ac:dyDescent="0.25">
      <c r="A85" t="str">
        <f t="shared" si="2"/>
        <v>1_1_2011</v>
      </c>
      <c r="B85">
        <v>1</v>
      </c>
      <c r="C85">
        <v>1</v>
      </c>
      <c r="D85">
        <v>2011</v>
      </c>
      <c r="E85">
        <v>1267139821.0349901</v>
      </c>
      <c r="F85">
        <v>1483866618.2620001</v>
      </c>
      <c r="G85">
        <v>1545912857.1300001</v>
      </c>
      <c r="H85">
        <v>62046238.868000701</v>
      </c>
      <c r="I85">
        <v>1579457838.87974</v>
      </c>
      <c r="J85">
        <v>62365043.427706704</v>
      </c>
      <c r="K85">
        <v>61282146.056090899</v>
      </c>
      <c r="L85">
        <v>1.85454120711816</v>
      </c>
      <c r="M85">
        <v>8679784.8148080502</v>
      </c>
      <c r="N85">
        <v>4.0441811240878298</v>
      </c>
      <c r="O85">
        <v>36125.789510003699</v>
      </c>
      <c r="P85">
        <v>11.52961258425</v>
      </c>
      <c r="Q85">
        <v>36.586012432013497</v>
      </c>
      <c r="R85">
        <v>4.8188354988699702</v>
      </c>
      <c r="S85">
        <v>0</v>
      </c>
      <c r="T85">
        <v>0</v>
      </c>
      <c r="U85">
        <v>0.65694457124870498</v>
      </c>
      <c r="V85">
        <v>0</v>
      </c>
      <c r="W85">
        <v>0.38077279480168202</v>
      </c>
      <c r="X85">
        <v>0</v>
      </c>
      <c r="Y85">
        <v>179724.37939879199</v>
      </c>
      <c r="Z85">
        <v>4343964.5009378903</v>
      </c>
      <c r="AA85">
        <v>5880178.5891119698</v>
      </c>
      <c r="AB85">
        <v>42867651.393380903</v>
      </c>
      <c r="AC85">
        <v>6254705.4912038399</v>
      </c>
      <c r="AD85">
        <v>3023736.4861828801</v>
      </c>
      <c r="AE85">
        <v>-5816594.0129385898</v>
      </c>
      <c r="AF85">
        <v>184447.64629973299</v>
      </c>
      <c r="AG85">
        <v>0</v>
      </c>
      <c r="AH85">
        <v>0</v>
      </c>
      <c r="AI85">
        <v>-1983941.983521</v>
      </c>
      <c r="AJ85">
        <v>0</v>
      </c>
      <c r="AK85">
        <v>3502283.1915345402</v>
      </c>
      <c r="AL85">
        <v>0</v>
      </c>
      <c r="AM85">
        <v>58436155.681590997</v>
      </c>
      <c r="AN85">
        <v>59163577.493972503</v>
      </c>
      <c r="AO85">
        <v>2882661.3740282599</v>
      </c>
      <c r="AP85">
        <v>0</v>
      </c>
      <c r="AQ85">
        <v>62046238.868000701</v>
      </c>
      <c r="AR85" s="3"/>
      <c r="AT85" s="3"/>
      <c r="AV85" s="3"/>
      <c r="AX85" s="3"/>
      <c r="AZ85" s="3"/>
      <c r="BB85" s="3"/>
      <c r="BD85" s="3"/>
      <c r="BG85" s="3"/>
      <c r="BI85" s="3"/>
      <c r="BK85" s="3"/>
      <c r="BL85"/>
      <c r="BM85"/>
      <c r="BN85"/>
      <c r="BO85"/>
      <c r="BP85"/>
      <c r="BQ85"/>
    </row>
    <row r="86" spans="1:69" x14ac:dyDescent="0.25">
      <c r="A86" t="str">
        <f t="shared" si="2"/>
        <v>1_1_2012</v>
      </c>
      <c r="B86">
        <v>1</v>
      </c>
      <c r="C86">
        <v>1</v>
      </c>
      <c r="D86">
        <v>2012</v>
      </c>
      <c r="E86">
        <v>1267139821.0349901</v>
      </c>
      <c r="F86">
        <v>1545912857.1300001</v>
      </c>
      <c r="G86">
        <v>1564035023.6099999</v>
      </c>
      <c r="H86">
        <v>18122166.479999501</v>
      </c>
      <c r="I86">
        <v>1596740519.39605</v>
      </c>
      <c r="J86">
        <v>17282680.516305901</v>
      </c>
      <c r="K86">
        <v>62726144.354737803</v>
      </c>
      <c r="L86">
        <v>1.9002067312497499</v>
      </c>
      <c r="M86">
        <v>8781393.8450598791</v>
      </c>
      <c r="N86">
        <v>4.0682969001623404</v>
      </c>
      <c r="O86">
        <v>35778.921973924698</v>
      </c>
      <c r="P86">
        <v>11.4208850818637</v>
      </c>
      <c r="Q86">
        <v>36.587438562194698</v>
      </c>
      <c r="R86">
        <v>4.8717741411834998</v>
      </c>
      <c r="S86">
        <v>0</v>
      </c>
      <c r="T86">
        <v>0</v>
      </c>
      <c r="U86">
        <v>1.5787699093719301</v>
      </c>
      <c r="V86">
        <v>0</v>
      </c>
      <c r="W86">
        <v>0.38684622637746002</v>
      </c>
      <c r="X86">
        <v>0</v>
      </c>
      <c r="Y86">
        <v>24694636.5432925</v>
      </c>
      <c r="Z86">
        <v>-13576689.4626582</v>
      </c>
      <c r="AA86">
        <v>7414166.8763082204</v>
      </c>
      <c r="AB86">
        <v>1321284.9246440099</v>
      </c>
      <c r="AC86">
        <v>3896940.7057780698</v>
      </c>
      <c r="AD86">
        <v>-1174198.67713894</v>
      </c>
      <c r="AE86">
        <v>19098.195617615998</v>
      </c>
      <c r="AF86">
        <v>-266611.587843741</v>
      </c>
      <c r="AG86">
        <v>0</v>
      </c>
      <c r="AH86">
        <v>0</v>
      </c>
      <c r="AI86">
        <v>-3586807.1825542799</v>
      </c>
      <c r="AJ86">
        <v>0</v>
      </c>
      <c r="AK86">
        <v>159194.462196874</v>
      </c>
      <c r="AL86">
        <v>0</v>
      </c>
      <c r="AM86">
        <v>18901014.797642101</v>
      </c>
      <c r="AN86">
        <v>18947624.4983855</v>
      </c>
      <c r="AO86">
        <v>-825458.01838602801</v>
      </c>
      <c r="AP86">
        <v>0</v>
      </c>
      <c r="AQ86">
        <v>18122166.479999501</v>
      </c>
      <c r="AR86" s="3"/>
      <c r="AT86" s="3"/>
      <c r="AV86" s="3"/>
      <c r="AX86" s="3"/>
      <c r="AZ86" s="3"/>
      <c r="BB86" s="3"/>
      <c r="BD86" s="3"/>
      <c r="BG86" s="3"/>
      <c r="BI86" s="3"/>
      <c r="BK86" s="3"/>
      <c r="BL86"/>
      <c r="BM86"/>
      <c r="BN86"/>
      <c r="BO86"/>
      <c r="BP86"/>
      <c r="BQ86"/>
    </row>
    <row r="87" spans="1:69" x14ac:dyDescent="0.25">
      <c r="A87" t="str">
        <f t="shared" si="2"/>
        <v>1_1_2013</v>
      </c>
      <c r="B87">
        <v>1</v>
      </c>
      <c r="C87">
        <v>1</v>
      </c>
      <c r="D87">
        <v>2013</v>
      </c>
      <c r="E87">
        <v>1267139821.0349901</v>
      </c>
      <c r="F87">
        <v>1564035023.6099999</v>
      </c>
      <c r="G87">
        <v>1568704155.5999999</v>
      </c>
      <c r="H87">
        <v>4669131.9900003998</v>
      </c>
      <c r="I87">
        <v>1571196037.5486</v>
      </c>
      <c r="J87">
        <v>-25544481.8474476</v>
      </c>
      <c r="K87">
        <v>63972630.1673273</v>
      </c>
      <c r="L87">
        <v>2.0380070571831399</v>
      </c>
      <c r="M87">
        <v>8869893.0796464998</v>
      </c>
      <c r="N87">
        <v>3.9130888221316402</v>
      </c>
      <c r="O87">
        <v>36097.839899489001</v>
      </c>
      <c r="P87">
        <v>11.077376610356801</v>
      </c>
      <c r="Q87">
        <v>36.5729449648883</v>
      </c>
      <c r="R87">
        <v>4.8747918147063602</v>
      </c>
      <c r="S87">
        <v>0</v>
      </c>
      <c r="T87">
        <v>0</v>
      </c>
      <c r="U87">
        <v>2.5293321967374802</v>
      </c>
      <c r="V87">
        <v>0</v>
      </c>
      <c r="W87">
        <v>0.38684622637746002</v>
      </c>
      <c r="X87">
        <v>0</v>
      </c>
      <c r="Y87">
        <v>32225965.2743502</v>
      </c>
      <c r="Z87">
        <v>-41322200.347490601</v>
      </c>
      <c r="AA87">
        <v>6585760.1132380804</v>
      </c>
      <c r="AB87">
        <v>-8588563.9076602496</v>
      </c>
      <c r="AC87">
        <v>-4125434.7174193901</v>
      </c>
      <c r="AD87">
        <v>-3649312.8378558401</v>
      </c>
      <c r="AE87">
        <v>-136645.212329378</v>
      </c>
      <c r="AF87">
        <v>-16007.4760370649</v>
      </c>
      <c r="AG87">
        <v>0</v>
      </c>
      <c r="AH87">
        <v>0</v>
      </c>
      <c r="AI87">
        <v>-3762910.3086667201</v>
      </c>
      <c r="AJ87">
        <v>0</v>
      </c>
      <c r="AK87">
        <v>0</v>
      </c>
      <c r="AL87">
        <v>0</v>
      </c>
      <c r="AM87">
        <v>-22789349.419870999</v>
      </c>
      <c r="AN87">
        <v>-23331882.191628601</v>
      </c>
      <c r="AO87">
        <v>28001014.181628998</v>
      </c>
      <c r="AP87">
        <v>0</v>
      </c>
      <c r="AQ87">
        <v>4669131.99000041</v>
      </c>
      <c r="AR87" s="3"/>
      <c r="AT87" s="3"/>
      <c r="AV87" s="3"/>
      <c r="AX87" s="3"/>
      <c r="AZ87" s="3"/>
      <c r="BB87" s="3"/>
      <c r="BD87" s="3"/>
      <c r="BG87" s="3"/>
      <c r="BI87" s="3"/>
      <c r="BK87" s="3"/>
      <c r="BL87"/>
      <c r="BM87"/>
      <c r="BN87"/>
      <c r="BO87"/>
      <c r="BP87"/>
      <c r="BQ87"/>
    </row>
    <row r="88" spans="1:69" x14ac:dyDescent="0.25">
      <c r="A88" t="str">
        <f t="shared" si="2"/>
        <v>1_1_2014</v>
      </c>
      <c r="B88">
        <v>1</v>
      </c>
      <c r="C88">
        <v>1</v>
      </c>
      <c r="D88">
        <v>2014</v>
      </c>
      <c r="E88">
        <v>1267139821.0349901</v>
      </c>
      <c r="F88">
        <v>1568704155.5999999</v>
      </c>
      <c r="G88">
        <v>1617627298.1099999</v>
      </c>
      <c r="H88">
        <v>48923142.510000199</v>
      </c>
      <c r="I88">
        <v>1626622876.6746399</v>
      </c>
      <c r="J88">
        <v>55426839.126039602</v>
      </c>
      <c r="K88">
        <v>65974318.954749003</v>
      </c>
      <c r="L88">
        <v>2.00832347079047</v>
      </c>
      <c r="M88">
        <v>8973479.9286815599</v>
      </c>
      <c r="N88">
        <v>3.7022465294872098</v>
      </c>
      <c r="O88">
        <v>36223.0446109447</v>
      </c>
      <c r="P88">
        <v>11.0513225190175</v>
      </c>
      <c r="Q88">
        <v>36.603891467717901</v>
      </c>
      <c r="R88">
        <v>5.1430573907574999</v>
      </c>
      <c r="S88">
        <v>0</v>
      </c>
      <c r="T88">
        <v>0</v>
      </c>
      <c r="U88">
        <v>3.5293321967374802</v>
      </c>
      <c r="V88">
        <v>0</v>
      </c>
      <c r="W88">
        <v>0.63093755182832101</v>
      </c>
      <c r="X88">
        <v>0</v>
      </c>
      <c r="Y88">
        <v>53256520.741796702</v>
      </c>
      <c r="Z88">
        <v>8497662.4210044295</v>
      </c>
      <c r="AA88">
        <v>7709240.5727353701</v>
      </c>
      <c r="AB88">
        <v>-12074284.104804801</v>
      </c>
      <c r="AC88">
        <v>-2160878.5897126701</v>
      </c>
      <c r="AD88">
        <v>-313129.25408553501</v>
      </c>
      <c r="AE88">
        <v>225117.15243169299</v>
      </c>
      <c r="AF88">
        <v>-1228482.1932955</v>
      </c>
      <c r="AG88">
        <v>0</v>
      </c>
      <c r="AH88">
        <v>0</v>
      </c>
      <c r="AI88">
        <v>-4025133.1858379701</v>
      </c>
      <c r="AJ88">
        <v>0</v>
      </c>
      <c r="AK88">
        <v>5960803.2892464101</v>
      </c>
      <c r="AL88">
        <v>0</v>
      </c>
      <c r="AM88">
        <v>55847436.849477999</v>
      </c>
      <c r="AN88">
        <v>56269175.040379502</v>
      </c>
      <c r="AO88">
        <v>-7346032.5303792302</v>
      </c>
      <c r="AP88">
        <v>0</v>
      </c>
      <c r="AQ88">
        <v>48923142.510000199</v>
      </c>
      <c r="AR88" s="3"/>
      <c r="AT88" s="3"/>
      <c r="AV88" s="3"/>
      <c r="AX88" s="3"/>
      <c r="AZ88" s="3"/>
      <c r="BB88" s="3"/>
      <c r="BD88" s="3"/>
      <c r="BG88" s="3"/>
      <c r="BI88" s="3"/>
      <c r="BK88" s="3"/>
      <c r="BL88"/>
      <c r="BM88"/>
      <c r="BN88"/>
      <c r="BO88"/>
      <c r="BP88"/>
      <c r="BQ88"/>
    </row>
    <row r="89" spans="1:69" x14ac:dyDescent="0.25">
      <c r="A89" t="str">
        <f t="shared" si="2"/>
        <v>1_1_2015</v>
      </c>
      <c r="B89">
        <v>1</v>
      </c>
      <c r="C89">
        <v>1</v>
      </c>
      <c r="D89">
        <v>2015</v>
      </c>
      <c r="E89">
        <v>1267139821.0349901</v>
      </c>
      <c r="F89">
        <v>1617627298.1099999</v>
      </c>
      <c r="G89">
        <v>1604913377.72</v>
      </c>
      <c r="H89">
        <v>-12713920.390001001</v>
      </c>
      <c r="I89">
        <v>1550494216.18821</v>
      </c>
      <c r="J89">
        <v>-76128660.486431703</v>
      </c>
      <c r="K89">
        <v>66713506.911829397</v>
      </c>
      <c r="L89">
        <v>2.1543185795144</v>
      </c>
      <c r="M89">
        <v>9066661.9961291905</v>
      </c>
      <c r="N89">
        <v>2.7059526020827498</v>
      </c>
      <c r="O89">
        <v>37234.852073061003</v>
      </c>
      <c r="P89">
        <v>11.078544602246801</v>
      </c>
      <c r="Q89">
        <v>36.686556982251702</v>
      </c>
      <c r="R89">
        <v>5.1475024182947999</v>
      </c>
      <c r="S89">
        <v>0</v>
      </c>
      <c r="T89">
        <v>0</v>
      </c>
      <c r="U89">
        <v>4.5293321967374798</v>
      </c>
      <c r="V89">
        <v>0</v>
      </c>
      <c r="W89">
        <v>0.953800418331748</v>
      </c>
      <c r="X89">
        <v>0</v>
      </c>
      <c r="Y89">
        <v>29042391.630425401</v>
      </c>
      <c r="Z89">
        <v>-39477233.956956699</v>
      </c>
      <c r="AA89">
        <v>7276429.5526766097</v>
      </c>
      <c r="AB89">
        <v>-65915611.181914203</v>
      </c>
      <c r="AC89">
        <v>-12685031.803300399</v>
      </c>
      <c r="AD89">
        <v>134420.99092553</v>
      </c>
      <c r="AE89">
        <v>637845.070164804</v>
      </c>
      <c r="AF89">
        <v>-59708.075597150899</v>
      </c>
      <c r="AG89">
        <v>0</v>
      </c>
      <c r="AH89">
        <v>0</v>
      </c>
      <c r="AI89">
        <v>-4150664.9272880801</v>
      </c>
      <c r="AJ89">
        <v>0</v>
      </c>
      <c r="AK89">
        <v>7591562.8734701201</v>
      </c>
      <c r="AL89">
        <v>0</v>
      </c>
      <c r="AM89">
        <v>-77605599.827393994</v>
      </c>
      <c r="AN89">
        <v>-77371610.829399601</v>
      </c>
      <c r="AO89">
        <v>64657690.439398497</v>
      </c>
      <c r="AP89">
        <v>0</v>
      </c>
      <c r="AQ89">
        <v>-12713920.390001001</v>
      </c>
      <c r="AR89" s="3"/>
      <c r="AT89" s="3"/>
      <c r="AV89" s="3"/>
      <c r="AX89" s="3"/>
      <c r="AZ89" s="3"/>
      <c r="BB89" s="3"/>
      <c r="BD89" s="3"/>
      <c r="BG89" s="3"/>
      <c r="BI89" s="3"/>
      <c r="BK89" s="3"/>
      <c r="BL89"/>
      <c r="BM89"/>
      <c r="BN89"/>
      <c r="BO89"/>
      <c r="BP89"/>
      <c r="BQ89"/>
    </row>
    <row r="90" spans="1:69" x14ac:dyDescent="0.25">
      <c r="A90" t="str">
        <f t="shared" si="2"/>
        <v>1_1_2016</v>
      </c>
      <c r="B90">
        <v>1</v>
      </c>
      <c r="C90">
        <v>1</v>
      </c>
      <c r="D90">
        <v>2016</v>
      </c>
      <c r="E90">
        <v>1267139821.0349901</v>
      </c>
      <c r="F90">
        <v>1604913377.72</v>
      </c>
      <c r="G90">
        <v>1576037837.6749899</v>
      </c>
      <c r="H90">
        <v>-28875540.045000199</v>
      </c>
      <c r="I90">
        <v>1531948775.8738501</v>
      </c>
      <c r="J90">
        <v>-18545440.314353202</v>
      </c>
      <c r="K90">
        <v>67150752.048649505</v>
      </c>
      <c r="L90">
        <v>2.2094116600786302</v>
      </c>
      <c r="M90">
        <v>9138389.8585524391</v>
      </c>
      <c r="N90">
        <v>2.4113324838839398</v>
      </c>
      <c r="O90">
        <v>38056.866717850098</v>
      </c>
      <c r="P90">
        <v>11.001069020284399</v>
      </c>
      <c r="Q90">
        <v>36.795285681993803</v>
      </c>
      <c r="R90">
        <v>5.6798337602217197</v>
      </c>
      <c r="S90">
        <v>0</v>
      </c>
      <c r="T90">
        <v>0</v>
      </c>
      <c r="U90">
        <v>5.5293321967374798</v>
      </c>
      <c r="V90">
        <v>0</v>
      </c>
      <c r="W90">
        <v>0.99456423306042496</v>
      </c>
      <c r="X90">
        <v>0</v>
      </c>
      <c r="Y90">
        <v>29788864.987107601</v>
      </c>
      <c r="Z90">
        <v>-14407068.3157646</v>
      </c>
      <c r="AA90">
        <v>5575496.8646653397</v>
      </c>
      <c r="AB90">
        <v>-23489543.119221199</v>
      </c>
      <c r="AC90">
        <v>-9405028.97925785</v>
      </c>
      <c r="AD90">
        <v>-1029447.70775821</v>
      </c>
      <c r="AE90">
        <v>931578.65781615605</v>
      </c>
      <c r="AF90">
        <v>-2541960.40451574</v>
      </c>
      <c r="AG90">
        <v>0</v>
      </c>
      <c r="AH90">
        <v>0</v>
      </c>
      <c r="AI90">
        <v>-4118042.3179189302</v>
      </c>
      <c r="AJ90">
        <v>0</v>
      </c>
      <c r="AK90">
        <v>1046737.10215141</v>
      </c>
      <c r="AL90">
        <v>0</v>
      </c>
      <c r="AM90">
        <v>-17648413.232696</v>
      </c>
      <c r="AN90">
        <v>-18299748.851064201</v>
      </c>
      <c r="AO90">
        <v>-10575791.193936</v>
      </c>
      <c r="AP90">
        <v>0</v>
      </c>
      <c r="AQ90">
        <v>-28875540.045000199</v>
      </c>
      <c r="AR90" s="3"/>
      <c r="AT90" s="3"/>
      <c r="AV90" s="3"/>
      <c r="AX90" s="3"/>
      <c r="AZ90" s="3"/>
      <c r="BB90" s="3"/>
      <c r="BD90" s="3"/>
      <c r="BG90" s="3"/>
      <c r="BI90" s="3"/>
      <c r="BK90" s="3"/>
      <c r="BL90"/>
      <c r="BM90"/>
      <c r="BN90"/>
      <c r="BO90"/>
      <c r="BP90"/>
      <c r="BQ90"/>
    </row>
    <row r="91" spans="1:69" x14ac:dyDescent="0.25">
      <c r="A91" t="str">
        <f t="shared" si="2"/>
        <v>1_1_2017</v>
      </c>
      <c r="B91">
        <v>1</v>
      </c>
      <c r="C91">
        <v>1</v>
      </c>
      <c r="D91">
        <v>2017</v>
      </c>
      <c r="E91">
        <v>1267139821.0349901</v>
      </c>
      <c r="F91">
        <v>1576037837.6749899</v>
      </c>
      <c r="G91">
        <v>1542783629.06199</v>
      </c>
      <c r="H91">
        <v>-33254208.613000002</v>
      </c>
      <c r="I91">
        <v>1585237690.2270999</v>
      </c>
      <c r="J91">
        <v>53288914.353249103</v>
      </c>
      <c r="K91">
        <v>69027444.305724904</v>
      </c>
      <c r="L91">
        <v>2.1675808263876499</v>
      </c>
      <c r="M91">
        <v>9231367.0085865706</v>
      </c>
      <c r="N91">
        <v>2.6243356453473998</v>
      </c>
      <c r="O91">
        <v>38871.041100964299</v>
      </c>
      <c r="P91">
        <v>10.803411422286301</v>
      </c>
      <c r="Q91">
        <v>36.824691183720397</v>
      </c>
      <c r="R91">
        <v>5.82970083152233</v>
      </c>
      <c r="S91">
        <v>0</v>
      </c>
      <c r="T91">
        <v>0</v>
      </c>
      <c r="U91">
        <v>6.5293321967374798</v>
      </c>
      <c r="V91">
        <v>0</v>
      </c>
      <c r="W91">
        <v>0.99456423306042496</v>
      </c>
      <c r="X91">
        <v>0</v>
      </c>
      <c r="Y91">
        <v>35847017.1131455</v>
      </c>
      <c r="Z91">
        <v>9143291.0061281994</v>
      </c>
      <c r="AA91">
        <v>6750659.63362695</v>
      </c>
      <c r="AB91">
        <v>16963228.851033501</v>
      </c>
      <c r="AC91">
        <v>-8659169.5593460109</v>
      </c>
      <c r="AD91">
        <v>-1865605.7956801599</v>
      </c>
      <c r="AE91">
        <v>294477.62435175001</v>
      </c>
      <c r="AF91">
        <v>-692576.53275847505</v>
      </c>
      <c r="AG91">
        <v>0</v>
      </c>
      <c r="AH91">
        <v>0</v>
      </c>
      <c r="AI91">
        <v>-4043950.6582014398</v>
      </c>
      <c r="AJ91">
        <v>0</v>
      </c>
      <c r="AK91">
        <v>0</v>
      </c>
      <c r="AL91">
        <v>0</v>
      </c>
      <c r="AM91">
        <v>53737371.6822998</v>
      </c>
      <c r="AN91">
        <v>54180107.066999197</v>
      </c>
      <c r="AO91">
        <v>-87434315.679999307</v>
      </c>
      <c r="AP91">
        <v>0</v>
      </c>
      <c r="AQ91">
        <v>-33254208.613000002</v>
      </c>
      <c r="AR91" s="3"/>
      <c r="AT91" s="3"/>
      <c r="AV91" s="3"/>
      <c r="AX91" s="3"/>
      <c r="AZ91" s="3"/>
      <c r="BB91" s="3"/>
      <c r="BD91" s="3"/>
      <c r="BG91" s="3"/>
      <c r="BI91" s="3"/>
      <c r="BK91" s="3"/>
      <c r="BL91"/>
      <c r="BM91"/>
      <c r="BN91"/>
      <c r="BO91"/>
      <c r="BP91"/>
      <c r="BQ91"/>
    </row>
    <row r="92" spans="1:69" x14ac:dyDescent="0.25">
      <c r="A92" t="str">
        <f t="shared" si="2"/>
        <v>1_1_2018</v>
      </c>
      <c r="B92">
        <v>1</v>
      </c>
      <c r="C92">
        <v>1</v>
      </c>
      <c r="D92">
        <v>2018</v>
      </c>
      <c r="E92">
        <v>1267139821.0349901</v>
      </c>
      <c r="F92">
        <v>1542783629.06199</v>
      </c>
      <c r="G92">
        <v>1516828098.0079999</v>
      </c>
      <c r="H92">
        <v>-25955531.053999599</v>
      </c>
      <c r="I92">
        <v>1560586460.1087601</v>
      </c>
      <c r="J92">
        <v>-24651230.118336901</v>
      </c>
      <c r="K92">
        <v>69714209.321614698</v>
      </c>
      <c r="L92">
        <v>2.1532325278653901</v>
      </c>
      <c r="M92">
        <v>9315861.7176705897</v>
      </c>
      <c r="N92">
        <v>2.8895691221026301</v>
      </c>
      <c r="O92">
        <v>39786.389473927899</v>
      </c>
      <c r="P92">
        <v>10.6410515802635</v>
      </c>
      <c r="Q92">
        <v>36.8732097197013</v>
      </c>
      <c r="R92">
        <v>6.0751839704795199</v>
      </c>
      <c r="S92">
        <v>0</v>
      </c>
      <c r="T92">
        <v>0</v>
      </c>
      <c r="U92">
        <v>7.5293321967374798</v>
      </c>
      <c r="V92">
        <v>0</v>
      </c>
      <c r="W92">
        <v>1</v>
      </c>
      <c r="X92">
        <v>0.67648857766527604</v>
      </c>
      <c r="Y92">
        <v>11527481.2061892</v>
      </c>
      <c r="Z92">
        <v>2106250.36958005</v>
      </c>
      <c r="AA92">
        <v>6062590.2674776996</v>
      </c>
      <c r="AB92">
        <v>19754540.7143424</v>
      </c>
      <c r="AC92">
        <v>-9459923.7395220697</v>
      </c>
      <c r="AD92">
        <v>-1576432.58349829</v>
      </c>
      <c r="AE92">
        <v>422996.971969529</v>
      </c>
      <c r="AF92">
        <v>-1122340.59840996</v>
      </c>
      <c r="AG92">
        <v>0</v>
      </c>
      <c r="AH92">
        <v>0</v>
      </c>
      <c r="AI92">
        <v>-3958623.7862229799</v>
      </c>
      <c r="AJ92">
        <v>0</v>
      </c>
      <c r="AK92">
        <v>127739.47119916001</v>
      </c>
      <c r="AL92">
        <v>-49504144.450547002</v>
      </c>
      <c r="AM92">
        <v>-25619866.157442201</v>
      </c>
      <c r="AN92">
        <v>-26245996.763803001</v>
      </c>
      <c r="AO92">
        <v>290465.70980346302</v>
      </c>
      <c r="AP92">
        <v>0</v>
      </c>
      <c r="AQ92">
        <v>-25955531.053999599</v>
      </c>
      <c r="AR92" s="3"/>
      <c r="AT92" s="3"/>
      <c r="AV92" s="3"/>
      <c r="AX92" s="3"/>
      <c r="AZ92" s="3"/>
      <c r="BB92" s="3"/>
      <c r="BD92" s="3"/>
      <c r="BG92" s="3"/>
      <c r="BI92" s="3"/>
      <c r="BK92" s="3"/>
      <c r="BL92"/>
      <c r="BM92"/>
      <c r="BN92"/>
      <c r="BO92"/>
      <c r="BP92"/>
      <c r="BQ92"/>
    </row>
    <row r="93" spans="1:69" x14ac:dyDescent="0.25">
      <c r="A93" t="str">
        <f t="shared" si="2"/>
        <v>1_2_2002</v>
      </c>
      <c r="B93">
        <v>1</v>
      </c>
      <c r="C93">
        <v>2</v>
      </c>
      <c r="D93">
        <v>2002</v>
      </c>
      <c r="E93">
        <v>47275493.026399903</v>
      </c>
      <c r="F93">
        <v>0</v>
      </c>
      <c r="G93">
        <v>47275493.026399903</v>
      </c>
      <c r="H93">
        <v>0</v>
      </c>
      <c r="I93">
        <v>40867091.384708799</v>
      </c>
      <c r="J93">
        <v>0</v>
      </c>
      <c r="K93">
        <v>2977747.89348927</v>
      </c>
      <c r="L93">
        <v>1.2296739838616899</v>
      </c>
      <c r="M93">
        <v>2747170.4190500998</v>
      </c>
      <c r="N93">
        <v>1.9582856739004399</v>
      </c>
      <c r="O93">
        <v>35510.509281670697</v>
      </c>
      <c r="P93">
        <v>7.6746089750929096</v>
      </c>
      <c r="Q93">
        <v>37.251863925021098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47275493.026399903</v>
      </c>
      <c r="AQ93">
        <v>47275493.026399903</v>
      </c>
      <c r="AR93" s="3"/>
      <c r="AT93" s="3"/>
      <c r="AV93" s="3"/>
      <c r="AX93" s="3"/>
      <c r="AZ93" s="3"/>
      <c r="BB93" s="3"/>
      <c r="BD93" s="3"/>
      <c r="BG93" s="3"/>
      <c r="BI93" s="3"/>
      <c r="BK93" s="3"/>
      <c r="BL93"/>
      <c r="BM93"/>
      <c r="BN93"/>
      <c r="BO93"/>
      <c r="BP93"/>
      <c r="BQ93"/>
    </row>
    <row r="94" spans="1:69" x14ac:dyDescent="0.25">
      <c r="A94" t="str">
        <f t="shared" si="2"/>
        <v>1_2_2003</v>
      </c>
      <c r="B94">
        <v>1</v>
      </c>
      <c r="C94">
        <v>2</v>
      </c>
      <c r="D94">
        <v>2003</v>
      </c>
      <c r="E94">
        <v>47275493.026399903</v>
      </c>
      <c r="F94">
        <v>47275493.026399903</v>
      </c>
      <c r="G94">
        <v>47686990.312599897</v>
      </c>
      <c r="H94">
        <v>411497.28619997902</v>
      </c>
      <c r="I94">
        <v>45131617.865001798</v>
      </c>
      <c r="J94">
        <v>4264526.4802930001</v>
      </c>
      <c r="K94">
        <v>3085729.0769604798</v>
      </c>
      <c r="L94">
        <v>0.96132516220931397</v>
      </c>
      <c r="M94">
        <v>2791745.8783973702</v>
      </c>
      <c r="N94">
        <v>2.2256135150778298</v>
      </c>
      <c r="O94">
        <v>34822.732198878803</v>
      </c>
      <c r="P94">
        <v>7.7178328399487004</v>
      </c>
      <c r="Q94">
        <v>35.9190364504257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0</v>
      </c>
      <c r="Y94">
        <v>1119594.9144997101</v>
      </c>
      <c r="Z94">
        <v>3487060.17582775</v>
      </c>
      <c r="AA94">
        <v>326866.23974152299</v>
      </c>
      <c r="AB94">
        <v>721530.107474374</v>
      </c>
      <c r="AC94">
        <v>249848.02698745599</v>
      </c>
      <c r="AD94">
        <v>14147.3780184549</v>
      </c>
      <c r="AE94">
        <v>-341489.416613248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5577557.4259360302</v>
      </c>
      <c r="AN94">
        <v>5847306.4169351896</v>
      </c>
      <c r="AO94">
        <v>-5435809.1307352101</v>
      </c>
      <c r="AP94">
        <v>0</v>
      </c>
      <c r="AQ94">
        <v>411497.28619997902</v>
      </c>
      <c r="AR94" s="3"/>
      <c r="AT94" s="3"/>
      <c r="AV94" s="3"/>
      <c r="AX94" s="3"/>
      <c r="AZ94" s="3"/>
      <c r="BB94" s="3"/>
      <c r="BD94" s="3"/>
      <c r="BG94" s="3"/>
      <c r="BI94" s="3"/>
      <c r="BK94" s="3"/>
      <c r="BL94"/>
      <c r="BM94"/>
      <c r="BN94"/>
      <c r="BO94"/>
      <c r="BP94"/>
      <c r="BQ94"/>
    </row>
    <row r="95" spans="1:69" x14ac:dyDescent="0.25">
      <c r="A95" t="str">
        <f t="shared" si="2"/>
        <v>1_2_2004</v>
      </c>
      <c r="B95">
        <v>1</v>
      </c>
      <c r="C95">
        <v>2</v>
      </c>
      <c r="D95">
        <v>2004</v>
      </c>
      <c r="E95">
        <v>47275493.026399903</v>
      </c>
      <c r="F95">
        <v>47686990.312599897</v>
      </c>
      <c r="G95">
        <v>52362988.175399899</v>
      </c>
      <c r="H95">
        <v>4675997.8628000198</v>
      </c>
      <c r="I95">
        <v>48056582.375103399</v>
      </c>
      <c r="J95">
        <v>2924964.51010154</v>
      </c>
      <c r="K95">
        <v>2981166.3867089599</v>
      </c>
      <c r="L95">
        <v>0.89172370577078297</v>
      </c>
      <c r="M95">
        <v>2837606.9663203899</v>
      </c>
      <c r="N95">
        <v>2.5321155781568701</v>
      </c>
      <c r="O95">
        <v>33845.840910640603</v>
      </c>
      <c r="P95">
        <v>7.7647477147870401</v>
      </c>
      <c r="Q95">
        <v>34.673548613750498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0</v>
      </c>
      <c r="Y95">
        <v>1296402.89184226</v>
      </c>
      <c r="Z95">
        <v>1014058.15621644</v>
      </c>
      <c r="AA95">
        <v>354366.85244992399</v>
      </c>
      <c r="AB95">
        <v>769522.02840662305</v>
      </c>
      <c r="AC95">
        <v>361796.418997498</v>
      </c>
      <c r="AD95">
        <v>15066.895241284899</v>
      </c>
      <c r="AE95">
        <v>-334323.21494818898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3476890.0282058399</v>
      </c>
      <c r="AN95">
        <v>3541178.43841145</v>
      </c>
      <c r="AO95">
        <v>1134819.42438857</v>
      </c>
      <c r="AP95">
        <v>0</v>
      </c>
      <c r="AQ95">
        <v>4675997.8628000198</v>
      </c>
      <c r="AR95" s="3"/>
      <c r="AT95" s="3"/>
      <c r="AV95" s="3"/>
      <c r="AX95" s="3"/>
      <c r="AZ95" s="3"/>
      <c r="BB95" s="3"/>
      <c r="BD95" s="3"/>
      <c r="BG95" s="3"/>
      <c r="BI95" s="3"/>
      <c r="BK95" s="3"/>
      <c r="BL95"/>
      <c r="BM95"/>
      <c r="BN95"/>
      <c r="BO95"/>
      <c r="BP95"/>
      <c r="BQ95"/>
    </row>
    <row r="96" spans="1:69" x14ac:dyDescent="0.25">
      <c r="A96" t="str">
        <f t="shared" si="2"/>
        <v>1_2_2005</v>
      </c>
      <c r="B96">
        <v>1</v>
      </c>
      <c r="C96">
        <v>2</v>
      </c>
      <c r="D96">
        <v>2005</v>
      </c>
      <c r="E96">
        <v>47275493.026399903</v>
      </c>
      <c r="F96">
        <v>52362988.175399899</v>
      </c>
      <c r="G96">
        <v>58795934.232999898</v>
      </c>
      <c r="H96">
        <v>6432946.0575999701</v>
      </c>
      <c r="I96">
        <v>52778619.616093397</v>
      </c>
      <c r="J96">
        <v>4722037.2409900203</v>
      </c>
      <c r="K96">
        <v>3130410.6072175698</v>
      </c>
      <c r="L96">
        <v>0.84791846093886902</v>
      </c>
      <c r="M96">
        <v>2890850.1411843598</v>
      </c>
      <c r="N96">
        <v>2.9879994119830902</v>
      </c>
      <c r="O96">
        <v>32987.582756732103</v>
      </c>
      <c r="P96">
        <v>7.7866725559360299</v>
      </c>
      <c r="Q96">
        <v>33.5643506416043</v>
      </c>
      <c r="R96">
        <v>3.5499778434902902</v>
      </c>
      <c r="S96">
        <v>0</v>
      </c>
      <c r="T96">
        <v>0</v>
      </c>
      <c r="U96">
        <v>0</v>
      </c>
      <c r="V96">
        <v>0</v>
      </c>
      <c r="W96">
        <v>0.31608954330006001</v>
      </c>
      <c r="X96">
        <v>0</v>
      </c>
      <c r="Y96">
        <v>2639215.2656479501</v>
      </c>
      <c r="Z96">
        <v>640605.91560907499</v>
      </c>
      <c r="AA96">
        <v>446345.34203701402</v>
      </c>
      <c r="AB96">
        <v>1124739.67226687</v>
      </c>
      <c r="AC96">
        <v>343808.79504275002</v>
      </c>
      <c r="AD96">
        <v>7627.2143268812197</v>
      </c>
      <c r="AE96">
        <v>-343051.47502742801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4859290.7299031103</v>
      </c>
      <c r="AN96">
        <v>4983247.4941387903</v>
      </c>
      <c r="AO96">
        <v>1449698.5634611801</v>
      </c>
      <c r="AP96">
        <v>0</v>
      </c>
      <c r="AQ96">
        <v>6432946.0575999701</v>
      </c>
      <c r="AR96" s="3"/>
      <c r="AT96" s="3"/>
      <c r="AV96" s="3"/>
      <c r="AX96" s="3"/>
      <c r="AZ96" s="3"/>
      <c r="BB96" s="3"/>
      <c r="BD96" s="3"/>
      <c r="BG96" s="3"/>
      <c r="BI96" s="3"/>
      <c r="BK96" s="3"/>
      <c r="BL96"/>
      <c r="BM96"/>
      <c r="BN96"/>
      <c r="BO96"/>
      <c r="BP96"/>
      <c r="BQ96"/>
    </row>
    <row r="97" spans="1:69" x14ac:dyDescent="0.25">
      <c r="A97" t="str">
        <f t="shared" si="2"/>
        <v>1_2_2006</v>
      </c>
      <c r="B97">
        <v>1</v>
      </c>
      <c r="C97">
        <v>2</v>
      </c>
      <c r="D97">
        <v>2006</v>
      </c>
      <c r="E97">
        <v>47971939.384399898</v>
      </c>
      <c r="F97">
        <v>58795934.232999898</v>
      </c>
      <c r="G97">
        <v>65262246.075999901</v>
      </c>
      <c r="H97">
        <v>5769865.4849999901</v>
      </c>
      <c r="I97">
        <v>57773733.873395197</v>
      </c>
      <c r="J97">
        <v>4657935.03561466</v>
      </c>
      <c r="K97">
        <v>3345818.5682414901</v>
      </c>
      <c r="L97">
        <v>0.94282458921071399</v>
      </c>
      <c r="M97">
        <v>2929761.3381049801</v>
      </c>
      <c r="N97">
        <v>3.2770056591921102</v>
      </c>
      <c r="O97">
        <v>31631.556776921701</v>
      </c>
      <c r="P97">
        <v>7.8635420796925901</v>
      </c>
      <c r="Q97">
        <v>32.592196800520902</v>
      </c>
      <c r="R97">
        <v>3.5973446350163298</v>
      </c>
      <c r="S97">
        <v>0</v>
      </c>
      <c r="T97">
        <v>0</v>
      </c>
      <c r="U97">
        <v>0</v>
      </c>
      <c r="V97">
        <v>0</v>
      </c>
      <c r="W97">
        <v>0.311500622900799</v>
      </c>
      <c r="X97">
        <v>0</v>
      </c>
      <c r="Y97">
        <v>3329487.98008344</v>
      </c>
      <c r="Z97">
        <v>416453.07014385302</v>
      </c>
      <c r="AA97">
        <v>580951.22946047504</v>
      </c>
      <c r="AB97">
        <v>719517.92119624501</v>
      </c>
      <c r="AC97">
        <v>649889.31405170099</v>
      </c>
      <c r="AD97">
        <v>44676.079188542601</v>
      </c>
      <c r="AE97">
        <v>-414872.005734406</v>
      </c>
      <c r="AF97">
        <v>-12089.068889677201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5314014.5195001801</v>
      </c>
      <c r="AN97">
        <v>5426761.2908644099</v>
      </c>
      <c r="AO97">
        <v>343104.19413558301</v>
      </c>
      <c r="AP97">
        <v>696446.35799999896</v>
      </c>
      <c r="AQ97">
        <v>6466311.8429999901</v>
      </c>
      <c r="AR97" s="3"/>
      <c r="AT97" s="3"/>
      <c r="AV97" s="3"/>
      <c r="AX97" s="3"/>
      <c r="AZ97" s="3"/>
      <c r="BB97" s="3"/>
      <c r="BD97" s="3"/>
      <c r="BG97" s="3"/>
      <c r="BI97" s="3"/>
      <c r="BK97" s="3"/>
      <c r="BL97"/>
      <c r="BM97"/>
      <c r="BN97"/>
      <c r="BO97"/>
      <c r="BP97"/>
      <c r="BQ97"/>
    </row>
    <row r="98" spans="1:69" x14ac:dyDescent="0.25">
      <c r="A98" t="str">
        <f t="shared" si="2"/>
        <v>1_2_2007</v>
      </c>
      <c r="B98">
        <v>1</v>
      </c>
      <c r="C98">
        <v>2</v>
      </c>
      <c r="D98">
        <v>2007</v>
      </c>
      <c r="E98">
        <v>49789915.873399898</v>
      </c>
      <c r="F98">
        <v>65262246.075999901</v>
      </c>
      <c r="G98">
        <v>71464040.983899996</v>
      </c>
      <c r="H98">
        <v>4383818.4189001098</v>
      </c>
      <c r="I98">
        <v>63840265.0629071</v>
      </c>
      <c r="J98">
        <v>3788394.17547984</v>
      </c>
      <c r="K98">
        <v>3703781.05629498</v>
      </c>
      <c r="L98">
        <v>1.0493048244126899</v>
      </c>
      <c r="M98">
        <v>2890271.4552398198</v>
      </c>
      <c r="N98">
        <v>3.4748369338642102</v>
      </c>
      <c r="O98">
        <v>31980.5411952588</v>
      </c>
      <c r="P98">
        <v>7.6474177917704704</v>
      </c>
      <c r="Q98">
        <v>32.336239891902601</v>
      </c>
      <c r="R98">
        <v>3.9513259985298599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0</v>
      </c>
      <c r="Y98">
        <v>5077457.2930250503</v>
      </c>
      <c r="Z98">
        <v>-1197828.3008735401</v>
      </c>
      <c r="AA98">
        <v>186029.894949621</v>
      </c>
      <c r="AB98">
        <v>541357.49361361295</v>
      </c>
      <c r="AC98">
        <v>-298078.77292213403</v>
      </c>
      <c r="AD98">
        <v>-120844.06614733</v>
      </c>
      <c r="AE98">
        <v>-186767.412302882</v>
      </c>
      <c r="AF98">
        <v>-69682.312187954303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3931643.8171544401</v>
      </c>
      <c r="AN98">
        <v>4750295.3093839996</v>
      </c>
      <c r="AO98">
        <v>-366476.89048388798</v>
      </c>
      <c r="AP98">
        <v>1817976.4890000001</v>
      </c>
      <c r="AQ98">
        <v>6201794.9079001099</v>
      </c>
      <c r="AR98" s="3"/>
      <c r="AT98" s="3"/>
      <c r="AV98" s="3"/>
      <c r="AX98" s="3"/>
      <c r="AZ98" s="3"/>
      <c r="BB98" s="3"/>
      <c r="BD98" s="3"/>
      <c r="BG98" s="3"/>
      <c r="BI98" s="3"/>
      <c r="BK98" s="3"/>
      <c r="BL98"/>
      <c r="BM98"/>
      <c r="BN98"/>
      <c r="BO98"/>
      <c r="BP98"/>
      <c r="BQ98"/>
    </row>
    <row r="99" spans="1:69" x14ac:dyDescent="0.25">
      <c r="A99" t="str">
        <f t="shared" si="2"/>
        <v>1_2_2008</v>
      </c>
      <c r="B99">
        <v>1</v>
      </c>
      <c r="C99">
        <v>2</v>
      </c>
      <c r="D99">
        <v>2008</v>
      </c>
      <c r="E99">
        <v>49789915.873399898</v>
      </c>
      <c r="F99">
        <v>71464040.983899996</v>
      </c>
      <c r="G99">
        <v>85122306.734200001</v>
      </c>
      <c r="H99">
        <v>13658265.750299901</v>
      </c>
      <c r="I99">
        <v>77308639.793159097</v>
      </c>
      <c r="J99">
        <v>13468374.730251901</v>
      </c>
      <c r="K99">
        <v>4160242.1765519902</v>
      </c>
      <c r="L99">
        <v>1.05933339902747</v>
      </c>
      <c r="M99">
        <v>2891626.9356864099</v>
      </c>
      <c r="N99">
        <v>3.8672040258056999</v>
      </c>
      <c r="O99">
        <v>31731.406985687201</v>
      </c>
      <c r="P99">
        <v>7.8069598180196804</v>
      </c>
      <c r="Q99">
        <v>31.855037744535299</v>
      </c>
      <c r="R99">
        <v>3.9188750527494198</v>
      </c>
      <c r="S99">
        <v>0</v>
      </c>
      <c r="T99">
        <v>0</v>
      </c>
      <c r="U99">
        <v>0</v>
      </c>
      <c r="V99">
        <v>0</v>
      </c>
      <c r="W99">
        <v>0.300126817606923</v>
      </c>
      <c r="X99">
        <v>0</v>
      </c>
      <c r="Y99">
        <v>12351796.922275299</v>
      </c>
      <c r="Z99">
        <v>-591297.17940669099</v>
      </c>
      <c r="AA99">
        <v>57583.457067310403</v>
      </c>
      <c r="AB99">
        <v>1060075.6403361601</v>
      </c>
      <c r="AC99">
        <v>177957.050846297</v>
      </c>
      <c r="AD99">
        <v>74240.486922591503</v>
      </c>
      <c r="AE99">
        <v>-177785.312255</v>
      </c>
      <c r="AF99">
        <v>4256.0772806962696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12956827.143066701</v>
      </c>
      <c r="AN99">
        <v>12445411.192741601</v>
      </c>
      <c r="AO99">
        <v>1212854.5575583</v>
      </c>
      <c r="AP99">
        <v>0</v>
      </c>
      <c r="AQ99">
        <v>13658265.750299901</v>
      </c>
      <c r="AR99" s="3"/>
      <c r="AT99" s="3"/>
      <c r="AV99" s="3"/>
      <c r="AX99" s="3"/>
      <c r="AZ99" s="3"/>
      <c r="BB99" s="3"/>
      <c r="BD99" s="3"/>
      <c r="BG99" s="3"/>
      <c r="BI99" s="3"/>
      <c r="BK99" s="3"/>
      <c r="BL99"/>
      <c r="BM99"/>
      <c r="BN99"/>
      <c r="BO99"/>
      <c r="BP99"/>
      <c r="BQ99"/>
    </row>
    <row r="100" spans="1:69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>
        <v>51141002.873399898</v>
      </c>
      <c r="F100">
        <v>85122306.734200001</v>
      </c>
      <c r="G100">
        <v>76318423.597000003</v>
      </c>
      <c r="H100">
        <v>-10154970.137199899</v>
      </c>
      <c r="I100">
        <v>72149543.559987694</v>
      </c>
      <c r="J100">
        <v>-5889089.3484833604</v>
      </c>
      <c r="K100">
        <v>4039779.5208572</v>
      </c>
      <c r="L100">
        <v>1.28038310924412</v>
      </c>
      <c r="M100">
        <v>2824785.4675455699</v>
      </c>
      <c r="N100">
        <v>2.80416219001828</v>
      </c>
      <c r="O100">
        <v>30579.755649902101</v>
      </c>
      <c r="P100">
        <v>8.0704076727234995</v>
      </c>
      <c r="Q100">
        <v>31.3589602633058</v>
      </c>
      <c r="R100">
        <v>3.9496369464444001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0</v>
      </c>
      <c r="Y100">
        <v>439948.71314001997</v>
      </c>
      <c r="Z100">
        <v>-4447626.9031285001</v>
      </c>
      <c r="AA100">
        <v>-185160.30599317499</v>
      </c>
      <c r="AB100">
        <v>-3608873.5108773699</v>
      </c>
      <c r="AC100">
        <v>891196.60000185797</v>
      </c>
      <c r="AD100">
        <v>193368.31913168199</v>
      </c>
      <c r="AE100">
        <v>-243797.30466490201</v>
      </c>
      <c r="AF100">
        <v>-19147.9865878214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-6980092.3789782096</v>
      </c>
      <c r="AN100">
        <v>-6749136.0710807499</v>
      </c>
      <c r="AO100">
        <v>-3405834.0661192299</v>
      </c>
      <c r="AP100">
        <v>1351087</v>
      </c>
      <c r="AQ100">
        <v>-8803883.1371999905</v>
      </c>
      <c r="AR100" s="3"/>
      <c r="AT100" s="3"/>
      <c r="AV100" s="3"/>
      <c r="AX100" s="3"/>
      <c r="AZ100" s="3"/>
      <c r="BB100" s="3"/>
      <c r="BD100" s="3"/>
      <c r="BG100" s="3"/>
      <c r="BI100" s="3"/>
      <c r="BK100" s="3"/>
      <c r="BL100"/>
      <c r="BM100"/>
      <c r="BN100"/>
      <c r="BO100"/>
      <c r="BP100"/>
      <c r="BQ100"/>
    </row>
    <row r="101" spans="1:69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>
        <v>51141002.873399898</v>
      </c>
      <c r="F101">
        <v>76318423.597000003</v>
      </c>
      <c r="G101">
        <v>72283794.898399904</v>
      </c>
      <c r="H101">
        <v>-4034628.6986000398</v>
      </c>
      <c r="I101">
        <v>73588067.123775393</v>
      </c>
      <c r="J101">
        <v>1438523.5637876501</v>
      </c>
      <c r="K101">
        <v>3877239.6609135098</v>
      </c>
      <c r="L101">
        <v>1.28297772492894</v>
      </c>
      <c r="M101">
        <v>2833160.1823960799</v>
      </c>
      <c r="N101">
        <v>3.2742902943496199</v>
      </c>
      <c r="O101">
        <v>29878.0320390866</v>
      </c>
      <c r="P101">
        <v>8.0343764180762705</v>
      </c>
      <c r="Q101">
        <v>31.1001248426229</v>
      </c>
      <c r="R101">
        <v>3.9259890825705899</v>
      </c>
      <c r="S101">
        <v>0</v>
      </c>
      <c r="T101">
        <v>0</v>
      </c>
      <c r="U101">
        <v>0</v>
      </c>
      <c r="V101">
        <v>0</v>
      </c>
      <c r="W101">
        <v>0.29219780920198601</v>
      </c>
      <c r="X101">
        <v>0</v>
      </c>
      <c r="Y101">
        <v>801159.01234396303</v>
      </c>
      <c r="Z101">
        <v>-430301.17556844698</v>
      </c>
      <c r="AA101">
        <v>98807.068062036895</v>
      </c>
      <c r="AB101">
        <v>1574248.4079128699</v>
      </c>
      <c r="AC101">
        <v>547996.162286832</v>
      </c>
      <c r="AD101">
        <v>20432.547756095599</v>
      </c>
      <c r="AE101">
        <v>-130065.897097475</v>
      </c>
      <c r="AF101">
        <v>17650.976764970699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2499927.1024608398</v>
      </c>
      <c r="AN101">
        <v>2750663.3881413601</v>
      </c>
      <c r="AO101">
        <v>-6785292.0867414</v>
      </c>
      <c r="AP101">
        <v>0</v>
      </c>
      <c r="AQ101">
        <v>-4034628.6986000398</v>
      </c>
      <c r="AR101" s="3"/>
      <c r="AT101" s="3"/>
      <c r="AV101" s="3"/>
      <c r="AX101" s="3"/>
      <c r="AZ101" s="3"/>
      <c r="BB101" s="3"/>
      <c r="BD101" s="3"/>
      <c r="BG101" s="3"/>
      <c r="BI101" s="3"/>
      <c r="BK101" s="3"/>
      <c r="BL101"/>
      <c r="BM101"/>
      <c r="BN101"/>
      <c r="BO101"/>
      <c r="BP101"/>
      <c r="BQ101"/>
    </row>
    <row r="102" spans="1:69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>
        <v>51780033.873399898</v>
      </c>
      <c r="F102">
        <v>72283794.898399904</v>
      </c>
      <c r="G102">
        <v>76972755.993599907</v>
      </c>
      <c r="H102">
        <v>4049930.0952000101</v>
      </c>
      <c r="I102">
        <v>85736587.635711402</v>
      </c>
      <c r="J102">
        <v>11111397.0042031</v>
      </c>
      <c r="K102">
        <v>4093330.1931166402</v>
      </c>
      <c r="L102">
        <v>1.2370255658285501</v>
      </c>
      <c r="M102">
        <v>2839383.9774093898</v>
      </c>
      <c r="N102">
        <v>3.99994010439007</v>
      </c>
      <c r="O102">
        <v>29350.598302221901</v>
      </c>
      <c r="P102">
        <v>8.5242541991361893</v>
      </c>
      <c r="Q102">
        <v>30.657686599840599</v>
      </c>
      <c r="R102">
        <v>3.9690755588214701</v>
      </c>
      <c r="S102">
        <v>0</v>
      </c>
      <c r="T102">
        <v>0</v>
      </c>
      <c r="U102">
        <v>0</v>
      </c>
      <c r="V102">
        <v>0</v>
      </c>
      <c r="W102">
        <v>0.28859171928190902</v>
      </c>
      <c r="X102">
        <v>0</v>
      </c>
      <c r="Y102">
        <v>4854933.4997004597</v>
      </c>
      <c r="Z102">
        <v>3493566.7631083201</v>
      </c>
      <c r="AA102">
        <v>180821.51402378501</v>
      </c>
      <c r="AB102">
        <v>2014531.72211821</v>
      </c>
      <c r="AC102">
        <v>411381.52754086099</v>
      </c>
      <c r="AD102">
        <v>240093.843437834</v>
      </c>
      <c r="AE102">
        <v>-191766.759848749</v>
      </c>
      <c r="AF102">
        <v>-20513.014993040801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10983049.0950877</v>
      </c>
      <c r="AN102">
        <v>11160781.124693399</v>
      </c>
      <c r="AO102">
        <v>-7110851.0294934697</v>
      </c>
      <c r="AP102">
        <v>639030.99999999895</v>
      </c>
      <c r="AQ102">
        <v>4688961.0952000096</v>
      </c>
      <c r="AR102" s="3"/>
      <c r="AT102" s="3"/>
      <c r="AV102" s="3"/>
      <c r="AX102" s="3"/>
      <c r="AZ102" s="3"/>
      <c r="BB102" s="3"/>
      <c r="BD102" s="3"/>
      <c r="BG102" s="3"/>
      <c r="BI102" s="3"/>
      <c r="BK102" s="3"/>
      <c r="BL102"/>
      <c r="BM102"/>
      <c r="BN102"/>
      <c r="BO102"/>
      <c r="BP102"/>
      <c r="BQ102"/>
    </row>
    <row r="103" spans="1:69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>
        <v>54073127.7713999</v>
      </c>
      <c r="F103">
        <v>76972755.993599907</v>
      </c>
      <c r="G103">
        <v>85426704.231399998</v>
      </c>
      <c r="H103">
        <v>6160854.3398000496</v>
      </c>
      <c r="I103">
        <v>92303087.493416801</v>
      </c>
      <c r="J103">
        <v>3577078.9118713001</v>
      </c>
      <c r="K103">
        <v>4332729.1135261599</v>
      </c>
      <c r="L103">
        <v>1.2133849446182301</v>
      </c>
      <c r="M103">
        <v>2992531.8530987999</v>
      </c>
      <c r="N103">
        <v>4.0121762756840997</v>
      </c>
      <c r="O103">
        <v>28920.409617227298</v>
      </c>
      <c r="P103">
        <v>8.6426271311501797</v>
      </c>
      <c r="Q103">
        <v>30.4074532164787</v>
      </c>
      <c r="R103">
        <v>4.2275376729527299</v>
      </c>
      <c r="S103">
        <v>0</v>
      </c>
      <c r="T103">
        <v>0</v>
      </c>
      <c r="U103">
        <v>0</v>
      </c>
      <c r="V103">
        <v>0</v>
      </c>
      <c r="W103">
        <v>0.276784920252311</v>
      </c>
      <c r="X103">
        <v>0</v>
      </c>
      <c r="Y103">
        <v>5893674.26929205</v>
      </c>
      <c r="Z103">
        <v>-2224881.26975893</v>
      </c>
      <c r="AA103">
        <v>279450.26765789499</v>
      </c>
      <c r="AB103">
        <v>36525.410889369799</v>
      </c>
      <c r="AC103">
        <v>306662.312680754</v>
      </c>
      <c r="AD103">
        <v>-4811.0412326057303</v>
      </c>
      <c r="AE103">
        <v>-36817.648015288098</v>
      </c>
      <c r="AF103">
        <v>-65675.420976243506</v>
      </c>
      <c r="AG103">
        <v>0</v>
      </c>
      <c r="AH103">
        <v>0</v>
      </c>
      <c r="AI103">
        <v>0</v>
      </c>
      <c r="AJ103">
        <v>0</v>
      </c>
      <c r="AK103">
        <v>63734.177876650101</v>
      </c>
      <c r="AL103">
        <v>0</v>
      </c>
      <c r="AM103">
        <v>4247861.0584136397</v>
      </c>
      <c r="AN103">
        <v>4283590.7833739901</v>
      </c>
      <c r="AO103">
        <v>1877263.5564260599</v>
      </c>
      <c r="AP103">
        <v>2293093.898</v>
      </c>
      <c r="AQ103">
        <v>8453948.2378000505</v>
      </c>
      <c r="AR103" s="3"/>
      <c r="AT103" s="3"/>
      <c r="AV103" s="3"/>
      <c r="AX103" s="3"/>
      <c r="AZ103" s="3"/>
      <c r="BB103" s="3"/>
      <c r="BD103" s="3"/>
      <c r="BG103" s="3"/>
      <c r="BI103" s="3"/>
      <c r="BK103" s="3"/>
      <c r="BL103"/>
      <c r="BM103"/>
      <c r="BN103"/>
      <c r="BO103"/>
      <c r="BP103"/>
      <c r="BQ103"/>
    </row>
    <row r="104" spans="1:69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>
        <v>54073127.7713999</v>
      </c>
      <c r="F104">
        <v>85426704.231399998</v>
      </c>
      <c r="G104">
        <v>89532577.020399898</v>
      </c>
      <c r="H104">
        <v>4105872.7889999398</v>
      </c>
      <c r="I104">
        <v>99907776.138448</v>
      </c>
      <c r="J104">
        <v>7604688.6450312398</v>
      </c>
      <c r="K104">
        <v>5093480.9257774297</v>
      </c>
      <c r="L104">
        <v>1.30737700079534</v>
      </c>
      <c r="M104">
        <v>2995520.0317080598</v>
      </c>
      <c r="N104">
        <v>3.8614805821472298</v>
      </c>
      <c r="O104">
        <v>29649.635531707401</v>
      </c>
      <c r="P104">
        <v>8.4527083732367991</v>
      </c>
      <c r="Q104">
        <v>30.6491411526581</v>
      </c>
      <c r="R104">
        <v>4.2599671717609597</v>
      </c>
      <c r="S104">
        <v>0</v>
      </c>
      <c r="T104">
        <v>0</v>
      </c>
      <c r="U104">
        <v>0</v>
      </c>
      <c r="V104">
        <v>0.210186126166929</v>
      </c>
      <c r="W104">
        <v>0.457882566284531</v>
      </c>
      <c r="X104">
        <v>0</v>
      </c>
      <c r="Y104">
        <v>9446590.1446388196</v>
      </c>
      <c r="Z104">
        <v>-1716118.36085277</v>
      </c>
      <c r="AA104">
        <v>426572.19775866403</v>
      </c>
      <c r="AB104">
        <v>-455357.303614893</v>
      </c>
      <c r="AC104">
        <v>-489764.60874519998</v>
      </c>
      <c r="AD104">
        <v>-98435.851709596594</v>
      </c>
      <c r="AE104">
        <v>111159.67780518399</v>
      </c>
      <c r="AF104">
        <v>-3539.87208253669</v>
      </c>
      <c r="AG104">
        <v>0</v>
      </c>
      <c r="AH104">
        <v>0</v>
      </c>
      <c r="AI104">
        <v>0</v>
      </c>
      <c r="AJ104">
        <v>-525663.50553498894</v>
      </c>
      <c r="AK104">
        <v>290250.877733359</v>
      </c>
      <c r="AL104">
        <v>0</v>
      </c>
      <c r="AM104">
        <v>6985693.3953960398</v>
      </c>
      <c r="AN104">
        <v>6840095.6645959001</v>
      </c>
      <c r="AO104">
        <v>-2734222.8755959598</v>
      </c>
      <c r="AP104">
        <v>0</v>
      </c>
      <c r="AQ104">
        <v>4105872.7889999398</v>
      </c>
      <c r="AR104" s="3"/>
      <c r="AT104" s="3"/>
      <c r="AV104" s="3"/>
      <c r="AX104" s="3"/>
      <c r="AZ104" s="3"/>
      <c r="BB104" s="3"/>
      <c r="BD104" s="3"/>
      <c r="BG104" s="3"/>
      <c r="BI104" s="3"/>
      <c r="BK104" s="3"/>
      <c r="BL104"/>
      <c r="BM104"/>
      <c r="BN104"/>
      <c r="BO104"/>
      <c r="BP104"/>
      <c r="BQ104"/>
    </row>
    <row r="105" spans="1:69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>
        <v>55267150.4544999</v>
      </c>
      <c r="F105">
        <v>89532577.020399898</v>
      </c>
      <c r="G105">
        <v>89518730.763899893</v>
      </c>
      <c r="H105">
        <v>-1207868.9396000199</v>
      </c>
      <c r="I105">
        <v>100770429.731398</v>
      </c>
      <c r="J105">
        <v>-739736.80660579295</v>
      </c>
      <c r="K105">
        <v>5021191.7786635896</v>
      </c>
      <c r="L105">
        <v>1.2909042838908</v>
      </c>
      <c r="M105">
        <v>3006277.4823498498</v>
      </c>
      <c r="N105">
        <v>3.6525822465844899</v>
      </c>
      <c r="O105">
        <v>29495.463123630499</v>
      </c>
      <c r="P105">
        <v>8.4535643622960599</v>
      </c>
      <c r="Q105">
        <v>30.311105149002099</v>
      </c>
      <c r="R105">
        <v>4.3315592642941798</v>
      </c>
      <c r="S105">
        <v>0</v>
      </c>
      <c r="T105">
        <v>0</v>
      </c>
      <c r="U105">
        <v>0</v>
      </c>
      <c r="V105">
        <v>1.1892765659903499</v>
      </c>
      <c r="W105">
        <v>0.44934812645072603</v>
      </c>
      <c r="X105">
        <v>0</v>
      </c>
      <c r="Y105">
        <v>2017111.5469343101</v>
      </c>
      <c r="Z105">
        <v>96454.038243163595</v>
      </c>
      <c r="AA105">
        <v>355667.13202239899</v>
      </c>
      <c r="AB105">
        <v>-678691.12651442899</v>
      </c>
      <c r="AC105">
        <v>-54597.432199594397</v>
      </c>
      <c r="AD105">
        <v>-2093.6100780090901</v>
      </c>
      <c r="AE105">
        <v>-34575.749279074502</v>
      </c>
      <c r="AF105">
        <v>-18154.744471533399</v>
      </c>
      <c r="AG105">
        <v>0</v>
      </c>
      <c r="AH105">
        <v>0</v>
      </c>
      <c r="AI105">
        <v>0</v>
      </c>
      <c r="AJ105">
        <v>-2062209.73254756</v>
      </c>
      <c r="AK105">
        <v>4378.7753207556298</v>
      </c>
      <c r="AL105">
        <v>0</v>
      </c>
      <c r="AM105">
        <v>-376710.90256957401</v>
      </c>
      <c r="AN105">
        <v>-423990.08472977101</v>
      </c>
      <c r="AO105">
        <v>-783878.85487024905</v>
      </c>
      <c r="AP105">
        <v>1194022.68309999</v>
      </c>
      <c r="AQ105">
        <v>-13846.2565000216</v>
      </c>
      <c r="AR105" s="3"/>
      <c r="AT105" s="3"/>
      <c r="AV105" s="3"/>
      <c r="AX105" s="3"/>
      <c r="AZ105" s="3"/>
      <c r="BB105" s="3"/>
      <c r="BD105" s="3"/>
      <c r="BG105" s="3"/>
      <c r="BI105" s="3"/>
      <c r="BK105" s="3"/>
      <c r="BL105"/>
      <c r="BM105"/>
      <c r="BN105"/>
      <c r="BO105"/>
      <c r="BP105"/>
      <c r="BQ105"/>
    </row>
    <row r="106" spans="1:69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>
        <v>55267150.4544999</v>
      </c>
      <c r="F106">
        <v>89518730.763899893</v>
      </c>
      <c r="G106">
        <v>89090788.186599895</v>
      </c>
      <c r="H106">
        <v>-427942.57729999599</v>
      </c>
      <c r="I106">
        <v>93819460.241614193</v>
      </c>
      <c r="J106">
        <v>-6950969.4897843897</v>
      </c>
      <c r="K106">
        <v>5099319.3061875999</v>
      </c>
      <c r="L106">
        <v>1.3321148399307601</v>
      </c>
      <c r="M106">
        <v>3033871.01361296</v>
      </c>
      <c r="N106">
        <v>2.6892344314130798</v>
      </c>
      <c r="O106">
        <v>30995.4303112569</v>
      </c>
      <c r="P106">
        <v>8.2388008845768006</v>
      </c>
      <c r="Q106">
        <v>30.206832945019801</v>
      </c>
      <c r="R106">
        <v>4.4691791165809702</v>
      </c>
      <c r="S106">
        <v>0</v>
      </c>
      <c r="T106">
        <v>0</v>
      </c>
      <c r="U106">
        <v>0</v>
      </c>
      <c r="V106">
        <v>2.1892765659903501</v>
      </c>
      <c r="W106">
        <v>0.62184893962090704</v>
      </c>
      <c r="X106">
        <v>0</v>
      </c>
      <c r="Y106">
        <v>1859454.38470136</v>
      </c>
      <c r="Z106">
        <v>-1168510.2357646199</v>
      </c>
      <c r="AA106">
        <v>402608.09624425799</v>
      </c>
      <c r="AB106">
        <v>-3646999.0270655998</v>
      </c>
      <c r="AC106">
        <v>-1245504.7044132601</v>
      </c>
      <c r="AD106">
        <v>-134946.23315296901</v>
      </c>
      <c r="AE106">
        <v>-40270.632760140397</v>
      </c>
      <c r="AF106">
        <v>-45071.094847099703</v>
      </c>
      <c r="AG106">
        <v>0</v>
      </c>
      <c r="AH106">
        <v>0</v>
      </c>
      <c r="AI106">
        <v>0</v>
      </c>
      <c r="AJ106">
        <v>-2282361.8403126602</v>
      </c>
      <c r="AK106">
        <v>149286.17838793801</v>
      </c>
      <c r="AL106">
        <v>0</v>
      </c>
      <c r="AM106">
        <v>-6152315.1089828098</v>
      </c>
      <c r="AN106">
        <v>-6298651.0650997404</v>
      </c>
      <c r="AO106">
        <v>5870708.4877997497</v>
      </c>
      <c r="AP106">
        <v>0</v>
      </c>
      <c r="AQ106">
        <v>-427942.57729999599</v>
      </c>
      <c r="AR106" s="3"/>
      <c r="AT106" s="3"/>
      <c r="AV106" s="3"/>
      <c r="AX106" s="3"/>
      <c r="AZ106" s="3"/>
      <c r="BB106" s="3"/>
      <c r="BD106" s="3"/>
      <c r="BG106" s="3"/>
      <c r="BI106" s="3"/>
      <c r="BK106" s="3"/>
      <c r="BL106"/>
      <c r="BM106"/>
      <c r="BN106"/>
      <c r="BO106"/>
      <c r="BP106"/>
      <c r="BQ106"/>
    </row>
    <row r="107" spans="1:69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>
        <v>56666494.4544999</v>
      </c>
      <c r="F107">
        <v>89090788.186599895</v>
      </c>
      <c r="G107">
        <v>88962782.039000005</v>
      </c>
      <c r="H107">
        <v>-1527350.14759994</v>
      </c>
      <c r="I107">
        <v>94441198.888835207</v>
      </c>
      <c r="J107">
        <v>-814831.33357883501</v>
      </c>
      <c r="K107">
        <v>5046611.9241673304</v>
      </c>
      <c r="L107">
        <v>1.2806845070024999</v>
      </c>
      <c r="M107">
        <v>3056276.2452354701</v>
      </c>
      <c r="N107">
        <v>2.3756301623102201</v>
      </c>
      <c r="O107">
        <v>31780.070854884099</v>
      </c>
      <c r="P107">
        <v>7.7292028243605699</v>
      </c>
      <c r="Q107">
        <v>29.656129579107901</v>
      </c>
      <c r="R107">
        <v>5.1055461392986299</v>
      </c>
      <c r="S107">
        <v>0</v>
      </c>
      <c r="T107">
        <v>0</v>
      </c>
      <c r="U107">
        <v>0</v>
      </c>
      <c r="V107">
        <v>3.1846024983687502</v>
      </c>
      <c r="W107">
        <v>0.77231809070420698</v>
      </c>
      <c r="X107">
        <v>0</v>
      </c>
      <c r="Y107">
        <v>2428780.67310102</v>
      </c>
      <c r="Z107">
        <v>1152303.34338441</v>
      </c>
      <c r="AA107">
        <v>343879.171021797</v>
      </c>
      <c r="AB107">
        <v>-1336698.22607843</v>
      </c>
      <c r="AC107">
        <v>-481413.02905537799</v>
      </c>
      <c r="AD107">
        <v>-188334.82459793499</v>
      </c>
      <c r="AE107">
        <v>-42786.566339302997</v>
      </c>
      <c r="AF107">
        <v>-177104.05261455901</v>
      </c>
      <c r="AG107">
        <v>0</v>
      </c>
      <c r="AH107">
        <v>0</v>
      </c>
      <c r="AI107">
        <v>0</v>
      </c>
      <c r="AJ107">
        <v>-2271451.0532635101</v>
      </c>
      <c r="AK107">
        <v>112481.301997231</v>
      </c>
      <c r="AL107">
        <v>0</v>
      </c>
      <c r="AM107">
        <v>-460343.26244466502</v>
      </c>
      <c r="AN107">
        <v>-511097.14368944499</v>
      </c>
      <c r="AO107">
        <v>-1016253.00391049</v>
      </c>
      <c r="AP107">
        <v>1399344</v>
      </c>
      <c r="AQ107">
        <v>-128006.14759994201</v>
      </c>
      <c r="AR107" s="3"/>
      <c r="AT107" s="3"/>
      <c r="AV107" s="3"/>
      <c r="AX107" s="3"/>
      <c r="AZ107" s="3"/>
      <c r="BB107" s="3"/>
      <c r="BD107" s="3"/>
      <c r="BG107" s="3"/>
      <c r="BI107" s="3"/>
      <c r="BK107" s="3"/>
      <c r="BL107"/>
      <c r="BM107"/>
      <c r="BN107"/>
      <c r="BO107"/>
      <c r="BP107"/>
      <c r="BQ107"/>
    </row>
    <row r="108" spans="1:69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>
        <v>56666494.4544999</v>
      </c>
      <c r="F108">
        <v>88962782.039000005</v>
      </c>
      <c r="G108">
        <v>87159118.085199997</v>
      </c>
      <c r="H108">
        <v>-1803663.95380002</v>
      </c>
      <c r="I108">
        <v>94250297.526099995</v>
      </c>
      <c r="J108">
        <v>-190901.36273522899</v>
      </c>
      <c r="K108">
        <v>5041719.7545106001</v>
      </c>
      <c r="L108">
        <v>1.30929664673721</v>
      </c>
      <c r="M108">
        <v>3076137.9778522099</v>
      </c>
      <c r="N108">
        <v>2.5930103447086998</v>
      </c>
      <c r="O108">
        <v>31600.376715161601</v>
      </c>
      <c r="P108">
        <v>7.5930788540837799</v>
      </c>
      <c r="Q108">
        <v>29.5358396074129</v>
      </c>
      <c r="R108">
        <v>5.3288758792339497</v>
      </c>
      <c r="S108">
        <v>0</v>
      </c>
      <c r="T108">
        <v>0</v>
      </c>
      <c r="U108">
        <v>0</v>
      </c>
      <c r="V108">
        <v>4.1846024983687498</v>
      </c>
      <c r="W108">
        <v>0.810379332940248</v>
      </c>
      <c r="X108">
        <v>0</v>
      </c>
      <c r="Y108">
        <v>1242444.59858236</v>
      </c>
      <c r="Z108">
        <v>-203160.35855584301</v>
      </c>
      <c r="AA108">
        <v>364218.83975235699</v>
      </c>
      <c r="AB108">
        <v>984658.45680284104</v>
      </c>
      <c r="AC108">
        <v>92399.156021861301</v>
      </c>
      <c r="AD108">
        <v>-157548.62531772899</v>
      </c>
      <c r="AE108">
        <v>-66555.455117101999</v>
      </c>
      <c r="AF108">
        <v>-85154.709603605195</v>
      </c>
      <c r="AG108">
        <v>0</v>
      </c>
      <c r="AH108">
        <v>0</v>
      </c>
      <c r="AI108">
        <v>0</v>
      </c>
      <c r="AJ108">
        <v>-2268187.4195623398</v>
      </c>
      <c r="AK108">
        <v>150079.05149167901</v>
      </c>
      <c r="AL108">
        <v>0</v>
      </c>
      <c r="AM108">
        <v>53193.534494483501</v>
      </c>
      <c r="AN108">
        <v>61329.032171436702</v>
      </c>
      <c r="AO108">
        <v>-1864992.9859714501</v>
      </c>
      <c r="AP108">
        <v>0</v>
      </c>
      <c r="AQ108">
        <v>-1803663.95380002</v>
      </c>
      <c r="AR108" s="3"/>
      <c r="AT108" s="3"/>
      <c r="AV108" s="3"/>
      <c r="AX108" s="3"/>
      <c r="AZ108" s="3"/>
      <c r="BB108" s="3"/>
      <c r="BD108" s="3"/>
      <c r="BG108" s="3"/>
      <c r="BI108" s="3"/>
      <c r="BK108" s="3"/>
      <c r="BL108"/>
      <c r="BM108"/>
      <c r="BN108"/>
      <c r="BO108"/>
      <c r="BP108"/>
      <c r="BQ108"/>
    </row>
    <row r="109" spans="1:69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>
        <v>56666494.4544999</v>
      </c>
      <c r="F109">
        <v>87159118.085199997</v>
      </c>
      <c r="G109">
        <v>85921106.483399898</v>
      </c>
      <c r="H109">
        <v>-1238011.6018000101</v>
      </c>
      <c r="I109">
        <v>94586165.516459301</v>
      </c>
      <c r="J109">
        <v>335867.99035934702</v>
      </c>
      <c r="K109">
        <v>5016670.6256997101</v>
      </c>
      <c r="L109">
        <v>1.3252516185851999</v>
      </c>
      <c r="M109">
        <v>3096393.3580632801</v>
      </c>
      <c r="N109">
        <v>2.8849218669803798</v>
      </c>
      <c r="O109">
        <v>31757.714344928201</v>
      </c>
      <c r="P109">
        <v>7.3799953649811796</v>
      </c>
      <c r="Q109">
        <v>29.429281646957801</v>
      </c>
      <c r="R109">
        <v>5.6497184284967901</v>
      </c>
      <c r="S109">
        <v>0</v>
      </c>
      <c r="T109">
        <v>0</v>
      </c>
      <c r="U109">
        <v>0</v>
      </c>
      <c r="V109">
        <v>5.1846024983687498</v>
      </c>
      <c r="W109">
        <v>0.82753761117432301</v>
      </c>
      <c r="X109">
        <v>0.513365290883806</v>
      </c>
      <c r="Y109">
        <v>3064087.4088655901</v>
      </c>
      <c r="Z109">
        <v>494991.105844651</v>
      </c>
      <c r="AA109">
        <v>319289.91774943302</v>
      </c>
      <c r="AB109">
        <v>1209122.7341937299</v>
      </c>
      <c r="AC109">
        <v>-138823.42549253299</v>
      </c>
      <c r="AD109">
        <v>-160047.47861514799</v>
      </c>
      <c r="AE109">
        <v>-57752.718475145703</v>
      </c>
      <c r="AF109">
        <v>-105366.874942471</v>
      </c>
      <c r="AG109">
        <v>0</v>
      </c>
      <c r="AH109">
        <v>0</v>
      </c>
      <c r="AI109">
        <v>0</v>
      </c>
      <c r="AJ109">
        <v>-2222201.3589270702</v>
      </c>
      <c r="AK109">
        <v>32054.4948185631</v>
      </c>
      <c r="AL109">
        <v>-2333717.3095723698</v>
      </c>
      <c r="AM109">
        <v>101636.49544722099</v>
      </c>
      <c r="AN109">
        <v>298575.69418770802</v>
      </c>
      <c r="AO109">
        <v>-1536587.2959877199</v>
      </c>
      <c r="AP109">
        <v>0</v>
      </c>
      <c r="AQ109">
        <v>-1238011.6018000101</v>
      </c>
      <c r="AR109" s="3"/>
      <c r="AT109" s="3"/>
      <c r="AV109" s="3"/>
      <c r="AX109" s="3"/>
      <c r="AZ109" s="3"/>
      <c r="BB109" s="3"/>
      <c r="BD109" s="3"/>
      <c r="BG109" s="3"/>
      <c r="BI109" s="3"/>
      <c r="BK109" s="3"/>
      <c r="BL109"/>
      <c r="BM109"/>
      <c r="BN109"/>
      <c r="BO109"/>
      <c r="BP109"/>
      <c r="BQ109"/>
    </row>
    <row r="110" spans="1:69" x14ac:dyDescent="0.25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v>506671.00099999999</v>
      </c>
      <c r="F110">
        <v>0</v>
      </c>
      <c r="G110">
        <v>506671.00099999999</v>
      </c>
      <c r="H110">
        <v>0</v>
      </c>
      <c r="I110">
        <v>432825.84167328698</v>
      </c>
      <c r="J110">
        <v>0</v>
      </c>
      <c r="K110">
        <v>13624.4009482081</v>
      </c>
      <c r="L110">
        <v>4.1241436058516499</v>
      </c>
      <c r="M110">
        <v>582204.38510840503</v>
      </c>
      <c r="N110">
        <v>1.87878283559788</v>
      </c>
      <c r="O110">
        <v>33117.002644253596</v>
      </c>
      <c r="P110">
        <v>7.2110091952154098</v>
      </c>
      <c r="Q110">
        <v>6.4423311678397104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506671.00099999999</v>
      </c>
      <c r="AQ110">
        <v>506671.00099999999</v>
      </c>
      <c r="AR110" s="3"/>
      <c r="AT110" s="3"/>
      <c r="AV110" s="3"/>
      <c r="AX110" s="3"/>
      <c r="AZ110" s="3"/>
      <c r="BB110" s="3"/>
      <c r="BD110" s="3"/>
      <c r="BG110" s="3"/>
      <c r="BI110" s="3"/>
      <c r="BK110" s="3"/>
      <c r="BL110"/>
      <c r="BM110"/>
      <c r="BN110"/>
      <c r="BO110"/>
      <c r="BP110"/>
      <c r="BQ110"/>
    </row>
    <row r="111" spans="1:69" x14ac:dyDescent="0.25">
      <c r="A111" t="str">
        <f t="shared" si="3"/>
        <v>1_3_2003</v>
      </c>
      <c r="B111">
        <v>1</v>
      </c>
      <c r="C111">
        <v>3</v>
      </c>
      <c r="D111">
        <v>2003</v>
      </c>
      <c r="E111">
        <v>506671.00099999999</v>
      </c>
      <c r="F111">
        <v>506671.00099999999</v>
      </c>
      <c r="G111">
        <v>449077.99199999898</v>
      </c>
      <c r="H111">
        <v>-57593.009000000202</v>
      </c>
      <c r="I111">
        <v>429072.34991047299</v>
      </c>
      <c r="J111">
        <v>-3753.4917628134999</v>
      </c>
      <c r="K111">
        <v>13684.2622407044</v>
      </c>
      <c r="L111">
        <v>4.3582081568023101</v>
      </c>
      <c r="M111">
        <v>600939.24151891505</v>
      </c>
      <c r="N111">
        <v>2.1186819046839398</v>
      </c>
      <c r="O111">
        <v>31686.883293831001</v>
      </c>
      <c r="P111">
        <v>7.1813758645918604</v>
      </c>
      <c r="Q111">
        <v>5.8558874549533204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-11346.7948749022</v>
      </c>
      <c r="Z111">
        <v>-15793.0258023194</v>
      </c>
      <c r="AA111">
        <v>6154.3701210244399</v>
      </c>
      <c r="AB111">
        <v>7191.8030236700197</v>
      </c>
      <c r="AC111">
        <v>6189.9417304543304</v>
      </c>
      <c r="AD111">
        <v>-102.115939442298</v>
      </c>
      <c r="AE111">
        <v>-1619.5137233520099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-9325.3354648672193</v>
      </c>
      <c r="AN111">
        <v>-8914.7422869368893</v>
      </c>
      <c r="AO111">
        <v>-48678.266713063298</v>
      </c>
      <c r="AP111">
        <v>0</v>
      </c>
      <c r="AQ111">
        <v>-57593.009000000202</v>
      </c>
      <c r="AR111" s="3"/>
      <c r="AT111" s="3"/>
      <c r="AV111" s="3"/>
      <c r="AX111" s="3"/>
      <c r="AZ111" s="3"/>
      <c r="BB111" s="3"/>
      <c r="BD111" s="3"/>
      <c r="BG111" s="3"/>
      <c r="BI111" s="3"/>
      <c r="BK111" s="3"/>
      <c r="BL111"/>
      <c r="BM111"/>
      <c r="BN111"/>
      <c r="BO111"/>
      <c r="BP111"/>
      <c r="BQ111"/>
    </row>
    <row r="112" spans="1:69" x14ac:dyDescent="0.25">
      <c r="A112" t="str">
        <f t="shared" si="3"/>
        <v>1_3_2004</v>
      </c>
      <c r="B112">
        <v>1</v>
      </c>
      <c r="C112">
        <v>3</v>
      </c>
      <c r="D112">
        <v>2004</v>
      </c>
      <c r="E112">
        <v>506671.00099999999</v>
      </c>
      <c r="F112">
        <v>449077.99199999898</v>
      </c>
      <c r="G112">
        <v>503256.14500000002</v>
      </c>
      <c r="H112">
        <v>54178.153000000297</v>
      </c>
      <c r="I112">
        <v>512045.162714832</v>
      </c>
      <c r="J112">
        <v>82972.812804358793</v>
      </c>
      <c r="K112">
        <v>16594.307203603399</v>
      </c>
      <c r="L112">
        <v>4.45523214173285</v>
      </c>
      <c r="M112">
        <v>618990.97058617102</v>
      </c>
      <c r="N112">
        <v>2.4764436938179899</v>
      </c>
      <c r="O112">
        <v>30048.273672892101</v>
      </c>
      <c r="P112">
        <v>7.1507333387528904</v>
      </c>
      <c r="Q112">
        <v>5.3217783774161003</v>
      </c>
      <c r="R112">
        <v>2.08501532535902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65560.968426983396</v>
      </c>
      <c r="Z112">
        <v>-2833.2748384772699</v>
      </c>
      <c r="AA112">
        <v>5098.7430346868896</v>
      </c>
      <c r="AB112">
        <v>8697.3620306401408</v>
      </c>
      <c r="AC112">
        <v>6610.7548161025798</v>
      </c>
      <c r="AD112">
        <v>-123.254917933429</v>
      </c>
      <c r="AE112">
        <v>-1313.94341907014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81697.355132932207</v>
      </c>
      <c r="AN112">
        <v>83272.527495385395</v>
      </c>
      <c r="AO112">
        <v>-29094.374495385098</v>
      </c>
      <c r="AP112">
        <v>0</v>
      </c>
      <c r="AQ112">
        <v>54178.153000000297</v>
      </c>
      <c r="AR112" s="3"/>
      <c r="AT112" s="3"/>
      <c r="AV112" s="3"/>
      <c r="AX112" s="3"/>
      <c r="AZ112" s="3"/>
      <c r="BB112" s="3"/>
      <c r="BD112" s="3"/>
      <c r="BG112" s="3"/>
      <c r="BI112" s="3"/>
      <c r="BK112" s="3"/>
      <c r="BL112"/>
      <c r="BM112"/>
      <c r="BN112"/>
      <c r="BO112"/>
      <c r="BP112"/>
      <c r="BQ112"/>
    </row>
    <row r="113" spans="1:69" x14ac:dyDescent="0.25">
      <c r="A113" t="str">
        <f t="shared" si="3"/>
        <v>1_3_2005</v>
      </c>
      <c r="B113">
        <v>1</v>
      </c>
      <c r="C113">
        <v>3</v>
      </c>
      <c r="D113">
        <v>2005</v>
      </c>
      <c r="E113">
        <v>666133.000999999</v>
      </c>
      <c r="F113">
        <v>503256.14500000002</v>
      </c>
      <c r="G113">
        <v>677557.55599999905</v>
      </c>
      <c r="H113">
        <v>14839.4109999998</v>
      </c>
      <c r="I113">
        <v>615594.63384900696</v>
      </c>
      <c r="J113">
        <v>20933.446642125</v>
      </c>
      <c r="K113">
        <v>20756.0478972647</v>
      </c>
      <c r="L113">
        <v>3.6476116277033501</v>
      </c>
      <c r="M113">
        <v>711732.44760436297</v>
      </c>
      <c r="N113">
        <v>2.9527350033383102</v>
      </c>
      <c r="O113">
        <v>28991.948688136399</v>
      </c>
      <c r="P113">
        <v>6.9801257443781797</v>
      </c>
      <c r="Q113">
        <v>4.9125313855003299</v>
      </c>
      <c r="R113">
        <v>2.1604178142196502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11522.685069433101</v>
      </c>
      <c r="Z113">
        <v>-7872.80494853864</v>
      </c>
      <c r="AA113">
        <v>6066.1278438688396</v>
      </c>
      <c r="AB113">
        <v>12082.795667662</v>
      </c>
      <c r="AC113">
        <v>7344.2598637010497</v>
      </c>
      <c r="AD113">
        <v>67.503213728920997</v>
      </c>
      <c r="AE113">
        <v>-1326.0958640276799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27884.4708458276</v>
      </c>
      <c r="AN113">
        <v>28985.088167575301</v>
      </c>
      <c r="AO113">
        <v>-14145.677167575501</v>
      </c>
      <c r="AP113">
        <v>159461.99999999901</v>
      </c>
      <c r="AQ113">
        <v>174301.410999999</v>
      </c>
      <c r="AR113" s="3"/>
      <c r="AT113" s="3"/>
      <c r="AV113" s="3"/>
      <c r="AX113" s="3"/>
      <c r="AZ113" s="3"/>
      <c r="BB113" s="3"/>
      <c r="BD113" s="3"/>
      <c r="BG113" s="3"/>
      <c r="BI113" s="3"/>
      <c r="BK113" s="3"/>
      <c r="BL113"/>
      <c r="BM113"/>
      <c r="BN113"/>
      <c r="BO113"/>
      <c r="BP113"/>
      <c r="BQ113"/>
    </row>
    <row r="114" spans="1:69" x14ac:dyDescent="0.25">
      <c r="A114" t="str">
        <f t="shared" si="3"/>
        <v>1_3_2006</v>
      </c>
      <c r="B114">
        <v>1</v>
      </c>
      <c r="C114">
        <v>3</v>
      </c>
      <c r="D114">
        <v>2006</v>
      </c>
      <c r="E114">
        <v>666133.000999999</v>
      </c>
      <c r="F114">
        <v>677557.55599999905</v>
      </c>
      <c r="G114">
        <v>606866.41</v>
      </c>
      <c r="H114">
        <v>-70691.1459999996</v>
      </c>
      <c r="I114">
        <v>585242.93825624196</v>
      </c>
      <c r="J114">
        <v>-30351.6955927651</v>
      </c>
      <c r="K114">
        <v>18167.845810797498</v>
      </c>
      <c r="L114">
        <v>3.8721048754930401</v>
      </c>
      <c r="M114">
        <v>742045.95943859406</v>
      </c>
      <c r="N114">
        <v>3.2293761157616001</v>
      </c>
      <c r="O114">
        <v>27431.941071965801</v>
      </c>
      <c r="P114">
        <v>6.7180665025632003</v>
      </c>
      <c r="Q114">
        <v>4.4945173307544097</v>
      </c>
      <c r="R114">
        <v>2.7339951629269299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-38583.932792667998</v>
      </c>
      <c r="Z114">
        <v>-16721.502178964402</v>
      </c>
      <c r="AA114">
        <v>10931.343010806</v>
      </c>
      <c r="AB114">
        <v>8134.8972251710102</v>
      </c>
      <c r="AC114">
        <v>10527.738863963499</v>
      </c>
      <c r="AD114">
        <v>-1151.73721300794</v>
      </c>
      <c r="AE114">
        <v>-1542.54333481098</v>
      </c>
      <c r="AF114">
        <v>-1163.1276676033399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-29568.8640871141</v>
      </c>
      <c r="AN114">
        <v>-30917.532603699299</v>
      </c>
      <c r="AO114">
        <v>-39773.613396300199</v>
      </c>
      <c r="AP114">
        <v>0</v>
      </c>
      <c r="AQ114">
        <v>-70691.1459999996</v>
      </c>
      <c r="AR114" s="3"/>
      <c r="AT114" s="3"/>
      <c r="AV114" s="3"/>
      <c r="AX114" s="3"/>
      <c r="AZ114" s="3"/>
      <c r="BB114" s="3"/>
      <c r="BD114" s="3"/>
      <c r="BG114" s="3"/>
      <c r="BI114" s="3"/>
      <c r="BK114" s="3"/>
      <c r="BL114"/>
      <c r="BM114"/>
      <c r="BN114"/>
      <c r="BO114"/>
      <c r="BP114"/>
      <c r="BQ114"/>
    </row>
    <row r="115" spans="1:69" x14ac:dyDescent="0.25">
      <c r="A115" t="str">
        <f t="shared" si="3"/>
        <v>1_3_2007</v>
      </c>
      <c r="B115">
        <v>1</v>
      </c>
      <c r="C115">
        <v>3</v>
      </c>
      <c r="D115">
        <v>2007</v>
      </c>
      <c r="E115">
        <v>666133.000999999</v>
      </c>
      <c r="F115">
        <v>606866.41</v>
      </c>
      <c r="G115">
        <v>600250.92200000002</v>
      </c>
      <c r="H115">
        <v>-6615.4879999999603</v>
      </c>
      <c r="I115">
        <v>630191.51245579706</v>
      </c>
      <c r="J115">
        <v>44948.574199555202</v>
      </c>
      <c r="K115">
        <v>19705.3262800144</v>
      </c>
      <c r="L115">
        <v>3.8717883134665301</v>
      </c>
      <c r="M115">
        <v>761612.14286297897</v>
      </c>
      <c r="N115">
        <v>3.3652778671756498</v>
      </c>
      <c r="O115">
        <v>26682.202869713601</v>
      </c>
      <c r="P115">
        <v>7.12560691982591</v>
      </c>
      <c r="Q115">
        <v>4.2022428730663401</v>
      </c>
      <c r="R115">
        <v>3.03390118649894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93174.1682669492</v>
      </c>
      <c r="Z115">
        <v>-3822.0752718385302</v>
      </c>
      <c r="AA115">
        <v>5160.2995408712104</v>
      </c>
      <c r="AB115">
        <v>3354.9028807787899</v>
      </c>
      <c r="AC115">
        <v>4541.1296312374998</v>
      </c>
      <c r="AD115">
        <v>1976.76979954428</v>
      </c>
      <c r="AE115">
        <v>-930.13586174344505</v>
      </c>
      <c r="AF115">
        <v>-553.30650559596404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102901.75248020299</v>
      </c>
      <c r="AN115">
        <v>99996.276471625097</v>
      </c>
      <c r="AO115">
        <v>-106611.76447162501</v>
      </c>
      <c r="AP115">
        <v>0</v>
      </c>
      <c r="AQ115">
        <v>-6615.4879999999603</v>
      </c>
      <c r="AR115" s="3"/>
      <c r="AT115" s="3"/>
      <c r="AV115" s="3"/>
      <c r="AX115" s="3"/>
      <c r="AZ115" s="3"/>
      <c r="BB115" s="3"/>
      <c r="BD115" s="3"/>
      <c r="BG115" s="3"/>
      <c r="BI115" s="3"/>
      <c r="BK115" s="3"/>
      <c r="BL115"/>
      <c r="BM115"/>
      <c r="BN115"/>
      <c r="BO115"/>
      <c r="BP115"/>
      <c r="BQ115"/>
    </row>
    <row r="116" spans="1:69" x14ac:dyDescent="0.25">
      <c r="A116" t="str">
        <f t="shared" si="3"/>
        <v>1_3_2008</v>
      </c>
      <c r="B116">
        <v>1</v>
      </c>
      <c r="C116">
        <v>3</v>
      </c>
      <c r="D116">
        <v>2008</v>
      </c>
      <c r="E116">
        <v>666133.000999999</v>
      </c>
      <c r="F116">
        <v>600250.92200000002</v>
      </c>
      <c r="G116">
        <v>588532.076999999</v>
      </c>
      <c r="H116">
        <v>-11718.8450000005</v>
      </c>
      <c r="I116">
        <v>657874.05901656905</v>
      </c>
      <c r="J116">
        <v>27682.5465607718</v>
      </c>
      <c r="K116">
        <v>21919.351213021298</v>
      </c>
      <c r="L116">
        <v>4.5811697335476396</v>
      </c>
      <c r="M116">
        <v>761007.41646343097</v>
      </c>
      <c r="N116">
        <v>3.8368587792267301</v>
      </c>
      <c r="O116">
        <v>27123.6905040569</v>
      </c>
      <c r="P116">
        <v>7.1306310661825298</v>
      </c>
      <c r="Q116">
        <v>4.0109693555103503</v>
      </c>
      <c r="R116">
        <v>2.7222704785346599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65521.3959359375</v>
      </c>
      <c r="Z116">
        <v>-34565.948818693199</v>
      </c>
      <c r="AA116">
        <v>-309.96486234607602</v>
      </c>
      <c r="AB116">
        <v>10928.9994913849</v>
      </c>
      <c r="AC116">
        <v>-2951.7428197617501</v>
      </c>
      <c r="AD116">
        <v>-70.401800080505694</v>
      </c>
      <c r="AE116">
        <v>-589.99099438456403</v>
      </c>
      <c r="AF116">
        <v>435.97733392248801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38398.323465978698</v>
      </c>
      <c r="AN116">
        <v>29995.353809151398</v>
      </c>
      <c r="AO116">
        <v>-41714.198809152003</v>
      </c>
      <c r="AP116">
        <v>0</v>
      </c>
      <c r="AQ116">
        <v>-11718.8450000005</v>
      </c>
      <c r="AR116" s="3"/>
      <c r="AT116" s="3"/>
      <c r="AV116" s="3"/>
      <c r="AX116" s="3"/>
      <c r="AZ116" s="3"/>
      <c r="BB116" s="3"/>
      <c r="BD116" s="3"/>
      <c r="BG116" s="3"/>
      <c r="BI116" s="3"/>
      <c r="BK116" s="3"/>
      <c r="BL116"/>
      <c r="BM116"/>
      <c r="BN116"/>
      <c r="BO116"/>
      <c r="BP116"/>
      <c r="BQ116"/>
    </row>
    <row r="117" spans="1:69" x14ac:dyDescent="0.25">
      <c r="A117" t="str">
        <f t="shared" si="3"/>
        <v>1_3_2009</v>
      </c>
      <c r="B117">
        <v>1</v>
      </c>
      <c r="C117">
        <v>3</v>
      </c>
      <c r="D117">
        <v>2009</v>
      </c>
      <c r="E117">
        <v>666133.000999999</v>
      </c>
      <c r="F117">
        <v>588532.076999999</v>
      </c>
      <c r="G117">
        <v>573519.96600000001</v>
      </c>
      <c r="H117">
        <v>-15012.110999999601</v>
      </c>
      <c r="I117">
        <v>500389.73801893299</v>
      </c>
      <c r="J117">
        <v>-157484.32099763499</v>
      </c>
      <c r="K117">
        <v>18035.541422484199</v>
      </c>
      <c r="L117">
        <v>4.8171877966958201</v>
      </c>
      <c r="M117">
        <v>754305.73685663997</v>
      </c>
      <c r="N117">
        <v>2.7453274117897899</v>
      </c>
      <c r="O117">
        <v>26653.020082180399</v>
      </c>
      <c r="P117">
        <v>7.2710498409911297</v>
      </c>
      <c r="Q117">
        <v>3.7954855206118001</v>
      </c>
      <c r="R117">
        <v>2.8854995918450199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-103825.18909873</v>
      </c>
      <c r="Z117">
        <v>-13151.1654251569</v>
      </c>
      <c r="AA117">
        <v>-2283.10443852655</v>
      </c>
      <c r="AB117">
        <v>-25890.741430822502</v>
      </c>
      <c r="AC117">
        <v>3020.5218634129701</v>
      </c>
      <c r="AD117">
        <v>526.13464370757299</v>
      </c>
      <c r="AE117">
        <v>-677.54855278294303</v>
      </c>
      <c r="AF117">
        <v>-204.39337855889801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-142485.485817457</v>
      </c>
      <c r="AN117">
        <v>-134973.02125629599</v>
      </c>
      <c r="AO117">
        <v>119960.91025629699</v>
      </c>
      <c r="AP117">
        <v>0</v>
      </c>
      <c r="AQ117">
        <v>-15012.110999999601</v>
      </c>
      <c r="AR117" s="3"/>
      <c r="AT117" s="3"/>
      <c r="AV117" s="3"/>
      <c r="AX117" s="3"/>
      <c r="AZ117" s="3"/>
      <c r="BB117" s="3"/>
      <c r="BD117" s="3"/>
      <c r="BG117" s="3"/>
      <c r="BI117" s="3"/>
      <c r="BK117" s="3"/>
      <c r="BL117"/>
      <c r="BM117"/>
      <c r="BN117"/>
      <c r="BO117"/>
      <c r="BP117"/>
      <c r="BQ117"/>
    </row>
    <row r="118" spans="1:69" x14ac:dyDescent="0.25">
      <c r="A118" t="str">
        <f t="shared" si="3"/>
        <v>1_3_2010</v>
      </c>
      <c r="B118">
        <v>1</v>
      </c>
      <c r="C118">
        <v>3</v>
      </c>
      <c r="D118">
        <v>2010</v>
      </c>
      <c r="E118">
        <v>666133.000999999</v>
      </c>
      <c r="F118">
        <v>573519.96600000001</v>
      </c>
      <c r="G118">
        <v>541144.78500000003</v>
      </c>
      <c r="H118">
        <v>-32375.1809999998</v>
      </c>
      <c r="I118">
        <v>549029.40641130798</v>
      </c>
      <c r="J118">
        <v>48639.6683923741</v>
      </c>
      <c r="K118">
        <v>22180.532098128901</v>
      </c>
      <c r="L118">
        <v>4.8639573088428003</v>
      </c>
      <c r="M118">
        <v>763701.65676194604</v>
      </c>
      <c r="N118">
        <v>3.1928987380839802</v>
      </c>
      <c r="O118">
        <v>26325.394659116399</v>
      </c>
      <c r="P118">
        <v>7.2816651669236201</v>
      </c>
      <c r="Q118">
        <v>3.57550617054835</v>
      </c>
      <c r="R118">
        <v>3.2759675608685201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56693.993334409497</v>
      </c>
      <c r="Z118">
        <v>-5884.3213292933397</v>
      </c>
      <c r="AA118">
        <v>1809.7025174604601</v>
      </c>
      <c r="AB118">
        <v>11504.221911810801</v>
      </c>
      <c r="AC118">
        <v>1655.0234467501</v>
      </c>
      <c r="AD118">
        <v>-26.066134768588199</v>
      </c>
      <c r="AE118">
        <v>-664.43947318469395</v>
      </c>
      <c r="AF118">
        <v>-706.41875032504697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64381.695522859198</v>
      </c>
      <c r="AN118">
        <v>64766.983005198701</v>
      </c>
      <c r="AO118">
        <v>-97142.164005198603</v>
      </c>
      <c r="AP118">
        <v>0</v>
      </c>
      <c r="AQ118">
        <v>-32375.1809999998</v>
      </c>
      <c r="AR118" s="3"/>
      <c r="AT118" s="3"/>
      <c r="AV118" s="3"/>
      <c r="AX118" s="3"/>
      <c r="AZ118" s="3"/>
      <c r="BB118" s="3"/>
      <c r="BD118" s="3"/>
      <c r="BG118" s="3"/>
      <c r="BI118" s="3"/>
      <c r="BK118" s="3"/>
      <c r="BL118"/>
      <c r="BM118"/>
      <c r="BN118"/>
      <c r="BO118"/>
      <c r="BP118"/>
      <c r="BQ118"/>
    </row>
    <row r="119" spans="1:69" x14ac:dyDescent="0.25">
      <c r="A119" t="str">
        <f t="shared" si="3"/>
        <v>1_3_2011</v>
      </c>
      <c r="B119">
        <v>1</v>
      </c>
      <c r="C119">
        <v>3</v>
      </c>
      <c r="D119">
        <v>2011</v>
      </c>
      <c r="E119">
        <v>666133.000999999</v>
      </c>
      <c r="F119">
        <v>541144.78500000003</v>
      </c>
      <c r="G119">
        <v>535075.86</v>
      </c>
      <c r="H119">
        <v>-6068.9250000000402</v>
      </c>
      <c r="I119">
        <v>573798.28821295896</v>
      </c>
      <c r="J119">
        <v>24768.881801651401</v>
      </c>
      <c r="K119">
        <v>19965.890512696002</v>
      </c>
      <c r="L119">
        <v>4.6937424226325097</v>
      </c>
      <c r="M119">
        <v>768024.464054732</v>
      </c>
      <c r="N119">
        <v>3.936873096707</v>
      </c>
      <c r="O119">
        <v>25333.263027429999</v>
      </c>
      <c r="P119">
        <v>7.6065555107365102</v>
      </c>
      <c r="Q119">
        <v>3.3894722486000299</v>
      </c>
      <c r="R119">
        <v>3.0119222431377399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-10670.623480099201</v>
      </c>
      <c r="Z119">
        <v>11937.7781864075</v>
      </c>
      <c r="AA119">
        <v>984.75717910942399</v>
      </c>
      <c r="AB119">
        <v>15808.8935522669</v>
      </c>
      <c r="AC119">
        <v>6001.9901543427204</v>
      </c>
      <c r="AD119">
        <v>1145.55988627586</v>
      </c>
      <c r="AE119">
        <v>-550.59100869007204</v>
      </c>
      <c r="AF119">
        <v>451.55168281216203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25109.316152425301</v>
      </c>
      <c r="AN119">
        <v>25313.187208158499</v>
      </c>
      <c r="AO119">
        <v>-31382.112208158502</v>
      </c>
      <c r="AP119">
        <v>0</v>
      </c>
      <c r="AQ119">
        <v>-6068.9250000000402</v>
      </c>
      <c r="AR119" s="3"/>
      <c r="AT119" s="3"/>
      <c r="AV119" s="3"/>
      <c r="AX119" s="3"/>
      <c r="AZ119" s="3"/>
      <c r="BB119" s="3"/>
      <c r="BD119" s="3"/>
      <c r="BG119" s="3"/>
      <c r="BI119" s="3"/>
      <c r="BK119" s="3"/>
      <c r="BL119"/>
      <c r="BM119"/>
      <c r="BN119"/>
      <c r="BO119"/>
      <c r="BP119"/>
      <c r="BQ119"/>
    </row>
    <row r="120" spans="1:69" x14ac:dyDescent="0.25">
      <c r="A120" t="str">
        <f t="shared" si="3"/>
        <v>1_3_2012</v>
      </c>
      <c r="B120">
        <v>1</v>
      </c>
      <c r="C120">
        <v>3</v>
      </c>
      <c r="D120">
        <v>2012</v>
      </c>
      <c r="E120">
        <v>666133.000999999</v>
      </c>
      <c r="F120">
        <v>535075.86</v>
      </c>
      <c r="G120">
        <v>562428.34400000004</v>
      </c>
      <c r="H120">
        <v>27352.483999999899</v>
      </c>
      <c r="I120">
        <v>659865.04667206702</v>
      </c>
      <c r="J120">
        <v>86066.758459107601</v>
      </c>
      <c r="K120">
        <v>23893.9934768577</v>
      </c>
      <c r="L120">
        <v>4.2334004323775396</v>
      </c>
      <c r="M120">
        <v>776885.71285653603</v>
      </c>
      <c r="N120">
        <v>3.9305142316606201</v>
      </c>
      <c r="O120">
        <v>25251.2568444272</v>
      </c>
      <c r="P120">
        <v>7.3568172461703298</v>
      </c>
      <c r="Q120">
        <v>3.5007754765511301</v>
      </c>
      <c r="R120">
        <v>3.2896517646030801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0</v>
      </c>
      <c r="Y120">
        <v>54212.521979515397</v>
      </c>
      <c r="Z120">
        <v>19861.763197405799</v>
      </c>
      <c r="AA120">
        <v>1893.2418830577201</v>
      </c>
      <c r="AB120">
        <v>-75.947866016039796</v>
      </c>
      <c r="AC120">
        <v>766.22482834560503</v>
      </c>
      <c r="AD120">
        <v>-943.91020601540697</v>
      </c>
      <c r="AE120">
        <v>332.48234285367602</v>
      </c>
      <c r="AF120">
        <v>-438.75697054062198</v>
      </c>
      <c r="AG120">
        <v>0</v>
      </c>
      <c r="AH120">
        <v>0</v>
      </c>
      <c r="AI120">
        <v>0</v>
      </c>
      <c r="AJ120">
        <v>0</v>
      </c>
      <c r="AK120">
        <v>5251.2838962788201</v>
      </c>
      <c r="AL120">
        <v>0</v>
      </c>
      <c r="AM120">
        <v>80858.903084884994</v>
      </c>
      <c r="AN120">
        <v>83425.518919986993</v>
      </c>
      <c r="AO120">
        <v>-56073.034919986902</v>
      </c>
      <c r="AP120">
        <v>0</v>
      </c>
      <c r="AQ120">
        <v>27352.483999999899</v>
      </c>
      <c r="AR120" s="3"/>
      <c r="AT120" s="3"/>
      <c r="AV120" s="3"/>
      <c r="AX120" s="3"/>
      <c r="AZ120" s="3"/>
      <c r="BB120" s="3"/>
      <c r="BD120" s="3"/>
      <c r="BG120" s="3"/>
      <c r="BI120" s="3"/>
      <c r="BK120" s="3"/>
      <c r="BL120"/>
      <c r="BM120"/>
      <c r="BN120"/>
      <c r="BO120"/>
      <c r="BP120"/>
      <c r="BQ120"/>
    </row>
    <row r="121" spans="1:69" x14ac:dyDescent="0.25">
      <c r="A121" t="str">
        <f t="shared" si="3"/>
        <v>1_3_2013</v>
      </c>
      <c r="B121">
        <v>1</v>
      </c>
      <c r="C121">
        <v>3</v>
      </c>
      <c r="D121">
        <v>2013</v>
      </c>
      <c r="E121">
        <v>666133.000999999</v>
      </c>
      <c r="F121">
        <v>562428.34400000004</v>
      </c>
      <c r="G121">
        <v>544517.005</v>
      </c>
      <c r="H121">
        <v>-17911.3389999998</v>
      </c>
      <c r="I121">
        <v>646997.97267593804</v>
      </c>
      <c r="J121">
        <v>-12867.073996129</v>
      </c>
      <c r="K121">
        <v>24076.116653215999</v>
      </c>
      <c r="L121">
        <v>4.5331588718634004</v>
      </c>
      <c r="M121">
        <v>776442.48566450097</v>
      </c>
      <c r="N121">
        <v>3.78580559221085</v>
      </c>
      <c r="O121">
        <v>25205.7035161485</v>
      </c>
      <c r="P121">
        <v>6.9461623789451004</v>
      </c>
      <c r="Q121">
        <v>3.54101316135691</v>
      </c>
      <c r="R121">
        <v>3.8232258406005601</v>
      </c>
      <c r="S121">
        <v>0</v>
      </c>
      <c r="T121">
        <v>0</v>
      </c>
      <c r="U121">
        <v>0</v>
      </c>
      <c r="V121">
        <v>0</v>
      </c>
      <c r="W121">
        <v>0.64663963405710301</v>
      </c>
      <c r="X121">
        <v>0</v>
      </c>
      <c r="Y121">
        <v>13354.822601288801</v>
      </c>
      <c r="Z121">
        <v>-18023.639097932501</v>
      </c>
      <c r="AA121">
        <v>-626.28380867828105</v>
      </c>
      <c r="AB121">
        <v>-2929.6222398468199</v>
      </c>
      <c r="AC121">
        <v>-415.35598105382297</v>
      </c>
      <c r="AD121">
        <v>-1247.3215189797299</v>
      </c>
      <c r="AE121">
        <v>136.66547339351601</v>
      </c>
      <c r="AF121">
        <v>-940.431017537191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-10691.165589345999</v>
      </c>
      <c r="AN121">
        <v>-11136.389351252699</v>
      </c>
      <c r="AO121">
        <v>-6774.9496487470597</v>
      </c>
      <c r="AP121">
        <v>0</v>
      </c>
      <c r="AQ121">
        <v>-17911.3389999998</v>
      </c>
      <c r="AR121" s="3"/>
      <c r="AT121" s="3"/>
      <c r="AV121" s="3"/>
      <c r="AX121" s="3"/>
      <c r="AZ121" s="3"/>
      <c r="BB121" s="3"/>
      <c r="BD121" s="3"/>
      <c r="BG121" s="3"/>
      <c r="BI121" s="3"/>
      <c r="BK121" s="3"/>
      <c r="BL121"/>
      <c r="BM121"/>
      <c r="BN121"/>
      <c r="BO121"/>
      <c r="BP121"/>
      <c r="BQ121"/>
    </row>
    <row r="122" spans="1:69" x14ac:dyDescent="0.25">
      <c r="A122" t="str">
        <f t="shared" si="3"/>
        <v>1_3_2014</v>
      </c>
      <c r="B122">
        <v>1</v>
      </c>
      <c r="C122">
        <v>3</v>
      </c>
      <c r="D122">
        <v>2014</v>
      </c>
      <c r="E122">
        <v>666133.000999999</v>
      </c>
      <c r="F122">
        <v>544517.005</v>
      </c>
      <c r="G122">
        <v>555022.66699999897</v>
      </c>
      <c r="H122">
        <v>10505.6619999994</v>
      </c>
      <c r="I122">
        <v>597181.61375687597</v>
      </c>
      <c r="J122">
        <v>-49816.3589190614</v>
      </c>
      <c r="K122">
        <v>24073.784434311801</v>
      </c>
      <c r="L122">
        <v>4.5979227858210097</v>
      </c>
      <c r="M122">
        <v>776616.07821912796</v>
      </c>
      <c r="N122">
        <v>3.5820937929366998</v>
      </c>
      <c r="O122">
        <v>25292.825836116801</v>
      </c>
      <c r="P122">
        <v>6.8598281017607103</v>
      </c>
      <c r="Q122">
        <v>3.6553556118924302</v>
      </c>
      <c r="R122">
        <v>3.5512128937446201</v>
      </c>
      <c r="S122">
        <v>0</v>
      </c>
      <c r="T122">
        <v>0</v>
      </c>
      <c r="U122">
        <v>0</v>
      </c>
      <c r="V122">
        <v>0.88602426109196697</v>
      </c>
      <c r="W122">
        <v>0.64663963405710301</v>
      </c>
      <c r="X122">
        <v>0</v>
      </c>
      <c r="Y122">
        <v>-22112.439692862801</v>
      </c>
      <c r="Z122">
        <v>-3582.5684065522501</v>
      </c>
      <c r="AA122">
        <v>-414.83602486537097</v>
      </c>
      <c r="AB122">
        <v>-4109.3038781752502</v>
      </c>
      <c r="AC122">
        <v>-673.96952934815795</v>
      </c>
      <c r="AD122">
        <v>-484.67498661584602</v>
      </c>
      <c r="AE122">
        <v>349.92125571935799</v>
      </c>
      <c r="AF122">
        <v>559.60134086413905</v>
      </c>
      <c r="AG122">
        <v>0</v>
      </c>
      <c r="AH122">
        <v>0</v>
      </c>
      <c r="AI122">
        <v>0</v>
      </c>
      <c r="AJ122">
        <v>-12200.6615997802</v>
      </c>
      <c r="AK122">
        <v>0</v>
      </c>
      <c r="AL122">
        <v>0</v>
      </c>
      <c r="AM122">
        <v>-42668.931521616403</v>
      </c>
      <c r="AN122">
        <v>-41698.946582768898</v>
      </c>
      <c r="AO122">
        <v>52204.608582768298</v>
      </c>
      <c r="AP122">
        <v>0</v>
      </c>
      <c r="AQ122">
        <v>10505.6619999994</v>
      </c>
      <c r="AR122" s="3"/>
      <c r="AT122" s="3"/>
      <c r="AV122" s="3"/>
      <c r="AX122" s="3"/>
      <c r="AZ122" s="3"/>
      <c r="BB122" s="3"/>
      <c r="BD122" s="3"/>
      <c r="BG122" s="3"/>
      <c r="BI122" s="3"/>
      <c r="BK122" s="3"/>
      <c r="BL122"/>
      <c r="BM122"/>
      <c r="BN122"/>
      <c r="BO122"/>
      <c r="BP122"/>
      <c r="BQ122"/>
    </row>
    <row r="123" spans="1:69" x14ac:dyDescent="0.25">
      <c r="A123" t="str">
        <f t="shared" si="3"/>
        <v>1_3_2015</v>
      </c>
      <c r="B123">
        <v>1</v>
      </c>
      <c r="C123">
        <v>3</v>
      </c>
      <c r="D123">
        <v>2015</v>
      </c>
      <c r="E123">
        <v>666133.000999999</v>
      </c>
      <c r="F123">
        <v>555022.66699999897</v>
      </c>
      <c r="G123">
        <v>585323.97099999897</v>
      </c>
      <c r="H123">
        <v>30301.303999999898</v>
      </c>
      <c r="I123">
        <v>584025.35801597498</v>
      </c>
      <c r="J123">
        <v>-13156.2557409009</v>
      </c>
      <c r="K123">
        <v>24576.348443185801</v>
      </c>
      <c r="L123">
        <v>4.2342595157218401</v>
      </c>
      <c r="M123">
        <v>784468.66196500405</v>
      </c>
      <c r="N123">
        <v>2.5309143669088301</v>
      </c>
      <c r="O123">
        <v>26264.015030682898</v>
      </c>
      <c r="P123">
        <v>6.9934083792674899</v>
      </c>
      <c r="Q123">
        <v>3.7546445182438002</v>
      </c>
      <c r="R123">
        <v>3.8323367846476</v>
      </c>
      <c r="S123">
        <v>0</v>
      </c>
      <c r="T123">
        <v>0</v>
      </c>
      <c r="U123">
        <v>0</v>
      </c>
      <c r="V123">
        <v>1.7720485221839299</v>
      </c>
      <c r="W123">
        <v>0.64663963405710301</v>
      </c>
      <c r="X123">
        <v>0</v>
      </c>
      <c r="Y123">
        <v>11934.672220352701</v>
      </c>
      <c r="Z123">
        <v>22616.299242610599</v>
      </c>
      <c r="AA123">
        <v>1882.007346415</v>
      </c>
      <c r="AB123">
        <v>-24907.565702272401</v>
      </c>
      <c r="AC123">
        <v>-5991.6104715182501</v>
      </c>
      <c r="AD123">
        <v>449.89905324022698</v>
      </c>
      <c r="AE123">
        <v>332.52430115464199</v>
      </c>
      <c r="AF123">
        <v>-573.993452926445</v>
      </c>
      <c r="AG123">
        <v>0</v>
      </c>
      <c r="AH123">
        <v>0</v>
      </c>
      <c r="AI123">
        <v>0</v>
      </c>
      <c r="AJ123">
        <v>-12725.6224642945</v>
      </c>
      <c r="AK123">
        <v>0</v>
      </c>
      <c r="AL123">
        <v>0</v>
      </c>
      <c r="AM123">
        <v>-6983.3899272383997</v>
      </c>
      <c r="AN123">
        <v>-9550.0145333985092</v>
      </c>
      <c r="AO123">
        <v>39851.3185333984</v>
      </c>
      <c r="AP123">
        <v>0</v>
      </c>
      <c r="AQ123">
        <v>30301.303999999898</v>
      </c>
      <c r="AR123" s="3"/>
      <c r="AT123" s="3"/>
      <c r="AV123" s="3"/>
      <c r="AX123" s="3"/>
      <c r="AZ123" s="3"/>
      <c r="BB123" s="3"/>
      <c r="BD123" s="3"/>
      <c r="BG123" s="3"/>
      <c r="BI123" s="3"/>
      <c r="BK123" s="3"/>
      <c r="BL123"/>
      <c r="BM123"/>
      <c r="BN123"/>
      <c r="BO123"/>
      <c r="BP123"/>
      <c r="BQ123"/>
    </row>
    <row r="124" spans="1:69" x14ac:dyDescent="0.25">
      <c r="A124" t="str">
        <f t="shared" si="3"/>
        <v>1_3_2016</v>
      </c>
      <c r="B124">
        <v>1</v>
      </c>
      <c r="C124">
        <v>3</v>
      </c>
      <c r="D124">
        <v>2016</v>
      </c>
      <c r="E124">
        <v>666133.000999999</v>
      </c>
      <c r="F124">
        <v>585323.97099999897</v>
      </c>
      <c r="G124">
        <v>597725.02099999995</v>
      </c>
      <c r="H124">
        <v>12401.050000000499</v>
      </c>
      <c r="I124">
        <v>539463.346234789</v>
      </c>
      <c r="J124">
        <v>-44562.0117811866</v>
      </c>
      <c r="K124">
        <v>24429.409498038</v>
      </c>
      <c r="L124">
        <v>4.6282966443421696</v>
      </c>
      <c r="M124">
        <v>795147.06632548803</v>
      </c>
      <c r="N124">
        <v>2.2872237580757502</v>
      </c>
      <c r="O124">
        <v>27014.838447886399</v>
      </c>
      <c r="P124">
        <v>6.5258974298887704</v>
      </c>
      <c r="Q124">
        <v>3.7764767410823499</v>
      </c>
      <c r="R124">
        <v>3.8261311161192499</v>
      </c>
      <c r="S124">
        <v>0</v>
      </c>
      <c r="T124">
        <v>0</v>
      </c>
      <c r="U124">
        <v>0</v>
      </c>
      <c r="V124">
        <v>2.7720485221839302</v>
      </c>
      <c r="W124">
        <v>0.64663963405710301</v>
      </c>
      <c r="X124">
        <v>0</v>
      </c>
      <c r="Y124">
        <v>8962.5064615273895</v>
      </c>
      <c r="Z124">
        <v>-27880.8838421234</v>
      </c>
      <c r="AA124">
        <v>2828.7379196997299</v>
      </c>
      <c r="AB124">
        <v>-7228.0542251487204</v>
      </c>
      <c r="AC124">
        <v>-4032.79200021113</v>
      </c>
      <c r="AD124">
        <v>-2122.75022992391</v>
      </c>
      <c r="AE124">
        <v>97.985576069168999</v>
      </c>
      <c r="AF124">
        <v>124.649087024734</v>
      </c>
      <c r="AG124">
        <v>0</v>
      </c>
      <c r="AH124">
        <v>0</v>
      </c>
      <c r="AI124">
        <v>0</v>
      </c>
      <c r="AJ124">
        <v>-14923.369491845</v>
      </c>
      <c r="AK124">
        <v>0</v>
      </c>
      <c r="AL124">
        <v>0</v>
      </c>
      <c r="AM124">
        <v>-44173.970744931197</v>
      </c>
      <c r="AN124">
        <v>-43486.1007728689</v>
      </c>
      <c r="AO124">
        <v>55887.150772869398</v>
      </c>
      <c r="AP124">
        <v>0</v>
      </c>
      <c r="AQ124">
        <v>12401.050000000499</v>
      </c>
      <c r="AR124" s="3"/>
      <c r="AT124" s="3"/>
      <c r="AV124" s="3"/>
      <c r="AX124" s="3"/>
      <c r="AZ124" s="3"/>
      <c r="BB124" s="3"/>
      <c r="BD124" s="3"/>
      <c r="BG124" s="3"/>
      <c r="BI124" s="3"/>
      <c r="BK124" s="3"/>
      <c r="BL124"/>
      <c r="BM124"/>
      <c r="BN124"/>
      <c r="BO124"/>
      <c r="BP124"/>
      <c r="BQ124"/>
    </row>
    <row r="125" spans="1:69" x14ac:dyDescent="0.25">
      <c r="A125" t="str">
        <f t="shared" si="3"/>
        <v>1_3_2017</v>
      </c>
      <c r="B125">
        <v>1</v>
      </c>
      <c r="C125">
        <v>3</v>
      </c>
      <c r="D125">
        <v>2017</v>
      </c>
      <c r="E125">
        <v>666133.000999999</v>
      </c>
      <c r="F125">
        <v>597725.02099999995</v>
      </c>
      <c r="G125">
        <v>644457.18299999903</v>
      </c>
      <c r="H125">
        <v>46732.161999999596</v>
      </c>
      <c r="I125">
        <v>584765.09602500906</v>
      </c>
      <c r="J125">
        <v>45301.749790220398</v>
      </c>
      <c r="K125">
        <v>24685.176631135899</v>
      </c>
      <c r="L125">
        <v>4.32587637890507</v>
      </c>
      <c r="M125">
        <v>805251.42143171094</v>
      </c>
      <c r="N125">
        <v>2.4910583745314199</v>
      </c>
      <c r="O125">
        <v>27652.259777774401</v>
      </c>
      <c r="P125">
        <v>6.1395333704537398</v>
      </c>
      <c r="Q125">
        <v>3.7199828561588602</v>
      </c>
      <c r="R125">
        <v>4.9064388026018202</v>
      </c>
      <c r="S125">
        <v>0</v>
      </c>
      <c r="T125">
        <v>0</v>
      </c>
      <c r="U125">
        <v>0</v>
      </c>
      <c r="V125">
        <v>3.7720485221839302</v>
      </c>
      <c r="W125">
        <v>0.64663963405710301</v>
      </c>
      <c r="X125">
        <v>0</v>
      </c>
      <c r="Y125">
        <v>28366.1561638352</v>
      </c>
      <c r="Z125">
        <v>29296.942636641801</v>
      </c>
      <c r="AA125">
        <v>2817.8918164545998</v>
      </c>
      <c r="AB125">
        <v>6160.1728037267103</v>
      </c>
      <c r="AC125">
        <v>-4580.2510976537997</v>
      </c>
      <c r="AD125">
        <v>-1278.62639308454</v>
      </c>
      <c r="AE125">
        <v>-121.099958317519</v>
      </c>
      <c r="AF125">
        <v>-2051.4149478885502</v>
      </c>
      <c r="AG125">
        <v>0</v>
      </c>
      <c r="AH125">
        <v>0</v>
      </c>
      <c r="AI125">
        <v>0</v>
      </c>
      <c r="AJ125">
        <v>-15239.5455932964</v>
      </c>
      <c r="AK125">
        <v>0</v>
      </c>
      <c r="AL125">
        <v>0</v>
      </c>
      <c r="AM125">
        <v>43370.2254304175</v>
      </c>
      <c r="AN125">
        <v>41445.155809200303</v>
      </c>
      <c r="AO125">
        <v>5287.0061907993304</v>
      </c>
      <c r="AP125">
        <v>0</v>
      </c>
      <c r="AQ125">
        <v>46732.161999999596</v>
      </c>
      <c r="AR125" s="3"/>
      <c r="AT125" s="3"/>
      <c r="AV125" s="3"/>
      <c r="AX125" s="3"/>
      <c r="AZ125" s="3"/>
      <c r="BB125" s="3"/>
      <c r="BD125" s="3"/>
      <c r="BG125" s="3"/>
      <c r="BI125" s="3"/>
      <c r="BK125" s="3"/>
      <c r="BL125"/>
      <c r="BM125"/>
      <c r="BN125"/>
      <c r="BO125"/>
      <c r="BP125"/>
      <c r="BQ125"/>
    </row>
    <row r="126" spans="1:69" x14ac:dyDescent="0.25">
      <c r="A126" t="str">
        <f t="shared" si="3"/>
        <v>1_3_2018</v>
      </c>
      <c r="B126">
        <v>1</v>
      </c>
      <c r="C126">
        <v>3</v>
      </c>
      <c r="D126">
        <v>2018</v>
      </c>
      <c r="E126">
        <v>666133.000999999</v>
      </c>
      <c r="F126">
        <v>644457.18299999903</v>
      </c>
      <c r="G126">
        <v>581062.38399999996</v>
      </c>
      <c r="H126">
        <v>-63394.798999999701</v>
      </c>
      <c r="I126">
        <v>563465.54858647601</v>
      </c>
      <c r="J126">
        <v>-21299.547438533002</v>
      </c>
      <c r="K126">
        <v>25700.075049190898</v>
      </c>
      <c r="L126">
        <v>4.63398847896757</v>
      </c>
      <c r="M126">
        <v>813487.90422204102</v>
      </c>
      <c r="N126">
        <v>2.70281490365615</v>
      </c>
      <c r="O126">
        <v>28384.050607585399</v>
      </c>
      <c r="P126">
        <v>5.74293740486819</v>
      </c>
      <c r="Q126">
        <v>3.6834481166480901</v>
      </c>
      <c r="R126">
        <v>5.7151181503316604</v>
      </c>
      <c r="S126">
        <v>0</v>
      </c>
      <c r="T126">
        <v>0</v>
      </c>
      <c r="U126">
        <v>0</v>
      </c>
      <c r="V126">
        <v>4.7720485221839297</v>
      </c>
      <c r="W126">
        <v>0.64663963405710301</v>
      </c>
      <c r="X126">
        <v>0.23938462703486399</v>
      </c>
      <c r="Y126">
        <v>6456.1939103196601</v>
      </c>
      <c r="Z126">
        <v>-11786.8062349416</v>
      </c>
      <c r="AA126">
        <v>2572.6248089432902</v>
      </c>
      <c r="AB126">
        <v>6592.9685952394002</v>
      </c>
      <c r="AC126">
        <v>-4886.8848236628601</v>
      </c>
      <c r="AD126">
        <v>-1658.5449897588201</v>
      </c>
      <c r="AE126">
        <v>-82.086335970619999</v>
      </c>
      <c r="AF126">
        <v>-1588.7651825344999</v>
      </c>
      <c r="AG126">
        <v>0</v>
      </c>
      <c r="AH126">
        <v>0</v>
      </c>
      <c r="AI126">
        <v>0</v>
      </c>
      <c r="AJ126">
        <v>-16431.024765911301</v>
      </c>
      <c r="AK126">
        <v>0</v>
      </c>
      <c r="AL126">
        <v>-4494.89939372555</v>
      </c>
      <c r="AM126">
        <v>-25307.224412003001</v>
      </c>
      <c r="AN126">
        <v>-24702.027557255999</v>
      </c>
      <c r="AO126">
        <v>-38692.7714427436</v>
      </c>
      <c r="AP126">
        <v>0</v>
      </c>
      <c r="AQ126">
        <v>-63394.798999999701</v>
      </c>
      <c r="AR126" s="3"/>
      <c r="AT126" s="3"/>
      <c r="AV126" s="3"/>
      <c r="AX126" s="3"/>
      <c r="AZ126" s="3"/>
      <c r="BB126" s="3"/>
      <c r="BD126" s="3"/>
      <c r="BG126" s="3"/>
      <c r="BI126" s="3"/>
      <c r="BK126" s="3"/>
      <c r="BL126"/>
      <c r="BM126"/>
      <c r="BN126"/>
      <c r="BO126"/>
      <c r="BP126"/>
      <c r="BQ126"/>
    </row>
    <row r="127" spans="1:69" x14ac:dyDescent="0.25">
      <c r="A127" t="str">
        <f t="shared" si="2"/>
        <v>1_10_2002</v>
      </c>
      <c r="B127">
        <v>1</v>
      </c>
      <c r="C127">
        <v>10</v>
      </c>
      <c r="D127">
        <v>2002</v>
      </c>
      <c r="E127">
        <v>2028458449</v>
      </c>
      <c r="F127">
        <v>0</v>
      </c>
      <c r="G127">
        <v>2028458449</v>
      </c>
      <c r="H127">
        <v>0</v>
      </c>
      <c r="I127">
        <v>2263234843.73909</v>
      </c>
      <c r="J127">
        <v>0</v>
      </c>
      <c r="K127">
        <v>474570591.5</v>
      </c>
      <c r="L127">
        <v>1.7610024580000001</v>
      </c>
      <c r="M127">
        <v>25697520.3899999</v>
      </c>
      <c r="N127">
        <v>1.974</v>
      </c>
      <c r="O127">
        <v>42439.074999999903</v>
      </c>
      <c r="P127">
        <v>31.71</v>
      </c>
      <c r="Q127">
        <v>80.049944068744793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2028458449</v>
      </c>
      <c r="AQ127">
        <v>2028458449</v>
      </c>
      <c r="AR127" s="3"/>
      <c r="AT127" s="3"/>
      <c r="AV127" s="3"/>
      <c r="AX127" s="3"/>
      <c r="AZ127" s="3"/>
      <c r="BB127" s="3"/>
      <c r="BD127" s="3"/>
      <c r="BG127" s="3"/>
      <c r="BI127" s="3"/>
      <c r="BK127" s="3"/>
      <c r="BL127"/>
      <c r="BM127"/>
      <c r="BN127"/>
      <c r="BO127"/>
      <c r="BP127"/>
      <c r="BQ127"/>
    </row>
    <row r="128" spans="1:69" x14ac:dyDescent="0.25">
      <c r="A128" t="str">
        <f t="shared" si="2"/>
        <v>1_10_2003</v>
      </c>
      <c r="B128">
        <v>1</v>
      </c>
      <c r="C128">
        <v>10</v>
      </c>
      <c r="D128">
        <v>2003</v>
      </c>
      <c r="E128">
        <v>2028458449</v>
      </c>
      <c r="F128">
        <v>2028458449</v>
      </c>
      <c r="G128">
        <v>1999850729.99999</v>
      </c>
      <c r="H128">
        <v>-28607719.0000019</v>
      </c>
      <c r="I128">
        <v>2330179264.5243101</v>
      </c>
      <c r="J128">
        <v>66944420.785220601</v>
      </c>
      <c r="K128">
        <v>503552796.69999999</v>
      </c>
      <c r="L128">
        <v>1.9292153139999999</v>
      </c>
      <c r="M128">
        <v>26042245.269999899</v>
      </c>
      <c r="N128">
        <v>2.2467999999999901</v>
      </c>
      <c r="O128">
        <v>41148.635000000002</v>
      </c>
      <c r="P128">
        <v>31.36</v>
      </c>
      <c r="Q128">
        <v>77.880399100855897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102656433.266598</v>
      </c>
      <c r="Z128">
        <v>-69669017.543079004</v>
      </c>
      <c r="AA128">
        <v>10207227.679607701</v>
      </c>
      <c r="AB128">
        <v>31610431.155010499</v>
      </c>
      <c r="AC128">
        <v>17315139.596540701</v>
      </c>
      <c r="AD128">
        <v>-4877946.4917536797</v>
      </c>
      <c r="AE128">
        <v>-23884397.436824299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63357870.226100102</v>
      </c>
      <c r="AN128">
        <v>59999949.333957098</v>
      </c>
      <c r="AO128">
        <v>-88607668.333958998</v>
      </c>
      <c r="AP128">
        <v>0</v>
      </c>
      <c r="AQ128">
        <v>-28607719.0000019</v>
      </c>
      <c r="AR128" s="3"/>
      <c r="AT128" s="3"/>
      <c r="AV128" s="3"/>
      <c r="AX128" s="3"/>
      <c r="AZ128" s="3"/>
      <c r="BB128" s="3"/>
      <c r="BD128" s="3"/>
      <c r="BG128" s="3"/>
      <c r="BI128" s="3"/>
      <c r="BK128" s="3"/>
      <c r="BL128"/>
      <c r="BM128"/>
      <c r="BN128"/>
      <c r="BO128"/>
      <c r="BP128"/>
      <c r="BQ128"/>
    </row>
    <row r="129" spans="1:69" x14ac:dyDescent="0.25">
      <c r="A129" t="str">
        <f t="shared" si="2"/>
        <v>1_10_2004</v>
      </c>
      <c r="B129">
        <v>1</v>
      </c>
      <c r="C129">
        <v>10</v>
      </c>
      <c r="D129">
        <v>2004</v>
      </c>
      <c r="E129">
        <v>2028458449</v>
      </c>
      <c r="F129">
        <v>1999850729.99999</v>
      </c>
      <c r="G129">
        <v>2115153451.99999</v>
      </c>
      <c r="H129">
        <v>115302722</v>
      </c>
      <c r="I129">
        <v>2465209174.85006</v>
      </c>
      <c r="J129">
        <v>135029910.32574901</v>
      </c>
      <c r="K129">
        <v>521860484</v>
      </c>
      <c r="L129">
        <v>1.9019918869999899</v>
      </c>
      <c r="M129">
        <v>26563773.749999899</v>
      </c>
      <c r="N129">
        <v>2.5669</v>
      </c>
      <c r="O129">
        <v>39531.589999999997</v>
      </c>
      <c r="P129">
        <v>31</v>
      </c>
      <c r="Q129">
        <v>75.769629990336796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60373082.0788927</v>
      </c>
      <c r="Z129">
        <v>11065412.115662901</v>
      </c>
      <c r="AA129">
        <v>14992495.778270001</v>
      </c>
      <c r="AB129">
        <v>33407804.851261798</v>
      </c>
      <c r="AC129">
        <v>22191766.743654098</v>
      </c>
      <c r="AD129">
        <v>-4946386.1997806197</v>
      </c>
      <c r="AE129">
        <v>-22913285.756645299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114170889.611315</v>
      </c>
      <c r="AN129">
        <v>115887935.68288399</v>
      </c>
      <c r="AO129">
        <v>-585213.68288426101</v>
      </c>
      <c r="AP129">
        <v>0</v>
      </c>
      <c r="AQ129">
        <v>115302722</v>
      </c>
      <c r="AR129" s="3"/>
      <c r="AT129" s="3"/>
      <c r="AV129" s="3"/>
      <c r="AX129" s="3"/>
      <c r="AZ129" s="3"/>
      <c r="BB129" s="3"/>
      <c r="BD129" s="3"/>
      <c r="BG129" s="3"/>
      <c r="BI129" s="3"/>
      <c r="BK129" s="3"/>
      <c r="BL129"/>
      <c r="BM129"/>
      <c r="BN129"/>
      <c r="BO129"/>
      <c r="BP129"/>
      <c r="BQ129"/>
    </row>
    <row r="130" spans="1:69" x14ac:dyDescent="0.25">
      <c r="A130" t="str">
        <f t="shared" si="2"/>
        <v>1_10_2005</v>
      </c>
      <c r="B130">
        <v>1</v>
      </c>
      <c r="C130">
        <v>10</v>
      </c>
      <c r="D130">
        <v>2005</v>
      </c>
      <c r="E130">
        <v>2028458449</v>
      </c>
      <c r="F130">
        <v>2115153451.99999</v>
      </c>
      <c r="G130">
        <v>2507212522.99999</v>
      </c>
      <c r="H130">
        <v>392059070.99999601</v>
      </c>
      <c r="I130">
        <v>2721669243.7048998</v>
      </c>
      <c r="J130">
        <v>256460068.85484201</v>
      </c>
      <c r="K130">
        <v>527998936.69999999</v>
      </c>
      <c r="L130">
        <v>1.608699594</v>
      </c>
      <c r="M130">
        <v>27081157.499999899</v>
      </c>
      <c r="N130">
        <v>3.0314999999999901</v>
      </c>
      <c r="O130">
        <v>38116.919999999896</v>
      </c>
      <c r="P130">
        <v>30.68</v>
      </c>
      <c r="Q130">
        <v>73.864023075675206</v>
      </c>
      <c r="R130">
        <v>3.5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20700545.934735801</v>
      </c>
      <c r="Z130">
        <v>137459539.72464901</v>
      </c>
      <c r="AA130">
        <v>15424633.9411222</v>
      </c>
      <c r="AB130">
        <v>46127459.714896798</v>
      </c>
      <c r="AC130">
        <v>21324270.265618</v>
      </c>
      <c r="AD130">
        <v>-4650927.0314648096</v>
      </c>
      <c r="AE130">
        <v>-21891072.3958093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214494450.15374801</v>
      </c>
      <c r="AN130">
        <v>220043153.12167001</v>
      </c>
      <c r="AO130">
        <v>172015917.878326</v>
      </c>
      <c r="AP130">
        <v>0</v>
      </c>
      <c r="AQ130">
        <v>392059070.99999601</v>
      </c>
      <c r="AR130" s="3"/>
      <c r="AT130" s="3"/>
      <c r="AV130" s="3"/>
      <c r="AX130" s="3"/>
      <c r="AZ130" s="3"/>
      <c r="BB130" s="3"/>
      <c r="BD130" s="3"/>
      <c r="BG130" s="3"/>
      <c r="BI130" s="3"/>
      <c r="BK130" s="3"/>
      <c r="BL130"/>
      <c r="BM130"/>
      <c r="BN130"/>
      <c r="BO130"/>
      <c r="BP130"/>
      <c r="BQ130"/>
    </row>
    <row r="131" spans="1:69" x14ac:dyDescent="0.25">
      <c r="A131" t="str">
        <f t="shared" si="2"/>
        <v>1_10_2006</v>
      </c>
      <c r="B131">
        <v>1</v>
      </c>
      <c r="C131">
        <v>10</v>
      </c>
      <c r="D131">
        <v>2006</v>
      </c>
      <c r="E131">
        <v>2028458449</v>
      </c>
      <c r="F131">
        <v>2507212522.99999</v>
      </c>
      <c r="G131">
        <v>2603647774.99999</v>
      </c>
      <c r="H131">
        <v>96435252.000002801</v>
      </c>
      <c r="I131">
        <v>2843369460.3350101</v>
      </c>
      <c r="J131">
        <v>121700216.630115</v>
      </c>
      <c r="K131">
        <v>539962610.09999895</v>
      </c>
      <c r="L131">
        <v>1.587646779</v>
      </c>
      <c r="M131">
        <v>27655014.75</v>
      </c>
      <c r="N131">
        <v>3.3499999999999899</v>
      </c>
      <c r="O131">
        <v>36028.75</v>
      </c>
      <c r="P131">
        <v>30.18</v>
      </c>
      <c r="Q131">
        <v>71.580004948312606</v>
      </c>
      <c r="R131">
        <v>3.7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47224484.194425002</v>
      </c>
      <c r="Z131">
        <v>12034543.552061601</v>
      </c>
      <c r="AA131">
        <v>19881513.9356541</v>
      </c>
      <c r="AB131">
        <v>33816284.601315901</v>
      </c>
      <c r="AC131">
        <v>39186793.197364897</v>
      </c>
      <c r="AD131">
        <v>-8608749.4846735206</v>
      </c>
      <c r="AE131">
        <v>-31069536.778560799</v>
      </c>
      <c r="AF131">
        <v>-1503915.1084250901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110961418.109162</v>
      </c>
      <c r="AN131">
        <v>112110723.18673</v>
      </c>
      <c r="AO131">
        <v>-15675471.1867276</v>
      </c>
      <c r="AP131">
        <v>0</v>
      </c>
      <c r="AQ131">
        <v>96435252.000002801</v>
      </c>
      <c r="AR131" s="3"/>
      <c r="AT131" s="3"/>
      <c r="AV131" s="3"/>
      <c r="AX131" s="3"/>
      <c r="AZ131" s="3"/>
      <c r="BB131" s="3"/>
      <c r="BD131" s="3"/>
      <c r="BG131" s="3"/>
      <c r="BI131" s="3"/>
      <c r="BK131" s="3"/>
      <c r="BL131"/>
      <c r="BM131"/>
      <c r="BN131"/>
      <c r="BO131"/>
      <c r="BP131"/>
      <c r="BQ131"/>
    </row>
    <row r="132" spans="1:69" x14ac:dyDescent="0.25">
      <c r="A132" t="str">
        <f t="shared" si="2"/>
        <v>1_10_2007</v>
      </c>
      <c r="B132">
        <v>1</v>
      </c>
      <c r="C132">
        <v>10</v>
      </c>
      <c r="D132">
        <v>2007</v>
      </c>
      <c r="E132">
        <v>2028458449</v>
      </c>
      <c r="F132">
        <v>2603647774.99999</v>
      </c>
      <c r="G132">
        <v>2751026060</v>
      </c>
      <c r="H132">
        <v>147378285.00000399</v>
      </c>
      <c r="I132">
        <v>2899139621.3145599</v>
      </c>
      <c r="J132">
        <v>55770160.979546003</v>
      </c>
      <c r="K132">
        <v>543107372.799999</v>
      </c>
      <c r="L132">
        <v>1.5239354949999999</v>
      </c>
      <c r="M132">
        <v>27714120</v>
      </c>
      <c r="N132">
        <v>3.4605999999999901</v>
      </c>
      <c r="O132">
        <v>36660.58</v>
      </c>
      <c r="P132">
        <v>30.4</v>
      </c>
      <c r="Q132">
        <v>71.140340863312602</v>
      </c>
      <c r="R132">
        <v>3.6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12622811.5224394</v>
      </c>
      <c r="Z132">
        <v>38641368.7878941</v>
      </c>
      <c r="AA132">
        <v>2094652.7787518101</v>
      </c>
      <c r="AB132">
        <v>11543594.7976103</v>
      </c>
      <c r="AC132">
        <v>-12429836.378733801</v>
      </c>
      <c r="AD132">
        <v>3943294.0397928301</v>
      </c>
      <c r="AE132">
        <v>-6242105.2519001598</v>
      </c>
      <c r="AF132">
        <v>781231.67406017205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50955011.969914697</v>
      </c>
      <c r="AN132">
        <v>51068233.506551698</v>
      </c>
      <c r="AO132">
        <v>96310051.493452996</v>
      </c>
      <c r="AP132">
        <v>0</v>
      </c>
      <c r="AQ132">
        <v>147378285.00000399</v>
      </c>
      <c r="AR132" s="3"/>
      <c r="AT132" s="3"/>
      <c r="AV132" s="3"/>
      <c r="AX132" s="3"/>
      <c r="AZ132" s="3"/>
      <c r="BB132" s="3"/>
      <c r="BD132" s="3"/>
      <c r="BG132" s="3"/>
      <c r="BI132" s="3"/>
      <c r="BK132" s="3"/>
      <c r="BL132"/>
      <c r="BM132"/>
      <c r="BN132"/>
      <c r="BO132"/>
      <c r="BP132"/>
      <c r="BQ132"/>
    </row>
    <row r="133" spans="1:69" x14ac:dyDescent="0.25">
      <c r="A133" t="str">
        <f t="shared" si="2"/>
        <v>1_10_2008</v>
      </c>
      <c r="B133">
        <v>1</v>
      </c>
      <c r="C133">
        <v>10</v>
      </c>
      <c r="D133">
        <v>2008</v>
      </c>
      <c r="E133">
        <v>2028458449</v>
      </c>
      <c r="F133">
        <v>2751026060</v>
      </c>
      <c r="G133">
        <v>2818659238.99999</v>
      </c>
      <c r="H133">
        <v>67633178.999994695</v>
      </c>
      <c r="I133">
        <v>2990240503.6879201</v>
      </c>
      <c r="J133">
        <v>91100882.373355806</v>
      </c>
      <c r="K133">
        <v>558408346.89999902</v>
      </c>
      <c r="L133">
        <v>1.54893287999999</v>
      </c>
      <c r="M133">
        <v>27956797.669999901</v>
      </c>
      <c r="N133">
        <v>3.9195000000000002</v>
      </c>
      <c r="O133">
        <v>36716.94</v>
      </c>
      <c r="P133">
        <v>30.42</v>
      </c>
      <c r="Q133">
        <v>69.981314054055801</v>
      </c>
      <c r="R133">
        <v>3.7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64398530.188969404</v>
      </c>
      <c r="Z133">
        <v>-15975664.3625424</v>
      </c>
      <c r="AA133">
        <v>9049172.77599038</v>
      </c>
      <c r="AB133">
        <v>47877287.205725402</v>
      </c>
      <c r="AC133">
        <v>-1163034.064178</v>
      </c>
      <c r="AD133">
        <v>378512.43984612799</v>
      </c>
      <c r="AE133">
        <v>-17352572.320632901</v>
      </c>
      <c r="AF133">
        <v>-825205.32858825603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86387026.534589797</v>
      </c>
      <c r="AN133">
        <v>86446647.707314298</v>
      </c>
      <c r="AO133">
        <v>-18813468.707319599</v>
      </c>
      <c r="AP133">
        <v>0</v>
      </c>
      <c r="AQ133">
        <v>67633178.999994695</v>
      </c>
      <c r="AR133" s="3"/>
      <c r="AT133" s="3"/>
      <c r="AV133" s="3"/>
      <c r="AX133" s="3"/>
      <c r="AZ133" s="3"/>
      <c r="BB133" s="3"/>
      <c r="BD133" s="3"/>
      <c r="BG133" s="3"/>
      <c r="BI133" s="3"/>
      <c r="BK133" s="3"/>
      <c r="BL133"/>
      <c r="BM133"/>
      <c r="BN133"/>
      <c r="BO133"/>
      <c r="BP133"/>
      <c r="BQ133"/>
    </row>
    <row r="134" spans="1:69" x14ac:dyDescent="0.25">
      <c r="A134" t="str">
        <f t="shared" si="2"/>
        <v>1_10_2009</v>
      </c>
      <c r="B134">
        <v>1</v>
      </c>
      <c r="C134">
        <v>10</v>
      </c>
      <c r="D134">
        <v>2009</v>
      </c>
      <c r="E134">
        <v>2028458449</v>
      </c>
      <c r="F134">
        <v>2818659238.99999</v>
      </c>
      <c r="G134">
        <v>2717269399.99999</v>
      </c>
      <c r="H134">
        <v>-101389838.999999</v>
      </c>
      <c r="I134">
        <v>2834102270.60151</v>
      </c>
      <c r="J134">
        <v>-156138233.08640301</v>
      </c>
      <c r="K134">
        <v>562176551.29999995</v>
      </c>
      <c r="L134">
        <v>1.632493051</v>
      </c>
      <c r="M134">
        <v>27734538</v>
      </c>
      <c r="N134">
        <v>2.84309999999999</v>
      </c>
      <c r="O134">
        <v>35494.29</v>
      </c>
      <c r="P134">
        <v>30.61</v>
      </c>
      <c r="Q134">
        <v>69.306750843060897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15832204.9417904</v>
      </c>
      <c r="Z134">
        <v>-53220792.316608503</v>
      </c>
      <c r="AA134">
        <v>-8461783.1611657999</v>
      </c>
      <c r="AB134">
        <v>-120003598.02861699</v>
      </c>
      <c r="AC134">
        <v>26399072.991680399</v>
      </c>
      <c r="AD134">
        <v>3686426.6959758098</v>
      </c>
      <c r="AE134">
        <v>-10361312.1840796</v>
      </c>
      <c r="AF134">
        <v>-1690731.9089017101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-147820512.969926</v>
      </c>
      <c r="AN134">
        <v>-147178955.240336</v>
      </c>
      <c r="AO134">
        <v>45789116.240337104</v>
      </c>
      <c r="AP134">
        <v>0</v>
      </c>
      <c r="AQ134">
        <v>-101389838.999999</v>
      </c>
      <c r="AR134" s="3"/>
      <c r="AT134" s="3"/>
      <c r="AV134" s="3"/>
      <c r="AX134" s="3"/>
      <c r="AZ134" s="3"/>
      <c r="BB134" s="3"/>
      <c r="BD134" s="3"/>
      <c r="BG134" s="3"/>
      <c r="BI134" s="3"/>
      <c r="BK134" s="3"/>
      <c r="BL134"/>
      <c r="BM134"/>
      <c r="BN134"/>
      <c r="BO134"/>
      <c r="BP134"/>
      <c r="BQ134"/>
    </row>
    <row r="135" spans="1:69" x14ac:dyDescent="0.25">
      <c r="A135" t="str">
        <f t="shared" si="2"/>
        <v>1_10_2010</v>
      </c>
      <c r="B135">
        <v>1</v>
      </c>
      <c r="C135">
        <v>10</v>
      </c>
      <c r="D135">
        <v>2010</v>
      </c>
      <c r="E135">
        <v>2028458449</v>
      </c>
      <c r="F135">
        <v>2717269399.99999</v>
      </c>
      <c r="G135">
        <v>2812782058</v>
      </c>
      <c r="H135">
        <v>95512658.000002801</v>
      </c>
      <c r="I135">
        <v>2853913440.1732202</v>
      </c>
      <c r="J135">
        <v>19811169.571706198</v>
      </c>
      <c r="K135">
        <v>552453534.09999895</v>
      </c>
      <c r="L135">
        <v>1.6339541179999999</v>
      </c>
      <c r="M135">
        <v>27553600.749999899</v>
      </c>
      <c r="N135">
        <v>3.2889999999999899</v>
      </c>
      <c r="O135">
        <v>35213</v>
      </c>
      <c r="P135">
        <v>30.93</v>
      </c>
      <c r="Q135">
        <v>69.408651159993099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-39197040.742653303</v>
      </c>
      <c r="Z135">
        <v>-890835.88720173598</v>
      </c>
      <c r="AA135">
        <v>-6691010.2682892</v>
      </c>
      <c r="AB135">
        <v>53068334.999789797</v>
      </c>
      <c r="AC135">
        <v>5957743.78815261</v>
      </c>
      <c r="AD135">
        <v>5988062.8213984501</v>
      </c>
      <c r="AE135">
        <v>1512091.33969012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19747346.050886601</v>
      </c>
      <c r="AN135">
        <v>18994475.045525499</v>
      </c>
      <c r="AO135">
        <v>76518182.954477295</v>
      </c>
      <c r="AP135">
        <v>0</v>
      </c>
      <c r="AQ135">
        <v>95512658.000002801</v>
      </c>
      <c r="AR135" s="3"/>
      <c r="AT135" s="3"/>
      <c r="AV135" s="3"/>
      <c r="AX135" s="3"/>
      <c r="AZ135" s="3"/>
      <c r="BB135" s="3"/>
      <c r="BD135" s="3"/>
      <c r="BG135" s="3"/>
      <c r="BI135" s="3"/>
      <c r="BK135" s="3"/>
      <c r="BL135"/>
      <c r="BM135"/>
      <c r="BN135"/>
      <c r="BO135"/>
      <c r="BP135"/>
      <c r="BQ135"/>
    </row>
    <row r="136" spans="1:69" x14ac:dyDescent="0.25">
      <c r="A136" t="str">
        <f t="shared" si="2"/>
        <v>1_10_2011</v>
      </c>
      <c r="B136">
        <v>1</v>
      </c>
      <c r="C136">
        <v>10</v>
      </c>
      <c r="D136">
        <v>2011</v>
      </c>
      <c r="E136">
        <v>2028458449</v>
      </c>
      <c r="F136">
        <v>2812782058</v>
      </c>
      <c r="G136">
        <v>2875478446.99999</v>
      </c>
      <c r="H136">
        <v>62696388.999994203</v>
      </c>
      <c r="I136">
        <v>2846805287.2789001</v>
      </c>
      <c r="J136">
        <v>-7108152.8943176204</v>
      </c>
      <c r="K136">
        <v>542784230.60000002</v>
      </c>
      <c r="L136">
        <v>1.7383207569999899</v>
      </c>
      <c r="M136">
        <v>27682634.670000002</v>
      </c>
      <c r="N136">
        <v>4.0655999999999999</v>
      </c>
      <c r="O136">
        <v>34147.68</v>
      </c>
      <c r="P136">
        <v>31.299999999999901</v>
      </c>
      <c r="Q136">
        <v>68.613917826660796</v>
      </c>
      <c r="R136">
        <v>3.9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-41061554.447485402</v>
      </c>
      <c r="Z136">
        <v>-63855900.222106002</v>
      </c>
      <c r="AA136">
        <v>4954451.5075051403</v>
      </c>
      <c r="AB136">
        <v>83698405.844004095</v>
      </c>
      <c r="AC136">
        <v>23886656.156407502</v>
      </c>
      <c r="AD136">
        <v>7168300.3871048205</v>
      </c>
      <c r="AE136">
        <v>-12177683.342327399</v>
      </c>
      <c r="AF136">
        <v>0</v>
      </c>
      <c r="AG136">
        <v>0</v>
      </c>
      <c r="AH136">
        <v>0</v>
      </c>
      <c r="AI136">
        <v>-7217308.8633497404</v>
      </c>
      <c r="AJ136">
        <v>0</v>
      </c>
      <c r="AK136">
        <v>0</v>
      </c>
      <c r="AL136">
        <v>0</v>
      </c>
      <c r="AM136">
        <v>-4604632.9802470198</v>
      </c>
      <c r="AN136">
        <v>-7005708.24791505</v>
      </c>
      <c r="AO136">
        <v>69702097.247909293</v>
      </c>
      <c r="AP136">
        <v>0</v>
      </c>
      <c r="AQ136">
        <v>62696388.999994203</v>
      </c>
      <c r="AR136" s="3"/>
      <c r="AT136" s="3"/>
      <c r="AV136" s="3"/>
      <c r="AX136" s="3"/>
      <c r="AZ136" s="3"/>
      <c r="BB136" s="3"/>
      <c r="BD136" s="3"/>
      <c r="BG136" s="3"/>
      <c r="BI136" s="3"/>
      <c r="BK136" s="3"/>
      <c r="BL136"/>
      <c r="BM136"/>
      <c r="BN136"/>
      <c r="BO136"/>
      <c r="BP136"/>
      <c r="BQ136"/>
    </row>
    <row r="137" spans="1:69" x14ac:dyDescent="0.25">
      <c r="A137" t="str">
        <f t="shared" si="2"/>
        <v>1_10_2012</v>
      </c>
      <c r="B137">
        <v>1</v>
      </c>
      <c r="C137">
        <v>10</v>
      </c>
      <c r="D137">
        <v>2012</v>
      </c>
      <c r="E137">
        <v>2028458449</v>
      </c>
      <c r="F137">
        <v>2875478446.99999</v>
      </c>
      <c r="G137">
        <v>2926682201</v>
      </c>
      <c r="H137">
        <v>51203754.0000076</v>
      </c>
      <c r="I137">
        <v>2877819867.2544699</v>
      </c>
      <c r="J137">
        <v>31014579.975573499</v>
      </c>
      <c r="K137">
        <v>541132314.10000002</v>
      </c>
      <c r="L137">
        <v>1.69722137399999</v>
      </c>
      <c r="M137">
        <v>27909105.420000002</v>
      </c>
      <c r="N137">
        <v>4.1093000000000002</v>
      </c>
      <c r="O137">
        <v>33963.31</v>
      </c>
      <c r="P137">
        <v>31.51</v>
      </c>
      <c r="Q137">
        <v>68.630248062319694</v>
      </c>
      <c r="R137">
        <v>4.0999999999999996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-7290246.7482622098</v>
      </c>
      <c r="Z137">
        <v>25812893.0392332</v>
      </c>
      <c r="AA137">
        <v>8838481.4876635391</v>
      </c>
      <c r="AB137">
        <v>4355301.0171749201</v>
      </c>
      <c r="AC137">
        <v>4288332.7220075401</v>
      </c>
      <c r="AD137">
        <v>4156891.7944016499</v>
      </c>
      <c r="AE137">
        <v>256372.18967900399</v>
      </c>
      <c r="AF137">
        <v>-1724814.0876464599</v>
      </c>
      <c r="AG137">
        <v>0</v>
      </c>
      <c r="AH137">
        <v>0</v>
      </c>
      <c r="AI137">
        <v>-7378181.3357628398</v>
      </c>
      <c r="AJ137">
        <v>0</v>
      </c>
      <c r="AK137">
        <v>0</v>
      </c>
      <c r="AL137">
        <v>0</v>
      </c>
      <c r="AM137">
        <v>31315030.078488398</v>
      </c>
      <c r="AN137">
        <v>31326960.316194698</v>
      </c>
      <c r="AO137">
        <v>19876793.683812901</v>
      </c>
      <c r="AP137">
        <v>0</v>
      </c>
      <c r="AQ137">
        <v>51203754.0000076</v>
      </c>
      <c r="AR137" s="3"/>
      <c r="AT137" s="3"/>
      <c r="AV137" s="3"/>
      <c r="AX137" s="3"/>
      <c r="AZ137" s="3"/>
      <c r="BB137" s="3"/>
      <c r="BD137" s="3"/>
      <c r="BG137" s="3"/>
      <c r="BI137" s="3"/>
      <c r="BK137" s="3"/>
      <c r="BL137"/>
      <c r="BM137"/>
      <c r="BN137"/>
      <c r="BO137"/>
      <c r="BP137"/>
      <c r="BQ137"/>
    </row>
    <row r="138" spans="1:69" x14ac:dyDescent="0.25">
      <c r="A138" t="str">
        <f t="shared" si="2"/>
        <v>1_10_2013</v>
      </c>
      <c r="B138">
        <v>1</v>
      </c>
      <c r="C138">
        <v>10</v>
      </c>
      <c r="D138">
        <v>2013</v>
      </c>
      <c r="E138">
        <v>2028458449</v>
      </c>
      <c r="F138">
        <v>2926682201</v>
      </c>
      <c r="G138">
        <v>3025842522</v>
      </c>
      <c r="H138">
        <v>99160321.000001401</v>
      </c>
      <c r="I138">
        <v>2884387243.9618902</v>
      </c>
      <c r="J138">
        <v>6567376.70741319</v>
      </c>
      <c r="K138">
        <v>553170967.49999905</v>
      </c>
      <c r="L138">
        <v>1.7585519999999999</v>
      </c>
      <c r="M138">
        <v>28818049.079999998</v>
      </c>
      <c r="N138">
        <v>3.9420000000000002</v>
      </c>
      <c r="O138">
        <v>33700.32</v>
      </c>
      <c r="P138">
        <v>29.93</v>
      </c>
      <c r="Q138">
        <v>66.429372522682499</v>
      </c>
      <c r="R138">
        <v>4.2</v>
      </c>
      <c r="S138">
        <v>0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54126417.830306403</v>
      </c>
      <c r="Z138">
        <v>-38629289.1036999</v>
      </c>
      <c r="AA138">
        <v>35545074.6654054</v>
      </c>
      <c r="AB138">
        <v>-17117551.3265986</v>
      </c>
      <c r="AC138">
        <v>6269125.0321620097</v>
      </c>
      <c r="AD138">
        <v>-31637360.036947198</v>
      </c>
      <c r="AE138">
        <v>-34955337.403115399</v>
      </c>
      <c r="AF138">
        <v>-877895.62682281702</v>
      </c>
      <c r="AG138">
        <v>0</v>
      </c>
      <c r="AH138">
        <v>0</v>
      </c>
      <c r="AI138">
        <v>-7509564.8912466196</v>
      </c>
      <c r="AJ138">
        <v>0</v>
      </c>
      <c r="AK138">
        <v>43188365.8323512</v>
      </c>
      <c r="AL138">
        <v>0</v>
      </c>
      <c r="AM138">
        <v>8401984.97179446</v>
      </c>
      <c r="AN138">
        <v>6678883.8090774901</v>
      </c>
      <c r="AO138">
        <v>92481437.190923899</v>
      </c>
      <c r="AP138">
        <v>0</v>
      </c>
      <c r="AQ138">
        <v>99160321.000001401</v>
      </c>
      <c r="AR138" s="3"/>
      <c r="AT138" s="3"/>
      <c r="AV138" s="3"/>
      <c r="AX138" s="3"/>
      <c r="AZ138" s="3"/>
      <c r="BB138" s="3"/>
      <c r="BD138" s="3"/>
      <c r="BG138" s="3"/>
      <c r="BI138" s="3"/>
      <c r="BK138" s="3"/>
      <c r="BL138"/>
      <c r="BM138"/>
      <c r="BN138"/>
      <c r="BO138"/>
      <c r="BP138"/>
      <c r="BQ138"/>
    </row>
    <row r="139" spans="1:69" x14ac:dyDescent="0.25">
      <c r="A139" t="str">
        <f t="shared" si="2"/>
        <v>1_10_2014</v>
      </c>
      <c r="B139">
        <v>1</v>
      </c>
      <c r="C139">
        <v>10</v>
      </c>
      <c r="D139">
        <v>2014</v>
      </c>
      <c r="E139">
        <v>2028458449</v>
      </c>
      <c r="F139">
        <v>3025842522</v>
      </c>
      <c r="G139">
        <v>3134495495.99999</v>
      </c>
      <c r="H139">
        <v>108652973.99999399</v>
      </c>
      <c r="I139">
        <v>2914305538.95399</v>
      </c>
      <c r="J139">
        <v>29918294.992097799</v>
      </c>
      <c r="K139">
        <v>560050466.89999998</v>
      </c>
      <c r="L139">
        <v>1.7493823119999901</v>
      </c>
      <c r="M139">
        <v>29110612.079999998</v>
      </c>
      <c r="N139">
        <v>3.75239999999999</v>
      </c>
      <c r="O139">
        <v>33580.799999999901</v>
      </c>
      <c r="P139">
        <v>30.2</v>
      </c>
      <c r="Q139">
        <v>66.590503712184997</v>
      </c>
      <c r="R139">
        <v>4.2</v>
      </c>
      <c r="S139">
        <v>0</v>
      </c>
      <c r="T139">
        <v>0</v>
      </c>
      <c r="U139">
        <v>4</v>
      </c>
      <c r="V139">
        <v>0</v>
      </c>
      <c r="W139">
        <v>1</v>
      </c>
      <c r="X139">
        <v>0</v>
      </c>
      <c r="Y139">
        <v>31307972.369254898</v>
      </c>
      <c r="Z139">
        <v>5959689.9519643504</v>
      </c>
      <c r="AA139">
        <v>11534507.697329201</v>
      </c>
      <c r="AB139">
        <v>-20784932.147259299</v>
      </c>
      <c r="AC139">
        <v>2960649.3131695702</v>
      </c>
      <c r="AD139">
        <v>5625213.9392718803</v>
      </c>
      <c r="AE139">
        <v>2662968.0443284102</v>
      </c>
      <c r="AF139">
        <v>0</v>
      </c>
      <c r="AG139">
        <v>0</v>
      </c>
      <c r="AH139">
        <v>0</v>
      </c>
      <c r="AI139">
        <v>-7764000.0550412899</v>
      </c>
      <c r="AJ139">
        <v>0</v>
      </c>
      <c r="AK139">
        <v>0</v>
      </c>
      <c r="AL139">
        <v>0</v>
      </c>
      <c r="AM139">
        <v>31502069.113017701</v>
      </c>
      <c r="AN139">
        <v>31385539.289961301</v>
      </c>
      <c r="AO139">
        <v>77267434.710032895</v>
      </c>
      <c r="AP139">
        <v>0</v>
      </c>
      <c r="AQ139">
        <v>108652973.99999399</v>
      </c>
      <c r="AR139" s="3"/>
      <c r="AT139" s="3"/>
      <c r="AV139" s="3"/>
      <c r="AX139" s="3"/>
      <c r="AZ139" s="3"/>
      <c r="BB139" s="3"/>
      <c r="BD139" s="3"/>
      <c r="BG139" s="3"/>
      <c r="BI139" s="3"/>
      <c r="BK139" s="3"/>
      <c r="BL139"/>
      <c r="BM139"/>
      <c r="BN139"/>
      <c r="BO139"/>
      <c r="BP139"/>
      <c r="BQ139"/>
    </row>
    <row r="140" spans="1:69" x14ac:dyDescent="0.25">
      <c r="A140" t="str">
        <f t="shared" si="2"/>
        <v>1_10_2015</v>
      </c>
      <c r="B140">
        <v>1</v>
      </c>
      <c r="C140">
        <v>10</v>
      </c>
      <c r="D140">
        <v>2015</v>
      </c>
      <c r="E140">
        <v>2028458449</v>
      </c>
      <c r="F140">
        <v>3134495495.99999</v>
      </c>
      <c r="G140">
        <v>3047199073.99999</v>
      </c>
      <c r="H140">
        <v>-87296422.000000894</v>
      </c>
      <c r="I140">
        <v>2708321681.4166498</v>
      </c>
      <c r="J140">
        <v>-205983857.53733501</v>
      </c>
      <c r="K140">
        <v>561246899.20000005</v>
      </c>
      <c r="L140">
        <v>1.8849589099999999</v>
      </c>
      <c r="M140">
        <v>29378317.829999901</v>
      </c>
      <c r="N140">
        <v>2.7029999999999998</v>
      </c>
      <c r="O140">
        <v>34173.339999999902</v>
      </c>
      <c r="P140">
        <v>30.17</v>
      </c>
      <c r="Q140">
        <v>66.804748020605103</v>
      </c>
      <c r="R140">
        <v>4.0999999999999996</v>
      </c>
      <c r="S140">
        <v>0</v>
      </c>
      <c r="T140">
        <v>0</v>
      </c>
      <c r="U140">
        <v>5</v>
      </c>
      <c r="V140">
        <v>0</v>
      </c>
      <c r="W140">
        <v>1</v>
      </c>
      <c r="X140">
        <v>0</v>
      </c>
      <c r="Y140">
        <v>5575858.9775249297</v>
      </c>
      <c r="Z140">
        <v>-87905229.998229101</v>
      </c>
      <c r="AA140">
        <v>10826806.1323185</v>
      </c>
      <c r="AB140">
        <v>-134813565.73212001</v>
      </c>
      <c r="AC140">
        <v>-15055528.1189496</v>
      </c>
      <c r="AD140">
        <v>-646799.49859826604</v>
      </c>
      <c r="AE140">
        <v>3668427.4977157698</v>
      </c>
      <c r="AF140">
        <v>940513.99240212201</v>
      </c>
      <c r="AG140">
        <v>0</v>
      </c>
      <c r="AH140">
        <v>0</v>
      </c>
      <c r="AI140">
        <v>-8042792.38808008</v>
      </c>
      <c r="AJ140">
        <v>0</v>
      </c>
      <c r="AK140">
        <v>0</v>
      </c>
      <c r="AL140">
        <v>0</v>
      </c>
      <c r="AM140">
        <v>-225452309.13601601</v>
      </c>
      <c r="AN140">
        <v>-221546939.76638499</v>
      </c>
      <c r="AO140">
        <v>134250517.76638401</v>
      </c>
      <c r="AP140">
        <v>0</v>
      </c>
      <c r="AQ140">
        <v>-87296422.000000894</v>
      </c>
      <c r="AR140" s="3"/>
      <c r="AT140" s="3"/>
      <c r="AV140" s="3"/>
      <c r="AX140" s="3"/>
      <c r="AZ140" s="3"/>
      <c r="BB140" s="3"/>
      <c r="BD140" s="3"/>
      <c r="BG140" s="3"/>
      <c r="BI140" s="3"/>
      <c r="BK140" s="3"/>
      <c r="BL140"/>
      <c r="BM140"/>
      <c r="BN140"/>
      <c r="BO140"/>
      <c r="BP140"/>
      <c r="BQ140"/>
    </row>
    <row r="141" spans="1:69" x14ac:dyDescent="0.25">
      <c r="A141" t="str">
        <f t="shared" si="2"/>
        <v>1_10_2016</v>
      </c>
      <c r="B141">
        <v>1</v>
      </c>
      <c r="C141">
        <v>10</v>
      </c>
      <c r="D141">
        <v>2016</v>
      </c>
      <c r="E141">
        <v>2028458449</v>
      </c>
      <c r="F141">
        <v>3047199073.99999</v>
      </c>
      <c r="G141">
        <v>3069648696.99999</v>
      </c>
      <c r="H141">
        <v>22449622.999998499</v>
      </c>
      <c r="I141">
        <v>2631949093.8491502</v>
      </c>
      <c r="J141">
        <v>-76372587.5675015</v>
      </c>
      <c r="K141">
        <v>560737093.89999998</v>
      </c>
      <c r="L141">
        <v>1.8947735489999999</v>
      </c>
      <c r="M141">
        <v>29437697.499999899</v>
      </c>
      <c r="N141">
        <v>2.4255</v>
      </c>
      <c r="O141">
        <v>35302.049999999901</v>
      </c>
      <c r="P141">
        <v>29.88</v>
      </c>
      <c r="Q141">
        <v>67.140437302771304</v>
      </c>
      <c r="R141">
        <v>4.5</v>
      </c>
      <c r="S141">
        <v>0</v>
      </c>
      <c r="T141">
        <v>0</v>
      </c>
      <c r="U141">
        <v>6</v>
      </c>
      <c r="V141">
        <v>0</v>
      </c>
      <c r="W141">
        <v>1</v>
      </c>
      <c r="X141">
        <v>0</v>
      </c>
      <c r="Y141">
        <v>-2305392.38435004</v>
      </c>
      <c r="Z141">
        <v>-6109643.7763452101</v>
      </c>
      <c r="AA141">
        <v>2318488.8358360901</v>
      </c>
      <c r="AB141">
        <v>-41536861.136041299</v>
      </c>
      <c r="AC141">
        <v>-27135034.1116657</v>
      </c>
      <c r="AD141">
        <v>-6072832.3199947895</v>
      </c>
      <c r="AE141">
        <v>5589658.9358587097</v>
      </c>
      <c r="AF141">
        <v>-3654540.0455874898</v>
      </c>
      <c r="AG141">
        <v>0</v>
      </c>
      <c r="AH141">
        <v>0</v>
      </c>
      <c r="AI141">
        <v>-7818798.7663746998</v>
      </c>
      <c r="AJ141">
        <v>0</v>
      </c>
      <c r="AK141">
        <v>0</v>
      </c>
      <c r="AL141">
        <v>0</v>
      </c>
      <c r="AM141">
        <v>-86724954.768664405</v>
      </c>
      <c r="AN141">
        <v>-85928669.297859401</v>
      </c>
      <c r="AO141">
        <v>108378292.297857</v>
      </c>
      <c r="AP141">
        <v>0</v>
      </c>
      <c r="AQ141">
        <v>22449622.999998499</v>
      </c>
      <c r="AR141" s="3"/>
      <c r="AT141" s="3"/>
      <c r="AV141" s="3"/>
      <c r="AX141" s="3"/>
      <c r="AZ141" s="3"/>
      <c r="BB141" s="3"/>
      <c r="BD141" s="3"/>
      <c r="BG141" s="3"/>
      <c r="BI141" s="3"/>
      <c r="BK141" s="3"/>
      <c r="BL141"/>
      <c r="BM141"/>
      <c r="BN141"/>
      <c r="BO141"/>
      <c r="BP141"/>
      <c r="BQ141"/>
    </row>
    <row r="142" spans="1:69" x14ac:dyDescent="0.25">
      <c r="A142" t="str">
        <f t="shared" si="2"/>
        <v>1_10_2017</v>
      </c>
      <c r="B142">
        <v>1</v>
      </c>
      <c r="C142">
        <v>10</v>
      </c>
      <c r="D142">
        <v>2017</v>
      </c>
      <c r="E142">
        <v>2028458449</v>
      </c>
      <c r="F142">
        <v>3069648696.99999</v>
      </c>
      <c r="G142">
        <v>3090688329.99999</v>
      </c>
      <c r="H142">
        <v>21039632.999999002</v>
      </c>
      <c r="I142">
        <v>2669730021.9110999</v>
      </c>
      <c r="J142">
        <v>37780928.061953001</v>
      </c>
      <c r="K142">
        <v>563993926.60000002</v>
      </c>
      <c r="L142">
        <v>1.8987041730000001</v>
      </c>
      <c r="M142">
        <v>29668394.669999901</v>
      </c>
      <c r="N142">
        <v>2.6928000000000001</v>
      </c>
      <c r="O142">
        <v>35945.819999999898</v>
      </c>
      <c r="P142">
        <v>30</v>
      </c>
      <c r="Q142">
        <v>67.2815187691711</v>
      </c>
      <c r="R142">
        <v>4.5</v>
      </c>
      <c r="S142">
        <v>0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14841407.460284401</v>
      </c>
      <c r="Z142">
        <v>-2460484.2230364601</v>
      </c>
      <c r="AA142">
        <v>9039330.1367926691</v>
      </c>
      <c r="AB142">
        <v>40909010.8564815</v>
      </c>
      <c r="AC142">
        <v>-15232133.6354282</v>
      </c>
      <c r="AD142">
        <v>2534981.3394833398</v>
      </c>
      <c r="AE142">
        <v>2365238.2230973798</v>
      </c>
      <c r="AF142">
        <v>0</v>
      </c>
      <c r="AG142">
        <v>0</v>
      </c>
      <c r="AH142">
        <v>0</v>
      </c>
      <c r="AI142">
        <v>-7876402.1852374999</v>
      </c>
      <c r="AJ142">
        <v>0</v>
      </c>
      <c r="AK142">
        <v>0</v>
      </c>
      <c r="AL142">
        <v>0</v>
      </c>
      <c r="AM142">
        <v>44120947.972437099</v>
      </c>
      <c r="AN142">
        <v>44063989.2571842</v>
      </c>
      <c r="AO142">
        <v>-23024356.257185198</v>
      </c>
      <c r="AP142">
        <v>0</v>
      </c>
      <c r="AQ142">
        <v>21039632.999999002</v>
      </c>
      <c r="AR142" s="3"/>
      <c r="AT142" s="3"/>
      <c r="AV142" s="3"/>
      <c r="AX142" s="3"/>
      <c r="AZ142" s="3"/>
      <c r="BB142" s="3"/>
      <c r="BD142" s="3"/>
      <c r="BG142" s="3"/>
      <c r="BI142" s="3"/>
      <c r="BK142" s="3"/>
      <c r="BL142"/>
      <c r="BM142"/>
      <c r="BN142"/>
      <c r="BO142"/>
      <c r="BP142"/>
      <c r="BQ142"/>
    </row>
    <row r="143" spans="1:69" x14ac:dyDescent="0.25">
      <c r="A143" t="str">
        <f t="shared" si="2"/>
        <v>1_10_2018</v>
      </c>
      <c r="B143">
        <v>1</v>
      </c>
      <c r="C143">
        <v>10</v>
      </c>
      <c r="D143">
        <v>2018</v>
      </c>
      <c r="E143">
        <v>2028458449</v>
      </c>
      <c r="F143">
        <v>3090688329.99999</v>
      </c>
      <c r="G143">
        <v>3025899128.99999</v>
      </c>
      <c r="H143">
        <v>-64789200.999997102</v>
      </c>
      <c r="I143">
        <v>2507008492.8472099</v>
      </c>
      <c r="J143">
        <v>-162721529.063887</v>
      </c>
      <c r="K143">
        <v>559394026.10000002</v>
      </c>
      <c r="L143">
        <v>1.956607269</v>
      </c>
      <c r="M143">
        <v>29807700.839999899</v>
      </c>
      <c r="N143">
        <v>2.9199999999999902</v>
      </c>
      <c r="O143">
        <v>36801.5</v>
      </c>
      <c r="P143">
        <v>30.01</v>
      </c>
      <c r="Q143">
        <v>67.468769080655605</v>
      </c>
      <c r="R143">
        <v>4.5999999999999996</v>
      </c>
      <c r="S143">
        <v>0</v>
      </c>
      <c r="T143">
        <v>0</v>
      </c>
      <c r="U143">
        <v>8</v>
      </c>
      <c r="V143">
        <v>0</v>
      </c>
      <c r="W143">
        <v>1</v>
      </c>
      <c r="X143">
        <v>1</v>
      </c>
      <c r="Y143">
        <v>-21008099.596901398</v>
      </c>
      <c r="Z143">
        <v>-35914460.716077901</v>
      </c>
      <c r="AA143">
        <v>5458380.5545524703</v>
      </c>
      <c r="AB143">
        <v>32685860.714103401</v>
      </c>
      <c r="AC143">
        <v>-19950123.042967599</v>
      </c>
      <c r="AD143">
        <v>212615.896320723</v>
      </c>
      <c r="AE143">
        <v>3161176.5413591899</v>
      </c>
      <c r="AF143">
        <v>-927091.35547830095</v>
      </c>
      <c r="AG143">
        <v>0</v>
      </c>
      <c r="AH143">
        <v>0</v>
      </c>
      <c r="AI143">
        <v>-7930387.7150799697</v>
      </c>
      <c r="AJ143">
        <v>0</v>
      </c>
      <c r="AK143">
        <v>0</v>
      </c>
      <c r="AL143">
        <v>-146053671.23690099</v>
      </c>
      <c r="AM143">
        <v>-190265799.95707101</v>
      </c>
      <c r="AN143">
        <v>-188379171.972415</v>
      </c>
      <c r="AO143">
        <v>123589970.972418</v>
      </c>
      <c r="AP143">
        <v>0</v>
      </c>
      <c r="AQ143">
        <v>-64789200.999997102</v>
      </c>
      <c r="AR143" s="3"/>
      <c r="AT143" s="3"/>
      <c r="AV143" s="3"/>
      <c r="AX143" s="3"/>
      <c r="AZ143" s="3"/>
      <c r="BB143" s="3"/>
      <c r="BD143" s="3"/>
      <c r="BG143" s="3"/>
      <c r="BI143" s="3"/>
      <c r="BK143" s="3"/>
      <c r="BL143"/>
      <c r="BM143"/>
      <c r="BN143"/>
      <c r="BO143"/>
      <c r="BP143"/>
      <c r="BQ14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showGridLines="0" tabSelected="1" workbookViewId="0">
      <selection activeCell="F31" sqref="F31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2" t="s">
        <v>70</v>
      </c>
      <c r="L1" s="72" t="s">
        <v>71</v>
      </c>
    </row>
    <row r="2" spans="2:20" ht="16.5" thickBot="1" x14ac:dyDescent="0.3"/>
    <row r="3" spans="2:20" ht="16.5" thickTop="1" x14ac:dyDescent="0.25">
      <c r="B3" s="65"/>
      <c r="C3" s="78" t="s">
        <v>72</v>
      </c>
      <c r="D3" s="78"/>
      <c r="E3" s="78"/>
      <c r="F3" s="78"/>
      <c r="G3" s="78" t="s">
        <v>66</v>
      </c>
      <c r="H3" s="78"/>
      <c r="I3" s="78"/>
      <c r="J3" s="78"/>
      <c r="L3" s="65"/>
      <c r="M3" s="78" t="s">
        <v>72</v>
      </c>
      <c r="N3" s="78"/>
      <c r="O3" s="78"/>
      <c r="P3" s="78"/>
      <c r="Q3" s="78" t="s">
        <v>66</v>
      </c>
      <c r="R3" s="78"/>
      <c r="S3" s="78"/>
      <c r="T3" s="78"/>
    </row>
    <row r="4" spans="2:20" x14ac:dyDescent="0.25">
      <c r="B4" s="11" t="s">
        <v>24</v>
      </c>
      <c r="C4" s="30" t="s">
        <v>67</v>
      </c>
      <c r="D4" s="30" t="s">
        <v>68</v>
      </c>
      <c r="E4" s="30" t="s">
        <v>69</v>
      </c>
      <c r="F4" s="30" t="s">
        <v>34</v>
      </c>
      <c r="G4" s="30" t="s">
        <v>67</v>
      </c>
      <c r="H4" s="30" t="s">
        <v>68</v>
      </c>
      <c r="I4" s="30" t="s">
        <v>69</v>
      </c>
      <c r="J4" s="30" t="s">
        <v>34</v>
      </c>
      <c r="L4" s="11" t="s">
        <v>24</v>
      </c>
      <c r="M4" s="30" t="s">
        <v>67</v>
      </c>
      <c r="N4" s="30" t="s">
        <v>68</v>
      </c>
      <c r="O4" s="30" t="s">
        <v>69</v>
      </c>
      <c r="P4" s="30" t="s">
        <v>34</v>
      </c>
      <c r="Q4" s="30" t="s">
        <v>67</v>
      </c>
      <c r="R4" s="30" t="s">
        <v>68</v>
      </c>
      <c r="S4" s="30" t="s">
        <v>69</v>
      </c>
      <c r="T4" s="30" t="s">
        <v>34</v>
      </c>
    </row>
    <row r="5" spans="2:20" x14ac:dyDescent="0.25">
      <c r="B5" s="28" t="s">
        <v>40</v>
      </c>
      <c r="C5" s="67">
        <f>'FAC 2002-2018 BUS'!I13</f>
        <v>3.4489266931557738E-2</v>
      </c>
      <c r="D5" s="67">
        <f>'FAC 2002-2018 BUS'!I42</f>
        <v>-9.537056150137091E-2</v>
      </c>
      <c r="E5" s="67">
        <f>'FAC 2002-2018 BUS'!I71</f>
        <v>-2.8265002806080686E-2</v>
      </c>
      <c r="F5" s="67">
        <f>'FAC 2002-2018 BUS'!I100</f>
        <v>0.19250076073971956</v>
      </c>
      <c r="G5" s="67">
        <f>'FAC 2002-2018 BUS'!AD13</f>
        <v>6.2521860796382653E-2</v>
      </c>
      <c r="H5" s="67">
        <f>'FAC 2002-2018 BUS'!AD42</f>
        <v>2.7094768160714815E-2</v>
      </c>
      <c r="I5" s="67">
        <f>'FAC 2002-2018 BUS'!AD71</f>
        <v>0.47244771056588131</v>
      </c>
      <c r="J5" s="67">
        <f>'FAC 2002-2018 BUS'!AD100</f>
        <v>0.16427767325965761</v>
      </c>
      <c r="L5" s="28" t="s">
        <v>40</v>
      </c>
      <c r="M5" s="67">
        <f>'FAC 2012-2018 BUS'!I13</f>
        <v>6.4852314110392717E-2</v>
      </c>
      <c r="N5" s="67">
        <f>'FAC 2012-2018 BUS'!I42</f>
        <v>4.0171139726192351E-2</v>
      </c>
      <c r="O5" s="67">
        <f>'FAC 2012-2018 BUS'!I71</f>
        <v>7.4717766358739501E-2</v>
      </c>
      <c r="P5" s="67">
        <f>'FAC 2012-2018 BUS'!I100</f>
        <v>0.14330255219192267</v>
      </c>
      <c r="Q5" s="67">
        <f>'FAC 2012-2018 BUS'!AD13</f>
        <v>5.8274158701342768E-2</v>
      </c>
      <c r="R5" s="67">
        <f>'FAC 2012-2018 BUS'!AD42</f>
        <v>6.3028282469003827E-2</v>
      </c>
      <c r="S5" s="67">
        <f>'FAC 2012-2018 BUS'!AD71</f>
        <v>7.1728514740824839E-2</v>
      </c>
      <c r="T5" s="67">
        <f>'FAC 2012-2018 BUS'!AD100</f>
        <v>0.11695001767624388</v>
      </c>
    </row>
    <row r="6" spans="2:20" x14ac:dyDescent="0.25">
      <c r="B6" s="28" t="s">
        <v>63</v>
      </c>
      <c r="C6" s="67">
        <f>'FAC 2002-2018 BUS'!I14</f>
        <v>0.11912642583137067</v>
      </c>
      <c r="D6" s="67">
        <f>'FAC 2002-2018 BUS'!I43</f>
        <v>0.20533403707131681</v>
      </c>
      <c r="E6" s="67">
        <f>'FAC 2002-2018 BUS'!I72</f>
        <v>6.4376567198163093E-2</v>
      </c>
      <c r="F6" s="67">
        <f>'FAC 2002-2018 BUS'!I101</f>
        <v>0.62197048379044406</v>
      </c>
      <c r="G6" s="67">
        <f>'FAC 2002-2018 BUS'!AD14</f>
        <v>-3.689916371456025E-2</v>
      </c>
      <c r="H6" s="67">
        <f>'FAC 2002-2018 BUS'!AD43</f>
        <v>-3.6277121281513822E-2</v>
      </c>
      <c r="I6" s="67">
        <f>'FAC 2002-2018 BUS'!AD72</f>
        <v>-9.693474949104372E-2</v>
      </c>
      <c r="J6" s="67">
        <f>'FAC 2002-2018 BUS'!AD101</f>
        <v>-7.4946595522047826E-2</v>
      </c>
      <c r="L6" s="28" t="s">
        <v>63</v>
      </c>
      <c r="M6" s="67">
        <f>'FAC 2012-2018 BUS'!I14</f>
        <v>-3.4299840878970755E-3</v>
      </c>
      <c r="N6" s="67">
        <f>'FAC 2012-2018 BUS'!I43</f>
        <v>8.1357022854126049E-2</v>
      </c>
      <c r="O6" s="67">
        <f>'FAC 2012-2018 BUS'!I72</f>
        <v>0.16847667463718641</v>
      </c>
      <c r="P6" s="67">
        <f>'FAC 2012-2018 BUS'!I101</f>
        <v>0.19752873989827835</v>
      </c>
      <c r="Q6" s="67">
        <f>'FAC 2012-2018 BUS'!AD14</f>
        <v>-1.3802824112607711E-3</v>
      </c>
      <c r="R6" s="67">
        <f>'FAC 2012-2018 BUS'!AD43</f>
        <v>-1.2210106076450952E-2</v>
      </c>
      <c r="S6" s="67">
        <f>'FAC 2012-2018 BUS'!AD72</f>
        <v>-3.8866814645018628E-2</v>
      </c>
      <c r="T6" s="67">
        <f>'FAC 2012-2018 BUS'!AD101</f>
        <v>-6.3100792758316246E-2</v>
      </c>
    </row>
    <row r="7" spans="2:20" x14ac:dyDescent="0.25">
      <c r="B7" s="28" t="s">
        <v>59</v>
      </c>
      <c r="C7" s="67">
        <f>'FAC 2002-2018 BUS'!I15</f>
        <v>0.21850486774201983</v>
      </c>
      <c r="D7" s="67">
        <f>'FAC 2002-2018 BUS'!I44</f>
        <v>0.18249225004828218</v>
      </c>
      <c r="E7" s="67">
        <f>'FAC 2002-2018 BUS'!I73</f>
        <v>0.10962670914808581</v>
      </c>
      <c r="F7" s="67">
        <f>'FAC 2002-2018 BUS'!I102</f>
        <v>0.15994463230777156</v>
      </c>
      <c r="G7" s="67">
        <f>'FAC 2002-2018 BUS'!AD15</f>
        <v>8.265787182769406E-2</v>
      </c>
      <c r="H7" s="67">
        <f>'FAC 2002-2018 BUS'!AD44</f>
        <v>9.3210558485432096E-2</v>
      </c>
      <c r="I7" s="67">
        <f>'FAC 2002-2018 BUS'!AD73</f>
        <v>0.15708341962183137</v>
      </c>
      <c r="J7" s="67">
        <f>'FAC 2002-2018 BUS'!AD102</f>
        <v>5.6196499377204938E-2</v>
      </c>
      <c r="L7" s="28" t="s">
        <v>59</v>
      </c>
      <c r="M7" s="67">
        <f>'FAC 2012-2018 BUS'!I15</f>
        <v>6.8538672088192421E-2</v>
      </c>
      <c r="N7" s="67">
        <f>'FAC 2012-2018 BUS'!I44</f>
        <v>8.263636231948035E-2</v>
      </c>
      <c r="O7" s="67">
        <f>'FAC 2012-2018 BUS'!I73</f>
        <v>5.6378606502936579E-2</v>
      </c>
      <c r="P7" s="67">
        <f>'FAC 2012-2018 BUS'!I102</f>
        <v>6.8027813555046501E-2</v>
      </c>
      <c r="Q7" s="67">
        <f>'FAC 2012-2018 BUS'!AD15</f>
        <v>2.7563615727440434E-2</v>
      </c>
      <c r="R7" s="67">
        <f>'FAC 2012-2018 BUS'!AD44</f>
        <v>3.0251733316718796E-2</v>
      </c>
      <c r="S7" s="67">
        <f>'FAC 2012-2018 BUS'!AD73</f>
        <v>2.0530507191282379E-2</v>
      </c>
      <c r="T7" s="67">
        <f>'FAC 2012-2018 BUS'!AD102</f>
        <v>2.4251189635833045E-2</v>
      </c>
    </row>
    <row r="8" spans="2:20" x14ac:dyDescent="0.25">
      <c r="B8" s="28" t="s">
        <v>83</v>
      </c>
      <c r="C8" s="67">
        <f>'FAC 2002-2018 BUS'!I16</f>
        <v>-0.20662462700296369</v>
      </c>
      <c r="D8" s="67">
        <f>'FAC 2002-2018 BUS'!I45</f>
        <v>-0.24194451001403183</v>
      </c>
      <c r="E8" s="67">
        <f>'FAC 2002-2018 BUS'!I74</f>
        <v>-0.2819662440896038</v>
      </c>
      <c r="F8" s="67">
        <f>'FAC 2002-2018 BUS'!I103</f>
        <v>-0.15716656812757801</v>
      </c>
      <c r="G8" s="67">
        <f>'FAC 2002-2018 BUS'!AD16</f>
        <v>-5.9164121985798637E-2</v>
      </c>
      <c r="H8" s="67">
        <f>'FAC 2002-2018 BUS'!AD45</f>
        <v>-5.1488190476304707E-2</v>
      </c>
      <c r="I8" s="67">
        <f>'FAC 2002-2018 BUS'!AD74</f>
        <v>-4.8735618388294967E-2</v>
      </c>
      <c r="J8" s="67">
        <f>'FAC 2002-2018 BUS'!AD103</f>
        <v>-6.9266690586334861E-2</v>
      </c>
      <c r="L8" s="28" t="s">
        <v>83</v>
      </c>
      <c r="M8" s="67">
        <f>'FAC 2012-2018 BUS'!I16</f>
        <v>4.7599863553333677E-3</v>
      </c>
      <c r="N8" s="67">
        <f>'FAC 2012-2018 BUS'!I45</f>
        <v>-2.434732675588791E-2</v>
      </c>
      <c r="O8" s="67">
        <f>'FAC 2012-2018 BUS'!I74</f>
        <v>-3.9328383156983726E-2</v>
      </c>
      <c r="P8" s="67">
        <f>'FAC 2012-2018 BUS'!I103</f>
        <v>-1.6923718250433928E-2</v>
      </c>
      <c r="Q8" s="67">
        <f>'FAC 2012-2018 BUS'!AD16</f>
        <v>1.100555437753166E-3</v>
      </c>
      <c r="R8" s="67">
        <f>'FAC 2012-2018 BUS'!AD45</f>
        <v>-3.6313631967572284E-3</v>
      </c>
      <c r="S8" s="67">
        <f>'FAC 2012-2018 BUS'!AD74</f>
        <v>-2.5494058587465897E-3</v>
      </c>
      <c r="T8" s="67">
        <f>'FAC 2012-2018 BUS'!AD103</f>
        <v>-6.1912993070158354E-3</v>
      </c>
    </row>
    <row r="9" spans="2:20" x14ac:dyDescent="0.25">
      <c r="B9" s="28" t="s">
        <v>60</v>
      </c>
      <c r="C9" s="67">
        <f>'FAC 2002-2018 BUS'!I17</f>
        <v>0.50217751723356208</v>
      </c>
      <c r="D9" s="67">
        <f>'FAC 2002-2018 BUS'!I46</f>
        <v>0.47347235238005658</v>
      </c>
      <c r="E9" s="67">
        <f>'FAC 2002-2018 BUS'!I75</f>
        <v>0.46590957232207186</v>
      </c>
      <c r="F9" s="67">
        <f>'FAC 2002-2018 BUS'!I104</f>
        <v>0.4792299898682828</v>
      </c>
      <c r="G9" s="67">
        <f>'FAC 2002-2018 BUS'!AD17</f>
        <v>4.9456540287050405E-2</v>
      </c>
      <c r="H9" s="67">
        <f>'FAC 2002-2018 BUS'!AD46</f>
        <v>4.4542173990325375E-2</v>
      </c>
      <c r="I9" s="67">
        <f>'FAC 2002-2018 BUS'!AD75</f>
        <v>3.5044400349495214E-2</v>
      </c>
      <c r="J9" s="67">
        <f>'FAC 2002-2018 BUS'!AD104</f>
        <v>4.9773120129281125E-2</v>
      </c>
      <c r="L9" s="28" t="s">
        <v>60</v>
      </c>
      <c r="M9" s="67">
        <f>'FAC 2012-2018 BUS'!I17</f>
        <v>-0.27678233404320463</v>
      </c>
      <c r="N9" s="67">
        <f>'FAC 2012-2018 BUS'!I46</f>
        <v>-0.29000461739767347</v>
      </c>
      <c r="O9" s="67">
        <f>'FAC 2012-2018 BUS'!I75</f>
        <v>-0.29445255251140312</v>
      </c>
      <c r="P9" s="67">
        <f>'FAC 2012-2018 BUS'!I104</f>
        <v>-0.28941668897379358</v>
      </c>
      <c r="Q9" s="67">
        <f>'FAC 2012-2018 BUS'!AD17</f>
        <v>-4.5443473005513824E-2</v>
      </c>
      <c r="R9" s="67">
        <f>'FAC 2012-2018 BUS'!AD46</f>
        <v>-4.7390858041924666E-2</v>
      </c>
      <c r="S9" s="67">
        <f>'FAC 2012-2018 BUS'!AD75</f>
        <v>-4.9801200375703902E-2</v>
      </c>
      <c r="T9" s="67">
        <f>'FAC 2012-2018 BUS'!AD104</f>
        <v>-4.5706012741918087E-2</v>
      </c>
    </row>
    <row r="10" spans="2:20" x14ac:dyDescent="0.25">
      <c r="B10" s="28" t="s">
        <v>57</v>
      </c>
      <c r="C10" s="67">
        <f>'FAC 2002-2018 BUS'!I18</f>
        <v>-8.1412723290660849E-2</v>
      </c>
      <c r="D10" s="67">
        <f>'FAC 2002-2018 BUS'!I47</f>
        <v>-0.11492849668976068</v>
      </c>
      <c r="E10" s="67">
        <f>'FAC 2002-2018 BUS'!I76</f>
        <v>-0.16165386388257819</v>
      </c>
      <c r="F10" s="67">
        <f>'FAC 2002-2018 BUS'!I105</f>
        <v>-0.13283925250491235</v>
      </c>
      <c r="G10" s="67">
        <f>'FAC 2002-2018 BUS'!AD18</f>
        <v>2.5416549662087624E-2</v>
      </c>
      <c r="H10" s="67">
        <f>'FAC 2002-2018 BUS'!AD47</f>
        <v>3.8533586892042608E-2</v>
      </c>
      <c r="I10" s="67">
        <f>'FAC 2002-2018 BUS'!AD76</f>
        <v>4.7007007996369803E-2</v>
      </c>
      <c r="J10" s="67">
        <f>'FAC 2002-2018 BUS'!AD105</f>
        <v>4.126804521710823E-2</v>
      </c>
      <c r="L10" s="28" t="s">
        <v>57</v>
      </c>
      <c r="M10" s="67">
        <f>'FAC 2012-2018 BUS'!I18</f>
        <v>0.11548841110001695</v>
      </c>
      <c r="N10" s="67">
        <f>'FAC 2012-2018 BUS'!I47</f>
        <v>9.5589703364662437E-2</v>
      </c>
      <c r="O10" s="67">
        <f>'FAC 2012-2018 BUS'!I76</f>
        <v>8.4626389259718104E-2</v>
      </c>
      <c r="P10" s="67">
        <f>'FAC 2012-2018 BUS'!I105</f>
        <v>8.3566354398319831E-2</v>
      </c>
      <c r="Q10" s="67">
        <f>'FAC 2012-2018 BUS'!AD18</f>
        <v>-2.907745359053604E-2</v>
      </c>
      <c r="R10" s="67">
        <f>'FAC 2012-2018 BUS'!AD47</f>
        <v>-2.3978225855900683E-2</v>
      </c>
      <c r="S10" s="67">
        <f>'FAC 2012-2018 BUS'!AD76</f>
        <v>-2.2805568142770311E-2</v>
      </c>
      <c r="T10" s="67">
        <f>'FAC 2012-2018 BUS'!AD105</f>
        <v>-2.0923653906467957E-2</v>
      </c>
    </row>
    <row r="11" spans="2:20" x14ac:dyDescent="0.25">
      <c r="B11" s="28" t="s">
        <v>84</v>
      </c>
      <c r="C11" s="67">
        <f>'FAC 2002-2018 BUS'!I19</f>
        <v>-7.1375205237520722E-2</v>
      </c>
      <c r="D11" s="67">
        <f>'FAC 2002-2018 BUS'!I48</f>
        <v>-8.7252482690379329E-2</v>
      </c>
      <c r="E11" s="67">
        <f>'FAC 2002-2018 BUS'!I77</f>
        <v>0.11866943254641904</v>
      </c>
      <c r="F11" s="67">
        <f>'FAC 2002-2018 BUS'!I106</f>
        <v>-5.3610848312835024E-2</v>
      </c>
      <c r="G11" s="67">
        <f>'FAC 2002-2018 BUS'!AD19</f>
        <v>-5.1571731946016917E-3</v>
      </c>
      <c r="H11" s="67">
        <f>'FAC 2002-2018 BUS'!AD48</f>
        <v>-4.5898550490746362E-3</v>
      </c>
      <c r="I11" s="67">
        <f>'FAC 2002-2018 BUS'!AD77</f>
        <v>5.3616908153837819E-3</v>
      </c>
      <c r="J11" s="67">
        <f>'FAC 2002-2018 BUS'!AD106</f>
        <v>-1.1453312078542235E-2</v>
      </c>
      <c r="L11" s="28" t="s">
        <v>84</v>
      </c>
      <c r="M11" s="67">
        <f>'FAC 2012-2018 BUS'!I19</f>
        <v>-7.6685641430355056E-2</v>
      </c>
      <c r="N11" s="67">
        <f>'FAC 2012-2018 BUS'!I48</f>
        <v>-0.12235934344277932</v>
      </c>
      <c r="O11" s="67">
        <f>'FAC 2012-2018 BUS'!I77</f>
        <v>-5.5861121138095826E-2</v>
      </c>
      <c r="P11" s="67">
        <f>'FAC 2012-2018 BUS'!I106</f>
        <v>-4.7603935258648034E-2</v>
      </c>
      <c r="Q11" s="67">
        <f>'FAC 2012-2018 BUS'!AD19</f>
        <v>-5.395488950899115E-3</v>
      </c>
      <c r="R11" s="67">
        <f>'FAC 2012-2018 BUS'!AD48</f>
        <v>-6.6811690166879269E-3</v>
      </c>
      <c r="S11" s="67">
        <f>'FAC 2012-2018 BUS'!AD77</f>
        <v>-2.7408097630090339E-3</v>
      </c>
      <c r="T11" s="67">
        <f>'FAC 2012-2018 BUS'!AD106</f>
        <v>-9.9713537026787941E-3</v>
      </c>
    </row>
    <row r="12" spans="2:20" x14ac:dyDescent="0.25">
      <c r="B12" s="28" t="s">
        <v>58</v>
      </c>
      <c r="C12" s="67">
        <f>'FAC 2002-2018 BUS'!I20</f>
        <v>0.56311882608655783</v>
      </c>
      <c r="D12" s="67">
        <f>'FAC 2002-2018 BUS'!I49</f>
        <v>0.61787830359143325</v>
      </c>
      <c r="E12" s="67">
        <f>'FAC 2002-2018 BUS'!I78</f>
        <v>0.50533554302092765</v>
      </c>
      <c r="F12" s="67">
        <f>'FAC 2002-2018 BUS'!I107</f>
        <v>0.31428571428571428</v>
      </c>
      <c r="G12" s="67">
        <f>'FAC 2002-2018 BUS'!AD20</f>
        <v>-6.8473267896392038E-3</v>
      </c>
      <c r="H12" s="67">
        <f>'FAC 2002-2018 BUS'!AD49</f>
        <v>-7.3194587138773019E-3</v>
      </c>
      <c r="I12" s="67">
        <f>'FAC 2002-2018 BUS'!AD78</f>
        <v>-1.2349425109981545E-2</v>
      </c>
      <c r="J12" s="67">
        <f>'FAC 2002-2018 BUS'!AD107</f>
        <v>-3.3483587381311253E-3</v>
      </c>
      <c r="L12" s="28" t="s">
        <v>58</v>
      </c>
      <c r="M12" s="67">
        <f>'FAC 2012-2018 BUS'!I20</f>
        <v>0.24745695532860945</v>
      </c>
      <c r="N12" s="67">
        <f>'FAC 2012-2018 BUS'!I49</f>
        <v>0.34160841463653546</v>
      </c>
      <c r="O12" s="67">
        <f>'FAC 2012-2018 BUS'!I78</f>
        <v>0.28602617520484053</v>
      </c>
      <c r="P12" s="67">
        <f>'FAC 2012-2018 BUS'!I107</f>
        <v>0.12195121951219523</v>
      </c>
      <c r="Q12" s="67">
        <f>'FAC 2012-2018 BUS'!AD20</f>
        <v>-3.5776652293380796E-3</v>
      </c>
      <c r="R12" s="67">
        <f>'FAC 2012-2018 BUS'!AD49</f>
        <v>-3.8734284853880526E-3</v>
      </c>
      <c r="S12" s="67">
        <f>'FAC 2012-2018 BUS'!AD78</f>
        <v>-3.6001211038919679E-3</v>
      </c>
      <c r="T12" s="67">
        <f>'FAC 2012-2018 BUS'!AD107</f>
        <v>-1.4239350701517235E-3</v>
      </c>
    </row>
    <row r="13" spans="2:20" x14ac:dyDescent="0.25">
      <c r="B13" s="28" t="s">
        <v>85</v>
      </c>
      <c r="C13" s="117"/>
      <c r="D13" s="117"/>
      <c r="E13" s="117"/>
      <c r="F13" s="117"/>
      <c r="G13" s="67">
        <f>'FAC 2002-2018 BUS'!AD21</f>
        <v>-9.4269770574371137E-2</v>
      </c>
      <c r="H13" s="67">
        <f>'FAC 2002-2018 BUS'!AD51</f>
        <v>-0.15029317267427483</v>
      </c>
      <c r="I13" s="67">
        <f>'FAC 2002-2018 BUS'!AD80</f>
        <v>-0.27180663901634328</v>
      </c>
      <c r="J13" s="67">
        <f>'FAC 2002-2018 BUS'!AD108</f>
        <v>-0.10296240260174018</v>
      </c>
      <c r="L13" s="28" t="s">
        <v>85</v>
      </c>
      <c r="M13" s="67"/>
      <c r="N13" s="117"/>
      <c r="O13" s="117"/>
      <c r="P13" s="67"/>
      <c r="Q13" s="67">
        <f>'FAC 2012-2018 BUS'!AD21</f>
        <v>-7.392776561407137E-2</v>
      </c>
      <c r="R13" s="67">
        <f>'FAC 2012-2018 BUS'!AD51</f>
        <v>-0.1254041514565335</v>
      </c>
      <c r="S13" s="67">
        <f>'FAC 2012-2018 BUS'!AD80</f>
        <v>-0.10926997840717276</v>
      </c>
      <c r="T13" s="67">
        <f>'FAC 2012-2018 BUS'!AD108</f>
        <v>-7.4560694931295621E-2</v>
      </c>
    </row>
    <row r="14" spans="2:20" hidden="1" x14ac:dyDescent="0.25">
      <c r="B14" s="28" t="s">
        <v>85</v>
      </c>
      <c r="C14" s="67"/>
      <c r="D14" s="67"/>
      <c r="E14" s="67"/>
      <c r="F14" s="67"/>
      <c r="G14" s="67">
        <f>'FAC 2002-2018 BUS'!AD22</f>
        <v>0</v>
      </c>
      <c r="H14" s="5"/>
      <c r="I14" s="5"/>
      <c r="J14" s="67">
        <f>'FAC 2002-2018 BUS'!AD109</f>
        <v>0</v>
      </c>
      <c r="L14" s="28" t="s">
        <v>85</v>
      </c>
      <c r="M14" s="67"/>
      <c r="N14" s="67"/>
      <c r="O14" s="67"/>
      <c r="P14" s="67"/>
      <c r="Q14" s="67">
        <f>'FAC 2012-2018 BUS'!AD22</f>
        <v>0</v>
      </c>
      <c r="R14" s="5"/>
      <c r="S14" s="5"/>
      <c r="T14" s="67">
        <f>'FAC 2012-2018 BUS'!AD109</f>
        <v>0</v>
      </c>
    </row>
    <row r="15" spans="2:20" hidden="1" x14ac:dyDescent="0.25">
      <c r="B15" s="28" t="s">
        <v>85</v>
      </c>
      <c r="C15" s="67"/>
      <c r="D15" s="67"/>
      <c r="E15" s="67"/>
      <c r="F15" s="67"/>
      <c r="G15" s="67">
        <f>'FAC 2002-2018 BUS'!AD23</f>
        <v>0</v>
      </c>
      <c r="H15" s="67">
        <f>'FAC 2002-2018 BUS'!AD52</f>
        <v>0</v>
      </c>
      <c r="I15" s="67">
        <f>'FAC 2002-2018 BUS'!AD81</f>
        <v>0</v>
      </c>
      <c r="J15" s="67">
        <f>'FAC 2002-2018 BUS'!AD110</f>
        <v>0</v>
      </c>
      <c r="L15" s="28" t="s">
        <v>85</v>
      </c>
      <c r="M15" s="67"/>
      <c r="N15" s="67"/>
      <c r="O15" s="67"/>
      <c r="P15" s="67"/>
      <c r="Q15" s="67">
        <f>'FAC 2012-2018 BUS'!AD23</f>
        <v>0</v>
      </c>
      <c r="R15" s="67">
        <f>'FAC 2012-2018 BUS'!AD52</f>
        <v>0</v>
      </c>
      <c r="S15" s="67">
        <f>'FAC 2012-2018 BUS'!AD81</f>
        <v>0</v>
      </c>
      <c r="T15" s="67">
        <f>'FAC 2012-2018 BUS'!AD110</f>
        <v>0</v>
      </c>
    </row>
    <row r="16" spans="2:20" hidden="1" x14ac:dyDescent="0.25">
      <c r="B16" s="28" t="s">
        <v>85</v>
      </c>
      <c r="C16" s="67"/>
      <c r="D16" s="67"/>
      <c r="E16" s="67"/>
      <c r="F16" s="67"/>
      <c r="G16" s="67">
        <f>'FAC 2002-2018 BUS'!AD24</f>
        <v>0</v>
      </c>
      <c r="H16" s="67">
        <f>'FAC 2002-2018 BUS'!AD53</f>
        <v>0</v>
      </c>
      <c r="I16" s="67">
        <f>'FAC 2002-2018 BUS'!AD82</f>
        <v>0</v>
      </c>
      <c r="J16" s="67">
        <f>'FAC 2002-2018 BUS'!AD111</f>
        <v>0</v>
      </c>
      <c r="L16" s="28" t="s">
        <v>85</v>
      </c>
      <c r="M16" s="67"/>
      <c r="N16" s="67"/>
      <c r="O16" s="67"/>
      <c r="P16" s="67"/>
      <c r="Q16" s="67">
        <f>'FAC 2012-2018 BUS'!AD24</f>
        <v>0</v>
      </c>
      <c r="R16" s="67">
        <f>'FAC 2012-2018 BUS'!AD53</f>
        <v>0</v>
      </c>
      <c r="S16" s="67">
        <f>'FAC 2012-2018 BUS'!AD82</f>
        <v>0</v>
      </c>
      <c r="T16" s="67">
        <f>'FAC 2012-2018 BUS'!AD111</f>
        <v>0</v>
      </c>
    </row>
    <row r="17" spans="2:20" x14ac:dyDescent="0.25">
      <c r="B17" s="28" t="s">
        <v>86</v>
      </c>
      <c r="C17" s="117"/>
      <c r="D17" s="67"/>
      <c r="E17" s="67"/>
      <c r="F17" s="117"/>
      <c r="G17" s="67">
        <f>'FAC 2002-2018 BUS'!AD25</f>
        <v>1.524424878835307E-2</v>
      </c>
      <c r="H17" s="67">
        <f>'FAC 2002-2018 BUS'!AD54</f>
        <v>1.3541934518585345E-2</v>
      </c>
      <c r="I17" s="67">
        <f>'FAC 2002-2018 BUS'!AD83</f>
        <v>1.829421405830637E-2</v>
      </c>
      <c r="J17" s="67">
        <f>'FAC 2002-2018 BUS'!AD112</f>
        <v>1.4879907877408628E-2</v>
      </c>
      <c r="L17" s="28" t="s">
        <v>86</v>
      </c>
      <c r="M17" s="67"/>
      <c r="N17" s="67"/>
      <c r="O17" s="67"/>
      <c r="P17" s="117"/>
      <c r="Q17" s="67">
        <f>'FAC 2012-2018 BUS'!AD25</f>
        <v>1.1033922984882795E-2</v>
      </c>
      <c r="R17" s="67">
        <f>'FAC 2012-2018 BUS'!AD54</f>
        <v>1.0458239721970486E-2</v>
      </c>
      <c r="S17" s="67">
        <f>'FAC 2012-2018 BUS'!AD83</f>
        <v>7.0227705764533445E-3</v>
      </c>
      <c r="T17" s="67">
        <f>'FAC 2012-2018 BUS'!AD112</f>
        <v>1.441246053376169E-2</v>
      </c>
    </row>
    <row r="18" spans="2:20" x14ac:dyDescent="0.25">
      <c r="B18" s="11" t="s">
        <v>87</v>
      </c>
      <c r="C18" s="118"/>
      <c r="D18" s="118"/>
      <c r="E18" s="118"/>
      <c r="F18" s="118"/>
      <c r="G18" s="68">
        <f>'FAC 2002-2018 BUS'!AD26</f>
        <v>-3.089021683250396E-2</v>
      </c>
      <c r="H18" s="68">
        <f>'FAC 2002-2018 BUS'!AD55</f>
        <v>-1.9814318591266613E-2</v>
      </c>
      <c r="I18" s="68">
        <f>'FAC 2002-2018 BUS'!AD84</f>
        <v>-8.2412791985925719E-3</v>
      </c>
      <c r="J18" s="68">
        <f>'FAC 2002-2018 BUS'!AD113</f>
        <v>-4.451250326203255E-2</v>
      </c>
      <c r="L18" s="11" t="s">
        <v>87</v>
      </c>
      <c r="M18" s="118"/>
      <c r="N18" s="118"/>
      <c r="O18" s="118"/>
      <c r="P18" s="118"/>
      <c r="Q18" s="68">
        <f>'FAC 2012-2018 BUS'!AD26</f>
        <v>-3.000621589752198E-2</v>
      </c>
      <c r="R18" s="68">
        <f>'FAC 2012-2018 BUS'!AD55</f>
        <v>-1.6533005228470503E-2</v>
      </c>
      <c r="S18" s="68">
        <f>'FAC 2012-2018 BUS'!AD84</f>
        <v>-3.3131067119502745E-3</v>
      </c>
      <c r="T18" s="68">
        <f>'FAC 2012-2018 BUS'!AD113</f>
        <v>-4.3114157816594452E-2</v>
      </c>
    </row>
    <row r="19" spans="2:20" x14ac:dyDescent="0.25">
      <c r="B19" s="45" t="s">
        <v>64</v>
      </c>
      <c r="C19" s="69"/>
      <c r="D19" s="69"/>
      <c r="E19" s="69"/>
      <c r="F19" s="69"/>
      <c r="G19" s="69">
        <f>'FAC 2002-2018 BUS'!AD27</f>
        <v>0</v>
      </c>
      <c r="H19" s="69">
        <f>'FAC 2002-2018 BUS'!AD56</f>
        <v>5.6178996307298945E-2</v>
      </c>
      <c r="I19" s="69">
        <f>'FAC 2002-2018 BUS'!AD85</f>
        <v>0.75740920039829795</v>
      </c>
      <c r="J19" s="69">
        <f>'FAC 2002-2018 BUS'!AD114</f>
        <v>0</v>
      </c>
      <c r="L19" s="45" t="s">
        <v>64</v>
      </c>
      <c r="M19" s="69"/>
      <c r="N19" s="69"/>
      <c r="O19" s="69"/>
      <c r="P19" s="69"/>
      <c r="Q19" s="69">
        <f>'FAC 2012-2018 BUS'!AD27</f>
        <v>0</v>
      </c>
      <c r="R19" s="69">
        <f>'FAC 2012-2018 BUS'!AD56</f>
        <v>0</v>
      </c>
      <c r="S19" s="69">
        <f>'FAC 2012-2018 BUS'!AD85</f>
        <v>6.0122963052330926E-3</v>
      </c>
      <c r="T19" s="69">
        <f>'FAC 2012-2018 BUS'!AD114</f>
        <v>0</v>
      </c>
    </row>
    <row r="20" spans="2:20" x14ac:dyDescent="0.25">
      <c r="B20" s="28" t="s">
        <v>88</v>
      </c>
      <c r="C20" s="73"/>
      <c r="D20" s="73"/>
      <c r="E20" s="73"/>
      <c r="F20" s="73"/>
      <c r="G20" s="73">
        <f>'FAC 2002-2018 BUS'!AD28</f>
        <v>-1.0180280172599754E-2</v>
      </c>
      <c r="H20" s="73">
        <f>'FAC 2002-2018 BUS'!AD57</f>
        <v>3.6039999341301865E-2</v>
      </c>
      <c r="I20" s="73">
        <f>'FAC 2002-2018 BUS'!AD86</f>
        <v>1.1837951414175589</v>
      </c>
      <c r="J20" s="73">
        <f>'FAC 2002-2018 BUS'!AD115</f>
        <v>-9.1079667603036429E-2</v>
      </c>
      <c r="L20" s="28" t="s">
        <v>88</v>
      </c>
      <c r="M20" s="73"/>
      <c r="N20" s="73"/>
      <c r="O20" s="73"/>
      <c r="P20" s="73"/>
      <c r="Q20" s="73">
        <f>'FAC 2012-2018 BUS'!AD28</f>
        <v>-8.890812469975895E-2</v>
      </c>
      <c r="R20" s="73">
        <f>'FAC 2012-2018 BUS'!AD57</f>
        <v>-0.13553147704185697</v>
      </c>
      <c r="S20" s="73">
        <f>'FAC 2012-2018 BUS'!AD86</f>
        <v>-0.12208454947254832</v>
      </c>
      <c r="T20" s="73">
        <f>'FAC 2012-2018 BUS'!AD115</f>
        <v>-0.11963309672813971</v>
      </c>
    </row>
    <row r="21" spans="2:20" ht="16.5" thickBot="1" x14ac:dyDescent="0.3">
      <c r="B21" s="12" t="s">
        <v>61</v>
      </c>
      <c r="C21" s="70"/>
      <c r="D21" s="70"/>
      <c r="E21" s="70"/>
      <c r="F21" s="70"/>
      <c r="G21" s="70">
        <f>'FAC 2002-2018 BUS'!AD29</f>
        <v>-7.6403999382182564E-2</v>
      </c>
      <c r="H21" s="70">
        <f>'FAC 2002-2018 BUS'!AD58</f>
        <v>-4.2095409721809474E-2</v>
      </c>
      <c r="I21" s="70">
        <f>'FAC 2002-2018 BUS'!AD87</f>
        <v>1.0959995830937945</v>
      </c>
      <c r="J21" s="70">
        <f>'FAC 2002-2018 BUS'!AD116</f>
        <v>-6.2464473882765104E-2</v>
      </c>
      <c r="L21" s="12" t="s">
        <v>61</v>
      </c>
      <c r="M21" s="70"/>
      <c r="N21" s="70"/>
      <c r="O21" s="70"/>
      <c r="P21" s="70"/>
      <c r="Q21" s="70">
        <f>'FAC 2012-2018 BUS'!AD29</f>
        <v>-0.11626745990307363</v>
      </c>
      <c r="R21" s="70">
        <f>'FAC 2012-2018 BUS'!AD58</f>
        <v>-0.18053245029873743</v>
      </c>
      <c r="S21" s="70">
        <f>'FAC 2012-2018 BUS'!AD87</f>
        <v>-0.15353269135322589</v>
      </c>
      <c r="T21" s="70">
        <f>'FAC 2012-2018 BUS'!AD116</f>
        <v>-5.9774961400508198E-2</v>
      </c>
    </row>
    <row r="22" spans="2:20" ht="17.25" thickTop="1" thickBot="1" x14ac:dyDescent="0.3">
      <c r="B22" s="61" t="s">
        <v>89</v>
      </c>
      <c r="C22" s="71"/>
      <c r="D22" s="71"/>
      <c r="E22" s="71"/>
      <c r="F22" s="71"/>
      <c r="G22" s="71">
        <f>'FAC 2002-2018 BUS'!AD30</f>
        <v>-6.622371920958281E-2</v>
      </c>
      <c r="H22" s="71">
        <f>'FAC 2002-2018 BUS'!AD59</f>
        <v>-7.8135409063111338E-2</v>
      </c>
      <c r="I22" s="71">
        <f>'FAC 2002-2018 BUS'!AD88</f>
        <v>-8.77955583237644E-2</v>
      </c>
      <c r="J22" s="71">
        <f>'FAC 2002-2018 BUS'!AD117</f>
        <v>2.8615193720271326E-2</v>
      </c>
      <c r="L22" s="61" t="s">
        <v>89</v>
      </c>
      <c r="M22" s="71"/>
      <c r="N22" s="71"/>
      <c r="O22" s="71"/>
      <c r="P22" s="71"/>
      <c r="Q22" s="71">
        <f>'FAC 2012-2018 BUS'!AD30</f>
        <v>-2.7359335203314683E-2</v>
      </c>
      <c r="R22" s="71">
        <f>'FAC 2012-2018 BUS'!AD59</f>
        <v>-4.5000973256880461E-2</v>
      </c>
      <c r="S22" s="71">
        <f>'FAC 2012-2018 BUS'!AD88</f>
        <v>-3.1448141880677571E-2</v>
      </c>
      <c r="T22" s="71">
        <f>'FAC 2012-2018 BUS'!AD117</f>
        <v>5.9858135327631512E-2</v>
      </c>
    </row>
    <row r="23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workbookViewId="0">
      <selection activeCell="D30" sqref="D30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2" t="s">
        <v>73</v>
      </c>
      <c r="L2" s="72" t="s">
        <v>74</v>
      </c>
    </row>
    <row r="3" spans="2:21" ht="16.5" thickBot="1" x14ac:dyDescent="0.3"/>
    <row r="4" spans="2:21" ht="16.5" thickTop="1" x14ac:dyDescent="0.25">
      <c r="B4" s="65"/>
      <c r="C4" s="78" t="s">
        <v>72</v>
      </c>
      <c r="D4" s="78"/>
      <c r="E4" s="78"/>
      <c r="F4" s="78"/>
      <c r="G4" s="78" t="s">
        <v>66</v>
      </c>
      <c r="H4" s="78"/>
      <c r="I4" s="78"/>
      <c r="J4" s="78"/>
      <c r="L4" s="65"/>
      <c r="M4" s="78" t="s">
        <v>72</v>
      </c>
      <c r="N4" s="78"/>
      <c r="O4" s="78"/>
      <c r="P4" s="78"/>
      <c r="Q4" s="78" t="s">
        <v>66</v>
      </c>
      <c r="R4" s="78"/>
      <c r="S4" s="78"/>
      <c r="T4" s="78"/>
    </row>
    <row r="5" spans="2:21" x14ac:dyDescent="0.25">
      <c r="B5" s="11" t="s">
        <v>24</v>
      </c>
      <c r="C5" s="30" t="s">
        <v>67</v>
      </c>
      <c r="D5" s="30" t="s">
        <v>68</v>
      </c>
      <c r="E5" s="30" t="s">
        <v>69</v>
      </c>
      <c r="F5" s="30" t="s">
        <v>34</v>
      </c>
      <c r="G5" s="30" t="s">
        <v>67</v>
      </c>
      <c r="H5" s="30" t="s">
        <v>68</v>
      </c>
      <c r="I5" s="30" t="s">
        <v>69</v>
      </c>
      <c r="J5" s="30" t="s">
        <v>34</v>
      </c>
      <c r="L5" s="11" t="s">
        <v>24</v>
      </c>
      <c r="M5" s="30" t="s">
        <v>67</v>
      </c>
      <c r="N5" s="30" t="s">
        <v>68</v>
      </c>
      <c r="O5" s="30" t="s">
        <v>69</v>
      </c>
      <c r="P5" s="30" t="s">
        <v>34</v>
      </c>
      <c r="Q5" s="30" t="s">
        <v>67</v>
      </c>
      <c r="R5" s="30" t="s">
        <v>68</v>
      </c>
      <c r="S5" s="30" t="s">
        <v>69</v>
      </c>
      <c r="T5" s="30" t="s">
        <v>34</v>
      </c>
    </row>
    <row r="6" spans="2:21" x14ac:dyDescent="0.25">
      <c r="B6" s="28" t="s">
        <v>40</v>
      </c>
      <c r="C6" s="67">
        <f>'FAC 2002-2018 RAIL'!I13</f>
        <v>0.37257161913236425</v>
      </c>
      <c r="D6" s="67">
        <f>'FAC 2002-2018 BUS'!I42</f>
        <v>-9.537056150137091E-2</v>
      </c>
      <c r="E6" s="67">
        <f>'FAC 2002-2018 RAIL'!I71</f>
        <v>0.88632697664193505</v>
      </c>
      <c r="F6" s="67">
        <f>'FAC 2002-2018 RAIL'!I101</f>
        <v>0.17873723344696546</v>
      </c>
      <c r="G6" s="67">
        <f>'FAC 2002-2018 RAIL'!AD13</f>
        <v>0.44461150651914932</v>
      </c>
      <c r="H6" s="67">
        <f>'FAC 2002-2018 RAIL'!AD42</f>
        <v>1.4158614562015022</v>
      </c>
      <c r="I6" s="67">
        <f>'FAC 2002-2018 RAIL'!AD71</f>
        <v>0.52959200297544673</v>
      </c>
      <c r="J6" s="67">
        <f>'FAC 2002-2018 RAIL'!AD101</f>
        <v>0.14085918468756153</v>
      </c>
      <c r="L6" s="28" t="s">
        <v>40</v>
      </c>
      <c r="M6" s="67">
        <f>'FAC 2012-2018 RAIL'!I13</f>
        <v>0.11140593828558942</v>
      </c>
      <c r="N6" s="67">
        <f>'FAC 2012-2018 RAIL'!I42</f>
        <v>0.15785466717464125</v>
      </c>
      <c r="O6" s="67">
        <f>'FAC 2012-2018 RAIL'!I71</f>
        <v>7.5587263137175453E-2</v>
      </c>
      <c r="P6" s="67">
        <f>'FAC 2012-2018 RAIL'!I101</f>
        <v>3.3747221380361569E-2</v>
      </c>
      <c r="Q6" s="67">
        <f>'FAC 2012-2018 RAIL'!AD13</f>
        <v>0.12004971291485647</v>
      </c>
      <c r="R6" s="67">
        <f>'FAC 2012-2018 RAIL'!AD42</f>
        <v>0.21731091886015255</v>
      </c>
      <c r="S6" s="67">
        <f>'FAC 2012-2018 RAIL'!AD71</f>
        <v>7.116896386815226E-2</v>
      </c>
      <c r="T6" s="67">
        <f>'FAC 2012-2018 RAIL'!AD101</f>
        <v>2.8680796041227963E-2</v>
      </c>
    </row>
    <row r="7" spans="2:21" x14ac:dyDescent="0.25">
      <c r="B7" s="28" t="s">
        <v>63</v>
      </c>
      <c r="C7" s="67">
        <f>'FAC 2002-2018 RAIL'!I14</f>
        <v>0.28899861639211899</v>
      </c>
      <c r="D7" s="67">
        <f>'FAC 2002-2018 BUS'!I43</f>
        <v>0.20533403707131681</v>
      </c>
      <c r="E7" s="67">
        <f>'FAC 2002-2018 RAIL'!I72</f>
        <v>0.12362442287230579</v>
      </c>
      <c r="F7" s="67">
        <f>'FAC 2002-2018 RAIL'!I102</f>
        <v>0.11107583076411576</v>
      </c>
      <c r="G7" s="67">
        <f>'FAC 2002-2018 RAIL'!AD14</f>
        <v>-0.13416969154772782</v>
      </c>
      <c r="H7" s="67">
        <f>'FAC 2002-2018 RAIL'!AD43</f>
        <v>-2.897762418136714E-2</v>
      </c>
      <c r="I7" s="67">
        <f>'FAC 2002-2018 RAIL'!AD72</f>
        <v>-0.18068522117216357</v>
      </c>
      <c r="J7" s="67">
        <f>'FAC 2002-2018 RAIL'!AD102</f>
        <v>-6.3474575506324349E-2</v>
      </c>
      <c r="L7" s="28" t="s">
        <v>63</v>
      </c>
      <c r="M7" s="67">
        <f>'FAC 2012-2018 RAIL'!I14</f>
        <v>0.13315698363473705</v>
      </c>
      <c r="N7" s="67">
        <f>'FAC 2012-2018 RAIL'!I43</f>
        <v>9.2193886584085449E-2</v>
      </c>
      <c r="O7" s="67">
        <f>'FAC 2012-2018 RAIL'!I72</f>
        <v>9.4625597788077442E-2</v>
      </c>
      <c r="P7" s="67">
        <f>'FAC 2012-2018 RAIL'!I102</f>
        <v>0.15282973628165708</v>
      </c>
      <c r="Q7" s="67">
        <f>'FAC 2012-2018 RAIL'!AD14</f>
        <v>-4.7258335281703076E-2</v>
      </c>
      <c r="R7" s="67">
        <f>'FAC 2012-2018 RAIL'!AD43</f>
        <v>-1.4561164790905473E-2</v>
      </c>
      <c r="S7" s="67">
        <f>'FAC 2012-2018 RAIL'!AD72</f>
        <v>-1.4185712289969669E-2</v>
      </c>
      <c r="T7" s="67">
        <f>'FAC 2012-2018 RAIL'!AD102</f>
        <v>-5.7355715603873446E-2</v>
      </c>
      <c r="U7" s="74"/>
    </row>
    <row r="8" spans="2:21" x14ac:dyDescent="0.25">
      <c r="B8" s="28" t="s">
        <v>59</v>
      </c>
      <c r="C8" s="67">
        <f>'FAC 2002-2018 RAIL'!I15</f>
        <v>0.19564199481425781</v>
      </c>
      <c r="D8" s="67">
        <f>'FAC 2002-2018 BUS'!I44</f>
        <v>0.18249225004828218</v>
      </c>
      <c r="E8" s="67">
        <f>'FAC 2002-2018 RAIL'!I73</f>
        <v>0.39725485590523602</v>
      </c>
      <c r="F8" s="67">
        <f>'FAC 2002-2018 RAIL'!I103</f>
        <v>0.15994463230777156</v>
      </c>
      <c r="G8" s="67">
        <f>'FAC 2002-2018 RAIL'!AD15</f>
        <v>9.4025920015443992E-2</v>
      </c>
      <c r="H8" s="67">
        <f>'FAC 2002-2018 RAIL'!AD44</f>
        <v>0.11105015699021357</v>
      </c>
      <c r="I8" s="67">
        <f>'FAC 2002-2018 RAIL'!AD73</f>
        <v>0.10296441107973665</v>
      </c>
      <c r="J8" s="67">
        <f>'FAC 2002-2018 RAIL'!AD103</f>
        <v>6.4073078796263644E-2</v>
      </c>
      <c r="L8" s="28" t="s">
        <v>59</v>
      </c>
      <c r="M8" s="67">
        <f>'FAC 2012-2018 RAIL'!I15</f>
        <v>6.0863671763382365E-2</v>
      </c>
      <c r="N8" s="67">
        <f>'FAC 2012-2018 RAIL'!I44</f>
        <v>3.4706900398380203E-2</v>
      </c>
      <c r="O8" s="67">
        <f>'FAC 2012-2018 RAIL'!I73</f>
        <v>4.7113997284004894E-2</v>
      </c>
      <c r="P8" s="67">
        <f>'FAC 2012-2018 RAIL'!I103</f>
        <v>6.8027813555046501E-2</v>
      </c>
      <c r="Q8" s="67">
        <f>'FAC 2012-2018 RAIL'!AD15</f>
        <v>2.5026093168559759E-2</v>
      </c>
      <c r="R8" s="67">
        <f>'FAC 2012-2018 RAIL'!AD44</f>
        <v>2.3967078617025545E-2</v>
      </c>
      <c r="S8" s="67">
        <f>'FAC 2012-2018 RAIL'!AD73</f>
        <v>1.3730295465205303E-2</v>
      </c>
      <c r="T8" s="67">
        <f>'FAC 2012-2018 RAIL'!AD103</f>
        <v>2.5964998321288957E-2</v>
      </c>
      <c r="U8" s="74"/>
    </row>
    <row r="9" spans="2:21" x14ac:dyDescent="0.25">
      <c r="B9" s="28" t="s">
        <v>83</v>
      </c>
      <c r="C9" s="67">
        <f>'FAC 2002-2018 RAIL'!I16</f>
        <v>-0.20271948845951071</v>
      </c>
      <c r="D9" s="67">
        <f>'FAC 2002-2018 BUS'!I45</f>
        <v>-0.24194451001403183</v>
      </c>
      <c r="E9" s="67">
        <f>'FAC 2002-2018 RAIL'!I74</f>
        <v>-0.42824297281767165</v>
      </c>
      <c r="F9" s="67">
        <f>'FAC 2002-2018 RAIL'!I104</f>
        <v>-0.15716656812757801</v>
      </c>
      <c r="G9" s="67">
        <f>'FAC 2002-2018 RAIL'!AD16</f>
        <v>-5.9209515653385315E-2</v>
      </c>
      <c r="H9" s="67">
        <f>'FAC 2002-2018 RAIL'!AD45</f>
        <v>-6.1945144733749354E-2</v>
      </c>
      <c r="I9" s="67">
        <f>'FAC 2002-2018 RAIL'!AD74</f>
        <v>-1.8872277924916796E-2</v>
      </c>
      <c r="J9" s="67">
        <f>'FAC 2002-2018 RAIL'!AD104</f>
        <v>-7.1416084170538588E-2</v>
      </c>
      <c r="L9" s="28" t="s">
        <v>83</v>
      </c>
      <c r="M9" s="67">
        <f>'FAC 2012-2018 RAIL'!I16</f>
        <v>7.8106358011595933E-3</v>
      </c>
      <c r="N9" s="67">
        <f>'FAC 2012-2018 RAIL'!I45</f>
        <v>-3.2168809487497563E-2</v>
      </c>
      <c r="O9" s="67">
        <f>'FAC 2012-2018 RAIL'!I74</f>
        <v>5.2180621499589686E-2</v>
      </c>
      <c r="P9" s="67">
        <f>'FAC 2012-2018 RAIL'!I104</f>
        <v>-1.6923718250433928E-2</v>
      </c>
      <c r="Q9" s="67">
        <f>'FAC 2012-2018 RAIL'!AD16</f>
        <v>1.4876369927049964E-3</v>
      </c>
      <c r="R9" s="67">
        <f>'FAC 2012-2018 RAIL'!AD45</f>
        <v>-1.416869659694852E-3</v>
      </c>
      <c r="S9" s="67">
        <f>'FAC 2012-2018 RAIL'!AD74</f>
        <v>1.0819035129213898E-3</v>
      </c>
      <c r="T9" s="67">
        <f>'FAC 2012-2018 RAIL'!AD104</f>
        <v>-6.0837262123216189E-3</v>
      </c>
      <c r="U9" s="74"/>
    </row>
    <row r="10" spans="2:21" x14ac:dyDescent="0.25">
      <c r="B10" s="28" t="s">
        <v>60</v>
      </c>
      <c r="C10" s="67">
        <f>'FAC 2002-2018 RAIL'!I17</f>
        <v>0.48293608040448777</v>
      </c>
      <c r="D10" s="67">
        <f>'FAC 2002-2018 BUS'!I46</f>
        <v>0.47347235238005658</v>
      </c>
      <c r="E10" s="67">
        <f>'FAC 2002-2018 RAIL'!I75</f>
        <v>0.43859889096551208</v>
      </c>
      <c r="F10" s="67">
        <f>'FAC 2002-2018 RAIL'!I105</f>
        <v>0.4792299898682828</v>
      </c>
      <c r="G10" s="67">
        <f>'FAC 2002-2018 RAIL'!AD17</f>
        <v>4.8218007521902771E-2</v>
      </c>
      <c r="H10" s="67">
        <f>'FAC 2002-2018 RAIL'!AD46</f>
        <v>2.5184332091842544E-2</v>
      </c>
      <c r="I10" s="67">
        <f>'FAC 2002-2018 RAIL'!AD75</f>
        <v>5.8489534132710658E-2</v>
      </c>
      <c r="J10" s="67">
        <f>'FAC 2002-2018 RAIL'!AD105</f>
        <v>3.7487610983652372E-2</v>
      </c>
      <c r="L10" s="28" t="s">
        <v>60</v>
      </c>
      <c r="M10" s="67">
        <f>'FAC 2012-2018 RAIL'!I17</f>
        <v>-0.28973494486419482</v>
      </c>
      <c r="N10" s="67">
        <f>'FAC 2012-2018 RAIL'!I46</f>
        <v>-0.28095834560796218</v>
      </c>
      <c r="O10" s="67">
        <f>'FAC 2012-2018 RAIL'!I75</f>
        <v>-0.31235081611338522</v>
      </c>
      <c r="P10" s="67">
        <f>'FAC 2012-2018 RAIL'!I105</f>
        <v>-0.28941668897379358</v>
      </c>
      <c r="Q10" s="67">
        <f>'FAC 2012-2018 RAIL'!AD17</f>
        <v>-4.5937478167065296E-2</v>
      </c>
      <c r="R10" s="67">
        <f>'FAC 2012-2018 RAIL'!AD46</f>
        <v>-4.2511736051696468E-2</v>
      </c>
      <c r="S10" s="67">
        <f>'FAC 2012-2018 RAIL'!AD75</f>
        <v>-4.0040618577585785E-2</v>
      </c>
      <c r="T10" s="67">
        <f>'FAC 2012-2018 RAIL'!AD105</f>
        <v>-4.8876595916208777E-2</v>
      </c>
      <c r="U10" s="74"/>
    </row>
    <row r="11" spans="2:21" x14ac:dyDescent="0.25">
      <c r="B11" s="28" t="s">
        <v>57</v>
      </c>
      <c r="C11" s="67">
        <f>'FAC 2002-2018 RAIL'!I18</f>
        <v>-9.8734631894557556E-2</v>
      </c>
      <c r="D11" s="67">
        <f>'FAC 2002-2018 BUS'!I47</f>
        <v>-0.11492849668976068</v>
      </c>
      <c r="E11" s="67">
        <f>'FAC 2002-2018 RAIL'!I76</f>
        <v>-0.14291607509019089</v>
      </c>
      <c r="F11" s="67">
        <f>'FAC 2002-2018 RAIL'!I106</f>
        <v>-0.13283925250491235</v>
      </c>
      <c r="G11" s="67">
        <f>'FAC 2002-2018 RAIL'!AD18</f>
        <v>2.9109853357192683E-2</v>
      </c>
      <c r="H11" s="67">
        <f>'FAC 2002-2018 RAIL'!AD47</f>
        <v>3.2416140878708352E-2</v>
      </c>
      <c r="I11" s="67">
        <f>'FAC 2002-2018 RAIL'!AD76</f>
        <v>5.3427906212116093E-2</v>
      </c>
      <c r="J11" s="67">
        <f>'FAC 2002-2018 RAIL'!AD106</f>
        <v>3.4823545012512294E-2</v>
      </c>
      <c r="L11" s="28" t="s">
        <v>57</v>
      </c>
      <c r="M11" s="67">
        <f>'FAC 2012-2018 RAIL'!I18</f>
        <v>0.11200637914478806</v>
      </c>
      <c r="N11" s="67">
        <f>'FAC 2012-2018 RAIL'!I47</f>
        <v>9.8107349282175349E-2</v>
      </c>
      <c r="O11" s="67">
        <f>'FAC 2012-2018 RAIL'!I76</f>
        <v>0.12406486467027422</v>
      </c>
      <c r="P11" s="67">
        <f>'FAC 2012-2018 RAIL'!I106</f>
        <v>8.3566354398319831E-2</v>
      </c>
      <c r="Q11" s="67">
        <f>'FAC 2012-2018 RAIL'!AD18</f>
        <v>-2.9118987602409444E-2</v>
      </c>
      <c r="R11" s="67">
        <f>'FAC 2012-2018 RAIL'!AD47</f>
        <v>-2.5109713085701563E-2</v>
      </c>
      <c r="S11" s="67">
        <f>'FAC 2012-2018 RAIL'!AD76</f>
        <v>-3.1189504592256556E-2</v>
      </c>
      <c r="T11" s="67">
        <f>'FAC 2012-2018 RAIL'!AD106</f>
        <v>-2.3678703917173978E-2</v>
      </c>
      <c r="U11" s="74"/>
    </row>
    <row r="12" spans="2:21" x14ac:dyDescent="0.25">
      <c r="B12" s="28" t="s">
        <v>84</v>
      </c>
      <c r="C12" s="67">
        <f>'FAC 2002-2018 RAIL'!I19</f>
        <v>-5.076112342494965E-2</v>
      </c>
      <c r="D12" s="67">
        <f>'FAC 2002-2018 BUS'!I48</f>
        <v>-8.7252482690379329E-2</v>
      </c>
      <c r="E12" s="67">
        <f>'FAC 2002-2018 RAIL'!I77</f>
        <v>-0.20358756321116644</v>
      </c>
      <c r="F12" s="67">
        <f>'FAC 2002-2018 RAIL'!I107</f>
        <v>-5.3610848312835024E-2</v>
      </c>
      <c r="G12" s="67">
        <f>'FAC 2002-2018 RAIL'!AD19</f>
        <v>-4.3163512642092755E-3</v>
      </c>
      <c r="H12" s="67">
        <f>'FAC 2002-2018 RAIL'!AD48</f>
        <v>-6.2986857666183253E-3</v>
      </c>
      <c r="I12" s="67">
        <f>'FAC 2002-2018 RAIL'!AD77</f>
        <v>-1.1652579969846632E-2</v>
      </c>
      <c r="J12" s="67">
        <f>'FAC 2002-2018 RAIL'!AD107</f>
        <v>-1.2259753682378327E-2</v>
      </c>
      <c r="L12" s="28" t="s">
        <v>84</v>
      </c>
      <c r="M12" s="67">
        <f>'FAC 2012-2018 RAIL'!I19</f>
        <v>-6.8281354379317816E-2</v>
      </c>
      <c r="N12" s="67">
        <f>'FAC 2012-2018 RAIL'!I48</f>
        <v>-0.14609351381342839</v>
      </c>
      <c r="O12" s="67">
        <f>'FAC 2012-2018 RAIL'!I77</f>
        <v>-0.21937201744983703</v>
      </c>
      <c r="P12" s="67">
        <f>'FAC 2012-2018 RAIL'!I107</f>
        <v>-4.7603935258648034E-2</v>
      </c>
      <c r="Q12" s="67">
        <f>'FAC 2012-2018 RAIL'!AD19</f>
        <v>-5.1977807834999419E-3</v>
      </c>
      <c r="R12" s="67">
        <f>'FAC 2012-2018 RAIL'!AD48</f>
        <v>-8.0323057831003207E-3</v>
      </c>
      <c r="S12" s="67">
        <f>'FAC 2012-2018 RAIL'!AD77</f>
        <v>-9.6110850197440607E-3</v>
      </c>
      <c r="T12" s="67">
        <f>'FAC 2012-2018 RAIL'!AD107</f>
        <v>-1.0419060977944445E-2</v>
      </c>
      <c r="U12" s="74"/>
    </row>
    <row r="13" spans="2:21" x14ac:dyDescent="0.25">
      <c r="B13" s="28" t="s">
        <v>58</v>
      </c>
      <c r="C13" s="67">
        <f>'FAC 2002-2018 RAIL'!I20</f>
        <v>0.56211127601351163</v>
      </c>
      <c r="D13" s="67">
        <f>'FAC 2002-2018 BUS'!I49</f>
        <v>0.61787830359143325</v>
      </c>
      <c r="E13" s="67">
        <f>'FAC 2002-2018 RAIL'!I78</f>
        <v>1.741043713598398</v>
      </c>
      <c r="F13" s="67">
        <f>'FAC 2002-2018 RAIL'!I108</f>
        <v>0.31428571428571428</v>
      </c>
      <c r="G13" s="67">
        <f>'FAC 2002-2018 RAIL'!AD20</f>
        <v>-8.5885191529534739E-3</v>
      </c>
      <c r="H13" s="67">
        <f>'FAC 2002-2018 RAIL'!AD49</f>
        <v>-1.4671758567462525E-2</v>
      </c>
      <c r="I13" s="67">
        <f>'FAC 2002-2018 RAIL'!AD78</f>
        <v>-1.5361440535026596E-2</v>
      </c>
      <c r="J13" s="67">
        <f>'FAC 2002-2018 RAIL'!AD108</f>
        <v>-4.1897763377139775E-3</v>
      </c>
      <c r="L13" s="28" t="s">
        <v>58</v>
      </c>
      <c r="M13" s="67">
        <f>'FAC 2012-2018 RAIL'!I20</f>
        <v>0.24701675291615133</v>
      </c>
      <c r="N13" s="67">
        <f>'FAC 2012-2018 RAIL'!I49</f>
        <v>0.33640877162207183</v>
      </c>
      <c r="O13" s="67">
        <f>'FAC 2012-2018 RAIL'!I78</f>
        <v>0.73730186636372741</v>
      </c>
      <c r="P13" s="67">
        <f>'FAC 2012-2018 RAIL'!I108</f>
        <v>0.12195121951219523</v>
      </c>
      <c r="Q13" s="67">
        <f>'FAC 2012-2018 RAIL'!AD20</f>
        <v>-3.5453946410498381E-3</v>
      </c>
      <c r="R13" s="67">
        <f>'FAC 2012-2018 RAIL'!AD49</f>
        <v>-4.7061410442287366E-3</v>
      </c>
      <c r="S13" s="67">
        <f>'FAC 2012-2018 RAIL'!AD78</f>
        <v>-6.7746491430988676E-3</v>
      </c>
      <c r="T13" s="67">
        <f>'FAC 2012-2018 RAIL'!AD108</f>
        <v>-1.5702904434382703E-3</v>
      </c>
      <c r="U13" s="74"/>
    </row>
    <row r="14" spans="2:21" hidden="1" x14ac:dyDescent="0.25">
      <c r="B14" s="28" t="s">
        <v>85</v>
      </c>
      <c r="C14" s="67" t="str">
        <f>'FAC 2002-2018 RAIL'!I21</f>
        <v>-</v>
      </c>
      <c r="D14" s="67" t="str">
        <f>'FAC 2002-2018 BUS'!I50</f>
        <v>-</v>
      </c>
      <c r="E14" s="67" t="str">
        <f>'FAC 2002-2018 RAIL'!I79</f>
        <v>-</v>
      </c>
      <c r="F14" s="67" t="str">
        <f>'FAC 2002-2018 RAIL'!I109</f>
        <v>-</v>
      </c>
      <c r="G14" s="67">
        <f>'FAC 2002-2018 RAIL'!AD21</f>
        <v>0</v>
      </c>
      <c r="H14" s="67">
        <f>'FAC 2002-2018 RAIL'!AD50</f>
        <v>0</v>
      </c>
      <c r="I14" s="67">
        <f>'FAC 2002-2018 RAIL'!AD79</f>
        <v>0</v>
      </c>
      <c r="J14" s="67">
        <f>'FAC 2002-2018 RAIL'!AD109</f>
        <v>0</v>
      </c>
      <c r="L14" s="28" t="s">
        <v>85</v>
      </c>
      <c r="M14" s="67" t="str">
        <f>'FAC 2012-2018 RAIL'!I21</f>
        <v>-</v>
      </c>
      <c r="N14" s="67" t="str">
        <f>'FAC 2012-2018 RAIL'!I50</f>
        <v>-</v>
      </c>
      <c r="O14" s="67" t="str">
        <f>'FAC 2012-2018 RAIL'!I79</f>
        <v>-</v>
      </c>
      <c r="P14" s="67" t="str">
        <f>'FAC 2012-2018 RAIL'!I109</f>
        <v>-</v>
      </c>
      <c r="Q14" s="67">
        <f>'FAC 2012-2018 RAIL'!AD21</f>
        <v>0</v>
      </c>
      <c r="R14" s="67">
        <f>'FAC 2012-2018 RAIL'!AD50</f>
        <v>0</v>
      </c>
      <c r="S14" s="67">
        <f>'FAC 2012-2018 RAIL'!AD79</f>
        <v>0</v>
      </c>
      <c r="T14" s="67">
        <f>'FAC 2012-2018 RAIL'!AD109</f>
        <v>0</v>
      </c>
      <c r="U14" s="74"/>
    </row>
    <row r="15" spans="2:21" hidden="1" x14ac:dyDescent="0.25">
      <c r="B15" s="28" t="s">
        <v>85</v>
      </c>
      <c r="C15" s="67" t="str">
        <f>'FAC 2002-2018 RAIL'!I22</f>
        <v>-</v>
      </c>
      <c r="D15" s="67" t="str">
        <f>'FAC 2002-2018 BUS'!I51</f>
        <v>-</v>
      </c>
      <c r="E15" s="67" t="str">
        <f>'FAC 2002-2018 RAIL'!I80</f>
        <v>-</v>
      </c>
      <c r="F15" s="67" t="str">
        <f>'FAC 2002-2018 RAIL'!I110</f>
        <v>-</v>
      </c>
      <c r="G15" s="67">
        <f>'FAC 2002-2018 RAIL'!AD22</f>
        <v>0</v>
      </c>
      <c r="H15" s="67">
        <f>'FAC 2002-2018 RAIL'!AD51</f>
        <v>0</v>
      </c>
      <c r="I15" s="67">
        <f>'FAC 2002-2018 RAIL'!AD80</f>
        <v>0</v>
      </c>
      <c r="J15" s="67">
        <f>'FAC 2002-2018 RAIL'!AD110</f>
        <v>0</v>
      </c>
      <c r="L15" s="28" t="s">
        <v>85</v>
      </c>
      <c r="M15" s="67" t="str">
        <f>'FAC 2012-2018 RAIL'!I22</f>
        <v>-</v>
      </c>
      <c r="N15" s="67" t="str">
        <f>'FAC 2012-2018 RAIL'!I51</f>
        <v>-</v>
      </c>
      <c r="O15" s="67" t="str">
        <f>'FAC 2012-2018 RAIL'!I80</f>
        <v>-</v>
      </c>
      <c r="P15" s="67" t="str">
        <f>'FAC 2012-2018 RAIL'!I110</f>
        <v>-</v>
      </c>
      <c r="Q15" s="67">
        <f>'FAC 2012-2018 RAIL'!AD22</f>
        <v>0</v>
      </c>
      <c r="R15" s="67">
        <f>'FAC 2012-2018 RAIL'!AD51</f>
        <v>0</v>
      </c>
      <c r="S15" s="67">
        <f>'FAC 2012-2018 RAIL'!AD80</f>
        <v>0</v>
      </c>
      <c r="T15" s="67">
        <f>'FAC 2012-2018 RAIL'!AD110</f>
        <v>0</v>
      </c>
      <c r="U15" s="74"/>
    </row>
    <row r="16" spans="2:21" x14ac:dyDescent="0.25">
      <c r="B16" s="28" t="s">
        <v>85</v>
      </c>
      <c r="C16" s="67"/>
      <c r="D16" s="67"/>
      <c r="E16" s="67"/>
      <c r="F16" s="67"/>
      <c r="G16" s="67">
        <f>'FAC 2002-2018 RAIL'!AD23</f>
        <v>-2.6173633881780189E-2</v>
      </c>
      <c r="H16" s="67">
        <f>'FAC 2002-2018 RAIL'!AD53</f>
        <v>-0.28463182761522615</v>
      </c>
      <c r="I16" s="67">
        <f>'FAC 2002-2018 RAIL'!AD82</f>
        <v>-0.1652401890761262</v>
      </c>
      <c r="J16" s="67">
        <f>'FAC 2002-2018 RAIL'!AD111</f>
        <v>-2.719003570062873E-2</v>
      </c>
      <c r="L16" s="28" t="s">
        <v>85</v>
      </c>
      <c r="M16" s="67"/>
      <c r="N16" s="67"/>
      <c r="O16" s="67"/>
      <c r="P16" s="67"/>
      <c r="Q16" s="67">
        <f>'FAC 2012-2018 RAIL'!AD23</f>
        <v>-1.5067773938145129E-2</v>
      </c>
      <c r="R16" s="67">
        <f>'FAC 2012-2018 RAIL'!AD53</f>
        <v>-0.12602043145065703</v>
      </c>
      <c r="S16" s="67">
        <f>'FAC 2012-2018 RAIL'!AD82</f>
        <v>-0.10838613785626197</v>
      </c>
      <c r="T16" s="67">
        <f>'FAC 2012-2018 RAIL'!AD111</f>
        <v>-1.6311634558921938E-2</v>
      </c>
      <c r="U16" s="74"/>
    </row>
    <row r="17" spans="2:21" hidden="1" x14ac:dyDescent="0.25">
      <c r="B17" s="28" t="s">
        <v>85</v>
      </c>
      <c r="C17" s="67"/>
      <c r="D17" s="67"/>
      <c r="E17" s="67"/>
      <c r="F17" s="67"/>
      <c r="G17" s="67">
        <f>'FAC 2002-2018 RAIL'!AD24</f>
        <v>0</v>
      </c>
      <c r="H17" s="5"/>
      <c r="I17" s="5"/>
      <c r="J17" s="67">
        <f>'FAC 2002-2018 RAIL'!AD112</f>
        <v>0</v>
      </c>
      <c r="L17" s="28" t="s">
        <v>85</v>
      </c>
      <c r="M17" s="67"/>
      <c r="N17" s="67"/>
      <c r="O17" s="67"/>
      <c r="P17" s="67"/>
      <c r="Q17" s="67">
        <f>'FAC 2012-2018 RAIL'!AD24</f>
        <v>0</v>
      </c>
      <c r="R17" s="5"/>
      <c r="S17" s="5"/>
      <c r="T17" s="67">
        <f>'FAC 2012-2018 RAIL'!AD112</f>
        <v>0</v>
      </c>
      <c r="U17" s="74"/>
    </row>
    <row r="18" spans="2:21" x14ac:dyDescent="0.25">
      <c r="B18" s="28" t="s">
        <v>86</v>
      </c>
      <c r="C18" s="67"/>
      <c r="D18" s="67"/>
      <c r="E18" s="67"/>
      <c r="F18" s="67"/>
      <c r="G18" s="67">
        <f>'FAC 2002-2018 RAIL'!AD25</f>
        <v>2.0001213291517089E-2</v>
      </c>
      <c r="H18" s="67">
        <f>'FAC 2002-2018 RAIL'!AD54</f>
        <v>1.96310730821024E-2</v>
      </c>
      <c r="I18" s="67">
        <f>'FAC 2002-2018 RAIL'!AD83</f>
        <v>1.2132556309432847E-2</v>
      </c>
      <c r="J18" s="67">
        <f>'FAC 2002-2018 RAIL'!AD113</f>
        <v>1.9082582592710399E-2</v>
      </c>
      <c r="L18" s="28" t="s">
        <v>86</v>
      </c>
      <c r="M18" s="67"/>
      <c r="N18" s="67"/>
      <c r="O18" s="67"/>
      <c r="P18" s="67"/>
      <c r="Q18" s="67">
        <f>'FAC 2012-2018 RAIL'!AD25</f>
        <v>9.2230657124160488E-3</v>
      </c>
      <c r="R18" s="67">
        <f>'FAC 2012-2018 RAIL'!AD54</f>
        <v>8.0011481718008492E-3</v>
      </c>
      <c r="S18" s="67">
        <f>'FAC 2012-2018 RAIL'!AD83</f>
        <v>0</v>
      </c>
      <c r="T18" s="67">
        <f>'FAC 2012-2018 RAIL'!AD113</f>
        <v>1.5007320758249631E-2</v>
      </c>
      <c r="U18" s="74"/>
    </row>
    <row r="19" spans="2:21" x14ac:dyDescent="0.25">
      <c r="B19" s="11" t="s">
        <v>87</v>
      </c>
      <c r="C19" s="67"/>
      <c r="D19" s="67"/>
      <c r="E19" s="67"/>
      <c r="F19" s="67"/>
      <c r="G19" s="67">
        <f>'FAC 2002-2018 RAIL'!AD26</f>
        <v>-4.3010369065803876E-2</v>
      </c>
      <c r="H19" s="67">
        <f>'FAC 2002-2018 RAIL'!AD55</f>
        <v>-5.7105050310616787E-2</v>
      </c>
      <c r="I19" s="67">
        <f>'FAC 2002-2018 RAIL'!AD84</f>
        <v>-1.0385006995766364E-2</v>
      </c>
      <c r="J19" s="67">
        <f>'FAC 2002-2018 RAIL'!AD114</f>
        <v>-6.4533148931025533E-2</v>
      </c>
      <c r="L19" s="11" t="s">
        <v>87</v>
      </c>
      <c r="M19" s="67"/>
      <c r="N19" s="67"/>
      <c r="O19" s="67"/>
      <c r="P19" s="67"/>
      <c r="Q19" s="67">
        <f>'FAC 2012-2018 RAIL'!AD26</f>
        <v>-3.1003249337764296E-2</v>
      </c>
      <c r="R19" s="67">
        <f>'FAC 2012-2018 RAIL'!AD55</f>
        <v>-2.5283198785076545E-2</v>
      </c>
      <c r="S19" s="67">
        <f>'FAC 2012-2018 RAIL'!AD84</f>
        <v>-6.8118464773894577E-3</v>
      </c>
      <c r="T19" s="67">
        <f>'FAC 2012-2018 RAIL'!AD114</f>
        <v>-5.0751498694823018E-2</v>
      </c>
      <c r="U19" s="74"/>
    </row>
    <row r="20" spans="2:21" x14ac:dyDescent="0.25">
      <c r="B20" s="45" t="s">
        <v>64</v>
      </c>
      <c r="C20" s="69"/>
      <c r="D20" s="69"/>
      <c r="E20" s="69"/>
      <c r="F20" s="69"/>
      <c r="G20" s="69">
        <f>'FAC 2002-2018 RAIL'!AD27</f>
        <v>1.7654832906626634E-2</v>
      </c>
      <c r="H20" s="69">
        <f>'FAC 2002-2018 RAIL'!AD56</f>
        <v>0.19864417749923413</v>
      </c>
      <c r="I20" s="69">
        <f>'FAC 2002-2018 RAIL'!AD85</f>
        <v>0.31472493923132383</v>
      </c>
      <c r="J20" s="69">
        <f>'FAC 2002-2018 RAIL'!AD115</f>
        <v>0</v>
      </c>
      <c r="L20" s="45" t="s">
        <v>64</v>
      </c>
      <c r="M20" s="69"/>
      <c r="N20" s="69"/>
      <c r="O20" s="69"/>
      <c r="P20" s="69"/>
      <c r="Q20" s="69">
        <f>'FAC 2012-2018 RAIL'!AD27</f>
        <v>0</v>
      </c>
      <c r="R20" s="69">
        <f>'FAC 2012-2018 RAIL'!AD56</f>
        <v>3.0357798611487987E-2</v>
      </c>
      <c r="S20" s="69">
        <f>'FAC 2012-2018 RAIL'!AD85</f>
        <v>0</v>
      </c>
      <c r="T20" s="69">
        <f>'FAC 2012-2018 RAIL'!AD115</f>
        <v>0</v>
      </c>
    </row>
    <row r="21" spans="2:21" x14ac:dyDescent="0.25">
      <c r="B21" s="28" t="s">
        <v>88</v>
      </c>
      <c r="C21" s="73"/>
      <c r="D21" s="73"/>
      <c r="E21" s="73"/>
      <c r="F21" s="73"/>
      <c r="G21" s="73">
        <f>'FAC 2002-2018 RAIL'!AD28</f>
        <v>0.35587434856946665</v>
      </c>
      <c r="H21" s="73">
        <f>'FAC 2002-2018 RAIL'!AD57</f>
        <v>1.3144824432465119</v>
      </c>
      <c r="I21" s="73">
        <f>'FAC 2002-2018 RAIL'!AD86</f>
        <v>0.3018297299628443</v>
      </c>
      <c r="J21" s="73">
        <f>'FAC 2002-2018 RAIL'!AD116</f>
        <v>0.10771027575087233</v>
      </c>
      <c r="L21" s="28" t="s">
        <v>88</v>
      </c>
      <c r="M21" s="73"/>
      <c r="N21" s="73"/>
      <c r="O21" s="73"/>
      <c r="P21" s="73"/>
      <c r="Q21" s="73">
        <f>'FAC 2012-2018 RAIL'!AD28</f>
        <v>-2.2642413622073532E-2</v>
      </c>
      <c r="R21" s="73">
        <f>'FAC 2012-2018 RAIL'!AD57</f>
        <v>2.4734579146177937E-2</v>
      </c>
      <c r="S21" s="73">
        <f>'FAC 2012-2018 RAIL'!AD86</f>
        <v>-0.146089717241075</v>
      </c>
      <c r="T21" s="73">
        <f>'FAC 2012-2018 RAIL'!AD116</f>
        <v>-0.1288514888046226</v>
      </c>
    </row>
    <row r="22" spans="2:21" ht="16.5" thickBot="1" x14ac:dyDescent="0.3">
      <c r="B22" s="12" t="s">
        <v>61</v>
      </c>
      <c r="C22" s="70"/>
      <c r="D22" s="70"/>
      <c r="E22" s="70"/>
      <c r="F22" s="70"/>
      <c r="G22" s="70">
        <f>'FAC 2002-2018 RAIL'!AD29</f>
        <v>0.21818241286553586</v>
      </c>
      <c r="H22" s="70">
        <f>'FAC 2002-2018 RAIL'!AD58</f>
        <v>0.81745553526896586</v>
      </c>
      <c r="I22" s="70">
        <f>'FAC 2002-2018 RAIL'!AD87</f>
        <v>0.14682384200630416</v>
      </c>
      <c r="J22" s="70">
        <f>'FAC 2002-2018 RAIL'!AD117</f>
        <v>0.49172349598371778</v>
      </c>
      <c r="L22" s="12" t="s">
        <v>61</v>
      </c>
      <c r="M22" s="70"/>
      <c r="N22" s="70"/>
      <c r="O22" s="70"/>
      <c r="P22" s="70"/>
      <c r="Q22" s="70">
        <f>'FAC 2012-2018 RAIL'!AD29</f>
        <v>-3.0182780365774819E-2</v>
      </c>
      <c r="R22" s="70">
        <f>'FAC 2012-2018 RAIL'!AD58</f>
        <v>5.7874438262381922E-3</v>
      </c>
      <c r="S22" s="70">
        <f>'FAC 2012-2018 RAIL'!AD87</f>
        <v>3.3131402780084418E-2</v>
      </c>
      <c r="T22" s="70">
        <f>'FAC 2012-2018 RAIL'!AD117</f>
        <v>3.3900820514809915E-2</v>
      </c>
    </row>
    <row r="23" spans="2:21" ht="17.25" thickTop="1" thickBot="1" x14ac:dyDescent="0.3">
      <c r="B23" s="61" t="s">
        <v>89</v>
      </c>
      <c r="C23" s="71"/>
      <c r="D23" s="71"/>
      <c r="E23" s="71"/>
      <c r="F23" s="71"/>
      <c r="G23" s="71">
        <f>'FAC 2002-2018 RAIL'!AD30</f>
        <v>-0.13769193570393079</v>
      </c>
      <c r="H23" s="71">
        <f>'FAC 2002-2018 RAIL'!AD59</f>
        <v>-0.49702690797754601</v>
      </c>
      <c r="I23" s="71">
        <f>'FAC 2002-2018 RAIL'!AD88</f>
        <v>-0.15500588795654013</v>
      </c>
      <c r="J23" s="71">
        <f>'FAC 2002-2018 RAIL'!AD118</f>
        <v>0.38401322023284545</v>
      </c>
      <c r="L23" s="61" t="s">
        <v>89</v>
      </c>
      <c r="M23" s="71"/>
      <c r="N23" s="71"/>
      <c r="O23" s="71"/>
      <c r="P23" s="71"/>
      <c r="Q23" s="71">
        <f>'FAC 2012-2018 RAIL'!AD30</f>
        <v>-7.5403667437012878E-3</v>
      </c>
      <c r="R23" s="71">
        <f>'FAC 2012-2018 RAIL'!AD59</f>
        <v>-1.8947135319939745E-2</v>
      </c>
      <c r="S23" s="71">
        <f>'FAC 2012-2018 RAIL'!AD88</f>
        <v>0.17922112002115942</v>
      </c>
      <c r="T23" s="71">
        <f>'FAC 2012-2018 RAIL'!AD118</f>
        <v>0.16275230931943252</v>
      </c>
    </row>
    <row r="24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showGridLines="0" workbookViewId="0">
      <selection activeCell="AI27" sqref="AI27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0" style="15" hidden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45</v>
      </c>
      <c r="C1" s="15">
        <v>2002</v>
      </c>
    </row>
    <row r="2" spans="1:31" s="13" customFormat="1" x14ac:dyDescent="0.25">
      <c r="B2" s="18" t="s">
        <v>46</v>
      </c>
      <c r="C2" s="13">
        <v>2018</v>
      </c>
      <c r="E2" s="9"/>
      <c r="I2" s="20"/>
    </row>
    <row r="3" spans="1:31" x14ac:dyDescent="0.25">
      <c r="B3" s="21" t="s">
        <v>31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5"/>
      <c r="C8" s="66"/>
      <c r="D8" s="66"/>
      <c r="E8" s="66"/>
      <c r="F8" s="66"/>
      <c r="G8" s="78" t="s">
        <v>62</v>
      </c>
      <c r="H8" s="78"/>
      <c r="I8" s="78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8" t="s">
        <v>66</v>
      </c>
      <c r="AD8" s="78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50210669.002108097</v>
      </c>
      <c r="H13" s="32">
        <f>VLOOKUP(H11,FAC_TOTALS_APTA!$A$4:$BS$143,$F13,FALSE)</f>
        <v>51942398.1681339</v>
      </c>
      <c r="I13" s="33">
        <f>IFERROR(H13/G13-1,"-")</f>
        <v>3.4489266931557738E-2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73668137.884693295</v>
      </c>
      <c r="N13" s="32">
        <f>IF(N11=0,0,VLOOKUP(N11,FAC_TOTALS_APTA!$A$4:$BS$143,$L13,FALSE))</f>
        <v>14858985.975418899</v>
      </c>
      <c r="O13" s="32">
        <f>IF(O11=0,0,VLOOKUP(O11,FAC_TOTALS_APTA!$A$4:$BS$143,$L13,FALSE))</f>
        <v>-34748716.953290999</v>
      </c>
      <c r="P13" s="32">
        <f>IF(P11=0,0,VLOOKUP(P11,FAC_TOTALS_APTA!$A$4:$BS$143,$L13,FALSE))</f>
        <v>5598070.7876798697</v>
      </c>
      <c r="Q13" s="32">
        <f>IF(Q11=0,0,VLOOKUP(Q11,FAC_TOTALS_APTA!$A$4:$BS$143,$L13,FALSE))</f>
        <v>39707341.847191297</v>
      </c>
      <c r="R13" s="32">
        <f>IF(R11=0,0,VLOOKUP(R11,FAC_TOTALS_APTA!$A$4:$BS$143,$L13,FALSE))</f>
        <v>35569324.878848098</v>
      </c>
      <c r="S13" s="32">
        <f>IF(S11=0,0,VLOOKUP(S11,FAC_TOTALS_APTA!$A$4:$BS$143,$L13,FALSE))</f>
        <v>-4782853.4183069998</v>
      </c>
      <c r="T13" s="32">
        <f>IF(T11=0,0,VLOOKUP(T11,FAC_TOTALS_APTA!$A$4:$BS$143,$L13,FALSE))</f>
        <v>-71064888.041222095</v>
      </c>
      <c r="U13" s="32">
        <f>IF(U11=0,0,VLOOKUP(U11,FAC_TOTALS_APTA!$A$4:$BS$143,$L13,FALSE))</f>
        <v>-40181533.355351098</v>
      </c>
      <c r="V13" s="32">
        <f>IF(V11=0,0,VLOOKUP(V11,FAC_TOTALS_APTA!$A$4:$BS$143,$L13,FALSE))</f>
        <v>-13607589.765833801</v>
      </c>
      <c r="W13" s="32">
        <f>IF(W11=0,0,VLOOKUP(W11,FAC_TOTALS_APTA!$A$4:$BS$143,$L13,FALSE))</f>
        <v>30261105.473729301</v>
      </c>
      <c r="X13" s="32">
        <f>IF(X11=0,0,VLOOKUP(X11,FAC_TOTALS_APTA!$A$4:$BS$143,$L13,FALSE))</f>
        <v>6998942.5925363703</v>
      </c>
      <c r="Y13" s="32">
        <f>IF(Y11=0,0,VLOOKUP(Y11,FAC_TOTALS_APTA!$A$4:$BS$143,$L13,FALSE))</f>
        <v>32676381.4395556</v>
      </c>
      <c r="Z13" s="32">
        <f>IF(Z11=0,0,VLOOKUP(Z11,FAC_TOTALS_APTA!$A$4:$BS$143,$L13,FALSE))</f>
        <v>21557904.3169882</v>
      </c>
      <c r="AA13" s="32">
        <f>IF(AA11=0,0,VLOOKUP(AA11,FAC_TOTALS_APTA!$A$4:$BS$143,$L13,FALSE))</f>
        <v>17103963.4136011</v>
      </c>
      <c r="AB13" s="32">
        <f>IF(AB11=0,0,VLOOKUP(AB11,FAC_TOTALS_APTA!$A$4:$BS$143,$L13,FALSE))</f>
        <v>10304113.396397701</v>
      </c>
      <c r="AC13" s="35">
        <f>SUM(M13:AB13)</f>
        <v>123918690.47263472</v>
      </c>
      <c r="AD13" s="36">
        <f>AC13/G29</f>
        <v>6.2521860796382653E-2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0.96214307337159199</v>
      </c>
      <c r="H14" s="58">
        <f>VLOOKUP(H11,FAC_TOTALS_APTA!$A$4:$BS$143,$F14,FALSE)</f>
        <v>1.0767597388407599</v>
      </c>
      <c r="I14" s="33">
        <f t="shared" ref="I14:I26" si="1">IFERROR(H14/G14-1,"-")</f>
        <v>0.11912642583137067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23451013.618424099</v>
      </c>
      <c r="N14" s="32">
        <f>IF(N11=0,0,VLOOKUP(N11,FAC_TOTALS_APTA!$A$4:$BS$143,$L14,FALSE))</f>
        <v>-15039078.3063318</v>
      </c>
      <c r="O14" s="32">
        <f>IF(O11=0,0,VLOOKUP(O11,FAC_TOTALS_APTA!$A$4:$BS$143,$L14,FALSE))</f>
        <v>-5217099.7383297104</v>
      </c>
      <c r="P14" s="32">
        <f>IF(P11=0,0,VLOOKUP(P11,FAC_TOTALS_APTA!$A$4:$BS$143,$L14,FALSE))</f>
        <v>10082024.061600599</v>
      </c>
      <c r="Q14" s="32">
        <f>IF(Q11=0,0,VLOOKUP(Q11,FAC_TOTALS_APTA!$A$4:$BS$143,$L14,FALSE))</f>
        <v>-20385941.4434014</v>
      </c>
      <c r="R14" s="32">
        <f>IF(R11=0,0,VLOOKUP(R11,FAC_TOTALS_APTA!$A$4:$BS$143,$L14,FALSE))</f>
        <v>25255273.607143201</v>
      </c>
      <c r="S14" s="32">
        <f>IF(S11=0,0,VLOOKUP(S11,FAC_TOTALS_APTA!$A$4:$BS$143,$L14,FALSE))</f>
        <v>-63621596.392088503</v>
      </c>
      <c r="T14" s="32">
        <f>IF(T11=0,0,VLOOKUP(T11,FAC_TOTALS_APTA!$A$4:$BS$143,$L14,FALSE))</f>
        <v>-17824527.549885601</v>
      </c>
      <c r="U14" s="32">
        <f>IF(U11=0,0,VLOOKUP(U11,FAC_TOTALS_APTA!$A$4:$BS$143,$L14,FALSE))</f>
        <v>15322710.399470299</v>
      </c>
      <c r="V14" s="32">
        <f>IF(V11=0,0,VLOOKUP(V11,FAC_TOTALS_APTA!$A$4:$BS$143,$L14,FALSE))</f>
        <v>-22340810.702362701</v>
      </c>
      <c r="W14" s="32">
        <f>IF(W11=0,0,VLOOKUP(W11,FAC_TOTALS_APTA!$A$4:$BS$143,$L14,FALSE))</f>
        <v>-16125712.701229</v>
      </c>
      <c r="X14" s="32">
        <f>IF(X11=0,0,VLOOKUP(X11,FAC_TOTALS_APTA!$A$4:$BS$143,$L14,FALSE))</f>
        <v>-129556.862135185</v>
      </c>
      <c r="Y14" s="32">
        <f>IF(Y11=0,0,VLOOKUP(Y11,FAC_TOTALS_APTA!$A$4:$BS$143,$L14,FALSE))</f>
        <v>-9885858.7926116195</v>
      </c>
      <c r="Z14" s="32">
        <f>IF(Z11=0,0,VLOOKUP(Z11,FAC_TOTALS_APTA!$A$4:$BS$143,$L14,FALSE))</f>
        <v>-10670628.621276701</v>
      </c>
      <c r="AA14" s="32">
        <f>IF(AA11=0,0,VLOOKUP(AA11,FAC_TOTALS_APTA!$A$4:$BS$143,$L14,FALSE))</f>
        <v>18645283.2225587</v>
      </c>
      <c r="AB14" s="32">
        <f>IF(AB11=0,0,VLOOKUP(AB11,FAC_TOTALS_APTA!$A$4:$BS$143,$L14,FALSE))</f>
        <v>15350149.852120001</v>
      </c>
      <c r="AC14" s="35">
        <f t="shared" ref="AC14:AC26" si="4">SUM(M14:AB14)</f>
        <v>-73134356.348335341</v>
      </c>
      <c r="AD14" s="36">
        <f>AC14/G29</f>
        <v>-3.689916371456025E-2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6960297.26032863</v>
      </c>
      <c r="H15" s="32">
        <f>VLOOKUP(H11,FAC_TOTALS_APTA!$A$4:$BS$143,$F15,FALSE)</f>
        <v>8481156.0926418807</v>
      </c>
      <c r="I15" s="33">
        <f t="shared" si="1"/>
        <v>0.21850486774201983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14890801.861083699</v>
      </c>
      <c r="N15" s="32">
        <f>IF(N11=0,0,VLOOKUP(N11,FAC_TOTALS_APTA!$A$4:$BS$143,$L15,FALSE))</f>
        <v>17960858.0823141</v>
      </c>
      <c r="O15" s="32">
        <f>IF(O11=0,0,VLOOKUP(O11,FAC_TOTALS_APTA!$A$4:$BS$143,$L15,FALSE))</f>
        <v>18346612.535783499</v>
      </c>
      <c r="P15" s="32">
        <f>IF(P11=0,0,VLOOKUP(P11,FAC_TOTALS_APTA!$A$4:$BS$143,$L15,FALSE))</f>
        <v>23350125.553405002</v>
      </c>
      <c r="Q15" s="32">
        <f>IF(Q11=0,0,VLOOKUP(Q11,FAC_TOTALS_APTA!$A$4:$BS$143,$L15,FALSE))</f>
        <v>7751177.7756346799</v>
      </c>
      <c r="R15" s="32">
        <f>IF(R11=0,0,VLOOKUP(R11,FAC_TOTALS_APTA!$A$4:$BS$143,$L15,FALSE))</f>
        <v>5683929.5188827598</v>
      </c>
      <c r="S15" s="32">
        <f>IF(S11=0,0,VLOOKUP(S11,FAC_TOTALS_APTA!$A$4:$BS$143,$L15,FALSE))</f>
        <v>-1473131.0837824</v>
      </c>
      <c r="T15" s="32">
        <f>IF(T11=0,0,VLOOKUP(T11,FAC_TOTALS_APTA!$A$4:$BS$143,$L15,FALSE))</f>
        <v>2002182.0492676401</v>
      </c>
      <c r="U15" s="32">
        <f>IF(U11=0,0,VLOOKUP(U11,FAC_TOTALS_APTA!$A$4:$BS$143,$L15,FALSE))</f>
        <v>8497432.3227526695</v>
      </c>
      <c r="V15" s="32">
        <f>IF(V11=0,0,VLOOKUP(V11,FAC_TOTALS_APTA!$A$4:$BS$143,$L15,FALSE))</f>
        <v>10577677.354012599</v>
      </c>
      <c r="W15" s="32">
        <f>IF(W11=0,0,VLOOKUP(W11,FAC_TOTALS_APTA!$A$4:$BS$143,$L15,FALSE))</f>
        <v>9645146.6889573894</v>
      </c>
      <c r="X15" s="32">
        <f>IF(X11=0,0,VLOOKUP(X11,FAC_TOTALS_APTA!$A$4:$BS$143,$L15,FALSE))</f>
        <v>11289444.2067378</v>
      </c>
      <c r="Y15" s="32">
        <f>IF(Y11=0,0,VLOOKUP(Y11,FAC_TOTALS_APTA!$A$4:$BS$143,$L15,FALSE))</f>
        <v>10214784.090726599</v>
      </c>
      <c r="Z15" s="32">
        <f>IF(Z11=0,0,VLOOKUP(Z11,FAC_TOTALS_APTA!$A$4:$BS$143,$L15,FALSE))</f>
        <v>8134768.24412861</v>
      </c>
      <c r="AA15" s="32">
        <f>IF(AA11=0,0,VLOOKUP(AA11,FAC_TOTALS_APTA!$A$4:$BS$143,$L15,FALSE))</f>
        <v>9267335.8062921297</v>
      </c>
      <c r="AB15" s="32">
        <f>IF(AB11=0,0,VLOOKUP(AB11,FAC_TOTALS_APTA!$A$4:$BS$143,$L15,FALSE))</f>
        <v>7689236.0380116804</v>
      </c>
      <c r="AC15" s="35">
        <f t="shared" si="4"/>
        <v>163828381.04420844</v>
      </c>
      <c r="AD15" s="36">
        <f>AC15/G29</f>
        <v>8.265787182769406E-2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51.770454283682596</v>
      </c>
      <c r="H16" s="58">
        <f>VLOOKUP(H11,FAC_TOTALS_APTA!$A$4:$BS$143,$F16,FALSE)</f>
        <v>41.073403477542698</v>
      </c>
      <c r="I16" s="33">
        <f t="shared" si="1"/>
        <v>-0.20662462700296369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-20824628.856763002</v>
      </c>
      <c r="N16" s="32">
        <f>IF(N11=0,0,VLOOKUP(N11,FAC_TOTALS_APTA!$A$4:$BS$143,$L16,FALSE))</f>
        <v>-19744158.019365001</v>
      </c>
      <c r="O16" s="32">
        <f>IF(O11=0,0,VLOOKUP(O11,FAC_TOTALS_APTA!$A$4:$BS$143,$L16,FALSE))</f>
        <v>-17712133.750411</v>
      </c>
      <c r="P16" s="32">
        <f>IF(P11=0,0,VLOOKUP(P11,FAC_TOTALS_APTA!$A$4:$BS$143,$L16,FALSE))</f>
        <v>-19862488.235452302</v>
      </c>
      <c r="Q16" s="32">
        <f>IF(Q11=0,0,VLOOKUP(Q11,FAC_TOTALS_APTA!$A$4:$BS$143,$L16,FALSE))</f>
        <v>-7098774.9855081597</v>
      </c>
      <c r="R16" s="32">
        <f>IF(R11=0,0,VLOOKUP(R11,FAC_TOTALS_APTA!$A$4:$BS$143,$L16,FALSE))</f>
        <v>-8704013.40038619</v>
      </c>
      <c r="S16" s="32">
        <f>IF(S11=0,0,VLOOKUP(S11,FAC_TOTALS_APTA!$A$4:$BS$143,$L16,FALSE))</f>
        <v>-11280334.2594142</v>
      </c>
      <c r="T16" s="32">
        <f>IF(T11=0,0,VLOOKUP(T11,FAC_TOTALS_APTA!$A$4:$BS$143,$L16,FALSE))</f>
        <v>-5563187.4459224399</v>
      </c>
      <c r="U16" s="32">
        <f>IF(U11=0,0,VLOOKUP(U11,FAC_TOTALS_APTA!$A$4:$BS$143,$L16,FALSE))</f>
        <v>-8375600.4785643797</v>
      </c>
      <c r="V16" s="32">
        <f>IF(V11=0,0,VLOOKUP(V11,FAC_TOTALS_APTA!$A$4:$BS$143,$L16,FALSE))</f>
        <v>-343883.12016486999</v>
      </c>
      <c r="W16" s="32">
        <f>IF(W11=0,0,VLOOKUP(W11,FAC_TOTALS_APTA!$A$4:$BS$143,$L16,FALSE))</f>
        <v>-295501.26651126298</v>
      </c>
      <c r="X16" s="32">
        <f>IF(X11=0,0,VLOOKUP(X11,FAC_TOTALS_APTA!$A$4:$BS$143,$L16,FALSE))</f>
        <v>200984.945279023</v>
      </c>
      <c r="Y16" s="32">
        <f>IF(Y11=0,0,VLOOKUP(Y11,FAC_TOTALS_APTA!$A$4:$BS$143,$L16,FALSE))</f>
        <v>434922.44341572298</v>
      </c>
      <c r="Z16" s="32">
        <f>IF(Z11=0,0,VLOOKUP(Z11,FAC_TOTALS_APTA!$A$4:$BS$143,$L16,FALSE))</f>
        <v>1028974.8868583801</v>
      </c>
      <c r="AA16" s="32">
        <f>IF(AA11=0,0,VLOOKUP(AA11,FAC_TOTALS_APTA!$A$4:$BS$143,$L16,FALSE))</f>
        <v>374237.54468727298</v>
      </c>
      <c r="AB16" s="32">
        <f>IF(AB11=0,0,VLOOKUP(AB11,FAC_TOTALS_APTA!$A$4:$BS$143,$L16,FALSE))</f>
        <v>501951.30948506598</v>
      </c>
      <c r="AC16" s="35">
        <f t="shared" si="4"/>
        <v>-117263632.68873736</v>
      </c>
      <c r="AD16" s="36">
        <f>AC16/G29</f>
        <v>-5.9164121985798637E-2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1.9678602713629301</v>
      </c>
      <c r="H17" s="37">
        <f>VLOOKUP(H11,FAC_TOTALS_APTA!$A$4:$BS$143,$F17,FALSE)</f>
        <v>2.9560754566985299</v>
      </c>
      <c r="I17" s="33">
        <f t="shared" si="1"/>
        <v>0.50217751723356208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32104661.904764201</v>
      </c>
      <c r="N17" s="32">
        <f>IF(N11=0,0,VLOOKUP(N11,FAC_TOTALS_APTA!$A$4:$BS$143,$L17,FALSE))</f>
        <v>33217281.546094399</v>
      </c>
      <c r="O17" s="32">
        <f>IF(O11=0,0,VLOOKUP(O11,FAC_TOTALS_APTA!$A$4:$BS$143,$L17,FALSE))</f>
        <v>43167395.657005802</v>
      </c>
      <c r="P17" s="32">
        <f>IF(P11=0,0,VLOOKUP(P11,FAC_TOTALS_APTA!$A$4:$BS$143,$L17,FALSE))</f>
        <v>25074421.3214145</v>
      </c>
      <c r="Q17" s="32">
        <f>IF(Q11=0,0,VLOOKUP(Q11,FAC_TOTALS_APTA!$A$4:$BS$143,$L17,FALSE))</f>
        <v>13959297.741871299</v>
      </c>
      <c r="R17" s="32">
        <f>IF(R11=0,0,VLOOKUP(R11,FAC_TOTALS_APTA!$A$4:$BS$143,$L17,FALSE))</f>
        <v>33276852.581209201</v>
      </c>
      <c r="S17" s="32">
        <f>IF(S11=0,0,VLOOKUP(S11,FAC_TOTALS_APTA!$A$4:$BS$143,$L17,FALSE))</f>
        <v>-90147911.714342803</v>
      </c>
      <c r="T17" s="32">
        <f>IF(T11=0,0,VLOOKUP(T11,FAC_TOTALS_APTA!$A$4:$BS$143,$L17,FALSE))</f>
        <v>41136548.147473998</v>
      </c>
      <c r="U17" s="32">
        <f>IF(U11=0,0,VLOOKUP(U11,FAC_TOTALS_APTA!$A$4:$BS$143,$L17,FALSE))</f>
        <v>56740870.446837001</v>
      </c>
      <c r="V17" s="32">
        <f>IF(V11=0,0,VLOOKUP(V11,FAC_TOTALS_APTA!$A$4:$BS$143,$L17,FALSE))</f>
        <v>2216451.6482136999</v>
      </c>
      <c r="W17" s="32">
        <f>IF(W11=0,0,VLOOKUP(W11,FAC_TOTALS_APTA!$A$4:$BS$143,$L17,FALSE))</f>
        <v>-11868515.7724318</v>
      </c>
      <c r="X17" s="32">
        <f>IF(X11=0,0,VLOOKUP(X11,FAC_TOTALS_APTA!$A$4:$BS$143,$L17,FALSE))</f>
        <v>-15741770.3392531</v>
      </c>
      <c r="Y17" s="32">
        <f>IF(Y11=0,0,VLOOKUP(Y11,FAC_TOTALS_APTA!$A$4:$BS$143,$L17,FALSE))</f>
        <v>-80372042.952035099</v>
      </c>
      <c r="Z17" s="32">
        <f>IF(Z11=0,0,VLOOKUP(Z11,FAC_TOTALS_APTA!$A$4:$BS$143,$L17,FALSE))</f>
        <v>-30757229.8204813</v>
      </c>
      <c r="AA17" s="32">
        <f>IF(AA11=0,0,VLOOKUP(AA11,FAC_TOTALS_APTA!$A$4:$BS$143,$L17,FALSE))</f>
        <v>21229304.2730776</v>
      </c>
      <c r="AB17" s="32">
        <f>IF(AB11=0,0,VLOOKUP(AB11,FAC_TOTALS_APTA!$A$4:$BS$143,$L17,FALSE))</f>
        <v>24787534.827645499</v>
      </c>
      <c r="AC17" s="35">
        <f t="shared" si="4"/>
        <v>98023149.497063145</v>
      </c>
      <c r="AD17" s="36">
        <f>AC17/G29</f>
        <v>4.9456540287050405E-2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41470.960736725603</v>
      </c>
      <c r="H18" s="58">
        <f>VLOOKUP(H11,FAC_TOTALS_APTA!$A$4:$BS$143,$F18,FALSE)</f>
        <v>38094.696885668702</v>
      </c>
      <c r="I18" s="33">
        <f t="shared" si="1"/>
        <v>-8.1412723290660849E-2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10466670.607873101</v>
      </c>
      <c r="N18" s="32">
        <f>IF(N11=0,0,VLOOKUP(N11,FAC_TOTALS_APTA!$A$4:$BS$143,$L18,FALSE))</f>
        <v>15216253.2400127</v>
      </c>
      <c r="O18" s="32">
        <f>IF(O11=0,0,VLOOKUP(O11,FAC_TOTALS_APTA!$A$4:$BS$143,$L18,FALSE))</f>
        <v>13908939.910751101</v>
      </c>
      <c r="P18" s="32">
        <f>IF(P11=0,0,VLOOKUP(P11,FAC_TOTALS_APTA!$A$4:$BS$143,$L18,FALSE))</f>
        <v>22670853.326227099</v>
      </c>
      <c r="Q18" s="32">
        <f>IF(Q11=0,0,VLOOKUP(Q11,FAC_TOTALS_APTA!$A$4:$BS$143,$L18,FALSE))</f>
        <v>-8104038.1064764</v>
      </c>
      <c r="R18" s="32">
        <f>IF(R11=0,0,VLOOKUP(R11,FAC_TOTALS_APTA!$A$4:$BS$143,$L18,FALSE))</f>
        <v>-675166.98916859599</v>
      </c>
      <c r="S18" s="32">
        <f>IF(S11=0,0,VLOOKUP(S11,FAC_TOTALS_APTA!$A$4:$BS$143,$L18,FALSE))</f>
        <v>29211014.582727201</v>
      </c>
      <c r="T18" s="32">
        <f>IF(T11=0,0,VLOOKUP(T11,FAC_TOTALS_APTA!$A$4:$BS$143,$L18,FALSE))</f>
        <v>15500007.4189585</v>
      </c>
      <c r="U18" s="32">
        <f>IF(U11=0,0,VLOOKUP(U11,FAC_TOTALS_APTA!$A$4:$BS$143,$L18,FALSE))</f>
        <v>8606390.5169233494</v>
      </c>
      <c r="V18" s="32">
        <f>IF(V11=0,0,VLOOKUP(V11,FAC_TOTALS_APTA!$A$4:$BS$143,$L18,FALSE))</f>
        <v>2904369.3381795702</v>
      </c>
      <c r="W18" s="32">
        <f>IF(W11=0,0,VLOOKUP(W11,FAC_TOTALS_APTA!$A$4:$BS$143,$L18,FALSE))</f>
        <v>-4849996.3330890303</v>
      </c>
      <c r="X18" s="32">
        <f>IF(X11=0,0,VLOOKUP(X11,FAC_TOTALS_APTA!$A$4:$BS$143,$L18,FALSE))</f>
        <v>-4929091.3576107798</v>
      </c>
      <c r="Y18" s="32">
        <f>IF(Y11=0,0,VLOOKUP(Y11,FAC_TOTALS_APTA!$A$4:$BS$143,$L18,FALSE))</f>
        <v>-18095714.298998799</v>
      </c>
      <c r="Z18" s="32">
        <f>IF(Z11=0,0,VLOOKUP(Z11,FAC_TOTALS_APTA!$A$4:$BS$143,$L18,FALSE))</f>
        <v>-11936511.7756317</v>
      </c>
      <c r="AA18" s="32">
        <f>IF(AA11=0,0,VLOOKUP(AA11,FAC_TOTALS_APTA!$A$4:$BS$143,$L18,FALSE))</f>
        <v>-9057946.9539233707</v>
      </c>
      <c r="AB18" s="32">
        <f>IF(AB11=0,0,VLOOKUP(AB11,FAC_TOTALS_APTA!$A$4:$BS$143,$L18,FALSE))</f>
        <v>-10460284.383191099</v>
      </c>
      <c r="AC18" s="35">
        <f t="shared" si="4"/>
        <v>50375748.743562855</v>
      </c>
      <c r="AD18" s="36">
        <f>AC18/G29</f>
        <v>2.5416549662087624E-2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10.2554362716791</v>
      </c>
      <c r="H19" s="32">
        <f>VLOOKUP(H11,FAC_TOTALS_APTA!$A$4:$BS$143,$F19,FALSE)</f>
        <v>9.5234524029876901</v>
      </c>
      <c r="I19" s="33">
        <f t="shared" si="1"/>
        <v>-7.1375205237520722E-2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-1625621.61060477</v>
      </c>
      <c r="N19" s="32">
        <f>IF(N11=0,0,VLOOKUP(N11,FAC_TOTALS_APTA!$A$4:$BS$143,$L19,FALSE))</f>
        <v>-1671097.7800906899</v>
      </c>
      <c r="O19" s="32">
        <f>IF(O11=0,0,VLOOKUP(O11,FAC_TOTALS_APTA!$A$4:$BS$143,$L19,FALSE))</f>
        <v>-1885064.5419131301</v>
      </c>
      <c r="P19" s="32">
        <f>IF(P11=0,0,VLOOKUP(P11,FAC_TOTALS_APTA!$A$4:$BS$143,$L19,FALSE))</f>
        <v>-1525514.2877553899</v>
      </c>
      <c r="Q19" s="32">
        <f>IF(Q11=0,0,VLOOKUP(Q11,FAC_TOTALS_APTA!$A$4:$BS$143,$L19,FALSE))</f>
        <v>-2592116.0127329198</v>
      </c>
      <c r="R19" s="32">
        <f>IF(R11=0,0,VLOOKUP(R11,FAC_TOTALS_APTA!$A$4:$BS$143,$L19,FALSE))</f>
        <v>2466795.8584225602</v>
      </c>
      <c r="S19" s="32">
        <f>IF(S11=0,0,VLOOKUP(S11,FAC_TOTALS_APTA!$A$4:$BS$143,$L19,FALSE))</f>
        <v>2238488.2148257201</v>
      </c>
      <c r="T19" s="32">
        <f>IF(T11=0,0,VLOOKUP(T11,FAC_TOTALS_APTA!$A$4:$BS$143,$L19,FALSE))</f>
        <v>2916828.8596050399</v>
      </c>
      <c r="U19" s="32">
        <f>IF(U11=0,0,VLOOKUP(U11,FAC_TOTALS_APTA!$A$4:$BS$143,$L19,FALSE))</f>
        <v>3860938.6203019</v>
      </c>
      <c r="V19" s="32">
        <f>IF(V11=0,0,VLOOKUP(V11,FAC_TOTALS_APTA!$A$4:$BS$143,$L19,FALSE))</f>
        <v>-1396245.7504827899</v>
      </c>
      <c r="W19" s="32">
        <f>IF(W11=0,0,VLOOKUP(W11,FAC_TOTALS_APTA!$A$4:$BS$143,$L19,FALSE))</f>
        <v>-3593957.3471187698</v>
      </c>
      <c r="X19" s="32">
        <f>IF(X11=0,0,VLOOKUP(X11,FAC_TOTALS_APTA!$A$4:$BS$143,$L19,FALSE))</f>
        <v>-637248.03456782398</v>
      </c>
      <c r="Y19" s="32">
        <f>IF(Y11=0,0,VLOOKUP(Y11,FAC_TOTALS_APTA!$A$4:$BS$143,$L19,FALSE))</f>
        <v>-1061829.0654498399</v>
      </c>
      <c r="Z19" s="32">
        <f>IF(Z11=0,0,VLOOKUP(Z11,FAC_TOTALS_APTA!$A$4:$BS$143,$L19,FALSE))</f>
        <v>-1693219.23886861</v>
      </c>
      <c r="AA19" s="32">
        <f>IF(AA11=0,0,VLOOKUP(AA11,FAC_TOTALS_APTA!$A$4:$BS$143,$L19,FALSE))</f>
        <v>-2134344.2951190402</v>
      </c>
      <c r="AB19" s="32">
        <f>IF(AB11=0,0,VLOOKUP(AB11,FAC_TOTALS_APTA!$A$4:$BS$143,$L19,FALSE))</f>
        <v>-1888340.75092155</v>
      </c>
      <c r="AC19" s="35">
        <f t="shared" si="4"/>
        <v>-10221547.162470102</v>
      </c>
      <c r="AD19" s="36">
        <f>AC19/G29</f>
        <v>-5.1571731946016917E-3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3.9479789383814201</v>
      </c>
      <c r="H20" s="37">
        <f>VLOOKUP(H11,FAC_TOTALS_APTA!$A$4:$BS$143,$F20,FALSE)</f>
        <v>6.1711602035772204</v>
      </c>
      <c r="I20" s="33">
        <f t="shared" si="1"/>
        <v>0.56311882608655783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-2147363.8358005802</v>
      </c>
      <c r="Q20" s="32">
        <f>IF(Q11=0,0,VLOOKUP(Q11,FAC_TOTALS_APTA!$A$4:$BS$143,$L20,FALSE))</f>
        <v>-731707.94856523594</v>
      </c>
      <c r="R20" s="32">
        <f>IF(R11=0,0,VLOOKUP(R11,FAC_TOTALS_APTA!$A$4:$BS$143,$L20,FALSE))</f>
        <v>-505423.53572935303</v>
      </c>
      <c r="S20" s="32">
        <f>IF(S11=0,0,VLOOKUP(S11,FAC_TOTALS_APTA!$A$4:$BS$143,$L20,FALSE))</f>
        <v>-1204891.4289271899</v>
      </c>
      <c r="T20" s="32">
        <f>IF(T11=0,0,VLOOKUP(T11,FAC_TOTALS_APTA!$A$4:$BS$143,$L20,FALSE))</f>
        <v>-1451770.7291632099</v>
      </c>
      <c r="U20" s="32">
        <f>IF(U11=0,0,VLOOKUP(U11,FAC_TOTALS_APTA!$A$4:$BS$143,$L20,FALSE))</f>
        <v>414833.62961664802</v>
      </c>
      <c r="V20" s="32">
        <f>IF(V11=0,0,VLOOKUP(V11,FAC_TOTALS_APTA!$A$4:$BS$143,$L20,FALSE))</f>
        <v>-645260.62301078904</v>
      </c>
      <c r="W20" s="32">
        <f>IF(W11=0,0,VLOOKUP(W11,FAC_TOTALS_APTA!$A$4:$BS$143,$L20,FALSE))</f>
        <v>-7457.63808997043</v>
      </c>
      <c r="X20" s="32">
        <f>IF(X11=0,0,VLOOKUP(X11,FAC_TOTALS_APTA!$A$4:$BS$143,$L20,FALSE))</f>
        <v>-1256949.7416145999</v>
      </c>
      <c r="Y20" s="32">
        <f>IF(Y11=0,0,VLOOKUP(Y11,FAC_TOTALS_APTA!$A$4:$BS$143,$L20,FALSE))</f>
        <v>-585177.17204295099</v>
      </c>
      <c r="Z20" s="32">
        <f>IF(Z11=0,0,VLOOKUP(Z11,FAC_TOTALS_APTA!$A$4:$BS$143,$L20,FALSE))</f>
        <v>-3100839.9903968601</v>
      </c>
      <c r="AA20" s="32">
        <f>IF(AA11=0,0,VLOOKUP(AA11,FAC_TOTALS_APTA!$A$4:$BS$143,$L20,FALSE))</f>
        <v>-948079.97853902902</v>
      </c>
      <c r="AB20" s="32">
        <f>IF(AB11=0,0,VLOOKUP(AB11,FAC_TOTALS_APTA!$A$4:$BS$143,$L20,FALSE))</f>
        <v>-1401352.39163396</v>
      </c>
      <c r="AC20" s="35">
        <f t="shared" si="4"/>
        <v>-13571441.383897081</v>
      </c>
      <c r="AD20" s="36">
        <f>AC20/G29</f>
        <v>-6.8473267896392038E-3</v>
      </c>
      <c r="AE20" s="9"/>
    </row>
    <row r="21" spans="1:31" s="16" customFormat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7.2225746763552303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-3861484.5228403602</v>
      </c>
      <c r="U21" s="32">
        <f>IF(U11=0,0,VLOOKUP(U11,FAC_TOTALS_APTA!$A$4:$BS$143,$L21,FALSE))</f>
        <v>-12057002.6989104</v>
      </c>
      <c r="V21" s="32">
        <f>IF(V11=0,0,VLOOKUP(V11,FAC_TOTALS_APTA!$A$4:$BS$143,$L21,FALSE))</f>
        <v>-20082763.361682899</v>
      </c>
      <c r="W21" s="32">
        <f>IF(W11=0,0,VLOOKUP(W11,FAC_TOTALS_APTA!$A$4:$BS$143,$L21,FALSE))</f>
        <v>-22492412.659255601</v>
      </c>
      <c r="X21" s="32">
        <f>IF(X11=0,0,VLOOKUP(X11,FAC_TOTALS_APTA!$A$4:$BS$143,$L21,FALSE))</f>
        <v>-26645891.121726502</v>
      </c>
      <c r="Y21" s="32">
        <f>IF(Y11=0,0,VLOOKUP(Y11,FAC_TOTALS_APTA!$A$4:$BS$143,$L21,FALSE))</f>
        <v>-26507856.1955452</v>
      </c>
      <c r="Z21" s="32">
        <f>IF(Z11=0,0,VLOOKUP(Z11,FAC_TOTALS_APTA!$A$4:$BS$143,$L21,FALSE))</f>
        <v>-26086071.995433699</v>
      </c>
      <c r="AA21" s="32">
        <f>IF(AA11=0,0,VLOOKUP(AA11,FAC_TOTALS_APTA!$A$4:$BS$143,$L21,FALSE))</f>
        <v>-25005395.5115714</v>
      </c>
      <c r="AB21" s="32">
        <f>IF(AB11=0,0,VLOOKUP(AB11,FAC_TOTALS_APTA!$A$4:$BS$143,$L21,FALSE))</f>
        <v>-24104353.595256999</v>
      </c>
      <c r="AC21" s="35">
        <f t="shared" si="4"/>
        <v>-186843231.66222304</v>
      </c>
      <c r="AD21" s="36">
        <f>AC21/G29</f>
        <v>-9.4269770574371137E-2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AC22/G29</f>
        <v>0</v>
      </c>
      <c r="AE22" s="9"/>
    </row>
    <row r="23" spans="1:31" s="16" customFormat="1" hidden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0</v>
      </c>
      <c r="AD23" s="36">
        <f>AC23/G29</f>
        <v>0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AC24/G29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2734634.3054004</v>
      </c>
      <c r="S25" s="32">
        <f>IF(S11=0,0,VLOOKUP(S11,FAC_TOTALS_APTA!$A$4:$BS$143,$L25,FALSE))</f>
        <v>0</v>
      </c>
      <c r="T25" s="32">
        <f>IF(T11=0,0,VLOOKUP(T11,FAC_TOTALS_APTA!$A$4:$BS$143,$L25,FALSE))</f>
        <v>2278562.3532980499</v>
      </c>
      <c r="U25" s="32">
        <f>IF(U11=0,0,VLOOKUP(U11,FAC_TOTALS_APTA!$A$4:$BS$143,$L25,FALSE))</f>
        <v>1698305.52754262</v>
      </c>
      <c r="V25" s="32">
        <f>IF(V11=0,0,VLOOKUP(V11,FAC_TOTALS_APTA!$A$4:$BS$143,$L25,FALSE))</f>
        <v>989105.41772997798</v>
      </c>
      <c r="W25" s="32">
        <f>IF(W11=0,0,VLOOKUP(W11,FAC_TOTALS_APTA!$A$4:$BS$143,$L25,FALSE))</f>
        <v>0</v>
      </c>
      <c r="X25" s="32">
        <f>IF(X11=0,0,VLOOKUP(X11,FAC_TOTALS_APTA!$A$4:$BS$143,$L25,FALSE))</f>
        <v>10676855.2261317</v>
      </c>
      <c r="Y25" s="32">
        <f>IF(Y11=0,0,VLOOKUP(Y11,FAC_TOTALS_APTA!$A$4:$BS$143,$L25,FALSE))</f>
        <v>9214414.4661997408</v>
      </c>
      <c r="Z25" s="32">
        <f>IF(Z11=0,0,VLOOKUP(Z11,FAC_TOTALS_APTA!$A$4:$BS$143,$L25,FALSE))</f>
        <v>2197032.9831991899</v>
      </c>
      <c r="AA25" s="32">
        <f>IF(AA11=0,0,VLOOKUP(AA11,FAC_TOTALS_APTA!$A$4:$BS$143,$L25,FALSE))</f>
        <v>0</v>
      </c>
      <c r="AB25" s="32">
        <f>IF(AB11=0,0,VLOOKUP(AB11,FAC_TOTALS_APTA!$A$4:$BS$143,$L25,FALSE))</f>
        <v>425279.174070312</v>
      </c>
      <c r="AC25" s="35">
        <f t="shared" si="4"/>
        <v>30214189.453571994</v>
      </c>
      <c r="AD25" s="36">
        <f>AC25/G29</f>
        <v>1.524424878835307E-2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-61224588.800484002</v>
      </c>
      <c r="AC26" s="43">
        <f t="shared" si="4"/>
        <v>-61224588.800484002</v>
      </c>
      <c r="AD26" s="44">
        <f>AC26/G29</f>
        <v>-3.089021683250396E-2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4" customFormat="1" x14ac:dyDescent="0.25">
      <c r="A28" s="113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9">
        <f>VLOOKUP(G11,FAC_TOTALS_APTA!$A$4:$BS$143,$F28,FALSE)</f>
        <v>1878108677.18068</v>
      </c>
      <c r="H28" s="119">
        <f>VLOOKUP(H11,FAC_TOTALS_APTA!$A$4:$BQ$143,$F28,FALSE)</f>
        <v>1858989004.65239</v>
      </c>
      <c r="I28" s="121">
        <f t="shared" ref="I28:I29" si="5">H28/G28-1</f>
        <v>-1.0180280172599754E-2</v>
      </c>
      <c r="J28" s="34"/>
      <c r="K28" s="34"/>
      <c r="L28" s="9"/>
      <c r="M28" s="32">
        <f>SUM(M13:M18)</f>
        <v>133756657.0200754</v>
      </c>
      <c r="N28" s="32">
        <f>SUM(N13:N18)</f>
        <v>46470142.518143296</v>
      </c>
      <c r="O28" s="32">
        <f>SUM(O13:O18)</f>
        <v>17744997.661508691</v>
      </c>
      <c r="P28" s="32">
        <f>SUM(P13:P18)</f>
        <v>66913006.814874768</v>
      </c>
      <c r="Q28" s="32">
        <f>SUM(Q13:Q18)</f>
        <v>25829062.829311315</v>
      </c>
      <c r="R28" s="32">
        <f>SUM(R13:R18)</f>
        <v>90406200.196528465</v>
      </c>
      <c r="S28" s="32">
        <f>SUM(S13:S18)</f>
        <v>-142094812.28520772</v>
      </c>
      <c r="T28" s="32">
        <f>SUM(T13:T18)</f>
        <v>-35813865.421329997</v>
      </c>
      <c r="U28" s="32">
        <f>SUM(U13:U18)</f>
        <v>40610269.852067843</v>
      </c>
      <c r="V28" s="32">
        <f>SUM(V13:V18)</f>
        <v>-20593785.247955505</v>
      </c>
      <c r="W28" s="32">
        <f>SUM(W13:W18)</f>
        <v>6766526.0894256001</v>
      </c>
      <c r="X28" s="32">
        <f>SUM(X13:X18)</f>
        <v>-2311046.8144458691</v>
      </c>
      <c r="Y28" s="32">
        <f>SUM(Y13:Y18)</f>
        <v>-65027528.0699476</v>
      </c>
      <c r="Z28" s="32">
        <f>SUM(Z13:Z18)</f>
        <v>-22642722.769414511</v>
      </c>
      <c r="AA28" s="32">
        <f>SUM(AA13:AA18)</f>
        <v>57562177.306293428</v>
      </c>
      <c r="AB28" s="32">
        <f>SUM(AB13:AB18)</f>
        <v>48172701.040468849</v>
      </c>
      <c r="AC28" s="35">
        <f>H28-G28</f>
        <v>-19119672.528290033</v>
      </c>
      <c r="AD28" s="36">
        <f>I28</f>
        <v>-1.0180280172599754E-2</v>
      </c>
      <c r="AE28" s="113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20">
        <f>VLOOKUP(G11,FAC_TOTALS_APTA!$A$4:$BQ$143,$F29,FALSE)</f>
        <v>1982005795.96</v>
      </c>
      <c r="H29" s="120">
        <f>VLOOKUP(H11,FAC_TOTALS_APTA!$A$4:$BQ$143,$F29,FALSE)</f>
        <v>1830572626.3499899</v>
      </c>
      <c r="I29" s="122">
        <f t="shared" si="5"/>
        <v>-7.6403999382182564E-2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-151433169.61001015</v>
      </c>
      <c r="AD29" s="56">
        <f>I29</f>
        <v>-7.6403999382182564E-2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-6.622371920958281E-2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65"/>
      <c r="C37" s="66"/>
      <c r="D37" s="66"/>
      <c r="E37" s="66"/>
      <c r="F37" s="66"/>
      <c r="G37" s="78" t="s">
        <v>62</v>
      </c>
      <c r="H37" s="78"/>
      <c r="I37" s="78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8" t="s">
        <v>66</v>
      </c>
      <c r="AD37" s="78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2.95" hidden="1" customHeight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2.95" hidden="1" customHeight="1" x14ac:dyDescent="0.25">
      <c r="B40" s="28"/>
      <c r="C40" s="31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6">IF($G38+N39&gt;$H38,0,CONCATENATE($C35,"_",$C36,"_",$G38+N39))</f>
        <v>0_2_2004</v>
      </c>
      <c r="O40" s="9" t="str">
        <f t="shared" si="6"/>
        <v>0_2_2005</v>
      </c>
      <c r="P40" s="9" t="str">
        <f t="shared" si="6"/>
        <v>0_2_2006</v>
      </c>
      <c r="Q40" s="9" t="str">
        <f t="shared" si="6"/>
        <v>0_2_2007</v>
      </c>
      <c r="R40" s="9" t="str">
        <f t="shared" si="6"/>
        <v>0_2_2008</v>
      </c>
      <c r="S40" s="9" t="str">
        <f t="shared" si="6"/>
        <v>0_2_2009</v>
      </c>
      <c r="T40" s="9" t="str">
        <f t="shared" si="6"/>
        <v>0_2_2010</v>
      </c>
      <c r="U40" s="9" t="str">
        <f t="shared" si="6"/>
        <v>0_2_2011</v>
      </c>
      <c r="V40" s="9" t="str">
        <f t="shared" si="6"/>
        <v>0_2_2012</v>
      </c>
      <c r="W40" s="9" t="str">
        <f t="shared" si="6"/>
        <v>0_2_2013</v>
      </c>
      <c r="X40" s="9" t="str">
        <f t="shared" si="6"/>
        <v>0_2_2014</v>
      </c>
      <c r="Y40" s="9" t="str">
        <f t="shared" si="6"/>
        <v>0_2_2015</v>
      </c>
      <c r="Z40" s="9" t="str">
        <f t="shared" si="6"/>
        <v>0_2_2016</v>
      </c>
      <c r="AA40" s="9" t="str">
        <f t="shared" si="6"/>
        <v>0_2_2017</v>
      </c>
      <c r="AB40" s="9" t="str">
        <f t="shared" si="6"/>
        <v>0_2_2018</v>
      </c>
      <c r="AC40" s="9"/>
      <c r="AD40" s="9"/>
    </row>
    <row r="41" spans="2:30" ht="12.95" hidden="1" customHeight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13182251.3176105</v>
      </c>
      <c r="H42" s="32">
        <f>VLOOKUP(H40,FAC_TOTALS_APTA!$A$4:$BS$143,$F42,FALSE)</f>
        <v>11925052.6075978</v>
      </c>
      <c r="I42" s="33">
        <f>IFERROR(H42/G42-1,"-")</f>
        <v>-9.537056150137091E-2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11775414.6802419</v>
      </c>
      <c r="N42" s="32">
        <f>IF(N40=0,0,VLOOKUP(N40,FAC_TOTALS_APTA!$A$4:$BS$143,$L42,FALSE))</f>
        <v>-10157495.237379899</v>
      </c>
      <c r="O42" s="32">
        <f>IF(O40=0,0,VLOOKUP(O40,FAC_TOTALS_APTA!$A$4:$BS$143,$L42,FALSE))</f>
        <v>-6617830.9408878302</v>
      </c>
      <c r="P42" s="32">
        <f>IF(P40=0,0,VLOOKUP(P40,FAC_TOTALS_APTA!$A$4:$BS$143,$L42,FALSE))</f>
        <v>3204089.46211597</v>
      </c>
      <c r="Q42" s="32">
        <f>IF(Q40=0,0,VLOOKUP(Q40,FAC_TOTALS_APTA!$A$4:$BS$143,$L42,FALSE))</f>
        <v>-2815059.0075576301</v>
      </c>
      <c r="R42" s="32">
        <f>IF(R40=0,0,VLOOKUP(R40,FAC_TOTALS_APTA!$A$4:$BS$143,$L42,FALSE))</f>
        <v>27647132.010479402</v>
      </c>
      <c r="S42" s="32">
        <f>IF(S40=0,0,VLOOKUP(S40,FAC_TOTALS_APTA!$A$4:$BS$143,$L42,FALSE))</f>
        <v>-11372931.984778199</v>
      </c>
      <c r="T42" s="32">
        <f>IF(T40=0,0,VLOOKUP(T40,FAC_TOTALS_APTA!$A$4:$BS$143,$L42,FALSE))</f>
        <v>-11446644.234206799</v>
      </c>
      <c r="U42" s="32">
        <f>IF(U40=0,0,VLOOKUP(U40,FAC_TOTALS_APTA!$A$4:$BS$143,$L42,FALSE))</f>
        <v>-10972066.475998299</v>
      </c>
      <c r="V42" s="32">
        <f>IF(V40=0,0,VLOOKUP(V40,FAC_TOTALS_APTA!$A$4:$BS$143,$L42,FALSE))</f>
        <v>-27288816.395936199</v>
      </c>
      <c r="W42" s="32">
        <f>IF(W40=0,0,VLOOKUP(W40,FAC_TOTALS_APTA!$A$4:$BS$143,$L42,FALSE))</f>
        <v>6686414.4503546702</v>
      </c>
      <c r="X42" s="32">
        <f>IF(X40=0,0,VLOOKUP(X40,FAC_TOTALS_APTA!$A$4:$BS$143,$L42,FALSE))</f>
        <v>13307985.872819999</v>
      </c>
      <c r="Y42" s="32">
        <f>IF(Y40=0,0,VLOOKUP(Y40,FAC_TOTALS_APTA!$A$4:$BS$143,$L42,FALSE))</f>
        <v>24605116.122838501</v>
      </c>
      <c r="Z42" s="32">
        <f>IF(Z40=0,0,VLOOKUP(Z40,FAC_TOTALS_APTA!$A$4:$BS$143,$L42,FALSE))</f>
        <v>25109375.2615599</v>
      </c>
      <c r="AA42" s="32">
        <f>IF(AA40=0,0,VLOOKUP(AA40,FAC_TOTALS_APTA!$A$4:$BS$143,$L42,FALSE))</f>
        <v>8357007.0091340402</v>
      </c>
      <c r="AB42" s="32">
        <f>IF(AB40=0,0,VLOOKUP(AB40,FAC_TOTALS_APTA!$A$4:$BS$143,$L42,FALSE))</f>
        <v>-18742992.947427999</v>
      </c>
      <c r="AC42" s="35">
        <f>SUM(M42:AB42)</f>
        <v>21278697.64537153</v>
      </c>
      <c r="AD42" s="36">
        <f>AC42/G57</f>
        <v>2.7094768160714815E-2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0.86995931295744799</v>
      </c>
      <c r="H43" s="58">
        <f>VLOOKUP(H40,FAC_TOTALS_APTA!$A$4:$BS$143,$F43,FALSE)</f>
        <v>1.0485915707747899</v>
      </c>
      <c r="I43" s="33">
        <f t="shared" ref="I43:I55" si="7">IFERROR(H43/G43-1,"-")</f>
        <v>0.20533403707131681</v>
      </c>
      <c r="J43" s="34" t="str">
        <f t="shared" ref="J43:J55" si="8">IF(C43="Log","_log","")</f>
        <v>_log</v>
      </c>
      <c r="K43" s="34" t="str">
        <f t="shared" ref="K43:K56" si="9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-2264396.6738708601</v>
      </c>
      <c r="N43" s="32">
        <f>IF(N40=0,0,VLOOKUP(N40,FAC_TOTALS_APTA!$A$4:$BS$143,$L43,FALSE))</f>
        <v>5752591.2945402404</v>
      </c>
      <c r="O43" s="32">
        <f>IF(O40=0,0,VLOOKUP(O40,FAC_TOTALS_APTA!$A$4:$BS$143,$L43,FALSE))</f>
        <v>15888617.207918501</v>
      </c>
      <c r="P43" s="32">
        <f>IF(P40=0,0,VLOOKUP(P40,FAC_TOTALS_APTA!$A$4:$BS$143,$L43,FALSE))</f>
        <v>-1860859.4451852599</v>
      </c>
      <c r="Q43" s="32">
        <f>IF(Q40=0,0,VLOOKUP(Q40,FAC_TOTALS_APTA!$A$4:$BS$143,$L43,FALSE))</f>
        <v>-10666748.4630298</v>
      </c>
      <c r="R43" s="32">
        <f>IF(R40=0,0,VLOOKUP(R40,FAC_TOTALS_APTA!$A$4:$BS$143,$L43,FALSE))</f>
        <v>1818350.97887998</v>
      </c>
      <c r="S43" s="32">
        <f>IF(S40=0,0,VLOOKUP(S40,FAC_TOTALS_APTA!$A$4:$BS$143,$L43,FALSE))</f>
        <v>-33252124.8817316</v>
      </c>
      <c r="T43" s="32">
        <f>IF(T40=0,0,VLOOKUP(T40,FAC_TOTALS_APTA!$A$4:$BS$143,$L43,FALSE))</f>
        <v>1012989.37990263</v>
      </c>
      <c r="U43" s="32">
        <f>IF(U40=0,0,VLOOKUP(U40,FAC_TOTALS_APTA!$A$4:$BS$143,$L43,FALSE))</f>
        <v>6857151.8982671704</v>
      </c>
      <c r="V43" s="32">
        <f>IF(V40=0,0,VLOOKUP(V40,FAC_TOTALS_APTA!$A$4:$BS$143,$L43,FALSE))</f>
        <v>-283284.66727320501</v>
      </c>
      <c r="W43" s="32">
        <f>IF(W40=0,0,VLOOKUP(W40,FAC_TOTALS_APTA!$A$4:$BS$143,$L43,FALSE))</f>
        <v>-8654156.3290620297</v>
      </c>
      <c r="X43" s="32">
        <f>IF(X40=0,0,VLOOKUP(X40,FAC_TOTALS_APTA!$A$4:$BS$143,$L43,FALSE))</f>
        <v>4136633.5733601502</v>
      </c>
      <c r="Y43" s="32">
        <f>IF(Y40=0,0,VLOOKUP(Y40,FAC_TOTALS_APTA!$A$4:$BS$143,$L43,FALSE))</f>
        <v>-3775006.74815463</v>
      </c>
      <c r="Z43" s="32">
        <f>IF(Z40=0,0,VLOOKUP(Z40,FAC_TOTALS_APTA!$A$4:$BS$143,$L43,FALSE))</f>
        <v>-2946730.9469189201</v>
      </c>
      <c r="AA43" s="32">
        <f>IF(AA40=0,0,VLOOKUP(AA40,FAC_TOTALS_APTA!$A$4:$BS$143,$L43,FALSE))</f>
        <v>505415.19366518402</v>
      </c>
      <c r="AB43" s="32">
        <f>IF(AB40=0,0,VLOOKUP(AB40,FAC_TOTALS_APTA!$A$4:$BS$143,$L43,FALSE))</f>
        <v>-758439.53682204697</v>
      </c>
      <c r="AC43" s="35">
        <f t="shared" ref="AC43:AC55" si="10">SUM(M43:AB43)</f>
        <v>-28489998.165514495</v>
      </c>
      <c r="AD43" s="36">
        <f>AC43/G57</f>
        <v>-3.6277121281513822E-2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2342698.4265177799</v>
      </c>
      <c r="H44" s="32">
        <f>VLOOKUP(H40,FAC_TOTALS_APTA!$A$4:$BS$143,$F44,FALSE)</f>
        <v>2770222.73355758</v>
      </c>
      <c r="I44" s="33">
        <f t="shared" si="7"/>
        <v>0.18249225004828218</v>
      </c>
      <c r="J44" s="34" t="str">
        <f t="shared" si="8"/>
        <v>_log</v>
      </c>
      <c r="K44" s="34" t="str">
        <f t="shared" si="9"/>
        <v>POP_EMP_log_FAC</v>
      </c>
      <c r="L44" s="9">
        <f>MATCH($K44,FAC_TOTALS_APTA!$A$2:$BQ$2,)</f>
        <v>27</v>
      </c>
      <c r="M44" s="32">
        <f>IF(M40=0,0,VLOOKUP(M40,FAC_TOTALS_APTA!$A$4:$BS$143,$L44,FALSE))</f>
        <v>6654933.0589774298</v>
      </c>
      <c r="N44" s="32">
        <f>IF(N40=0,0,VLOOKUP(N40,FAC_TOTALS_APTA!$A$4:$BS$143,$L44,FALSE))</f>
        <v>7095540.0099230502</v>
      </c>
      <c r="O44" s="32">
        <f>IF(O40=0,0,VLOOKUP(O40,FAC_TOTALS_APTA!$A$4:$BS$143,$L44,FALSE))</f>
        <v>7401442.4897773499</v>
      </c>
      <c r="P44" s="32">
        <f>IF(P40=0,0,VLOOKUP(P40,FAC_TOTALS_APTA!$A$4:$BS$143,$L44,FALSE))</f>
        <v>8840795.9331559297</v>
      </c>
      <c r="Q44" s="32">
        <f>IF(Q40=0,0,VLOOKUP(Q40,FAC_TOTALS_APTA!$A$4:$BS$143,$L44,FALSE))</f>
        <v>4564465.8593690395</v>
      </c>
      <c r="R44" s="32">
        <f>IF(R40=0,0,VLOOKUP(R40,FAC_TOTALS_APTA!$A$4:$BS$143,$L44,FALSE))</f>
        <v>2029962.6319313301</v>
      </c>
      <c r="S44" s="32">
        <f>IF(S40=0,0,VLOOKUP(S40,FAC_TOTALS_APTA!$A$4:$BS$143,$L44,FALSE))</f>
        <v>-1720928.07977304</v>
      </c>
      <c r="T44" s="32">
        <f>IF(T40=0,0,VLOOKUP(T40,FAC_TOTALS_APTA!$A$4:$BS$143,$L44,FALSE))</f>
        <v>3423929.7305298699</v>
      </c>
      <c r="U44" s="32">
        <f>IF(U40=0,0,VLOOKUP(U40,FAC_TOTALS_APTA!$A$4:$BS$143,$L44,FALSE))</f>
        <v>2763493.6651622802</v>
      </c>
      <c r="V44" s="32">
        <f>IF(V40=0,0,VLOOKUP(V40,FAC_TOTALS_APTA!$A$4:$BS$143,$L44,FALSE))</f>
        <v>3675401.82930646</v>
      </c>
      <c r="W44" s="32">
        <f>IF(W40=0,0,VLOOKUP(W40,FAC_TOTALS_APTA!$A$4:$BS$143,$L44,FALSE))</f>
        <v>6399645.1191117996</v>
      </c>
      <c r="X44" s="32">
        <f>IF(X40=0,0,VLOOKUP(X40,FAC_TOTALS_APTA!$A$4:$BS$143,$L44,FALSE))</f>
        <v>4747844.7430312699</v>
      </c>
      <c r="Y44" s="32">
        <f>IF(Y40=0,0,VLOOKUP(Y40,FAC_TOTALS_APTA!$A$4:$BS$143,$L44,FALSE))</f>
        <v>4659135.0912152501</v>
      </c>
      <c r="Z44" s="32">
        <f>IF(Z40=0,0,VLOOKUP(Z40,FAC_TOTALS_APTA!$A$4:$BS$143,$L44,FALSE))</f>
        <v>4364599.4187598601</v>
      </c>
      <c r="AA44" s="32">
        <f>IF(AA40=0,0,VLOOKUP(AA40,FAC_TOTALS_APTA!$A$4:$BS$143,$L44,FALSE))</f>
        <v>4436965.0920518003</v>
      </c>
      <c r="AB44" s="32">
        <f>IF(AB40=0,0,VLOOKUP(AB40,FAC_TOTALS_APTA!$A$4:$BS$143,$L44,FALSE))</f>
        <v>3865071.3420027499</v>
      </c>
      <c r="AC44" s="35">
        <f t="shared" si="10"/>
        <v>73202297.934532434</v>
      </c>
      <c r="AD44" s="36">
        <f>AC44/G57</f>
        <v>9.3210558485432096E-2</v>
      </c>
    </row>
    <row r="45" spans="2:30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34.140199231586003</v>
      </c>
      <c r="H45" s="58">
        <f>VLOOKUP(H40,FAC_TOTALS_APTA!$A$4:$BS$143,$F45,FALSE)</f>
        <v>25.880165456718501</v>
      </c>
      <c r="I45" s="33">
        <f t="shared" si="7"/>
        <v>-0.24194451001403183</v>
      </c>
      <c r="J45" s="34" t="str">
        <f t="shared" si="8"/>
        <v/>
      </c>
      <c r="K45" s="34" t="str">
        <f t="shared" si="9"/>
        <v>TSD_POP_PCT_FAC</v>
      </c>
      <c r="L45" s="9">
        <f>MATCH($K45,FAC_TOTALS_APTA!$A$2:$BQ$2,)</f>
        <v>31</v>
      </c>
      <c r="M45" s="32">
        <f>IF(M40=0,0,VLOOKUP(M40,FAC_TOTALS_APTA!$A$4:$BS$143,$L45,FALSE))</f>
        <v>-6407737.5543064</v>
      </c>
      <c r="N45" s="32">
        <f>IF(N40=0,0,VLOOKUP(N40,FAC_TOTALS_APTA!$A$4:$BS$143,$L45,FALSE))</f>
        <v>-5637050.1761129098</v>
      </c>
      <c r="O45" s="32">
        <f>IF(O40=0,0,VLOOKUP(O40,FAC_TOTALS_APTA!$A$4:$BS$143,$L45,FALSE))</f>
        <v>-5067923.7696511596</v>
      </c>
      <c r="P45" s="32">
        <f>IF(P40=0,0,VLOOKUP(P40,FAC_TOTALS_APTA!$A$4:$BS$143,$L45,FALSE))</f>
        <v>-5346391.2611786397</v>
      </c>
      <c r="Q45" s="32">
        <f>IF(Q40=0,0,VLOOKUP(Q40,FAC_TOTALS_APTA!$A$4:$BS$143,$L45,FALSE))</f>
        <v>-3414966.9159368798</v>
      </c>
      <c r="R45" s="32">
        <f>IF(R40=0,0,VLOOKUP(R40,FAC_TOTALS_APTA!$A$4:$BS$143,$L45,FALSE))</f>
        <v>-2658540.4970348598</v>
      </c>
      <c r="S45" s="32">
        <f>IF(S40=0,0,VLOOKUP(S40,FAC_TOTALS_APTA!$A$4:$BS$143,$L45,FALSE))</f>
        <v>-3010849.60118521</v>
      </c>
      <c r="T45" s="32">
        <f>IF(T40=0,0,VLOOKUP(T40,FAC_TOTALS_APTA!$A$4:$BS$143,$L45,FALSE))</f>
        <v>-2765477.4316050601</v>
      </c>
      <c r="U45" s="32">
        <f>IF(U40=0,0,VLOOKUP(U40,FAC_TOTALS_APTA!$A$4:$BS$143,$L45,FALSE))</f>
        <v>-2185795.32846297</v>
      </c>
      <c r="V45" s="32">
        <f>IF(V40=0,0,VLOOKUP(V40,FAC_TOTALS_APTA!$A$4:$BS$143,$L45,FALSE))</f>
        <v>-523300.01280504902</v>
      </c>
      <c r="W45" s="32">
        <f>IF(W40=0,0,VLOOKUP(W40,FAC_TOTALS_APTA!$A$4:$BS$143,$L45,FALSE))</f>
        <v>-1005836.97806089</v>
      </c>
      <c r="X45" s="32">
        <f>IF(X40=0,0,VLOOKUP(X40,FAC_TOTALS_APTA!$A$4:$BS$143,$L45,FALSE))</f>
        <v>-453657.597374601</v>
      </c>
      <c r="Y45" s="32">
        <f>IF(Y40=0,0,VLOOKUP(Y40,FAC_TOTALS_APTA!$A$4:$BS$143,$L45,FALSE))</f>
        <v>-358655.72709714703</v>
      </c>
      <c r="Z45" s="32">
        <f>IF(Z40=0,0,VLOOKUP(Z40,FAC_TOTALS_APTA!$A$4:$BS$143,$L45,FALSE))</f>
        <v>-447044.07075173198</v>
      </c>
      <c r="AA45" s="32">
        <f>IF(AA40=0,0,VLOOKUP(AA40,FAC_TOTALS_APTA!$A$4:$BS$143,$L45,FALSE))</f>
        <v>-618054.81279678503</v>
      </c>
      <c r="AB45" s="32">
        <f>IF(AB40=0,0,VLOOKUP(AB40,FAC_TOTALS_APTA!$A$4:$BS$143,$L45,FALSE))</f>
        <v>-534629.39630284696</v>
      </c>
      <c r="AC45" s="35">
        <f t="shared" si="10"/>
        <v>-40435911.130663157</v>
      </c>
      <c r="AD45" s="36">
        <f>AC45/G57</f>
        <v>-5.1488190476304707E-2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1.9330972179496</v>
      </c>
      <c r="H46" s="37">
        <f>VLOOKUP(H40,FAC_TOTALS_APTA!$A$4:$BS$143,$F46,FALSE)</f>
        <v>2.8483653051115398</v>
      </c>
      <c r="I46" s="33">
        <f t="shared" si="7"/>
        <v>0.47347235238005658</v>
      </c>
      <c r="J46" s="34" t="str">
        <f t="shared" si="8"/>
        <v>_log</v>
      </c>
      <c r="K46" s="34" t="str">
        <f t="shared" si="9"/>
        <v>GAS_PRICE_2018_log_FAC</v>
      </c>
      <c r="L46" s="9">
        <f>MATCH($K46,FAC_TOTALS_APTA!$A$2:$BQ$2,)</f>
        <v>28</v>
      </c>
      <c r="M46" s="32">
        <f>IF(M40=0,0,VLOOKUP(M40,FAC_TOTALS_APTA!$A$4:$BS$143,$L46,FALSE))</f>
        <v>12265544.142089801</v>
      </c>
      <c r="N46" s="32">
        <f>IF(N40=0,0,VLOOKUP(N40,FAC_TOTALS_APTA!$A$4:$BS$143,$L46,FALSE))</f>
        <v>13940169.9358135</v>
      </c>
      <c r="O46" s="32">
        <f>IF(O40=0,0,VLOOKUP(O40,FAC_TOTALS_APTA!$A$4:$BS$143,$L46,FALSE))</f>
        <v>18285903.725724</v>
      </c>
      <c r="P46" s="32">
        <f>IF(P40=0,0,VLOOKUP(P40,FAC_TOTALS_APTA!$A$4:$BS$143,$L46,FALSE))</f>
        <v>10746880.750589499</v>
      </c>
      <c r="Q46" s="32">
        <f>IF(Q40=0,0,VLOOKUP(Q40,FAC_TOTALS_APTA!$A$4:$BS$143,$L46,FALSE))</f>
        <v>6936622.1682436196</v>
      </c>
      <c r="R46" s="32">
        <f>IF(R40=0,0,VLOOKUP(R40,FAC_TOTALS_APTA!$A$4:$BS$143,$L46,FALSE))</f>
        <v>14332136.3339276</v>
      </c>
      <c r="S46" s="32">
        <f>IF(S40=0,0,VLOOKUP(S40,FAC_TOTALS_APTA!$A$4:$BS$143,$L46,FALSE))</f>
        <v>-41922903.317508601</v>
      </c>
      <c r="T46" s="32">
        <f>IF(T40=0,0,VLOOKUP(T40,FAC_TOTALS_APTA!$A$4:$BS$143,$L46,FALSE))</f>
        <v>18536009.2222488</v>
      </c>
      <c r="U46" s="32">
        <f>IF(U40=0,0,VLOOKUP(U40,FAC_TOTALS_APTA!$A$4:$BS$143,$L46,FALSE))</f>
        <v>25967849.516176201</v>
      </c>
      <c r="V46" s="32">
        <f>IF(V40=0,0,VLOOKUP(V40,FAC_TOTALS_APTA!$A$4:$BS$143,$L46,FALSE))</f>
        <v>497481.99793215498</v>
      </c>
      <c r="W46" s="32">
        <f>IF(W40=0,0,VLOOKUP(W40,FAC_TOTALS_APTA!$A$4:$BS$143,$L46,FALSE))</f>
        <v>-5393882.9100056104</v>
      </c>
      <c r="X46" s="32">
        <f>IF(X40=0,0,VLOOKUP(X40,FAC_TOTALS_APTA!$A$4:$BS$143,$L46,FALSE))</f>
        <v>-7629565.2410175903</v>
      </c>
      <c r="Y46" s="32">
        <f>IF(Y40=0,0,VLOOKUP(Y40,FAC_TOTALS_APTA!$A$4:$BS$143,$L46,FALSE))</f>
        <v>-38360579.188142702</v>
      </c>
      <c r="Z46" s="32">
        <f>IF(Z40=0,0,VLOOKUP(Z40,FAC_TOTALS_APTA!$A$4:$BS$143,$L46,FALSE))</f>
        <v>-13768300.8607466</v>
      </c>
      <c r="AA46" s="32">
        <f>IF(AA40=0,0,VLOOKUP(AA40,FAC_TOTALS_APTA!$A$4:$BS$143,$L46,FALSE))</f>
        <v>9503021.0196763799</v>
      </c>
      <c r="AB46" s="32">
        <f>IF(AB40=0,0,VLOOKUP(AB40,FAC_TOTALS_APTA!$A$4:$BS$143,$L46,FALSE))</f>
        <v>11044515.556270201</v>
      </c>
      <c r="AC46" s="35">
        <f t="shared" si="10"/>
        <v>34980902.851270631</v>
      </c>
      <c r="AD46" s="36">
        <f>AC46/G57</f>
        <v>4.4542173990325375E-2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35729.203733812901</v>
      </c>
      <c r="H47" s="58">
        <f>VLOOKUP(H40,FAC_TOTALS_APTA!$A$4:$BS$143,$F47,FALSE)</f>
        <v>31622.900060763601</v>
      </c>
      <c r="I47" s="33">
        <f t="shared" si="7"/>
        <v>-0.11492849668976068</v>
      </c>
      <c r="J47" s="34" t="str">
        <f t="shared" si="8"/>
        <v>_log</v>
      </c>
      <c r="K47" s="34" t="str">
        <f t="shared" si="9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4447436.8350851098</v>
      </c>
      <c r="N47" s="32">
        <f>IF(N40=0,0,VLOOKUP(N40,FAC_TOTALS_APTA!$A$4:$BS$143,$L47,FALSE))</f>
        <v>6512196.2667425303</v>
      </c>
      <c r="O47" s="32">
        <f>IF(O40=0,0,VLOOKUP(O40,FAC_TOTALS_APTA!$A$4:$BS$143,$L47,FALSE))</f>
        <v>6240873.2011200003</v>
      </c>
      <c r="P47" s="32">
        <f>IF(P40=0,0,VLOOKUP(P40,FAC_TOTALS_APTA!$A$4:$BS$143,$L47,FALSE))</f>
        <v>10465526.344153799</v>
      </c>
      <c r="Q47" s="32">
        <f>IF(Q40=0,0,VLOOKUP(Q40,FAC_TOTALS_APTA!$A$4:$BS$143,$L47,FALSE))</f>
        <v>-2894667.24921992</v>
      </c>
      <c r="R47" s="32">
        <f>IF(R40=0,0,VLOOKUP(R40,FAC_TOTALS_APTA!$A$4:$BS$143,$L47,FALSE))</f>
        <v>1857116.85547611</v>
      </c>
      <c r="S47" s="32">
        <f>IF(S40=0,0,VLOOKUP(S40,FAC_TOTALS_APTA!$A$4:$BS$143,$L47,FALSE))</f>
        <v>14268977.713599799</v>
      </c>
      <c r="T47" s="32">
        <f>IF(T40=0,0,VLOOKUP(T40,FAC_TOTALS_APTA!$A$4:$BS$143,$L47,FALSE))</f>
        <v>4152840.65096201</v>
      </c>
      <c r="U47" s="32">
        <f>IF(U40=0,0,VLOOKUP(U40,FAC_TOTALS_APTA!$A$4:$BS$143,$L47,FALSE))</f>
        <v>5188403.1469804598</v>
      </c>
      <c r="V47" s="32">
        <f>IF(V40=0,0,VLOOKUP(V40,FAC_TOTALS_APTA!$A$4:$BS$143,$L47,FALSE))</f>
        <v>2591962.0721836402</v>
      </c>
      <c r="W47" s="32">
        <f>IF(W40=0,0,VLOOKUP(W40,FAC_TOTALS_APTA!$A$4:$BS$143,$L47,FALSE))</f>
        <v>-1156739.7985461</v>
      </c>
      <c r="X47" s="32">
        <f>IF(X40=0,0,VLOOKUP(X40,FAC_TOTALS_APTA!$A$4:$BS$143,$L47,FALSE))</f>
        <v>-899876.01926753204</v>
      </c>
      <c r="Y47" s="32">
        <f>IF(Y40=0,0,VLOOKUP(Y40,FAC_TOTALS_APTA!$A$4:$BS$143,$L47,FALSE))</f>
        <v>-10153053.235279201</v>
      </c>
      <c r="Z47" s="32">
        <f>IF(Z40=0,0,VLOOKUP(Z40,FAC_TOTALS_APTA!$A$4:$BS$143,$L47,FALSE))</f>
        <v>-6198052.72300894</v>
      </c>
      <c r="AA47" s="32">
        <f>IF(AA40=0,0,VLOOKUP(AA40,FAC_TOTALS_APTA!$A$4:$BS$143,$L47,FALSE))</f>
        <v>-1233128.6501938701</v>
      </c>
      <c r="AB47" s="32">
        <f>IF(AB40=0,0,VLOOKUP(AB40,FAC_TOTALS_APTA!$A$4:$BS$143,$L47,FALSE))</f>
        <v>-2927716.8460812801</v>
      </c>
      <c r="AC47" s="35">
        <f t="shared" si="10"/>
        <v>30262098.564706616</v>
      </c>
      <c r="AD47" s="36">
        <f>AC47/G57</f>
        <v>3.8533586892042608E-2</v>
      </c>
    </row>
    <row r="48" spans="2:30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7.95231774721967</v>
      </c>
      <c r="H48" s="32">
        <f>VLOOKUP(H40,FAC_TOTALS_APTA!$A$4:$BS$143,$F48,FALSE)</f>
        <v>7.2584582806319897</v>
      </c>
      <c r="I48" s="33">
        <f t="shared" si="7"/>
        <v>-8.7252482690379329E-2</v>
      </c>
      <c r="J48" s="34" t="str">
        <f t="shared" si="8"/>
        <v/>
      </c>
      <c r="K48" s="34" t="str">
        <f t="shared" si="9"/>
        <v>PCT_HH_NO_VEH_FAC</v>
      </c>
      <c r="L48" s="9">
        <f>MATCH($K48,FAC_TOTALS_APTA!$A$2:$BQ$2,)</f>
        <v>30</v>
      </c>
      <c r="M48" s="32">
        <f>IF(M40=0,0,VLOOKUP(M40,FAC_TOTALS_APTA!$A$4:$BS$143,$L48,FALSE))</f>
        <v>-445959.600852034</v>
      </c>
      <c r="N48" s="32">
        <f>IF(N40=0,0,VLOOKUP(N40,FAC_TOTALS_APTA!$A$4:$BS$143,$L48,FALSE))</f>
        <v>-489707.09291724698</v>
      </c>
      <c r="O48" s="32">
        <f>IF(O40=0,0,VLOOKUP(O40,FAC_TOTALS_APTA!$A$4:$BS$143,$L48,FALSE))</f>
        <v>-594540.26901650301</v>
      </c>
      <c r="P48" s="32">
        <f>IF(P40=0,0,VLOOKUP(P40,FAC_TOTALS_APTA!$A$4:$BS$143,$L48,FALSE))</f>
        <v>-478766.30012451397</v>
      </c>
      <c r="Q48" s="32">
        <f>IF(Q40=0,0,VLOOKUP(Q40,FAC_TOTALS_APTA!$A$4:$BS$143,$L48,FALSE))</f>
        <v>-519399.81554508</v>
      </c>
      <c r="R48" s="32">
        <f>IF(R40=0,0,VLOOKUP(R40,FAC_TOTALS_APTA!$A$4:$BS$143,$L48,FALSE))</f>
        <v>1120968.1531996699</v>
      </c>
      <c r="S48" s="32">
        <f>IF(S40=0,0,VLOOKUP(S40,FAC_TOTALS_APTA!$A$4:$BS$143,$L48,FALSE))</f>
        <v>405808.34063754498</v>
      </c>
      <c r="T48" s="32">
        <f>IF(T40=0,0,VLOOKUP(T40,FAC_TOTALS_APTA!$A$4:$BS$143,$L48,FALSE))</f>
        <v>1789393.05294589</v>
      </c>
      <c r="U48" s="32">
        <f>IF(U40=0,0,VLOOKUP(U40,FAC_TOTALS_APTA!$A$4:$BS$143,$L48,FALSE))</f>
        <v>1560039.11257129</v>
      </c>
      <c r="V48" s="32">
        <f>IF(V40=0,0,VLOOKUP(V40,FAC_TOTALS_APTA!$A$4:$BS$143,$L48,FALSE))</f>
        <v>335941.02841242298</v>
      </c>
      <c r="W48" s="32">
        <f>IF(W40=0,0,VLOOKUP(W40,FAC_TOTALS_APTA!$A$4:$BS$143,$L48,FALSE))</f>
        <v>-1197281.5819597</v>
      </c>
      <c r="X48" s="32">
        <f>IF(X40=0,0,VLOOKUP(X40,FAC_TOTALS_APTA!$A$4:$BS$143,$L48,FALSE))</f>
        <v>172070.87788877601</v>
      </c>
      <c r="Y48" s="32">
        <f>IF(Y40=0,0,VLOOKUP(Y40,FAC_TOTALS_APTA!$A$4:$BS$143,$L48,FALSE))</f>
        <v>-1323788.66005514</v>
      </c>
      <c r="Z48" s="32">
        <f>IF(Z40=0,0,VLOOKUP(Z40,FAC_TOTALS_APTA!$A$4:$BS$143,$L48,FALSE))</f>
        <v>-855916.22797771904</v>
      </c>
      <c r="AA48" s="32">
        <f>IF(AA40=0,0,VLOOKUP(AA40,FAC_TOTALS_APTA!$A$4:$BS$143,$L48,FALSE))</f>
        <v>-1695314.97907327</v>
      </c>
      <c r="AB48" s="32">
        <f>IF(AB40=0,0,VLOOKUP(AB40,FAC_TOTALS_APTA!$A$4:$BS$143,$L48,FALSE))</f>
        <v>-1388158.4579944301</v>
      </c>
      <c r="AC48" s="35">
        <f t="shared" si="10"/>
        <v>-3604612.4198600436</v>
      </c>
      <c r="AD48" s="36">
        <f>AC48/G57</f>
        <v>-4.5898550490746362E-3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3.4118555730131299</v>
      </c>
      <c r="H49" s="37">
        <f>VLOOKUP(H40,FAC_TOTALS_APTA!$A$4:$BS$143,$F49,FALSE)</f>
        <v>5.5199671065654599</v>
      </c>
      <c r="I49" s="33">
        <f t="shared" si="7"/>
        <v>0.61787830359143325</v>
      </c>
      <c r="J49" s="34" t="str">
        <f t="shared" si="8"/>
        <v/>
      </c>
      <c r="K49" s="34" t="str">
        <f t="shared" si="9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-479005.75292816898</v>
      </c>
      <c r="Q49" s="32">
        <f>IF(Q40=0,0,VLOOKUP(Q40,FAC_TOTALS_APTA!$A$4:$BS$143,$L49,FALSE))</f>
        <v>-541291.471480479</v>
      </c>
      <c r="R49" s="32">
        <f>IF(R40=0,0,VLOOKUP(R40,FAC_TOTALS_APTA!$A$4:$BS$143,$L49,FALSE))</f>
        <v>-69396.517797364504</v>
      </c>
      <c r="S49" s="32">
        <f>IF(S40=0,0,VLOOKUP(S40,FAC_TOTALS_APTA!$A$4:$BS$143,$L49,FALSE))</f>
        <v>-700220.54083148297</v>
      </c>
      <c r="T49" s="32">
        <f>IF(T40=0,0,VLOOKUP(T40,FAC_TOTALS_APTA!$A$4:$BS$143,$L49,FALSE))</f>
        <v>36450.973397463596</v>
      </c>
      <c r="U49" s="32">
        <f>IF(U40=0,0,VLOOKUP(U40,FAC_TOTALS_APTA!$A$4:$BS$143,$L49,FALSE))</f>
        <v>-363255.61908852</v>
      </c>
      <c r="V49" s="32">
        <f>IF(V40=0,0,VLOOKUP(V40,FAC_TOTALS_APTA!$A$4:$BS$143,$L49,FALSE))</f>
        <v>14143.3241688543</v>
      </c>
      <c r="W49" s="32">
        <f>IF(W40=0,0,VLOOKUP(W40,FAC_TOTALS_APTA!$A$4:$BS$143,$L49,FALSE))</f>
        <v>-201874.015419959</v>
      </c>
      <c r="X49" s="32">
        <f>IF(X40=0,0,VLOOKUP(X40,FAC_TOTALS_APTA!$A$4:$BS$143,$L49,FALSE))</f>
        <v>-246396.17035030501</v>
      </c>
      <c r="Y49" s="32">
        <f>IF(Y40=0,0,VLOOKUP(Y40,FAC_TOTALS_APTA!$A$4:$BS$143,$L49,FALSE))</f>
        <v>-453485.69387076399</v>
      </c>
      <c r="Z49" s="32">
        <f>IF(Z40=0,0,VLOOKUP(Z40,FAC_TOTALS_APTA!$A$4:$BS$143,$L49,FALSE))</f>
        <v>-1380205.55604876</v>
      </c>
      <c r="AA49" s="32">
        <f>IF(AA40=0,0,VLOOKUP(AA40,FAC_TOTALS_APTA!$A$4:$BS$143,$L49,FALSE))</f>
        <v>-613412.08855316299</v>
      </c>
      <c r="AB49" s="32">
        <f>IF(AB40=0,0,VLOOKUP(AB40,FAC_TOTALS_APTA!$A$4:$BS$143,$L49,FALSE))</f>
        <v>-750339.54362812894</v>
      </c>
      <c r="AC49" s="35">
        <f t="shared" si="10"/>
        <v>-5748288.6724307779</v>
      </c>
      <c r="AD49" s="36">
        <f>AC49/G57</f>
        <v>-7.3194587138773019E-3</v>
      </c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7"/>
        <v>-</v>
      </c>
      <c r="J50" s="34" t="str">
        <f t="shared" si="8"/>
        <v/>
      </c>
      <c r="K50" s="34" t="str">
        <f t="shared" si="9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0"/>
        <v>0</v>
      </c>
      <c r="AD50" s="36">
        <f>AC50/G57</f>
        <v>0</v>
      </c>
    </row>
    <row r="51" spans="1:3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7"/>
        <v>-</v>
      </c>
      <c r="J51" s="34" t="str">
        <f t="shared" si="8"/>
        <v/>
      </c>
      <c r="K51" s="34" t="str">
        <f t="shared" si="9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-3971620.6111826301</v>
      </c>
      <c r="X51" s="32">
        <f>IF(X40=0,0,VLOOKUP(X40,FAC_TOTALS_APTA!$A$4:$BS$143,$L51,FALSE))</f>
        <v>-20901788.057897601</v>
      </c>
      <c r="Y51" s="32">
        <f>IF(Y40=0,0,VLOOKUP(Y40,FAC_TOTALS_APTA!$A$4:$BS$143,$L51,FALSE))</f>
        <v>-23565087.7431884</v>
      </c>
      <c r="Z51" s="32">
        <f>IF(Z40=0,0,VLOOKUP(Z40,FAC_TOTALS_APTA!$A$4:$BS$143,$L51,FALSE))</f>
        <v>-23157637.376464698</v>
      </c>
      <c r="AA51" s="32">
        <f>IF(AA40=0,0,VLOOKUP(AA40,FAC_TOTALS_APTA!$A$4:$BS$143,$L51,FALSE))</f>
        <v>-23581333.3529815</v>
      </c>
      <c r="AB51" s="32">
        <f>IF(AB40=0,0,VLOOKUP(AB40,FAC_TOTALS_APTA!$A$4:$BS$143,$L51,FALSE))</f>
        <v>-22854285.724006601</v>
      </c>
      <c r="AC51" s="35">
        <f t="shared" si="10"/>
        <v>-118031752.86572143</v>
      </c>
      <c r="AD51" s="36">
        <f>AC51/G57</f>
        <v>-0.15029317267427483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7"/>
        <v>-</v>
      </c>
      <c r="J52" s="34"/>
      <c r="K52" s="34" t="str">
        <f t="shared" si="9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0"/>
        <v>0</v>
      </c>
      <c r="AD52" s="36">
        <f>AC52/G57</f>
        <v>0</v>
      </c>
    </row>
    <row r="53" spans="1:31" hidden="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7"/>
        <v>-</v>
      </c>
      <c r="J53" s="34"/>
      <c r="K53" s="34" t="str">
        <f t="shared" si="9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0"/>
        <v>0</v>
      </c>
      <c r="AD53" s="36">
        <f>AC53/G57</f>
        <v>0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3.9715989646569097E-2</v>
      </c>
      <c r="H54" s="37">
        <f>VLOOKUP(H40,FAC_TOTALS_APTA!$A$4:$BS$143,$F54,FALSE)</f>
        <v>0.84556979459602899</v>
      </c>
      <c r="I54" s="33">
        <f t="shared" si="7"/>
        <v>20.290412302972143</v>
      </c>
      <c r="J54" s="34" t="str">
        <f t="shared" si="8"/>
        <v/>
      </c>
      <c r="K54" s="34" t="str">
        <f t="shared" si="9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200500.48144310599</v>
      </c>
      <c r="V54" s="32">
        <f>IF(V40=0,0,VLOOKUP(V40,FAC_TOTALS_APTA!$A$4:$BS$143,$L54,FALSE))</f>
        <v>591159.45863674104</v>
      </c>
      <c r="W54" s="32">
        <f>IF(W40=0,0,VLOOKUP(W40,FAC_TOTALS_APTA!$A$4:$BS$143,$L54,FALSE))</f>
        <v>890403.19221222796</v>
      </c>
      <c r="X54" s="32">
        <f>IF(X40=0,0,VLOOKUP(X40,FAC_TOTALS_APTA!$A$4:$BS$143,$L54,FALSE))</f>
        <v>1384021.95462278</v>
      </c>
      <c r="Y54" s="32">
        <f>IF(Y40=0,0,VLOOKUP(Y40,FAC_TOTALS_APTA!$A$4:$BS$143,$L54,FALSE))</f>
        <v>2829257.9294775599</v>
      </c>
      <c r="Z54" s="32">
        <f>IF(Z40=0,0,VLOOKUP(Z40,FAC_TOTALS_APTA!$A$4:$BS$143,$L54,FALSE))</f>
        <v>1941711.0608240101</v>
      </c>
      <c r="AA54" s="32">
        <f>IF(AA40=0,0,VLOOKUP(AA40,FAC_TOTALS_APTA!$A$4:$BS$143,$L54,FALSE))</f>
        <v>1433591.7786721401</v>
      </c>
      <c r="AB54" s="32">
        <f>IF(AB40=0,0,VLOOKUP(AB40,FAC_TOTALS_APTA!$A$4:$BS$143,$L54,FALSE))</f>
        <v>1364423.1893671199</v>
      </c>
      <c r="AC54" s="35">
        <f t="shared" si="10"/>
        <v>10635069.045255685</v>
      </c>
      <c r="AD54" s="36">
        <f>AC54/G57</f>
        <v>1.3541934518585345E-2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7"/>
        <v>-</v>
      </c>
      <c r="J55" s="41" t="str">
        <f t="shared" si="8"/>
        <v/>
      </c>
      <c r="K55" s="41" t="str">
        <f t="shared" si="9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-15561044.547483699</v>
      </c>
      <c r="AC55" s="43">
        <f t="shared" si="10"/>
        <v>-15561044.547483699</v>
      </c>
      <c r="AD55" s="44">
        <f>AC55/G57</f>
        <v>-1.9814318591266613E-2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9"/>
        <v>New_Reporter_FAC</v>
      </c>
      <c r="L56" s="48">
        <f>MATCH($K56,FAC_TOTALS_APTA!$A$2:$BQ$2,)</f>
        <v>42</v>
      </c>
      <c r="M56" s="49">
        <f>IF(M40=0,0,VLOOKUP(M40,FAC_TOTALS_APTA!$A$4:$BS$143,$L56,FALSE))</f>
        <v>6620335.9999999898</v>
      </c>
      <c r="N56" s="49">
        <f>IF(N40=0,0,VLOOKUP(N40,FAC_TOTALS_APTA!$A$4:$BS$143,$L56,FALSE))</f>
        <v>16527662.359999999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23303285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46451283.359999985</v>
      </c>
      <c r="AD56" s="53">
        <f>AC56/G58</f>
        <v>5.6178996307298945E-2</v>
      </c>
    </row>
    <row r="57" spans="1:31" s="116" customFormat="1" ht="15.75" customHeight="1" x14ac:dyDescent="0.25">
      <c r="A57" s="115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9">
        <f>VLOOKUP(G40,FAC_TOTALS_APTA!$A$4:$BS$143,$F57,FALSE)</f>
        <v>785343410.91812301</v>
      </c>
      <c r="H57" s="119">
        <f>VLOOKUP(H40,FAC_TOTALS_APTA!$A$4:$BQ$143,$F57,FALSE)</f>
        <v>813647186.93030798</v>
      </c>
      <c r="I57" s="121">
        <f t="shared" ref="I57" si="11">H57/G57-1</f>
        <v>3.6039999341301865E-2</v>
      </c>
      <c r="J57" s="34"/>
      <c r="K57" s="34"/>
      <c r="L57" s="9"/>
      <c r="M57" s="32">
        <f>SUM(M42:M47)</f>
        <v>26471194.488216981</v>
      </c>
      <c r="N57" s="32">
        <f>SUM(N42:N47)</f>
        <v>17505952.093526512</v>
      </c>
      <c r="O57" s="32">
        <f>SUM(O42:O47)</f>
        <v>36131081.914000861</v>
      </c>
      <c r="P57" s="32">
        <f>SUM(P42:P47)</f>
        <v>26050041.7836513</v>
      </c>
      <c r="Q57" s="32">
        <f>SUM(Q42:Q47)</f>
        <v>-8290353.6081315707</v>
      </c>
      <c r="R57" s="32">
        <f>SUM(R42:R47)</f>
        <v>45026158.313659564</v>
      </c>
      <c r="S57" s="32">
        <f>SUM(S42:S47)</f>
        <v>-77010760.151376843</v>
      </c>
      <c r="T57" s="32">
        <f>SUM(T42:T47)</f>
        <v>12913647.317831449</v>
      </c>
      <c r="U57" s="32">
        <f>SUM(U42:U47)</f>
        <v>27619036.422124844</v>
      </c>
      <c r="V57" s="32">
        <f>SUM(V42:V47)</f>
        <v>-21330555.176592197</v>
      </c>
      <c r="W57" s="32">
        <f>SUM(W42:W47)</f>
        <v>-3124556.4462081604</v>
      </c>
      <c r="X57" s="32">
        <f>SUM(X42:X47)</f>
        <v>13209365.331551697</v>
      </c>
      <c r="Y57" s="32">
        <f>SUM(Y42:Y47)</f>
        <v>-23383043.684619926</v>
      </c>
      <c r="Z57" s="32">
        <f>SUM(Z42:Z47)</f>
        <v>6113846.0788935702</v>
      </c>
      <c r="AA57" s="32">
        <f>SUM(AA42:AA47)</f>
        <v>20951224.851536751</v>
      </c>
      <c r="AB57" s="32">
        <f>SUM(AB42:AB47)</f>
        <v>-8054191.8283612235</v>
      </c>
      <c r="AC57" s="35">
        <f>H57-G57</f>
        <v>28303776.012184978</v>
      </c>
      <c r="AD57" s="36">
        <f>I57</f>
        <v>3.6039999341301865E-2</v>
      </c>
      <c r="AE57" s="115"/>
    </row>
    <row r="58" spans="1:31" ht="13.5" customHeight="1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20">
        <f>VLOOKUP(G40,FAC_TOTALS_APTA!$A$4:$BQ$143,$F58,FALSE)</f>
        <v>826844308.60800004</v>
      </c>
      <c r="H58" s="120">
        <f>VLOOKUP(H40,FAC_TOTALS_APTA!$A$4:$BQ$143,$F58,FALSE)</f>
        <v>792037958.66100001</v>
      </c>
      <c r="I58" s="122">
        <f t="shared" ref="I58" si="12">H58/G58-1</f>
        <v>-4.2095409721809474E-2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-34806349.947000027</v>
      </c>
      <c r="AD58" s="56">
        <f>I58</f>
        <v>-4.2095409721809474E-2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-7.8135409063111338E-2</v>
      </c>
    </row>
    <row r="60" spans="1:31" ht="13.5" thickTop="1" x14ac:dyDescent="0.25"/>
    <row r="61" spans="1:31" s="13" customFormat="1" x14ac:dyDescent="0.25">
      <c r="B61" s="21" t="s">
        <v>31</v>
      </c>
      <c r="E61" s="9"/>
      <c r="I61" s="20"/>
    </row>
    <row r="62" spans="1:31" x14ac:dyDescent="0.25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5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5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3.5" thickBot="1" x14ac:dyDescent="0.3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3.5" thickTop="1" x14ac:dyDescent="0.25">
      <c r="B66" s="65"/>
      <c r="C66" s="66"/>
      <c r="D66" s="66"/>
      <c r="E66" s="66"/>
      <c r="F66" s="66"/>
      <c r="G66" s="78" t="s">
        <v>62</v>
      </c>
      <c r="H66" s="78"/>
      <c r="I66" s="78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8" t="s">
        <v>66</v>
      </c>
      <c r="AD66" s="78"/>
    </row>
    <row r="67" spans="2:30" x14ac:dyDescent="0.25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2002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2.95" hidden="1" customHeight="1" x14ac:dyDescent="0.25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2.95" hidden="1" customHeight="1" x14ac:dyDescent="0.25">
      <c r="B69" s="28"/>
      <c r="C69" s="31"/>
      <c r="D69" s="9"/>
      <c r="E69" s="9"/>
      <c r="F69" s="9"/>
      <c r="G69" s="9" t="str">
        <f>CONCATENATE($C64,"_",$C65,"_",G67)</f>
        <v>0_3_2002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0_3_2003</v>
      </c>
      <c r="N69" s="9" t="str">
        <f t="shared" ref="N69:AB69" si="13">IF($G67+N68&gt;$H67,0,CONCATENATE($C64,"_",$C65,"_",$G67+N68))</f>
        <v>0_3_2004</v>
      </c>
      <c r="O69" s="9" t="str">
        <f t="shared" si="13"/>
        <v>0_3_2005</v>
      </c>
      <c r="P69" s="9" t="str">
        <f t="shared" si="13"/>
        <v>0_3_2006</v>
      </c>
      <c r="Q69" s="9" t="str">
        <f t="shared" si="13"/>
        <v>0_3_2007</v>
      </c>
      <c r="R69" s="9" t="str">
        <f t="shared" si="13"/>
        <v>0_3_2008</v>
      </c>
      <c r="S69" s="9" t="str">
        <f t="shared" si="13"/>
        <v>0_3_2009</v>
      </c>
      <c r="T69" s="9" t="str">
        <f t="shared" si="13"/>
        <v>0_3_2010</v>
      </c>
      <c r="U69" s="9" t="str">
        <f t="shared" si="13"/>
        <v>0_3_2011</v>
      </c>
      <c r="V69" s="9" t="str">
        <f t="shared" si="13"/>
        <v>0_3_2012</v>
      </c>
      <c r="W69" s="9" t="str">
        <f t="shared" si="13"/>
        <v>0_3_2013</v>
      </c>
      <c r="X69" s="9" t="str">
        <f t="shared" si="13"/>
        <v>0_3_2014</v>
      </c>
      <c r="Y69" s="9" t="str">
        <f t="shared" si="13"/>
        <v>0_3_2015</v>
      </c>
      <c r="Z69" s="9" t="str">
        <f t="shared" si="13"/>
        <v>0_3_2016</v>
      </c>
      <c r="AA69" s="9" t="str">
        <f t="shared" si="13"/>
        <v>0_3_2017</v>
      </c>
      <c r="AB69" s="9" t="str">
        <f t="shared" si="13"/>
        <v>0_3_2018</v>
      </c>
      <c r="AC69" s="9"/>
      <c r="AD69" s="9"/>
    </row>
    <row r="70" spans="2:30" ht="12.95" hidden="1" customHeight="1" x14ac:dyDescent="0.25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x14ac:dyDescent="0.25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2183301.62492374</v>
      </c>
      <c r="H71" s="32">
        <f>VLOOKUP(H69,FAC_TOTALS_APTA!$A$4:$BS$143,$F71,FALSE)</f>
        <v>2121590.59836875</v>
      </c>
      <c r="I71" s="33">
        <f>IFERROR(H71/G71-1,"-")</f>
        <v>-2.8265002806080686E-2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4665661.7310454296</v>
      </c>
      <c r="N71" s="32">
        <f>IF(N69=0,0,VLOOKUP(N69,FAC_TOTALS_APTA!$A$4:$BS$143,$L71,FALSE))</f>
        <v>-2495328.8958624299</v>
      </c>
      <c r="O71" s="32">
        <f>IF(O69=0,0,VLOOKUP(O69,FAC_TOTALS_APTA!$A$4:$BS$143,$L71,FALSE))</f>
        <v>5010218.5741095496</v>
      </c>
      <c r="P71" s="32">
        <f>IF(P69=0,0,VLOOKUP(P69,FAC_TOTALS_APTA!$A$4:$BS$143,$L71,FALSE))</f>
        <v>9835616.9045017604</v>
      </c>
      <c r="Q71" s="32">
        <f>IF(Q69=0,0,VLOOKUP(Q69,FAC_TOTALS_APTA!$A$4:$BS$143,$L71,FALSE))</f>
        <v>9439834.0842713695</v>
      </c>
      <c r="R71" s="32">
        <f>IF(R69=0,0,VLOOKUP(R69,FAC_TOTALS_APTA!$A$4:$BS$143,$L71,FALSE))</f>
        <v>3979822.7841291199</v>
      </c>
      <c r="S71" s="32">
        <f>IF(S69=0,0,VLOOKUP(S69,FAC_TOTALS_APTA!$A$4:$BS$143,$L71,FALSE))</f>
        <v>7611443.3713986203</v>
      </c>
      <c r="T71" s="32">
        <f>IF(T69=0,0,VLOOKUP(T69,FAC_TOTALS_APTA!$A$4:$BS$143,$L71,FALSE))</f>
        <v>1503019.43906796</v>
      </c>
      <c r="U71" s="32">
        <f>IF(U69=0,0,VLOOKUP(U69,FAC_TOTALS_APTA!$A$4:$BS$143,$L71,FALSE))</f>
        <v>200711.53448968599</v>
      </c>
      <c r="V71" s="32">
        <f>IF(V69=0,0,VLOOKUP(V69,FAC_TOTALS_APTA!$A$4:$BS$143,$L71,FALSE))</f>
        <v>-3226726.8664776599</v>
      </c>
      <c r="W71" s="32">
        <f>IF(W69=0,0,VLOOKUP(W69,FAC_TOTALS_APTA!$A$4:$BS$143,$L71,FALSE))</f>
        <v>1938083.3482779399</v>
      </c>
      <c r="X71" s="32">
        <f>IF(X69=0,0,VLOOKUP(X69,FAC_TOTALS_APTA!$A$4:$BS$143,$L71,FALSE))</f>
        <v>6998350.3545184704</v>
      </c>
      <c r="Y71" s="32">
        <f>IF(Y69=0,0,VLOOKUP(Y69,FAC_TOTALS_APTA!$A$4:$BS$143,$L71,FALSE))</f>
        <v>5791028.3843594203</v>
      </c>
      <c r="Z71" s="32">
        <f>IF(Z69=0,0,VLOOKUP(Z69,FAC_TOTALS_APTA!$A$4:$BS$143,$L71,FALSE))</f>
        <v>3196208.3049070099</v>
      </c>
      <c r="AA71" s="32">
        <f>IF(AA69=0,0,VLOOKUP(AA69,FAC_TOTALS_APTA!$A$4:$BS$143,$L71,FALSE))</f>
        <v>1713935.3729073899</v>
      </c>
      <c r="AB71" s="32">
        <f>IF(AB69=0,0,VLOOKUP(AB69,FAC_TOTALS_APTA!$A$4:$BS$143,$L71,FALSE))</f>
        <v>2526433.46162477</v>
      </c>
      <c r="AC71" s="35">
        <f>SUM(M71:AB71)</f>
        <v>58688311.887268409</v>
      </c>
      <c r="AD71" s="36">
        <f>AC71/G86</f>
        <v>0.47244771056588131</v>
      </c>
    </row>
    <row r="72" spans="2:30" x14ac:dyDescent="0.25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0.95353583396974995</v>
      </c>
      <c r="H72" s="58">
        <f>VLOOKUP(H69,FAC_TOTALS_APTA!$A$4:$BS$143,$F72,FALSE)</f>
        <v>1.0149211976611601</v>
      </c>
      <c r="I72" s="33">
        <f t="shared" ref="I72:I84" si="14">IFERROR(H72/G72-1,"-")</f>
        <v>6.4376567198163093E-2</v>
      </c>
      <c r="J72" s="34" t="str">
        <f t="shared" ref="J72:J80" si="15">IF(C72="Log","_log","")</f>
        <v>_log</v>
      </c>
      <c r="K72" s="34" t="str">
        <f t="shared" ref="K72:K85" si="16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2312585.1234552301</v>
      </c>
      <c r="N72" s="32">
        <f>IF(N69=0,0,VLOOKUP(N69,FAC_TOTALS_APTA!$A$4:$BS$143,$L72,FALSE))</f>
        <v>-2319187.8159708199</v>
      </c>
      <c r="O72" s="32">
        <f>IF(O69=0,0,VLOOKUP(O69,FAC_TOTALS_APTA!$A$4:$BS$143,$L72,FALSE))</f>
        <v>1924297.7651661299</v>
      </c>
      <c r="P72" s="32">
        <f>IF(P69=0,0,VLOOKUP(P69,FAC_TOTALS_APTA!$A$4:$BS$143,$L72,FALSE))</f>
        <v>-1056621.3321239001</v>
      </c>
      <c r="Q72" s="32">
        <f>IF(Q69=0,0,VLOOKUP(Q69,FAC_TOTALS_APTA!$A$4:$BS$143,$L72,FALSE))</f>
        <v>220989.24071762199</v>
      </c>
      <c r="R72" s="32">
        <f>IF(R69=0,0,VLOOKUP(R69,FAC_TOTALS_APTA!$A$4:$BS$143,$L72,FALSE))</f>
        <v>2148911.7231552498</v>
      </c>
      <c r="S72" s="32">
        <f>IF(S69=0,0,VLOOKUP(S69,FAC_TOTALS_APTA!$A$4:$BS$143,$L72,FALSE))</f>
        <v>-4598723.0823806999</v>
      </c>
      <c r="T72" s="32">
        <f>IF(T69=0,0,VLOOKUP(T69,FAC_TOTALS_APTA!$A$4:$BS$143,$L72,FALSE))</f>
        <v>759045.94286027295</v>
      </c>
      <c r="U72" s="32">
        <f>IF(U69=0,0,VLOOKUP(U69,FAC_TOTALS_APTA!$A$4:$BS$143,$L72,FALSE))</f>
        <v>4131727.7492803899</v>
      </c>
      <c r="V72" s="32">
        <f>IF(V69=0,0,VLOOKUP(V69,FAC_TOTALS_APTA!$A$4:$BS$143,$L72,FALSE))</f>
        <v>-3554628.9846312501</v>
      </c>
      <c r="W72" s="32">
        <f>IF(W69=0,0,VLOOKUP(W69,FAC_TOTALS_APTA!$A$4:$BS$143,$L72,FALSE))</f>
        <v>-6135676.98382359</v>
      </c>
      <c r="X72" s="32">
        <f>IF(X69=0,0,VLOOKUP(X69,FAC_TOTALS_APTA!$A$4:$BS$143,$L72,FALSE))</f>
        <v>-5029.6043242842597</v>
      </c>
      <c r="Y72" s="32">
        <f>IF(Y69=0,0,VLOOKUP(Y69,FAC_TOTALS_APTA!$A$4:$BS$143,$L72,FALSE))</f>
        <v>-604092.79408419796</v>
      </c>
      <c r="Z72" s="32">
        <f>IF(Z69=0,0,VLOOKUP(Z69,FAC_TOTALS_APTA!$A$4:$BS$143,$L72,FALSE))</f>
        <v>-5132725.2558139497</v>
      </c>
      <c r="AA72" s="32">
        <f>IF(AA69=0,0,VLOOKUP(AA69,FAC_TOTALS_APTA!$A$4:$BS$143,$L72,FALSE))</f>
        <v>97418.844701317998</v>
      </c>
      <c r="AB72" s="32">
        <f>IF(AB69=0,0,VLOOKUP(AB69,FAC_TOTALS_APTA!$A$4:$BS$143,$L72,FALSE))</f>
        <v>-229701.01107099201</v>
      </c>
      <c r="AC72" s="35">
        <f t="shared" ref="AC72:AC84" si="17">SUM(M72:AB72)</f>
        <v>-12041410.47488747</v>
      </c>
      <c r="AD72" s="36">
        <f>AC72/G86</f>
        <v>-9.693474949104372E-2</v>
      </c>
    </row>
    <row r="73" spans="2:30" x14ac:dyDescent="0.25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597492.84193984803</v>
      </c>
      <c r="H73" s="32">
        <f>VLOOKUP(H69,FAC_TOTALS_APTA!$A$4:$BS$143,$F73,FALSE)</f>
        <v>662994.01594125095</v>
      </c>
      <c r="I73" s="33">
        <f t="shared" si="14"/>
        <v>0.10962670914808581</v>
      </c>
      <c r="J73" s="34" t="str">
        <f t="shared" si="15"/>
        <v>_log</v>
      </c>
      <c r="K73" s="34" t="str">
        <f t="shared" si="16"/>
        <v>POP_EMP_log_FAC</v>
      </c>
      <c r="L73" s="9">
        <f>MATCH($K73,FAC_TOTALS_APTA!$A$2:$BQ$2,)</f>
        <v>27</v>
      </c>
      <c r="M73" s="32">
        <f>IF(M69=0,0,VLOOKUP(M69,FAC_TOTALS_APTA!$A$4:$BS$143,$L73,FALSE))</f>
        <v>1480305.2038712399</v>
      </c>
      <c r="N73" s="32">
        <f>IF(N69=0,0,VLOOKUP(N69,FAC_TOTALS_APTA!$A$4:$BS$143,$L73,FALSE))</f>
        <v>2120006.6421037</v>
      </c>
      <c r="O73" s="32">
        <f>IF(O69=0,0,VLOOKUP(O69,FAC_TOTALS_APTA!$A$4:$BS$143,$L73,FALSE))</f>
        <v>2628717.5449608602</v>
      </c>
      <c r="P73" s="32">
        <f>IF(P69=0,0,VLOOKUP(P69,FAC_TOTALS_APTA!$A$4:$BS$143,$L73,FALSE))</f>
        <v>3163466.3201172398</v>
      </c>
      <c r="Q73" s="32">
        <f>IF(Q69=0,0,VLOOKUP(Q69,FAC_TOTALS_APTA!$A$4:$BS$143,$L73,FALSE))</f>
        <v>1209775.39843033</v>
      </c>
      <c r="R73" s="32">
        <f>IF(R69=0,0,VLOOKUP(R69,FAC_TOTALS_APTA!$A$4:$BS$143,$L73,FALSE))</f>
        <v>493608.184557823</v>
      </c>
      <c r="S73" s="32">
        <f>IF(S69=0,0,VLOOKUP(S69,FAC_TOTALS_APTA!$A$4:$BS$143,$L73,FALSE))</f>
        <v>-441292.94234373397</v>
      </c>
      <c r="T73" s="32">
        <f>IF(T69=0,0,VLOOKUP(T69,FAC_TOTALS_APTA!$A$4:$BS$143,$L73,FALSE))</f>
        <v>901917.268762097</v>
      </c>
      <c r="U73" s="32">
        <f>IF(U69=0,0,VLOOKUP(U69,FAC_TOTALS_APTA!$A$4:$BS$143,$L73,FALSE))</f>
        <v>660240.29461372504</v>
      </c>
      <c r="V73" s="32">
        <f>IF(V69=0,0,VLOOKUP(V69,FAC_TOTALS_APTA!$A$4:$BS$143,$L73,FALSE))</f>
        <v>952537.34329718305</v>
      </c>
      <c r="W73" s="32">
        <f>IF(W69=0,0,VLOOKUP(W69,FAC_TOTALS_APTA!$A$4:$BS$143,$L73,FALSE))</f>
        <v>1527886.7800680101</v>
      </c>
      <c r="X73" s="32">
        <f>IF(X69=0,0,VLOOKUP(X69,FAC_TOTALS_APTA!$A$4:$BS$143,$L73,FALSE))</f>
        <v>982508.14786586002</v>
      </c>
      <c r="Y73" s="32">
        <f>IF(Y69=0,0,VLOOKUP(Y69,FAC_TOTALS_APTA!$A$4:$BS$143,$L73,FALSE))</f>
        <v>1086277.38218781</v>
      </c>
      <c r="Z73" s="32">
        <f>IF(Z69=0,0,VLOOKUP(Z69,FAC_TOTALS_APTA!$A$4:$BS$143,$L73,FALSE))</f>
        <v>1005278.7412568</v>
      </c>
      <c r="AA73" s="32">
        <f>IF(AA69=0,0,VLOOKUP(AA69,FAC_TOTALS_APTA!$A$4:$BS$143,$L73,FALSE))</f>
        <v>869197.59371507703</v>
      </c>
      <c r="AB73" s="32">
        <f>IF(AB69=0,0,VLOOKUP(AB69,FAC_TOTALS_APTA!$A$4:$BS$143,$L73,FALSE))</f>
        <v>872757.51793876395</v>
      </c>
      <c r="AC73" s="35">
        <f t="shared" si="17"/>
        <v>19513187.421402782</v>
      </c>
      <c r="AD73" s="36">
        <f>AC73/G86</f>
        <v>0.15708341962183137</v>
      </c>
    </row>
    <row r="74" spans="2:30" x14ac:dyDescent="0.25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20.466862433535798</v>
      </c>
      <c r="H74" s="58">
        <f>VLOOKUP(H69,FAC_TOTALS_APTA!$A$4:$BS$143,$F74,FALSE)</f>
        <v>14.6958981048531</v>
      </c>
      <c r="I74" s="33">
        <f t="shared" si="14"/>
        <v>-0.2819662440896038</v>
      </c>
      <c r="J74" s="34" t="str">
        <f t="shared" si="15"/>
        <v/>
      </c>
      <c r="K74" s="34" t="str">
        <f t="shared" si="16"/>
        <v>TSD_POP_PCT_FAC</v>
      </c>
      <c r="L74" s="9">
        <f>MATCH($K74,FAC_TOTALS_APTA!$A$2:$BQ$2,)</f>
        <v>31</v>
      </c>
      <c r="M74" s="32">
        <f>IF(M69=0,0,VLOOKUP(M69,FAC_TOTALS_APTA!$A$4:$BS$143,$L74,FALSE))</f>
        <v>-826105.65341080504</v>
      </c>
      <c r="N74" s="32">
        <f>IF(N69=0,0,VLOOKUP(N69,FAC_TOTALS_APTA!$A$4:$BS$143,$L74,FALSE))</f>
        <v>-922361.63214925095</v>
      </c>
      <c r="O74" s="32">
        <f>IF(O69=0,0,VLOOKUP(O69,FAC_TOTALS_APTA!$A$4:$BS$143,$L74,FALSE))</f>
        <v>-961381.98657296004</v>
      </c>
      <c r="P74" s="32">
        <f>IF(P69=0,0,VLOOKUP(P69,FAC_TOTALS_APTA!$A$4:$BS$143,$L74,FALSE))</f>
        <v>-1084199.8207206801</v>
      </c>
      <c r="Q74" s="32">
        <f>IF(Q69=0,0,VLOOKUP(Q69,FAC_TOTALS_APTA!$A$4:$BS$143,$L74,FALSE))</f>
        <v>-345340.21295524901</v>
      </c>
      <c r="R74" s="32">
        <f>IF(R69=0,0,VLOOKUP(R69,FAC_TOTALS_APTA!$A$4:$BS$143,$L74,FALSE))</f>
        <v>-194736.06928721</v>
      </c>
      <c r="S74" s="32">
        <f>IF(S69=0,0,VLOOKUP(S69,FAC_TOTALS_APTA!$A$4:$BS$143,$L74,FALSE))</f>
        <v>-282109.26391448802</v>
      </c>
      <c r="T74" s="32">
        <f>IF(T69=0,0,VLOOKUP(T69,FAC_TOTALS_APTA!$A$4:$BS$143,$L74,FALSE))</f>
        <v>-414021.93874454999</v>
      </c>
      <c r="U74" s="32">
        <f>IF(U69=0,0,VLOOKUP(U69,FAC_TOTALS_APTA!$A$4:$BS$143,$L74,FALSE))</f>
        <v>-110555.32207096901</v>
      </c>
      <c r="V74" s="32">
        <f>IF(V69=0,0,VLOOKUP(V69,FAC_TOTALS_APTA!$A$4:$BS$143,$L74,FALSE))</f>
        <v>-125451.192265274</v>
      </c>
      <c r="W74" s="32">
        <f>IF(W69=0,0,VLOOKUP(W69,FAC_TOTALS_APTA!$A$4:$BS$143,$L74,FALSE))</f>
        <v>-190592.249894145</v>
      </c>
      <c r="X74" s="32">
        <f>IF(X69=0,0,VLOOKUP(X69,FAC_TOTALS_APTA!$A$4:$BS$143,$L74,FALSE))</f>
        <v>-151266.92720187199</v>
      </c>
      <c r="Y74" s="32">
        <f>IF(Y69=0,0,VLOOKUP(Y69,FAC_TOTALS_APTA!$A$4:$BS$143,$L74,FALSE))</f>
        <v>-168848.51378241999</v>
      </c>
      <c r="Z74" s="32">
        <f>IF(Z69=0,0,VLOOKUP(Z69,FAC_TOTALS_APTA!$A$4:$BS$143,$L74,FALSE))</f>
        <v>-45760.905725498204</v>
      </c>
      <c r="AA74" s="32">
        <f>IF(AA69=0,0,VLOOKUP(AA69,FAC_TOTALS_APTA!$A$4:$BS$143,$L74,FALSE))</f>
        <v>-129797.371052337</v>
      </c>
      <c r="AB74" s="32">
        <f>IF(AB69=0,0,VLOOKUP(AB69,FAC_TOTALS_APTA!$A$4:$BS$143,$L74,FALSE))</f>
        <v>-101497.889743248</v>
      </c>
      <c r="AC74" s="35">
        <f t="shared" si="17"/>
        <v>-6054026.949490956</v>
      </c>
      <c r="AD74" s="36">
        <f>AC74/G86</f>
        <v>-4.8735618388294967E-2</v>
      </c>
    </row>
    <row r="75" spans="2:30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1.9303899750032301</v>
      </c>
      <c r="H75" s="37">
        <f>VLOOKUP(H69,FAC_TOTALS_APTA!$A$4:$BS$143,$F75,FALSE)</f>
        <v>2.8297771426718001</v>
      </c>
      <c r="I75" s="33">
        <f t="shared" si="14"/>
        <v>0.46590957232207186</v>
      </c>
      <c r="J75" s="34" t="str">
        <f t="shared" si="15"/>
        <v>_log</v>
      </c>
      <c r="K75" s="34" t="str">
        <f t="shared" si="16"/>
        <v>GAS_PRICE_2018_log_FAC</v>
      </c>
      <c r="L75" s="9">
        <f>MATCH($K75,FAC_TOTALS_APTA!$A$2:$BQ$2,)</f>
        <v>28</v>
      </c>
      <c r="M75" s="32">
        <f>IF(M69=0,0,VLOOKUP(M69,FAC_TOTALS_APTA!$A$4:$BS$143,$L75,FALSE))</f>
        <v>1893122.5081035299</v>
      </c>
      <c r="N75" s="32">
        <f>IF(N69=0,0,VLOOKUP(N69,FAC_TOTALS_APTA!$A$4:$BS$143,$L75,FALSE))</f>
        <v>2726073.10607959</v>
      </c>
      <c r="O75" s="32">
        <f>IF(O69=0,0,VLOOKUP(O69,FAC_TOTALS_APTA!$A$4:$BS$143,$L75,FALSE))</f>
        <v>4211329.00313651</v>
      </c>
      <c r="P75" s="32">
        <f>IF(P69=0,0,VLOOKUP(P69,FAC_TOTALS_APTA!$A$4:$BS$143,$L75,FALSE))</f>
        <v>2544574.8648879002</v>
      </c>
      <c r="Q75" s="32">
        <f>IF(Q69=0,0,VLOOKUP(Q69,FAC_TOTALS_APTA!$A$4:$BS$143,$L75,FALSE))</f>
        <v>1787475.2497266899</v>
      </c>
      <c r="R75" s="32">
        <f>IF(R69=0,0,VLOOKUP(R69,FAC_TOTALS_APTA!$A$4:$BS$143,$L75,FALSE))</f>
        <v>4314569.29704904</v>
      </c>
      <c r="S75" s="32">
        <f>IF(S69=0,0,VLOOKUP(S69,FAC_TOTALS_APTA!$A$4:$BS$143,$L75,FALSE))</f>
        <v>-12269184.0772937</v>
      </c>
      <c r="T75" s="32">
        <f>IF(T69=0,0,VLOOKUP(T69,FAC_TOTALS_APTA!$A$4:$BS$143,$L75,FALSE))</f>
        <v>5893805.13579359</v>
      </c>
      <c r="U75" s="32">
        <f>IF(U69=0,0,VLOOKUP(U69,FAC_TOTALS_APTA!$A$4:$BS$143,$L75,FALSE))</f>
        <v>8542063.8197656497</v>
      </c>
      <c r="V75" s="32">
        <f>IF(V69=0,0,VLOOKUP(V69,FAC_TOTALS_APTA!$A$4:$BS$143,$L75,FALSE))</f>
        <v>97971.139637399494</v>
      </c>
      <c r="W75" s="32">
        <f>IF(W69=0,0,VLOOKUP(W69,FAC_TOTALS_APTA!$A$4:$BS$143,$L75,FALSE))</f>
        <v>-1722101.8111216901</v>
      </c>
      <c r="X75" s="32">
        <f>IF(X69=0,0,VLOOKUP(X69,FAC_TOTALS_APTA!$A$4:$BS$143,$L75,FALSE))</f>
        <v>-2510436.3627893301</v>
      </c>
      <c r="Y75" s="32">
        <f>IF(Y69=0,0,VLOOKUP(Y69,FAC_TOTALS_APTA!$A$4:$BS$143,$L75,FALSE))</f>
        <v>-13349469.8186343</v>
      </c>
      <c r="Z75" s="32">
        <f>IF(Z69=0,0,VLOOKUP(Z69,FAC_TOTALS_APTA!$A$4:$BS$143,$L75,FALSE))</f>
        <v>-4396095.3364781197</v>
      </c>
      <c r="AA75" s="32">
        <f>IF(AA69=0,0,VLOOKUP(AA69,FAC_TOTALS_APTA!$A$4:$BS$143,$L75,FALSE))</f>
        <v>3145784.61750009</v>
      </c>
      <c r="AB75" s="32">
        <f>IF(AB69=0,0,VLOOKUP(AB69,FAC_TOTALS_APTA!$A$4:$BS$143,$L75,FALSE))</f>
        <v>3443797.6659260602</v>
      </c>
      <c r="AC75" s="35">
        <f t="shared" si="17"/>
        <v>4353279.0012889132</v>
      </c>
      <c r="AD75" s="36">
        <f>AC75/G86</f>
        <v>3.5044400349495214E-2</v>
      </c>
    </row>
    <row r="76" spans="2:30" x14ac:dyDescent="0.25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33832.923823650301</v>
      </c>
      <c r="H76" s="58">
        <f>VLOOKUP(H69,FAC_TOTALS_APTA!$A$4:$BS$143,$F76,FALSE)</f>
        <v>28363.700961112299</v>
      </c>
      <c r="I76" s="33">
        <f t="shared" si="14"/>
        <v>-0.16165386388257819</v>
      </c>
      <c r="J76" s="34" t="str">
        <f t="shared" si="15"/>
        <v>_log</v>
      </c>
      <c r="K76" s="34" t="str">
        <f t="shared" si="16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1080960.9030009599</v>
      </c>
      <c r="N76" s="32">
        <f>IF(N69=0,0,VLOOKUP(N69,FAC_TOTALS_APTA!$A$4:$BS$143,$L76,FALSE))</f>
        <v>1722236.6169294</v>
      </c>
      <c r="O76" s="32">
        <f>IF(O69=0,0,VLOOKUP(O69,FAC_TOTALS_APTA!$A$4:$BS$143,$L76,FALSE))</f>
        <v>2034683.55238261</v>
      </c>
      <c r="P76" s="32">
        <f>IF(P69=0,0,VLOOKUP(P69,FAC_TOTALS_APTA!$A$4:$BS$143,$L76,FALSE))</f>
        <v>3377127.3947111098</v>
      </c>
      <c r="Q76" s="32">
        <f>IF(Q69=0,0,VLOOKUP(Q69,FAC_TOTALS_APTA!$A$4:$BS$143,$L76,FALSE))</f>
        <v>-809005.19420360203</v>
      </c>
      <c r="R76" s="32">
        <f>IF(R69=0,0,VLOOKUP(R69,FAC_TOTALS_APTA!$A$4:$BS$143,$L76,FALSE))</f>
        <v>-373616.17551096698</v>
      </c>
      <c r="S76" s="32">
        <f>IF(S69=0,0,VLOOKUP(S69,FAC_TOTALS_APTA!$A$4:$BS$143,$L76,FALSE))</f>
        <v>4123911.6236974201</v>
      </c>
      <c r="T76" s="32">
        <f>IF(T69=0,0,VLOOKUP(T69,FAC_TOTALS_APTA!$A$4:$BS$143,$L76,FALSE))</f>
        <v>-168003.77720126399</v>
      </c>
      <c r="U76" s="32">
        <f>IF(U69=0,0,VLOOKUP(U69,FAC_TOTALS_APTA!$A$4:$BS$143,$L76,FALSE))</f>
        <v>597286.03225703596</v>
      </c>
      <c r="V76" s="32">
        <f>IF(V69=0,0,VLOOKUP(V69,FAC_TOTALS_APTA!$A$4:$BS$143,$L76,FALSE))</f>
        <v>1300612.57270602</v>
      </c>
      <c r="W76" s="32">
        <f>IF(W69=0,0,VLOOKUP(W69,FAC_TOTALS_APTA!$A$4:$BS$143,$L76,FALSE))</f>
        <v>29452.134372118999</v>
      </c>
      <c r="X76" s="32">
        <f>IF(X69=0,0,VLOOKUP(X69,FAC_TOTALS_APTA!$A$4:$BS$143,$L76,FALSE))</f>
        <v>-1275124.3587211401</v>
      </c>
      <c r="Y76" s="32">
        <f>IF(Y69=0,0,VLOOKUP(Y69,FAC_TOTALS_APTA!$A$4:$BS$143,$L76,FALSE))</f>
        <v>-2571173.9978695898</v>
      </c>
      <c r="Z76" s="32">
        <f>IF(Z69=0,0,VLOOKUP(Z69,FAC_TOTALS_APTA!$A$4:$BS$143,$L76,FALSE))</f>
        <v>-1313874.61639966</v>
      </c>
      <c r="AA76" s="32">
        <f>IF(AA69=0,0,VLOOKUP(AA69,FAC_TOTALS_APTA!$A$4:$BS$143,$L76,FALSE))</f>
        <v>-854937.677748724</v>
      </c>
      <c r="AB76" s="32">
        <f>IF(AB69=0,0,VLOOKUP(AB69,FAC_TOTALS_APTA!$A$4:$BS$143,$L76,FALSE))</f>
        <v>-1061239.2024485599</v>
      </c>
      <c r="AC76" s="35">
        <f t="shared" si="17"/>
        <v>5839295.8299531657</v>
      </c>
      <c r="AD76" s="36">
        <f>AC76/G86</f>
        <v>4.7007007996369803E-2</v>
      </c>
    </row>
    <row r="77" spans="2:30" x14ac:dyDescent="0.25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6.2163428218050498</v>
      </c>
      <c r="H77" s="32">
        <f>VLOOKUP(H69,FAC_TOTALS_APTA!$A$4:$BS$143,$F77,FALSE)</f>
        <v>6.9540326969826598</v>
      </c>
      <c r="I77" s="33">
        <f t="shared" si="14"/>
        <v>0.11866943254641904</v>
      </c>
      <c r="J77" s="34" t="str">
        <f t="shared" si="15"/>
        <v/>
      </c>
      <c r="K77" s="34" t="str">
        <f t="shared" si="16"/>
        <v>PCT_HH_NO_VEH_FAC</v>
      </c>
      <c r="L77" s="9">
        <f>MATCH($K77,FAC_TOTALS_APTA!$A$2:$BQ$2,)</f>
        <v>30</v>
      </c>
      <c r="M77" s="32">
        <f>IF(M69=0,0,VLOOKUP(M69,FAC_TOTALS_APTA!$A$4:$BS$143,$L77,FALSE))</f>
        <v>153543.44520034199</v>
      </c>
      <c r="N77" s="32">
        <f>IF(N69=0,0,VLOOKUP(N69,FAC_TOTALS_APTA!$A$4:$BS$143,$L77,FALSE))</f>
        <v>110587.833531949</v>
      </c>
      <c r="O77" s="32">
        <f>IF(O69=0,0,VLOOKUP(O69,FAC_TOTALS_APTA!$A$4:$BS$143,$L77,FALSE))</f>
        <v>219729.24612733201</v>
      </c>
      <c r="P77" s="32">
        <f>IF(P69=0,0,VLOOKUP(P69,FAC_TOTALS_APTA!$A$4:$BS$143,$L77,FALSE))</f>
        <v>238373.27140895399</v>
      </c>
      <c r="Q77" s="32">
        <f>IF(Q69=0,0,VLOOKUP(Q69,FAC_TOTALS_APTA!$A$4:$BS$143,$L77,FALSE))</f>
        <v>58680.6654353825</v>
      </c>
      <c r="R77" s="32">
        <f>IF(R69=0,0,VLOOKUP(R69,FAC_TOTALS_APTA!$A$4:$BS$143,$L77,FALSE))</f>
        <v>69678.301804336501</v>
      </c>
      <c r="S77" s="32">
        <f>IF(S69=0,0,VLOOKUP(S69,FAC_TOTALS_APTA!$A$4:$BS$143,$L77,FALSE))</f>
        <v>144499.59232290901</v>
      </c>
      <c r="T77" s="32">
        <f>IF(T69=0,0,VLOOKUP(T69,FAC_TOTALS_APTA!$A$4:$BS$143,$L77,FALSE))</f>
        <v>492770.58589552599</v>
      </c>
      <c r="U77" s="32">
        <f>IF(U69=0,0,VLOOKUP(U69,FAC_TOTALS_APTA!$A$4:$BS$143,$L77,FALSE))</f>
        <v>295859.58935200103</v>
      </c>
      <c r="V77" s="32">
        <f>IF(V69=0,0,VLOOKUP(V69,FAC_TOTALS_APTA!$A$4:$BS$143,$L77,FALSE))</f>
        <v>-270776.09678043501</v>
      </c>
      <c r="W77" s="32">
        <f>IF(W69=0,0,VLOOKUP(W69,FAC_TOTALS_APTA!$A$4:$BS$143,$L77,FALSE))</f>
        <v>127312.884646145</v>
      </c>
      <c r="X77" s="32">
        <f>IF(X69=0,0,VLOOKUP(X69,FAC_TOTALS_APTA!$A$4:$BS$143,$L77,FALSE))</f>
        <v>3197.0434357357399</v>
      </c>
      <c r="Y77" s="32">
        <f>IF(Y69=0,0,VLOOKUP(Y69,FAC_TOTALS_APTA!$A$4:$BS$143,$L77,FALSE))</f>
        <v>-366103.48334715603</v>
      </c>
      <c r="Z77" s="32">
        <f>IF(Z69=0,0,VLOOKUP(Z69,FAC_TOTALS_APTA!$A$4:$BS$143,$L77,FALSE))</f>
        <v>-192588.992565875</v>
      </c>
      <c r="AA77" s="32">
        <f>IF(AA69=0,0,VLOOKUP(AA69,FAC_TOTALS_APTA!$A$4:$BS$143,$L77,FALSE))</f>
        <v>-222069.69041448701</v>
      </c>
      <c r="AB77" s="32">
        <f>IF(AB69=0,0,VLOOKUP(AB69,FAC_TOTALS_APTA!$A$4:$BS$143,$L77,FALSE))</f>
        <v>-196655.23390074901</v>
      </c>
      <c r="AC77" s="35">
        <f t="shared" si="17"/>
        <v>666038.96215191064</v>
      </c>
      <c r="AD77" s="36">
        <f>AC77/G86</f>
        <v>5.3616908153837819E-3</v>
      </c>
    </row>
    <row r="78" spans="2:30" x14ac:dyDescent="0.25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3.3282857000181898</v>
      </c>
      <c r="H78" s="37">
        <f>VLOOKUP(H69,FAC_TOTALS_APTA!$A$4:$BS$143,$F78,FALSE)</f>
        <v>5.0101867615656701</v>
      </c>
      <c r="I78" s="33">
        <f t="shared" si="14"/>
        <v>0.50533554302092765</v>
      </c>
      <c r="J78" s="34" t="str">
        <f t="shared" si="15"/>
        <v/>
      </c>
      <c r="K78" s="34" t="str">
        <f t="shared" si="16"/>
        <v>JTW_HOME_PCT_FAC</v>
      </c>
      <c r="L78" s="9">
        <f>MATCH($K78,FAC_TOTALS_APTA!$A$2:$BQ$2,)</f>
        <v>32</v>
      </c>
      <c r="M78" s="32">
        <f>IF(M69=0,0,VLOOKUP(M69,FAC_TOTALS_APTA!$A$4:$BS$143,$L78,FALSE))</f>
        <v>0</v>
      </c>
      <c r="N78" s="32">
        <f>IF(N69=0,0,VLOOKUP(N69,FAC_TOTALS_APTA!$A$4:$BS$143,$L78,FALSE))</f>
        <v>0</v>
      </c>
      <c r="O78" s="32">
        <f>IF(O69=0,0,VLOOKUP(O69,FAC_TOTALS_APTA!$A$4:$BS$143,$L78,FALSE))</f>
        <v>0</v>
      </c>
      <c r="P78" s="32">
        <f>IF(P69=0,0,VLOOKUP(P69,FAC_TOTALS_APTA!$A$4:$BS$143,$L78,FALSE))</f>
        <v>-229062.69726955699</v>
      </c>
      <c r="Q78" s="32">
        <f>IF(Q69=0,0,VLOOKUP(Q69,FAC_TOTALS_APTA!$A$4:$BS$143,$L78,FALSE))</f>
        <v>-63155.158669310898</v>
      </c>
      <c r="R78" s="32">
        <f>IF(R69=0,0,VLOOKUP(R69,FAC_TOTALS_APTA!$A$4:$BS$143,$L78,FALSE))</f>
        <v>-21211.799395262398</v>
      </c>
      <c r="S78" s="32">
        <f>IF(S69=0,0,VLOOKUP(S69,FAC_TOTALS_APTA!$A$4:$BS$143,$L78,FALSE))</f>
        <v>22598.972350629301</v>
      </c>
      <c r="T78" s="32">
        <f>IF(T69=0,0,VLOOKUP(T69,FAC_TOTALS_APTA!$A$4:$BS$143,$L78,FALSE))</f>
        <v>-251067.18124492999</v>
      </c>
      <c r="U78" s="32">
        <f>IF(U69=0,0,VLOOKUP(U69,FAC_TOTALS_APTA!$A$4:$BS$143,$L78,FALSE))</f>
        <v>78768.247893443797</v>
      </c>
      <c r="V78" s="32">
        <f>IF(V69=0,0,VLOOKUP(V69,FAC_TOTALS_APTA!$A$4:$BS$143,$L78,FALSE))</f>
        <v>41495.436475521703</v>
      </c>
      <c r="W78" s="32">
        <f>IF(W69=0,0,VLOOKUP(W69,FAC_TOTALS_APTA!$A$4:$BS$143,$L78,FALSE))</f>
        <v>108895.430878147</v>
      </c>
      <c r="X78" s="32">
        <f>IF(X69=0,0,VLOOKUP(X69,FAC_TOTALS_APTA!$A$4:$BS$143,$L78,FALSE))</f>
        <v>-153656.01158274701</v>
      </c>
      <c r="Y78" s="32">
        <f>IF(Y69=0,0,VLOOKUP(Y69,FAC_TOTALS_APTA!$A$4:$BS$143,$L78,FALSE))</f>
        <v>-31115.9410186401</v>
      </c>
      <c r="Z78" s="32">
        <f>IF(Z69=0,0,VLOOKUP(Z69,FAC_TOTALS_APTA!$A$4:$BS$143,$L78,FALSE))</f>
        <v>-472248.63306252402</v>
      </c>
      <c r="AA78" s="32">
        <f>IF(AA69=0,0,VLOOKUP(AA69,FAC_TOTALS_APTA!$A$4:$BS$143,$L78,FALSE))</f>
        <v>-262348.78459038603</v>
      </c>
      <c r="AB78" s="32">
        <f>IF(AB69=0,0,VLOOKUP(AB69,FAC_TOTALS_APTA!$A$4:$BS$143,$L78,FALSE))</f>
        <v>-301959.87659605098</v>
      </c>
      <c r="AC78" s="35">
        <f t="shared" si="17"/>
        <v>-1534067.9958316667</v>
      </c>
      <c r="AD78" s="36">
        <f>AC78/G86</f>
        <v>-1.2349425109981545E-2</v>
      </c>
    </row>
    <row r="79" spans="2:30" hidden="1" x14ac:dyDescent="0.25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4"/>
        <v>-</v>
      </c>
      <c r="J79" s="34" t="str">
        <f t="shared" si="15"/>
        <v/>
      </c>
      <c r="K79" s="34" t="str">
        <f t="shared" si="16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17"/>
        <v>0</v>
      </c>
      <c r="AD79" s="36">
        <f>AC79/G86</f>
        <v>0</v>
      </c>
    </row>
    <row r="80" spans="2:30" x14ac:dyDescent="0.25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4"/>
        <v>-</v>
      </c>
      <c r="J80" s="34" t="str">
        <f t="shared" si="15"/>
        <v/>
      </c>
      <c r="K80" s="34" t="str">
        <f t="shared" si="16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0</v>
      </c>
      <c r="O80" s="32">
        <f>IF(O69=0,0,VLOOKUP(O69,FAC_TOTALS_APTA!$A$4:$BS$143,$L80,FALSE))</f>
        <v>0</v>
      </c>
      <c r="P80" s="32">
        <f>IF(P69=0,0,VLOOKUP(P69,FAC_TOTALS_APTA!$A$4:$BS$143,$L80,FALSE))</f>
        <v>0</v>
      </c>
      <c r="Q80" s="32">
        <f>IF(Q69=0,0,VLOOKUP(Q69,FAC_TOTALS_APTA!$A$4:$BS$143,$L80,FALSE))</f>
        <v>0</v>
      </c>
      <c r="R80" s="32">
        <f>IF(R69=0,0,VLOOKUP(R69,FAC_TOTALS_APTA!$A$4:$BS$143,$L80,FALSE))</f>
        <v>0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-4614954.1849354897</v>
      </c>
      <c r="Y80" s="32">
        <f>IF(Y69=0,0,VLOOKUP(Y69,FAC_TOTALS_APTA!$A$4:$BS$143,$L80,FALSE))</f>
        <v>-6548615.00285252</v>
      </c>
      <c r="Z80" s="32">
        <f>IF(Z69=0,0,VLOOKUP(Z69,FAC_TOTALS_APTA!$A$4:$BS$143,$L80,FALSE))</f>
        <v>-7434076.3270469997</v>
      </c>
      <c r="AA80" s="32">
        <f>IF(AA69=0,0,VLOOKUP(AA69,FAC_TOTALS_APTA!$A$4:$BS$143,$L80,FALSE))</f>
        <v>-7691592.3745430103</v>
      </c>
      <c r="AB80" s="32">
        <f>IF(AB69=0,0,VLOOKUP(AB69,FAC_TOTALS_APTA!$A$4:$BS$143,$L80,FALSE))</f>
        <v>-7475076.0164185399</v>
      </c>
      <c r="AC80" s="35">
        <f t="shared" si="17"/>
        <v>-33764313.905796558</v>
      </c>
      <c r="AD80" s="36">
        <f>AC80/G86</f>
        <v>-0.27180663901634328</v>
      </c>
    </row>
    <row r="81" spans="1:33" hidden="1" x14ac:dyDescent="0.25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4"/>
        <v>-</v>
      </c>
      <c r="J81" s="34"/>
      <c r="K81" s="34" t="str">
        <f t="shared" si="16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17"/>
        <v>0</v>
      </c>
      <c r="AD81" s="36">
        <f>AC81/G86</f>
        <v>0</v>
      </c>
    </row>
    <row r="82" spans="1:33" hidden="1" x14ac:dyDescent="0.25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4"/>
        <v>-</v>
      </c>
      <c r="J82" s="34"/>
      <c r="K82" s="34" t="str">
        <f t="shared" si="16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17"/>
        <v>0</v>
      </c>
      <c r="AD82" s="36">
        <f>AC82/G86</f>
        <v>0</v>
      </c>
    </row>
    <row r="83" spans="1:33" x14ac:dyDescent="0.25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2.1835708245822899E-2</v>
      </c>
      <c r="H83" s="37">
        <f>VLOOKUP(H69,FAC_TOTALS_APTA!$A$4:$BS$143,$F83,FALSE)</f>
        <v>0.53707217884142799</v>
      </c>
      <c r="I83" s="33">
        <f t="shared" si="14"/>
        <v>23.596050322488082</v>
      </c>
      <c r="J83" s="34" t="str">
        <f t="shared" ref="J83:J84" si="18">IF(C83="Log","_log","")</f>
        <v/>
      </c>
      <c r="K83" s="34" t="str">
        <f t="shared" si="16"/>
        <v>BIKE_SHARE_FAC</v>
      </c>
      <c r="L83" s="9">
        <f>MATCH($K83,FAC_TOTALS_APTA!$A$2:$BQ$2,)</f>
        <v>37</v>
      </c>
      <c r="M83" s="32">
        <f>IF(M69=0,0,VLOOKUP(M69,FAC_TOTALS_APTA!$A$4:$BS$143,$L83,FALSE))</f>
        <v>0</v>
      </c>
      <c r="N83" s="32">
        <f>IF(N69=0,0,VLOOKUP(N69,FAC_TOTALS_APTA!$A$4:$BS$143,$L83,FALSE))</f>
        <v>0</v>
      </c>
      <c r="O83" s="32">
        <f>IF(O69=0,0,VLOOKUP(O69,FAC_TOTALS_APTA!$A$4:$BS$143,$L83,FALSE))</f>
        <v>0</v>
      </c>
      <c r="P83" s="32">
        <f>IF(P69=0,0,VLOOKUP(P69,FAC_TOTALS_APTA!$A$4:$BS$143,$L83,FALSE))</f>
        <v>0</v>
      </c>
      <c r="Q83" s="32">
        <f>IF(Q69=0,0,VLOOKUP(Q69,FAC_TOTALS_APTA!$A$4:$BS$143,$L83,FALSE))</f>
        <v>0</v>
      </c>
      <c r="R83" s="32">
        <f>IF(R69=0,0,VLOOKUP(R69,FAC_TOTALS_APTA!$A$4:$BS$143,$L83,FALSE))</f>
        <v>0</v>
      </c>
      <c r="S83" s="32">
        <f>IF(S69=0,0,VLOOKUP(S69,FAC_TOTALS_APTA!$A$4:$BS$143,$L83,FALSE))</f>
        <v>0</v>
      </c>
      <c r="T83" s="32">
        <f>IF(T69=0,0,VLOOKUP(T69,FAC_TOTALS_APTA!$A$4:$BS$143,$L83,FALSE))</f>
        <v>62156.710513257902</v>
      </c>
      <c r="U83" s="32">
        <f>IF(U69=0,0,VLOOKUP(U69,FAC_TOTALS_APTA!$A$4:$BS$143,$L83,FALSE))</f>
        <v>0</v>
      </c>
      <c r="V83" s="32">
        <f>IF(V69=0,0,VLOOKUP(V69,FAC_TOTALS_APTA!$A$4:$BS$143,$L83,FALSE))</f>
        <v>40354.680024117202</v>
      </c>
      <c r="W83" s="32">
        <f>IF(W69=0,0,VLOOKUP(W69,FAC_TOTALS_APTA!$A$4:$BS$143,$L83,FALSE))</f>
        <v>10795.7439874881</v>
      </c>
      <c r="X83" s="32">
        <f>IF(X69=0,0,VLOOKUP(X69,FAC_TOTALS_APTA!$A$4:$BS$143,$L83,FALSE))</f>
        <v>104892.82866842199</v>
      </c>
      <c r="Y83" s="32">
        <f>IF(Y69=0,0,VLOOKUP(Y69,FAC_TOTALS_APTA!$A$4:$BS$143,$L83,FALSE))</f>
        <v>235925.413907037</v>
      </c>
      <c r="Z83" s="32">
        <f>IF(Z69=0,0,VLOOKUP(Z69,FAC_TOTALS_APTA!$A$4:$BS$143,$L83,FALSE))</f>
        <v>370004.11806070199</v>
      </c>
      <c r="AA83" s="32">
        <f>IF(AA69=0,0,VLOOKUP(AA69,FAC_TOTALS_APTA!$A$4:$BS$143,$L83,FALSE))</f>
        <v>803664.97712067899</v>
      </c>
      <c r="AB83" s="32">
        <f>IF(AB69=0,0,VLOOKUP(AB69,FAC_TOTALS_APTA!$A$4:$BS$143,$L83,FALSE))</f>
        <v>644745.99383749196</v>
      </c>
      <c r="AC83" s="35">
        <f t="shared" si="17"/>
        <v>2272540.4661191953</v>
      </c>
      <c r="AD83" s="36">
        <f>AC83/G86</f>
        <v>1.829421405830637E-2</v>
      </c>
      <c r="AG83" s="57"/>
    </row>
    <row r="84" spans="1:33" x14ac:dyDescent="0.25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4"/>
        <v>-</v>
      </c>
      <c r="J84" s="41" t="str">
        <f t="shared" si="18"/>
        <v/>
      </c>
      <c r="K84" s="41" t="str">
        <f t="shared" si="16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0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-1023746.65627597</v>
      </c>
      <c r="AC84" s="43">
        <f t="shared" si="17"/>
        <v>-1023746.65627597</v>
      </c>
      <c r="AD84" s="44">
        <f>AC84/G86</f>
        <v>-8.2412791985925719E-3</v>
      </c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6"/>
        <v>New_Reporter_FAC</v>
      </c>
      <c r="L85" s="48">
        <f>MATCH($K85,FAC_TOTALS_APTA!$A$2:$BQ$2,)</f>
        <v>42</v>
      </c>
      <c r="M85" s="49">
        <f>IF(M69=0,0,VLOOKUP(M69,FAC_TOTALS_APTA!$A$4:$BS$143,$L85,FALSE))</f>
        <v>20259314.0963999</v>
      </c>
      <c r="N85" s="49">
        <f>IF(N69=0,0,VLOOKUP(N69,FAC_TOTALS_APTA!$A$4:$BS$143,$L85,FALSE))</f>
        <v>32651886.424199998</v>
      </c>
      <c r="O85" s="49">
        <f>IF(O69=0,0,VLOOKUP(O69,FAC_TOTALS_APTA!$A$4:$BS$143,$L85,FALSE))</f>
        <v>9137793.1011999901</v>
      </c>
      <c r="P85" s="49">
        <f>IF(P69=0,0,VLOOKUP(P69,FAC_TOTALS_APTA!$A$4:$BS$143,$L85,FALSE))</f>
        <v>19346800.460699901</v>
      </c>
      <c r="Q85" s="49">
        <f>IF(Q69=0,0,VLOOKUP(Q69,FAC_TOTALS_APTA!$A$4:$BS$143,$L85,FALSE))</f>
        <v>10501527.600299999</v>
      </c>
      <c r="R85" s="49">
        <f>IF(R69=0,0,VLOOKUP(R69,FAC_TOTALS_APTA!$A$4:$BS$143,$L85,FALSE))</f>
        <v>0</v>
      </c>
      <c r="S85" s="49">
        <f>IF(S69=0,0,VLOOKUP(S69,FAC_TOTALS_APTA!$A$4:$BS$143,$L85,FALSE))</f>
        <v>1183268.99999999</v>
      </c>
      <c r="T85" s="49">
        <f>IF(T69=0,0,VLOOKUP(T69,FAC_TOTALS_APTA!$A$4:$BS$143,$L85,FALSE))</f>
        <v>808278.87219999998</v>
      </c>
      <c r="U85" s="49">
        <f>IF(U69=0,0,VLOOKUP(U69,FAC_TOTALS_APTA!$A$4:$BS$143,$L85,FALSE))</f>
        <v>751235.99999999895</v>
      </c>
      <c r="V85" s="49">
        <f>IF(V69=0,0,VLOOKUP(V69,FAC_TOTALS_APTA!$A$4:$BS$143,$L85,FALSE))</f>
        <v>1785495.99999999</v>
      </c>
      <c r="W85" s="49">
        <f>IF(W69=0,0,VLOOKUP(W69,FAC_TOTALS_APTA!$A$4:$BS$143,$L85,FALSE))</f>
        <v>1458240.1839999901</v>
      </c>
      <c r="X85" s="49">
        <f>IF(X69=0,0,VLOOKUP(X69,FAC_TOTALS_APTA!$A$4:$BS$143,$L85,FALSE))</f>
        <v>0</v>
      </c>
      <c r="Y85" s="49">
        <f>IF(Y69=0,0,VLOOKUP(Y69,FAC_TOTALS_APTA!$A$4:$BS$143,$L85,FALSE))</f>
        <v>475083.52239999903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98358925.261399746</v>
      </c>
      <c r="AD85" s="53">
        <f>AC85/G87</f>
        <v>0.75740920039829795</v>
      </c>
    </row>
    <row r="86" spans="1:33" s="116" customFormat="1" ht="15.75" customHeight="1" x14ac:dyDescent="0.25">
      <c r="A86" s="115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9">
        <f>VLOOKUP(G69,FAC_TOTALS_APTA!$A$4:$BS$143,$F86,FALSE)</f>
        <v>124221814.551654</v>
      </c>
      <c r="H86" s="119">
        <f>VLOOKUP(H69,FAC_TOTALS_APTA!$A$4:$BQ$143,$F86,FALSE)</f>
        <v>271274995.075975</v>
      </c>
      <c r="I86" s="121">
        <f t="shared" ref="I86" si="19">H86/G86-1</f>
        <v>1.1837951414175589</v>
      </c>
      <c r="J86" s="34"/>
      <c r="K86" s="34"/>
      <c r="L86" s="9"/>
      <c r="M86" s="32">
        <f>SUM(M71:M76)</f>
        <v>10606529.816065585</v>
      </c>
      <c r="N86" s="32">
        <f>SUM(N71:N76)</f>
        <v>831438.02113018907</v>
      </c>
      <c r="O86" s="32">
        <f>SUM(O71:O76)</f>
        <v>14847864.453182701</v>
      </c>
      <c r="P86" s="32">
        <f>SUM(P71:P76)</f>
        <v>16779964.331373431</v>
      </c>
      <c r="Q86" s="32">
        <f>SUM(Q71:Q76)</f>
        <v>11503728.56598716</v>
      </c>
      <c r="R86" s="32">
        <f>SUM(R71:R76)</f>
        <v>10368559.744093055</v>
      </c>
      <c r="S86" s="32">
        <f>SUM(S71:S76)</f>
        <v>-5855954.3708365802</v>
      </c>
      <c r="T86" s="32">
        <f>SUM(T71:T76)</f>
        <v>8475762.0705381073</v>
      </c>
      <c r="U86" s="32">
        <f>SUM(U71:U76)</f>
        <v>14021474.108335517</v>
      </c>
      <c r="V86" s="32">
        <f>SUM(V71:V76)</f>
        <v>-4555685.987733582</v>
      </c>
      <c r="W86" s="32">
        <f>SUM(W71:W76)</f>
        <v>-4552948.7821213566</v>
      </c>
      <c r="X86" s="32">
        <f>SUM(X71:X76)</f>
        <v>4039001.2493477045</v>
      </c>
      <c r="Y86" s="32">
        <f>SUM(Y71:Y76)</f>
        <v>-9816279.3578232769</v>
      </c>
      <c r="Z86" s="32">
        <f>SUM(Z71:Z76)</f>
        <v>-6686969.0682534175</v>
      </c>
      <c r="AA86" s="32">
        <f>SUM(AA71:AA76)</f>
        <v>4841601.3800228145</v>
      </c>
      <c r="AB86" s="32">
        <f>SUM(AB71:AB76)</f>
        <v>5450550.5422267942</v>
      </c>
      <c r="AC86" s="35">
        <f>H86-G86</f>
        <v>147053180.52432102</v>
      </c>
      <c r="AD86" s="36">
        <f>I86</f>
        <v>1.1837951414175589</v>
      </c>
      <c r="AE86" s="115"/>
    </row>
    <row r="87" spans="1:33" ht="13.5" customHeight="1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20">
        <f>VLOOKUP(G69,FAC_TOTALS_APTA!$A$4:$BQ$143,$F87,FALSE)</f>
        <v>129862332.2897</v>
      </c>
      <c r="H87" s="120">
        <f>VLOOKUP(H69,FAC_TOTALS_APTA!$A$4:$BQ$143,$F87,FALSE)</f>
        <v>272191394.338799</v>
      </c>
      <c r="I87" s="122">
        <f t="shared" ref="I87" si="20">H87/G87-1</f>
        <v>1.0959995830937945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142329062.049099</v>
      </c>
      <c r="AD87" s="56">
        <f>I87</f>
        <v>1.0959995830937945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-8.77955583237644E-2</v>
      </c>
    </row>
    <row r="89" spans="1:33" ht="13.5" thickTop="1" x14ac:dyDescent="0.25"/>
    <row r="90" spans="1:33" s="13" customFormat="1" x14ac:dyDescent="0.25">
      <c r="B90" s="21" t="s">
        <v>31</v>
      </c>
      <c r="E90" s="9"/>
      <c r="I90" s="20"/>
    </row>
    <row r="91" spans="1:33" x14ac:dyDescent="0.25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5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3.5" thickBot="1" x14ac:dyDescent="0.3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3.5" thickTop="1" x14ac:dyDescent="0.25">
      <c r="B95" s="65"/>
      <c r="C95" s="66"/>
      <c r="D95" s="66"/>
      <c r="E95" s="66"/>
      <c r="F95" s="66"/>
      <c r="G95" s="78" t="s">
        <v>62</v>
      </c>
      <c r="H95" s="78"/>
      <c r="I95" s="78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8" t="s">
        <v>66</v>
      </c>
      <c r="AD95" s="78"/>
    </row>
    <row r="96" spans="1:33" x14ac:dyDescent="0.25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2002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1" ht="12.95" hidden="1" customHeight="1" x14ac:dyDescent="0.25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1" ht="12.95" hidden="1" customHeight="1" x14ac:dyDescent="0.25">
      <c r="B98" s="28"/>
      <c r="C98" s="31"/>
      <c r="D98" s="9"/>
      <c r="E98" s="9"/>
      <c r="F98" s="9"/>
      <c r="G98" s="9" t="str">
        <f>CONCATENATE($C93,"_",$C94,"_",G96)</f>
        <v>0_10_2002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0_10_2003</v>
      </c>
      <c r="N98" s="9" t="str">
        <f t="shared" ref="N98:AB98" si="21">IF($G96+N97&gt;$H96,0,CONCATENATE($C93,"_",$C94,"_",$G96+N97))</f>
        <v>0_10_2004</v>
      </c>
      <c r="O98" s="9" t="str">
        <f t="shared" si="21"/>
        <v>0_10_2005</v>
      </c>
      <c r="P98" s="9" t="str">
        <f t="shared" si="21"/>
        <v>0_10_2006</v>
      </c>
      <c r="Q98" s="9" t="str">
        <f t="shared" si="21"/>
        <v>0_10_2007</v>
      </c>
      <c r="R98" s="9" t="str">
        <f t="shared" si="21"/>
        <v>0_10_2008</v>
      </c>
      <c r="S98" s="9" t="str">
        <f t="shared" si="21"/>
        <v>0_10_2009</v>
      </c>
      <c r="T98" s="9" t="str">
        <f t="shared" si="21"/>
        <v>0_10_2010</v>
      </c>
      <c r="U98" s="9" t="str">
        <f t="shared" si="21"/>
        <v>0_10_2011</v>
      </c>
      <c r="V98" s="9" t="str">
        <f t="shared" si="21"/>
        <v>0_10_2012</v>
      </c>
      <c r="W98" s="9" t="str">
        <f t="shared" si="21"/>
        <v>0_10_2013</v>
      </c>
      <c r="X98" s="9" t="str">
        <f t="shared" si="21"/>
        <v>0_10_2014</v>
      </c>
      <c r="Y98" s="9" t="str">
        <f t="shared" si="21"/>
        <v>0_10_2015</v>
      </c>
      <c r="Z98" s="9" t="str">
        <f t="shared" si="21"/>
        <v>0_10_2016</v>
      </c>
      <c r="AA98" s="9" t="str">
        <f t="shared" si="21"/>
        <v>0_10_2017</v>
      </c>
      <c r="AB98" s="9" t="str">
        <f t="shared" si="21"/>
        <v>0_10_2018</v>
      </c>
      <c r="AC98" s="9"/>
      <c r="AD98" s="9"/>
    </row>
    <row r="99" spans="2:31" ht="12.95" hidden="1" customHeight="1" x14ac:dyDescent="0.25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1" x14ac:dyDescent="0.25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229799687.69999999</v>
      </c>
      <c r="H100" s="32">
        <f>VLOOKUP(H98,FAC_TOTALS_APTA!$A$4:$BS$143,$F100,FALSE)</f>
        <v>274036302.39999998</v>
      </c>
      <c r="I100" s="33">
        <f>IFERROR(H100/G100-1,"-")</f>
        <v>0.19250076073971956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-81554922.390633702</v>
      </c>
      <c r="N100" s="32">
        <f>IF(N98=0,0,VLOOKUP(N98,FAC_TOTALS_APTA!$A$4:$BS$143,$L100,FALSE))</f>
        <v>93249088.593630105</v>
      </c>
      <c r="O100" s="32">
        <f>IF(O98=0,0,VLOOKUP(O98,FAC_TOTALS_APTA!$A$4:$BS$143,$L100,FALSE))</f>
        <v>23928056.766304702</v>
      </c>
      <c r="P100" s="32">
        <f>IF(P98=0,0,VLOOKUP(P98,FAC_TOTALS_APTA!$A$4:$BS$143,$L100,FALSE))</f>
        <v>-21691969.9586115</v>
      </c>
      <c r="Q100" s="32">
        <f>IF(Q98=0,0,VLOOKUP(Q98,FAC_TOTALS_APTA!$A$4:$BS$143,$L100,FALSE))</f>
        <v>113061085.24358</v>
      </c>
      <c r="R100" s="32">
        <f>IF(R98=0,0,VLOOKUP(R98,FAC_TOTALS_APTA!$A$4:$BS$143,$L100,FALSE))</f>
        <v>17492466.799969401</v>
      </c>
      <c r="S100" s="32">
        <f>IF(S98=0,0,VLOOKUP(S98,FAC_TOTALS_APTA!$A$4:$BS$143,$L100,FALSE))</f>
        <v>8517953.1299246605</v>
      </c>
      <c r="T100" s="32">
        <f>IF(T98=0,0,VLOOKUP(T98,FAC_TOTALS_APTA!$A$4:$BS$143,$L100,FALSE))</f>
        <v>-102614365.17514201</v>
      </c>
      <c r="U100" s="32">
        <f>IF(U98=0,0,VLOOKUP(U98,FAC_TOTALS_APTA!$A$4:$BS$143,$L100,FALSE))</f>
        <v>-30446034.406770598</v>
      </c>
      <c r="V100" s="32">
        <f>IF(V98=0,0,VLOOKUP(V98,FAC_TOTALS_APTA!$A$4:$BS$143,$L100,FALSE))</f>
        <v>30912395.638128798</v>
      </c>
      <c r="W100" s="32">
        <f>IF(W98=0,0,VLOOKUP(W98,FAC_TOTALS_APTA!$A$4:$BS$143,$L100,FALSE))</f>
        <v>147718721.09775001</v>
      </c>
      <c r="X100" s="32">
        <f>IF(X98=0,0,VLOOKUP(X98,FAC_TOTALS_APTA!$A$4:$BS$143,$L100,FALSE))</f>
        <v>23126674.415497702</v>
      </c>
      <c r="Y100" s="32">
        <f>IF(Y98=0,0,VLOOKUP(Y98,FAC_TOTALS_APTA!$A$4:$BS$143,$L100,FALSE))</f>
        <v>-8523179.7348037697</v>
      </c>
      <c r="Z100" s="32">
        <f>IF(Z98=0,0,VLOOKUP(Z98,FAC_TOTALS_APTA!$A$4:$BS$143,$L100,FALSE))</f>
        <v>-3851544.5180977602</v>
      </c>
      <c r="AA100" s="32">
        <f>IF(AA98=0,0,VLOOKUP(AA98,FAC_TOTALS_APTA!$A$4:$BS$143,$L100,FALSE))</f>
        <v>-14809851.3987491</v>
      </c>
      <c r="AB100" s="32">
        <f>IF(AB98=0,0,VLOOKUP(AB98,FAC_TOTALS_APTA!$A$4:$BS$143,$L100,FALSE))</f>
        <v>-2617878.3117161901</v>
      </c>
      <c r="AC100" s="35">
        <f>SUM(M100:AB100)</f>
        <v>191896695.79026073</v>
      </c>
      <c r="AD100" s="36">
        <f>AC100/G115</f>
        <v>0.16427767325965761</v>
      </c>
      <c r="AE100" s="111"/>
    </row>
    <row r="101" spans="2:31" x14ac:dyDescent="0.25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1.072971648</v>
      </c>
      <c r="H101" s="58">
        <f>VLOOKUP(H98,FAC_TOTALS_APTA!$A$4:$BS$143,$F101,FALSE)</f>
        <v>1.7403283429999901</v>
      </c>
      <c r="I101" s="33">
        <f t="shared" ref="I101:I113" si="22">IFERROR(H101/G101-1,"-")</f>
        <v>0.62197048379044406</v>
      </c>
      <c r="J101" s="34" t="str">
        <f t="shared" ref="J101:J109" si="23">IF(C101="Log","_log","")</f>
        <v>_log</v>
      </c>
      <c r="K101" s="34" t="str">
        <f t="shared" ref="K101:K114" si="24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-49248910.285218701</v>
      </c>
      <c r="N101" s="32">
        <f>IF(N98=0,0,VLOOKUP(N98,FAC_TOTALS_APTA!$A$4:$BS$143,$L101,FALSE))</f>
        <v>-21364974.756623901</v>
      </c>
      <c r="O101" s="32">
        <f>IF(O98=0,0,VLOOKUP(O98,FAC_TOTALS_APTA!$A$4:$BS$143,$L101,FALSE))</f>
        <v>30407529.612046599</v>
      </c>
      <c r="P101" s="32">
        <f>IF(P98=0,0,VLOOKUP(P98,FAC_TOTALS_APTA!$A$4:$BS$143,$L101,FALSE))</f>
        <v>-341739196.627213</v>
      </c>
      <c r="Q101" s="32">
        <f>IF(Q98=0,0,VLOOKUP(Q98,FAC_TOTALS_APTA!$A$4:$BS$143,$L101,FALSE))</f>
        <v>415652234.10249197</v>
      </c>
      <c r="R101" s="32">
        <f>IF(R98=0,0,VLOOKUP(R98,FAC_TOTALS_APTA!$A$4:$BS$143,$L101,FALSE))</f>
        <v>-1763036.0560709699</v>
      </c>
      <c r="S101" s="32">
        <f>IF(S98=0,0,VLOOKUP(S98,FAC_TOTALS_APTA!$A$4:$BS$143,$L101,FALSE))</f>
        <v>-17921127.8356275</v>
      </c>
      <c r="T101" s="32">
        <f>IF(T98=0,0,VLOOKUP(T98,FAC_TOTALS_APTA!$A$4:$BS$143,$L101,FALSE))</f>
        <v>-10641637.3632864</v>
      </c>
      <c r="U101" s="32">
        <f>IF(U98=0,0,VLOOKUP(U98,FAC_TOTALS_APTA!$A$4:$BS$143,$L101,FALSE))</f>
        <v>-19712443.664353698</v>
      </c>
      <c r="V101" s="32">
        <f>IF(V98=0,0,VLOOKUP(V98,FAC_TOTALS_APTA!$A$4:$BS$143,$L101,FALSE))</f>
        <v>4884859.0086503001</v>
      </c>
      <c r="W101" s="32">
        <f>IF(W98=0,0,VLOOKUP(W98,FAC_TOTALS_APTA!$A$4:$BS$143,$L101,FALSE))</f>
        <v>-56512277.185763597</v>
      </c>
      <c r="X101" s="32">
        <f>IF(X98=0,0,VLOOKUP(X98,FAC_TOTALS_APTA!$A$4:$BS$143,$L101,FALSE))</f>
        <v>-8554862.0840624403</v>
      </c>
      <c r="Y101" s="32">
        <f>IF(Y98=0,0,VLOOKUP(Y98,FAC_TOTALS_APTA!$A$4:$BS$143,$L101,FALSE))</f>
        <v>-5877630.3038370302</v>
      </c>
      <c r="Z101" s="32">
        <f>IF(Z98=0,0,VLOOKUP(Z98,FAC_TOTALS_APTA!$A$4:$BS$143,$L101,FALSE))</f>
        <v>-5577317.6307692202</v>
      </c>
      <c r="AA101" s="32">
        <f>IF(AA98=0,0,VLOOKUP(AA98,FAC_TOTALS_APTA!$A$4:$BS$143,$L101,FALSE))</f>
        <v>-7176946.8048193697</v>
      </c>
      <c r="AB101" s="32">
        <f>IF(AB98=0,0,VLOOKUP(AB98,FAC_TOTALS_APTA!$A$4:$BS$143,$L101,FALSE))</f>
        <v>7598819.5620828401</v>
      </c>
      <c r="AC101" s="35">
        <f t="shared" ref="AC101:AC113" si="25">SUM(M101:AB101)</f>
        <v>-87546918.3123741</v>
      </c>
      <c r="AD101" s="36">
        <f>AC101/G115</f>
        <v>-7.4946595522047826E-2</v>
      </c>
      <c r="AE101" s="111"/>
    </row>
    <row r="102" spans="2:31" x14ac:dyDescent="0.25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25697520.3899999</v>
      </c>
      <c r="H102" s="32">
        <f>VLOOKUP(H98,FAC_TOTALS_APTA!$A$4:$BS$143,$F102,FALSE)</f>
        <v>29807700.839999899</v>
      </c>
      <c r="I102" s="33">
        <f t="shared" si="22"/>
        <v>0.15994463230777156</v>
      </c>
      <c r="J102" s="34" t="str">
        <f t="shared" si="23"/>
        <v>_log</v>
      </c>
      <c r="K102" s="34" t="str">
        <f t="shared" si="24"/>
        <v>POP_EMP_log_FAC</v>
      </c>
      <c r="L102" s="9">
        <f>MATCH($K102,FAC_TOTALS_APTA!$A$2:$BQ$2,)</f>
        <v>27</v>
      </c>
      <c r="M102" s="32">
        <f>IF(M98=0,0,VLOOKUP(M98,FAC_TOTALS_APTA!$A$4:$BS$143,$L102,FALSE))</f>
        <v>5944067.8228171999</v>
      </c>
      <c r="N102" s="32">
        <f>IF(N98=0,0,VLOOKUP(N98,FAC_TOTALS_APTA!$A$4:$BS$143,$L102,FALSE))</f>
        <v>8521152.9985593706</v>
      </c>
      <c r="O102" s="32">
        <f>IF(O98=0,0,VLOOKUP(O98,FAC_TOTALS_APTA!$A$4:$BS$143,$L102,FALSE))</f>
        <v>8374854.9970402904</v>
      </c>
      <c r="P102" s="32">
        <f>IF(P98=0,0,VLOOKUP(P98,FAC_TOTALS_APTA!$A$4:$BS$143,$L102,FALSE))</f>
        <v>9644628.1697064303</v>
      </c>
      <c r="Q102" s="32">
        <f>IF(Q98=0,0,VLOOKUP(Q98,FAC_TOTALS_APTA!$A$4:$BS$143,$L102,FALSE))</f>
        <v>945502.97414547496</v>
      </c>
      <c r="R102" s="32">
        <f>IF(R98=0,0,VLOOKUP(R98,FAC_TOTALS_APTA!$A$4:$BS$143,$L102,FALSE))</f>
        <v>4036111.5801089099</v>
      </c>
      <c r="S102" s="32">
        <f>IF(S98=0,0,VLOOKUP(S98,FAC_TOTALS_APTA!$A$4:$BS$143,$L102,FALSE))</f>
        <v>-3757083.1034602402</v>
      </c>
      <c r="T102" s="32">
        <f>IF(T98=0,0,VLOOKUP(T98,FAC_TOTALS_APTA!$A$4:$BS$143,$L102,FALSE))</f>
        <v>-2997618.13198097</v>
      </c>
      <c r="U102" s="32">
        <f>IF(U98=0,0,VLOOKUP(U98,FAC_TOTALS_APTA!$A$4:$BS$143,$L102,FALSE))</f>
        <v>2107131.8471218999</v>
      </c>
      <c r="V102" s="32">
        <f>IF(V98=0,0,VLOOKUP(V98,FAC_TOTALS_APTA!$A$4:$BS$143,$L102,FALSE))</f>
        <v>3578543.77505932</v>
      </c>
      <c r="W102" s="32">
        <f>IF(W98=0,0,VLOOKUP(W98,FAC_TOTALS_APTA!$A$4:$BS$143,$L102,FALSE))</f>
        <v>14305460.9290729</v>
      </c>
      <c r="X102" s="32">
        <f>IF(X98=0,0,VLOOKUP(X98,FAC_TOTALS_APTA!$A$4:$BS$143,$L102,FALSE))</f>
        <v>4574002.8134402903</v>
      </c>
      <c r="Y102" s="32">
        <f>IF(Y98=0,0,VLOOKUP(Y98,FAC_TOTALS_APTA!$A$4:$BS$143,$L102,FALSE))</f>
        <v>4119503.7228816599</v>
      </c>
      <c r="Z102" s="32">
        <f>IF(Z98=0,0,VLOOKUP(Z98,FAC_TOTALS_APTA!$A$4:$BS$143,$L102,FALSE))</f>
        <v>882956.88462033099</v>
      </c>
      <c r="AA102" s="32">
        <f>IF(AA98=0,0,VLOOKUP(AA98,FAC_TOTALS_APTA!$A$4:$BS$143,$L102,FALSE))</f>
        <v>3422041.8896477399</v>
      </c>
      <c r="AB102" s="32">
        <f>IF(AB98=0,0,VLOOKUP(AB98,FAC_TOTALS_APTA!$A$4:$BS$143,$L102,FALSE))</f>
        <v>1943221.49305579</v>
      </c>
      <c r="AC102" s="35">
        <f t="shared" si="25"/>
        <v>65644480.661836401</v>
      </c>
      <c r="AD102" s="36">
        <f>AC102/G115</f>
        <v>5.6196499377204938E-2</v>
      </c>
      <c r="AE102" s="111"/>
    </row>
    <row r="103" spans="2:31" x14ac:dyDescent="0.25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80.049944068744793</v>
      </c>
      <c r="H103" s="58">
        <f>VLOOKUP(H98,FAC_TOTALS_APTA!$A$4:$BS$143,$F103,FALSE)</f>
        <v>67.468769080655605</v>
      </c>
      <c r="I103" s="33">
        <f t="shared" si="22"/>
        <v>-0.15716656812757801</v>
      </c>
      <c r="J103" s="34" t="str">
        <f t="shared" si="23"/>
        <v/>
      </c>
      <c r="K103" s="34" t="str">
        <f t="shared" si="24"/>
        <v>TSD_POP_PCT_FAC</v>
      </c>
      <c r="L103" s="9">
        <f>MATCH($K103,FAC_TOTALS_APTA!$A$2:$BQ$2,)</f>
        <v>31</v>
      </c>
      <c r="M103" s="32">
        <f>IF(M98=0,0,VLOOKUP(M98,FAC_TOTALS_APTA!$A$4:$BS$143,$L103,FALSE))</f>
        <v>-13908818.606567999</v>
      </c>
      <c r="N103" s="32">
        <f>IF(N98=0,0,VLOOKUP(N98,FAC_TOTALS_APTA!$A$4:$BS$143,$L103,FALSE))</f>
        <v>-13023022.752160801</v>
      </c>
      <c r="O103" s="32">
        <f>IF(O98=0,0,VLOOKUP(O98,FAC_TOTALS_APTA!$A$4:$BS$143,$L103,FALSE))</f>
        <v>-11885828.716871001</v>
      </c>
      <c r="P103" s="32">
        <f>IF(P98=0,0,VLOOKUP(P98,FAC_TOTALS_APTA!$A$4:$BS$143,$L103,FALSE))</f>
        <v>-15071997.5653794</v>
      </c>
      <c r="Q103" s="32">
        <f>IF(Q98=0,0,VLOOKUP(Q98,FAC_TOTALS_APTA!$A$4:$BS$143,$L103,FALSE))</f>
        <v>-2817616.9055176699</v>
      </c>
      <c r="R103" s="32">
        <f>IF(R98=0,0,VLOOKUP(R98,FAC_TOTALS_APTA!$A$4:$BS$143,$L103,FALSE))</f>
        <v>-7739593.4216007702</v>
      </c>
      <c r="S103" s="32">
        <f>IF(S98=0,0,VLOOKUP(S98,FAC_TOTALS_APTA!$A$4:$BS$143,$L103,FALSE))</f>
        <v>-4600485.5235641701</v>
      </c>
      <c r="T103" s="32">
        <f>IF(T98=0,0,VLOOKUP(T98,FAC_TOTALS_APTA!$A$4:$BS$143,$L103,FALSE))</f>
        <v>677427.20984128304</v>
      </c>
      <c r="U103" s="32">
        <f>IF(U98=0,0,VLOOKUP(U98,FAC_TOTALS_APTA!$A$4:$BS$143,$L103,FALSE))</f>
        <v>-5179177.6255986299</v>
      </c>
      <c r="V103" s="32">
        <f>IF(V98=0,0,VLOOKUP(V98,FAC_TOTALS_APTA!$A$4:$BS$143,$L103,FALSE))</f>
        <v>103800.53460027699</v>
      </c>
      <c r="W103" s="32">
        <f>IF(W98=0,0,VLOOKUP(W98,FAC_TOTALS_APTA!$A$4:$BS$143,$L103,FALSE))</f>
        <v>-14068115.4334305</v>
      </c>
      <c r="X103" s="32">
        <f>IF(X98=0,0,VLOOKUP(X98,FAC_TOTALS_APTA!$A$4:$BS$143,$L103,FALSE))</f>
        <v>1055998.54336913</v>
      </c>
      <c r="Y103" s="32">
        <f>IF(Y98=0,0,VLOOKUP(Y98,FAC_TOTALS_APTA!$A$4:$BS$143,$L103,FALSE))</f>
        <v>1395804.1318252899</v>
      </c>
      <c r="Z103" s="32">
        <f>IF(Z98=0,0,VLOOKUP(Z98,FAC_TOTALS_APTA!$A$4:$BS$143,$L103,FALSE))</f>
        <v>2128726.1615457302</v>
      </c>
      <c r="AA103" s="32">
        <f>IF(AA98=0,0,VLOOKUP(AA98,FAC_TOTALS_APTA!$A$4:$BS$143,$L103,FALSE))</f>
        <v>895414.16852235305</v>
      </c>
      <c r="AB103" s="32">
        <f>IF(AB98=0,0,VLOOKUP(AB98,FAC_TOTALS_APTA!$A$4:$BS$143,$L103,FALSE))</f>
        <v>1125400.8651686199</v>
      </c>
      <c r="AC103" s="35">
        <f t="shared" si="25"/>
        <v>-80912084.93581827</v>
      </c>
      <c r="AD103" s="36">
        <f>AC103/G115</f>
        <v>-6.9266690586334861E-2</v>
      </c>
      <c r="AE103" s="111"/>
    </row>
    <row r="104" spans="2:31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1.974</v>
      </c>
      <c r="H104" s="37">
        <f>VLOOKUP(H98,FAC_TOTALS_APTA!$A$4:$BS$143,$F104,FALSE)</f>
        <v>2.9199999999999902</v>
      </c>
      <c r="I104" s="33">
        <f t="shared" si="22"/>
        <v>0.4792299898682828</v>
      </c>
      <c r="J104" s="34" t="str">
        <f t="shared" si="23"/>
        <v>_log</v>
      </c>
      <c r="K104" s="34" t="str">
        <f t="shared" si="24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18407990.160663899</v>
      </c>
      <c r="N104" s="32">
        <f>IF(N98=0,0,VLOOKUP(N98,FAC_TOTALS_APTA!$A$4:$BS$143,$L104,FALSE))</f>
        <v>18987700.293117099</v>
      </c>
      <c r="O104" s="32">
        <f>IF(O98=0,0,VLOOKUP(O98,FAC_TOTALS_APTA!$A$4:$BS$143,$L104,FALSE))</f>
        <v>25045053.773637298</v>
      </c>
      <c r="P104" s="32">
        <f>IF(P98=0,0,VLOOKUP(P98,FAC_TOTALS_APTA!$A$4:$BS$143,$L104,FALSE))</f>
        <v>16404459.5454963</v>
      </c>
      <c r="Q104" s="32">
        <f>IF(Q98=0,0,VLOOKUP(Q98,FAC_TOTALS_APTA!$A$4:$BS$143,$L104,FALSE))</f>
        <v>5210650.3398499498</v>
      </c>
      <c r="R104" s="32">
        <f>IF(R98=0,0,VLOOKUP(R98,FAC_TOTALS_APTA!$A$4:$BS$143,$L104,FALSE))</f>
        <v>21354225.1981236</v>
      </c>
      <c r="S104" s="32">
        <f>IF(S98=0,0,VLOOKUP(S98,FAC_TOTALS_APTA!$A$4:$BS$143,$L104,FALSE))</f>
        <v>-53282326.185919099</v>
      </c>
      <c r="T104" s="32">
        <f>IF(T98=0,0,VLOOKUP(T98,FAC_TOTALS_APTA!$A$4:$BS$143,$L104,FALSE))</f>
        <v>23774975.205662701</v>
      </c>
      <c r="U104" s="32">
        <f>IF(U98=0,0,VLOOKUP(U98,FAC_TOTALS_APTA!$A$4:$BS$143,$L104,FALSE))</f>
        <v>35596993.176757202</v>
      </c>
      <c r="V104" s="32">
        <f>IF(V98=0,0,VLOOKUP(V98,FAC_TOTALS_APTA!$A$4:$BS$143,$L104,FALSE))</f>
        <v>1763383.8307264401</v>
      </c>
      <c r="W104" s="32">
        <f>IF(W98=0,0,VLOOKUP(W98,FAC_TOTALS_APTA!$A$4:$BS$143,$L104,FALSE))</f>
        <v>-6889124.9774862099</v>
      </c>
      <c r="X104" s="32">
        <f>IF(X98=0,0,VLOOKUP(X98,FAC_TOTALS_APTA!$A$4:$BS$143,$L104,FALSE))</f>
        <v>-8242253.6456187796</v>
      </c>
      <c r="Y104" s="32">
        <f>IF(Y98=0,0,VLOOKUP(Y98,FAC_TOTALS_APTA!$A$4:$BS$143,$L104,FALSE))</f>
        <v>-51295366.254932001</v>
      </c>
      <c r="Z104" s="32">
        <f>IF(Z98=0,0,VLOOKUP(Z98,FAC_TOTALS_APTA!$A$4:$BS$143,$L104,FALSE))</f>
        <v>-15818604.316186201</v>
      </c>
      <c r="AA104" s="32">
        <f>IF(AA98=0,0,VLOOKUP(AA98,FAC_TOTALS_APTA!$A$4:$BS$143,$L104,FALSE))</f>
        <v>15487026.8810213</v>
      </c>
      <c r="AB104" s="32">
        <f>IF(AB98=0,0,VLOOKUP(AB98,FAC_TOTALS_APTA!$A$4:$BS$143,$L104,FALSE))</f>
        <v>11636394.0593514</v>
      </c>
      <c r="AC104" s="35">
        <f t="shared" si="25"/>
        <v>58141177.084264904</v>
      </c>
      <c r="AD104" s="36">
        <f>AC104/G115</f>
        <v>4.9773120129281125E-2</v>
      </c>
      <c r="AE104" s="111"/>
    </row>
    <row r="105" spans="2:31" x14ac:dyDescent="0.25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42439.074999999903</v>
      </c>
      <c r="H105" s="58">
        <f>VLOOKUP(H98,FAC_TOTALS_APTA!$A$4:$BS$143,$F105,FALSE)</f>
        <v>36801.5</v>
      </c>
      <c r="I105" s="33">
        <f t="shared" si="22"/>
        <v>-0.13283925250491235</v>
      </c>
      <c r="J105" s="34" t="str">
        <f t="shared" si="23"/>
        <v>_log</v>
      </c>
      <c r="K105" s="34" t="str">
        <f t="shared" si="24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10083282.8809145</v>
      </c>
      <c r="N105" s="32">
        <f>IF(N98=0,0,VLOOKUP(N98,FAC_TOTALS_APTA!$A$4:$BS$143,$L105,FALSE))</f>
        <v>12612939.3349635</v>
      </c>
      <c r="O105" s="32">
        <f>IF(O98=0,0,VLOOKUP(O98,FAC_TOTALS_APTA!$A$4:$BS$143,$L105,FALSE))</f>
        <v>11578081.6630034</v>
      </c>
      <c r="P105" s="32">
        <f>IF(P98=0,0,VLOOKUP(P98,FAC_TOTALS_APTA!$A$4:$BS$143,$L105,FALSE))</f>
        <v>19009721.833808102</v>
      </c>
      <c r="Q105" s="32">
        <f>IF(Q98=0,0,VLOOKUP(Q98,FAC_TOTALS_APTA!$A$4:$BS$143,$L105,FALSE))</f>
        <v>-5610689.9355594702</v>
      </c>
      <c r="R105" s="32">
        <f>IF(R98=0,0,VLOOKUP(R98,FAC_TOTALS_APTA!$A$4:$BS$143,$L105,FALSE))</f>
        <v>-518736.39399886702</v>
      </c>
      <c r="S105" s="32">
        <f>IF(S98=0,0,VLOOKUP(S98,FAC_TOTALS_APTA!$A$4:$BS$143,$L105,FALSE))</f>
        <v>11721348.703337699</v>
      </c>
      <c r="T105" s="32">
        <f>IF(T98=0,0,VLOOKUP(T98,FAC_TOTALS_APTA!$A$4:$BS$143,$L105,FALSE))</f>
        <v>2669109.7590602799</v>
      </c>
      <c r="U105" s="32">
        <f>IF(U98=0,0,VLOOKUP(U98,FAC_TOTALS_APTA!$A$4:$BS$143,$L105,FALSE))</f>
        <v>10159012.3209747</v>
      </c>
      <c r="V105" s="32">
        <f>IF(V98=0,0,VLOOKUP(V98,FAC_TOTALS_APTA!$A$4:$BS$143,$L105,FALSE))</f>
        <v>1736269.5604604401</v>
      </c>
      <c r="W105" s="32">
        <f>IF(W98=0,0,VLOOKUP(W98,FAC_TOTALS_APTA!$A$4:$BS$143,$L105,FALSE))</f>
        <v>2523070.3283442799</v>
      </c>
      <c r="X105" s="32">
        <f>IF(X98=0,0,VLOOKUP(X98,FAC_TOTALS_APTA!$A$4:$BS$143,$L105,FALSE))</f>
        <v>1174043.8901595499</v>
      </c>
      <c r="Y105" s="32">
        <f>IF(Y98=0,0,VLOOKUP(Y98,FAC_TOTALS_APTA!$A$4:$BS$143,$L105,FALSE))</f>
        <v>-5728494.9391331896</v>
      </c>
      <c r="Z105" s="32">
        <f>IF(Z98=0,0,VLOOKUP(Z98,FAC_TOTALS_APTA!$A$4:$BS$143,$L105,FALSE))</f>
        <v>-10333914.407080799</v>
      </c>
      <c r="AA105" s="32">
        <f>IF(AA98=0,0,VLOOKUP(AA98,FAC_TOTALS_APTA!$A$4:$BS$143,$L105,FALSE))</f>
        <v>-5766467.04792694</v>
      </c>
      <c r="AB105" s="32">
        <f>IF(AB98=0,0,VLOOKUP(AB98,FAC_TOTALS_APTA!$A$4:$BS$143,$L105,FALSE))</f>
        <v>-7102382.7486467501</v>
      </c>
      <c r="AC105" s="35">
        <f t="shared" si="25"/>
        <v>48206194.80268044</v>
      </c>
      <c r="AD105" s="36">
        <f>AC105/G115</f>
        <v>4.126804521710823E-2</v>
      </c>
      <c r="AE105" s="111"/>
    </row>
    <row r="106" spans="2:31" x14ac:dyDescent="0.25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31.71</v>
      </c>
      <c r="H106" s="32">
        <f>VLOOKUP(H98,FAC_TOTALS_APTA!$A$4:$BS$143,$F106,FALSE)</f>
        <v>30.01</v>
      </c>
      <c r="I106" s="33">
        <f t="shared" si="22"/>
        <v>-5.3610848312835024E-2</v>
      </c>
      <c r="J106" s="34" t="str">
        <f t="shared" si="23"/>
        <v/>
      </c>
      <c r="K106" s="34" t="str">
        <f t="shared" si="24"/>
        <v>PCT_HH_NO_VEH_FAC</v>
      </c>
      <c r="L106" s="9">
        <f>MATCH($K106,FAC_TOTALS_APTA!$A$2:$BQ$2,)</f>
        <v>30</v>
      </c>
      <c r="M106" s="32">
        <f>IF(M98=0,0,VLOOKUP(M98,FAC_TOTALS_APTA!$A$4:$BS$143,$L106,FALSE))</f>
        <v>-2840618.9901087098</v>
      </c>
      <c r="N106" s="32">
        <f>IF(N98=0,0,VLOOKUP(N98,FAC_TOTALS_APTA!$A$4:$BS$143,$L106,FALSE))</f>
        <v>-2811334.03148149</v>
      </c>
      <c r="O106" s="32">
        <f>IF(O98=0,0,VLOOKUP(O98,FAC_TOTALS_APTA!$A$4:$BS$143,$L106,FALSE))</f>
        <v>-2525235.9076405298</v>
      </c>
      <c r="P106" s="32">
        <f>IF(P98=0,0,VLOOKUP(P98,FAC_TOTALS_APTA!$A$4:$BS$143,$L106,FALSE))</f>
        <v>-4176150.1691745198</v>
      </c>
      <c r="Q106" s="32">
        <f>IF(Q98=0,0,VLOOKUP(Q98,FAC_TOTALS_APTA!$A$4:$BS$143,$L106,FALSE))</f>
        <v>1779959.08456769</v>
      </c>
      <c r="R106" s="32">
        <f>IF(R98=0,0,VLOOKUP(R98,FAC_TOTALS_APTA!$A$4:$BS$143,$L106,FALSE))</f>
        <v>168824.09911894199</v>
      </c>
      <c r="S106" s="32">
        <f>IF(S98=0,0,VLOOKUP(S98,FAC_TOTALS_APTA!$A$4:$BS$143,$L106,FALSE))</f>
        <v>1636795.83697667</v>
      </c>
      <c r="T106" s="32">
        <f>IF(T98=0,0,VLOOKUP(T98,FAC_TOTALS_APTA!$A$4:$BS$143,$L106,FALSE))</f>
        <v>2682692.892273</v>
      </c>
      <c r="U106" s="32">
        <f>IF(U98=0,0,VLOOKUP(U98,FAC_TOTALS_APTA!$A$4:$BS$143,$L106,FALSE))</f>
        <v>3048683.3936156202</v>
      </c>
      <c r="V106" s="32">
        <f>IF(V98=0,0,VLOOKUP(V98,FAC_TOTALS_APTA!$A$4:$BS$143,$L106,FALSE))</f>
        <v>1683051.46932922</v>
      </c>
      <c r="W106" s="32">
        <f>IF(W98=0,0,VLOOKUP(W98,FAC_TOTALS_APTA!$A$4:$BS$143,$L106,FALSE))</f>
        <v>-12732763.179368</v>
      </c>
      <c r="X106" s="32">
        <f>IF(X98=0,0,VLOOKUP(X98,FAC_TOTALS_APTA!$A$4:$BS$143,$L106,FALSE))</f>
        <v>2230675.5571710002</v>
      </c>
      <c r="Y106" s="32">
        <f>IF(Y98=0,0,VLOOKUP(Y98,FAC_TOTALS_APTA!$A$4:$BS$143,$L106,FALSE))</f>
        <v>-246101.47349733301</v>
      </c>
      <c r="Z106" s="32">
        <f>IF(Z98=0,0,VLOOKUP(Z98,FAC_TOTALS_APTA!$A$4:$BS$143,$L106,FALSE))</f>
        <v>-2312734.4946436202</v>
      </c>
      <c r="AA106" s="32">
        <f>IF(AA98=0,0,VLOOKUP(AA98,FAC_TOTALS_APTA!$A$4:$BS$143,$L106,FALSE))</f>
        <v>959674.24597962096</v>
      </c>
      <c r="AB106" s="32">
        <f>IF(AB98=0,0,VLOOKUP(AB98,FAC_TOTALS_APTA!$A$4:$BS$143,$L106,FALSE))</f>
        <v>75692.739882557697</v>
      </c>
      <c r="AC106" s="35">
        <f t="shared" si="25"/>
        <v>-13378888.926999884</v>
      </c>
      <c r="AD106" s="36">
        <f>AC106/G115</f>
        <v>-1.1453312078542235E-2</v>
      </c>
      <c r="AE106" s="111"/>
    </row>
    <row r="107" spans="2:31" x14ac:dyDescent="0.25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3.5</v>
      </c>
      <c r="H107" s="37">
        <f>VLOOKUP(H98,FAC_TOTALS_APTA!$A$4:$BS$143,$F107,FALSE)</f>
        <v>4.5999999999999996</v>
      </c>
      <c r="I107" s="33">
        <f t="shared" si="22"/>
        <v>0.31428571428571428</v>
      </c>
      <c r="J107" s="34" t="str">
        <f t="shared" si="23"/>
        <v/>
      </c>
      <c r="K107" s="34" t="str">
        <f t="shared" si="24"/>
        <v>JTW_HOME_PCT_FAC</v>
      </c>
      <c r="L107" s="9">
        <f>MATCH($K107,FAC_TOTALS_APTA!$A$2:$BQ$2,)</f>
        <v>32</v>
      </c>
      <c r="M107" s="32">
        <f>IF(M98=0,0,VLOOKUP(M98,FAC_TOTALS_APTA!$A$4:$BS$143,$L107,FALSE))</f>
        <v>0</v>
      </c>
      <c r="N107" s="32">
        <f>IF(N98=0,0,VLOOKUP(N98,FAC_TOTALS_APTA!$A$4:$BS$143,$L107,FALSE))</f>
        <v>0</v>
      </c>
      <c r="O107" s="32">
        <f>IF(O98=0,0,VLOOKUP(O98,FAC_TOTALS_APTA!$A$4:$BS$143,$L107,FALSE))</f>
        <v>0</v>
      </c>
      <c r="P107" s="32">
        <f>IF(P98=0,0,VLOOKUP(P98,FAC_TOTALS_APTA!$A$4:$BS$143,$L107,FALSE))</f>
        <v>-729557.21915884898</v>
      </c>
      <c r="Q107" s="32">
        <f>IF(Q98=0,0,VLOOKUP(Q98,FAC_TOTALS_APTA!$A$4:$BS$143,$L107,FALSE))</f>
        <v>352639.29125317797</v>
      </c>
      <c r="R107" s="32">
        <f>IF(R98=0,0,VLOOKUP(R98,FAC_TOTALS_APTA!$A$4:$BS$143,$L107,FALSE))</f>
        <v>-368058.03857779899</v>
      </c>
      <c r="S107" s="32">
        <f>IF(S98=0,0,VLOOKUP(S98,FAC_TOTALS_APTA!$A$4:$BS$143,$L107,FALSE))</f>
        <v>-750695.23366757703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-698346.51179583301</v>
      </c>
      <c r="W107" s="32">
        <f>IF(W98=0,0,VLOOKUP(W98,FAC_TOTALS_APTA!$A$4:$BS$143,$L107,FALSE))</f>
        <v>-353317.631416897</v>
      </c>
      <c r="X107" s="32">
        <f>IF(X98=0,0,VLOOKUP(X98,FAC_TOTALS_APTA!$A$4:$BS$143,$L107,FALSE))</f>
        <v>0</v>
      </c>
      <c r="Y107" s="32">
        <f>IF(Y98=0,0,VLOOKUP(Y98,FAC_TOTALS_APTA!$A$4:$BS$143,$L107,FALSE))</f>
        <v>357857.23377436498</v>
      </c>
      <c r="Z107" s="32">
        <f>IF(Z98=0,0,VLOOKUP(Z98,FAC_TOTALS_APTA!$A$4:$BS$143,$L107,FALSE))</f>
        <v>-1391769.17460054</v>
      </c>
      <c r="AA107" s="32">
        <f>IF(AA98=0,0,VLOOKUP(AA98,FAC_TOTALS_APTA!$A$4:$BS$143,$L107,FALSE))</f>
        <v>0</v>
      </c>
      <c r="AB107" s="32">
        <f>IF(AB98=0,0,VLOOKUP(AB98,FAC_TOTALS_APTA!$A$4:$BS$143,$L107,FALSE))</f>
        <v>-330050.979404343</v>
      </c>
      <c r="AC107" s="35">
        <f t="shared" si="25"/>
        <v>-3911298.2635942954</v>
      </c>
      <c r="AD107" s="36">
        <f>AC107/G115</f>
        <v>-3.3483587381311253E-3</v>
      </c>
      <c r="AE107" s="111"/>
    </row>
    <row r="108" spans="2:31" x14ac:dyDescent="0.25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0</v>
      </c>
      <c r="H108" s="37">
        <f>VLOOKUP(H98,FAC_TOTALS_APTA!$A$4:$BS$143,$F108,FALSE)</f>
        <v>8</v>
      </c>
      <c r="I108" s="33" t="str">
        <f t="shared" si="22"/>
        <v>-</v>
      </c>
      <c r="J108" s="34" t="str">
        <f t="shared" si="23"/>
        <v/>
      </c>
      <c r="K108" s="34" t="str">
        <f t="shared" si="24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0</v>
      </c>
      <c r="N108" s="32">
        <f>IF(N98=0,0,VLOOKUP(N98,FAC_TOTALS_APTA!$A$4:$BS$143,$L108,FALSE))</f>
        <v>0</v>
      </c>
      <c r="O108" s="32">
        <f>IF(O98=0,0,VLOOKUP(O98,FAC_TOTALS_APTA!$A$4:$BS$143,$L108,FALSE))</f>
        <v>0</v>
      </c>
      <c r="P108" s="32">
        <f>IF(P98=0,0,VLOOKUP(P98,FAC_TOTALS_APTA!$A$4:$BS$143,$L108,FALSE))</f>
        <v>0</v>
      </c>
      <c r="Q108" s="32">
        <f>IF(Q98=0,0,VLOOKUP(Q98,FAC_TOTALS_APTA!$A$4:$BS$143,$L108,FALSE))</f>
        <v>0</v>
      </c>
      <c r="R108" s="32">
        <f>IF(R98=0,0,VLOOKUP(R98,FAC_TOTALS_APTA!$A$4:$BS$143,$L108,FALSE))</f>
        <v>0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-15381981.009952599</v>
      </c>
      <c r="V108" s="32">
        <f>IF(V98=0,0,VLOOKUP(V98,FAC_TOTALS_APTA!$A$4:$BS$143,$L108,FALSE))</f>
        <v>-14969898.4037135</v>
      </c>
      <c r="W108" s="32">
        <f>IF(W98=0,0,VLOOKUP(W98,FAC_TOTALS_APTA!$A$4:$BS$143,$L108,FALSE))</f>
        <v>-15145305.908722199</v>
      </c>
      <c r="X108" s="32">
        <f>IF(X98=0,0,VLOOKUP(X98,FAC_TOTALS_APTA!$A$4:$BS$143,$L108,FALSE))</f>
        <v>-15428501.4120172</v>
      </c>
      <c r="Y108" s="32">
        <f>IF(Y98=0,0,VLOOKUP(Y98,FAC_TOTALS_APTA!$A$4:$BS$143,$L108,FALSE))</f>
        <v>-15335299.006074401</v>
      </c>
      <c r="Z108" s="32">
        <f>IF(Z98=0,0,VLOOKUP(Z98,FAC_TOTALS_APTA!$A$4:$BS$143,$L108,FALSE))</f>
        <v>-14921599.340184299</v>
      </c>
      <c r="AA108" s="32">
        <f>IF(AA98=0,0,VLOOKUP(AA98,FAC_TOTALS_APTA!$A$4:$BS$143,$L108,FALSE))</f>
        <v>-14942312.261768101</v>
      </c>
      <c r="AB108" s="32">
        <f>IF(AB98=0,0,VLOOKUP(AB98,FAC_TOTALS_APTA!$A$4:$BS$143,$L108,FALSE))</f>
        <v>-14147958.1092682</v>
      </c>
      <c r="AC108" s="35">
        <f t="shared" si="25"/>
        <v>-120272855.45170051</v>
      </c>
      <c r="AD108" s="36">
        <f>AC108/G115</f>
        <v>-0.10296240260174018</v>
      </c>
      <c r="AE108" s="111"/>
    </row>
    <row r="109" spans="2:31" hidden="1" x14ac:dyDescent="0.25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2"/>
        <v>-</v>
      </c>
      <c r="J109" s="34" t="str">
        <f t="shared" si="23"/>
        <v/>
      </c>
      <c r="K109" s="34" t="str">
        <f t="shared" si="24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25"/>
        <v>0</v>
      </c>
      <c r="AD109" s="36">
        <f>AC109/G115</f>
        <v>0</v>
      </c>
      <c r="AE109" s="111"/>
    </row>
    <row r="110" spans="2:31" hidden="1" x14ac:dyDescent="0.25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2"/>
        <v>-</v>
      </c>
      <c r="J110" s="34"/>
      <c r="K110" s="34" t="str">
        <f t="shared" si="24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25"/>
        <v>0</v>
      </c>
      <c r="AD110" s="36">
        <f>AC110/G115</f>
        <v>0</v>
      </c>
      <c r="AE110" s="111"/>
    </row>
    <row r="111" spans="2:31" hidden="1" x14ac:dyDescent="0.25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2"/>
        <v>-</v>
      </c>
      <c r="J111" s="34"/>
      <c r="K111" s="34" t="str">
        <f t="shared" si="24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25"/>
        <v>0</v>
      </c>
      <c r="AD111" s="36">
        <f>AC111/G115</f>
        <v>0</v>
      </c>
      <c r="AE111" s="111"/>
    </row>
    <row r="112" spans="2:31" x14ac:dyDescent="0.25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2"/>
        <v>-</v>
      </c>
      <c r="J112" s="34" t="str">
        <f t="shared" ref="J112:J113" si="26">IF(C112="Log","_log","")</f>
        <v/>
      </c>
      <c r="K112" s="34" t="str">
        <f t="shared" si="24"/>
        <v>BIKE_SHARE_FAC</v>
      </c>
      <c r="L112" s="9">
        <f>MATCH($K112,FAC_TOTALS_APTA!$A$2:$BQ$2,)</f>
        <v>37</v>
      </c>
      <c r="M112" s="32">
        <f>IF(M98=0,0,VLOOKUP(M98,FAC_TOTALS_APTA!$A$4:$BS$143,$L112,FALSE))</f>
        <v>0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17381577.7803532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25"/>
        <v>17381577.7803532</v>
      </c>
      <c r="AD112" s="36">
        <f>AC112/G115</f>
        <v>1.4879907877408628E-2</v>
      </c>
      <c r="AE112" s="111"/>
    </row>
    <row r="113" spans="1:31" x14ac:dyDescent="0.25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2"/>
        <v>-</v>
      </c>
      <c r="J113" s="41" t="str">
        <f t="shared" si="26"/>
        <v/>
      </c>
      <c r="K113" s="41" t="str">
        <f t="shared" si="24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0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-51996124.171031199</v>
      </c>
      <c r="AC113" s="43">
        <f t="shared" si="25"/>
        <v>-51996124.171031199</v>
      </c>
      <c r="AD113" s="44">
        <f>AC113/G115</f>
        <v>-4.451250326203255E-2</v>
      </c>
      <c r="AE113" s="111"/>
    </row>
    <row r="114" spans="1:31" x14ac:dyDescent="0.25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si="24"/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6" customFormat="1" ht="15.75" customHeight="1" x14ac:dyDescent="0.25">
      <c r="A115" s="115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9">
        <f>VLOOKUP(G98,FAC_TOTALS_APTA!$A$4:$BS$143,$F115,FALSE)</f>
        <v>1168124018.21</v>
      </c>
      <c r="H115" s="119">
        <f>VLOOKUP(H98,FAC_TOTALS_APTA!$A$4:$BQ$143,$F115,FALSE)</f>
        <v>1061731670.91231</v>
      </c>
      <c r="I115" s="121">
        <f t="shared" ref="I115" si="27">H115/G115-1</f>
        <v>-9.1079667603036429E-2</v>
      </c>
      <c r="J115" s="34"/>
      <c r="K115" s="34"/>
      <c r="L115" s="9"/>
      <c r="M115" s="32">
        <f>SUM(M100:M105)</f>
        <v>-110277310.41802479</v>
      </c>
      <c r="N115" s="32">
        <f>SUM(N100:N105)</f>
        <v>98982883.711485386</v>
      </c>
      <c r="O115" s="32">
        <f>SUM(O100:O105)</f>
        <v>87447748.095161289</v>
      </c>
      <c r="P115" s="32">
        <f>SUM(P100:P105)</f>
        <v>-333444354.60219306</v>
      </c>
      <c r="Q115" s="32">
        <f>SUM(Q100:Q105)</f>
        <v>526441165.81899023</v>
      </c>
      <c r="R115" s="32">
        <f>SUM(R100:R105)</f>
        <v>32861437.706531301</v>
      </c>
      <c r="S115" s="32">
        <f>SUM(S100:S105)</f>
        <v>-59321720.815308645</v>
      </c>
      <c r="T115" s="32">
        <f>SUM(T100:T105)</f>
        <v>-89132108.495845124</v>
      </c>
      <c r="U115" s="32">
        <f>SUM(U100:U105)</f>
        <v>-7474518.3518691286</v>
      </c>
      <c r="V115" s="32">
        <f>SUM(V100:V105)</f>
        <v>42979252.347625576</v>
      </c>
      <c r="W115" s="32">
        <f>SUM(W100:W105)</f>
        <v>87077734.758486882</v>
      </c>
      <c r="X115" s="32">
        <f>SUM(X100:X105)</f>
        <v>13133603.932785451</v>
      </c>
      <c r="Y115" s="32">
        <f>SUM(Y100:Y105)</f>
        <v>-65909363.377999045</v>
      </c>
      <c r="Z115" s="32">
        <f>SUM(Z100:Z105)</f>
        <v>-32569697.825967919</v>
      </c>
      <c r="AA115" s="32">
        <f>SUM(AA100:AA105)</f>
        <v>-7948782.3123040143</v>
      </c>
      <c r="AB115" s="32">
        <f>SUM(AB100:AB105)</f>
        <v>12583574.91929571</v>
      </c>
      <c r="AC115" s="35">
        <f>H115-G115</f>
        <v>-106392347.29769003</v>
      </c>
      <c r="AD115" s="36">
        <f>I115</f>
        <v>-9.1079667603036429E-2</v>
      </c>
      <c r="AE115" s="115"/>
    </row>
    <row r="116" spans="1:31" ht="13.5" customHeight="1" thickBot="1" x14ac:dyDescent="0.3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20">
        <f>VLOOKUP(G98,FAC_TOTALS_APTA!$A$4:$BQ$143,$F116,FALSE)</f>
        <v>1181250675.99999</v>
      </c>
      <c r="H116" s="120">
        <f>VLOOKUP(H98,FAC_TOTALS_APTA!$A$4:$BQ$143,$F116,FALSE)</f>
        <v>1107464473.99999</v>
      </c>
      <c r="I116" s="122">
        <f t="shared" ref="I116" si="28">H116/G116-1</f>
        <v>-6.2464473882765104E-2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-73786202</v>
      </c>
      <c r="AD116" s="56">
        <f>I116</f>
        <v>-6.2464473882765104E-2</v>
      </c>
    </row>
    <row r="117" spans="1:31" ht="14.25" thickTop="1" thickBot="1" x14ac:dyDescent="0.3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2.8615193720271326E-2</v>
      </c>
    </row>
    <row r="118" spans="1:31" ht="13.5" thickTop="1" x14ac:dyDescent="0.25">
      <c r="AE118" s="111"/>
    </row>
    <row r="119" spans="1:31" x14ac:dyDescent="0.25">
      <c r="AE119" s="111"/>
    </row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showGridLines="0" topLeftCell="A89" workbookViewId="0">
      <selection activeCell="B114" sqref="B114:AD117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45</v>
      </c>
      <c r="C1" s="15">
        <v>2012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5"/>
      <c r="C8" s="66"/>
      <c r="D8" s="66"/>
      <c r="E8" s="66"/>
      <c r="F8" s="66"/>
      <c r="G8" s="78" t="s">
        <v>62</v>
      </c>
      <c r="H8" s="78"/>
      <c r="I8" s="78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78" t="s">
        <v>66</v>
      </c>
      <c r="AD8" s="78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48778969.139516801</v>
      </c>
      <c r="H13" s="32">
        <f>VLOOKUP(H11,FAC_TOTALS_APTA!$A$4:$BS$143,$F13,FALSE)</f>
        <v>51942398.1681339</v>
      </c>
      <c r="I13" s="33">
        <f>IFERROR(H13/G13-1,"-")</f>
        <v>6.4852314110392717E-2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30261105.473729301</v>
      </c>
      <c r="N13" s="32">
        <f>IF(N11=0,0,VLOOKUP(N11,FAC_TOTALS_APTA!$A$4:$BS$143,$L13,FALSE))</f>
        <v>6998942.5925363703</v>
      </c>
      <c r="O13" s="32">
        <f>IF(O11=0,0,VLOOKUP(O11,FAC_TOTALS_APTA!$A$4:$BS$143,$L13,FALSE))</f>
        <v>32676381.4395556</v>
      </c>
      <c r="P13" s="32">
        <f>IF(P11=0,0,VLOOKUP(P11,FAC_TOTALS_APTA!$A$4:$BS$143,$L13,FALSE))</f>
        <v>21557904.3169882</v>
      </c>
      <c r="Q13" s="32">
        <f>IF(Q11=0,0,VLOOKUP(Q11,FAC_TOTALS_APTA!$A$4:$BS$143,$L13,FALSE))</f>
        <v>17103963.4136011</v>
      </c>
      <c r="R13" s="32">
        <f>IF(R11=0,0,VLOOKUP(R11,FAC_TOTALS_APTA!$A$4:$BS$143,$L13,FALSE))</f>
        <v>10304113.396397701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118902410.63280827</v>
      </c>
      <c r="AD13" s="36">
        <f>AC13/G28</f>
        <v>5.8274158701342768E-2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1.08046571906467</v>
      </c>
      <c r="H14" s="58">
        <f>VLOOKUP(H11,FAC_TOTALS_APTA!$A$4:$BS$143,$F14,FALSE)</f>
        <v>1.0767597388407599</v>
      </c>
      <c r="I14" s="33">
        <f t="shared" ref="I14:I26" si="1">IFERROR(H14/G14-1,"-")</f>
        <v>-3.4299840878970755E-3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-16125712.701229</v>
      </c>
      <c r="N14" s="32">
        <f>IF(N11=0,0,VLOOKUP(N11,FAC_TOTALS_APTA!$A$4:$BS$143,$L14,FALSE))</f>
        <v>-129556.862135185</v>
      </c>
      <c r="O14" s="32">
        <f>IF(O11=0,0,VLOOKUP(O11,FAC_TOTALS_APTA!$A$4:$BS$143,$L14,FALSE))</f>
        <v>-9885858.7926116195</v>
      </c>
      <c r="P14" s="32">
        <f>IF(P11=0,0,VLOOKUP(P11,FAC_TOTALS_APTA!$A$4:$BS$143,$L14,FALSE))</f>
        <v>-10670628.621276701</v>
      </c>
      <c r="Q14" s="32">
        <f>IF(Q11=0,0,VLOOKUP(Q11,FAC_TOTALS_APTA!$A$4:$BS$143,$L14,FALSE))</f>
        <v>18645283.2225587</v>
      </c>
      <c r="R14" s="32">
        <f>IF(R11=0,0,VLOOKUP(R11,FAC_TOTALS_APTA!$A$4:$BS$143,$L14,FALSE))</f>
        <v>15350149.852120001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-2816323.9025738053</v>
      </c>
      <c r="AD14" s="36">
        <f>AC14/G28</f>
        <v>-1.3802824112607711E-3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7937154.0910799</v>
      </c>
      <c r="H15" s="32">
        <f>VLOOKUP(H11,FAC_TOTALS_APTA!$A$4:$BS$143,$F15,FALSE)</f>
        <v>8481156.0926418807</v>
      </c>
      <c r="I15" s="33">
        <f t="shared" si="1"/>
        <v>6.8538672088192421E-2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9645146.6889573894</v>
      </c>
      <c r="N15" s="32">
        <f>IF(N11=0,0,VLOOKUP(N11,FAC_TOTALS_APTA!$A$4:$BS$143,$L15,FALSE))</f>
        <v>11289444.2067378</v>
      </c>
      <c r="O15" s="32">
        <f>IF(O11=0,0,VLOOKUP(O11,FAC_TOTALS_APTA!$A$4:$BS$143,$L15,FALSE))</f>
        <v>10214784.090726599</v>
      </c>
      <c r="P15" s="32">
        <f>IF(P11=0,0,VLOOKUP(P11,FAC_TOTALS_APTA!$A$4:$BS$143,$L15,FALSE))</f>
        <v>8134768.24412861</v>
      </c>
      <c r="Q15" s="32">
        <f>IF(Q11=0,0,VLOOKUP(Q11,FAC_TOTALS_APTA!$A$4:$BS$143,$L15,FALSE))</f>
        <v>9267335.8062921297</v>
      </c>
      <c r="R15" s="32">
        <f>IF(R11=0,0,VLOOKUP(R11,FAC_TOTALS_APTA!$A$4:$BS$143,$L15,FALSE))</f>
        <v>7689236.0380116804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56240715.074854203</v>
      </c>
      <c r="AD15" s="36">
        <f>AC15/G28</f>
        <v>2.7563615727440434E-2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40.878820848083699</v>
      </c>
      <c r="H16" s="58">
        <f>VLOOKUP(H11,FAC_TOTALS_APTA!$A$4:$BS$143,$F16,FALSE)</f>
        <v>41.073403477542698</v>
      </c>
      <c r="I16" s="33">
        <f t="shared" si="1"/>
        <v>4.7599863553333677E-3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-295501.26651126298</v>
      </c>
      <c r="N16" s="32">
        <f>IF(N11=0,0,VLOOKUP(N11,FAC_TOTALS_APTA!$A$4:$BS$143,$L16,FALSE))</f>
        <v>200984.945279023</v>
      </c>
      <c r="O16" s="32">
        <f>IF(O11=0,0,VLOOKUP(O11,FAC_TOTALS_APTA!$A$4:$BS$143,$L16,FALSE))</f>
        <v>434922.44341572298</v>
      </c>
      <c r="P16" s="32">
        <f>IF(P11=0,0,VLOOKUP(P11,FAC_TOTALS_APTA!$A$4:$BS$143,$L16,FALSE))</f>
        <v>1028974.8868583801</v>
      </c>
      <c r="Q16" s="32">
        <f>IF(Q11=0,0,VLOOKUP(Q11,FAC_TOTALS_APTA!$A$4:$BS$143,$L16,FALSE))</f>
        <v>374237.54468727298</v>
      </c>
      <c r="R16" s="32">
        <f>IF(R11=0,0,VLOOKUP(R11,FAC_TOTALS_APTA!$A$4:$BS$143,$L16,FALSE))</f>
        <v>501951.30948506598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2245569.8632142022</v>
      </c>
      <c r="AD16" s="36">
        <f>AC16/G28</f>
        <v>1.100555437753166E-3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4.0873938730295398</v>
      </c>
      <c r="H17" s="37">
        <f>VLOOKUP(H11,FAC_TOTALS_APTA!$A$4:$BS$143,$F17,FALSE)</f>
        <v>2.9560754566985299</v>
      </c>
      <c r="I17" s="33">
        <f t="shared" si="1"/>
        <v>-0.27678233404320463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-11868515.7724318</v>
      </c>
      <c r="N17" s="32">
        <f>IF(N11=0,0,VLOOKUP(N11,FAC_TOTALS_APTA!$A$4:$BS$143,$L17,FALSE))</f>
        <v>-15741770.3392531</v>
      </c>
      <c r="O17" s="32">
        <f>IF(O11=0,0,VLOOKUP(O11,FAC_TOTALS_APTA!$A$4:$BS$143,$L17,FALSE))</f>
        <v>-80372042.952035099</v>
      </c>
      <c r="P17" s="32">
        <f>IF(P11=0,0,VLOOKUP(P11,FAC_TOTALS_APTA!$A$4:$BS$143,$L17,FALSE))</f>
        <v>-30757229.8204813</v>
      </c>
      <c r="Q17" s="32">
        <f>IF(Q11=0,0,VLOOKUP(Q11,FAC_TOTALS_APTA!$A$4:$BS$143,$L17,FALSE))</f>
        <v>21229304.2730776</v>
      </c>
      <c r="R17" s="32">
        <f>IF(R11=0,0,VLOOKUP(R11,FAC_TOTALS_APTA!$A$4:$BS$143,$L17,FALSE))</f>
        <v>24787534.827645499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-92722719.783478186</v>
      </c>
      <c r="AD17" s="36">
        <f>AC17/G28</f>
        <v>-4.5443473005513824E-2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34150.688170845599</v>
      </c>
      <c r="H18" s="58">
        <f>VLOOKUP(H11,FAC_TOTALS_APTA!$A$4:$BS$143,$F18,FALSE)</f>
        <v>38094.696885668702</v>
      </c>
      <c r="I18" s="33">
        <f t="shared" si="1"/>
        <v>0.11548841110001695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-4849996.3330890303</v>
      </c>
      <c r="N18" s="32">
        <f>IF(N11=0,0,VLOOKUP(N11,FAC_TOTALS_APTA!$A$4:$BS$143,$L18,FALSE))</f>
        <v>-4929091.3576107798</v>
      </c>
      <c r="O18" s="32">
        <f>IF(O11=0,0,VLOOKUP(O11,FAC_TOTALS_APTA!$A$4:$BS$143,$L18,FALSE))</f>
        <v>-18095714.298998799</v>
      </c>
      <c r="P18" s="32">
        <f>IF(P11=0,0,VLOOKUP(P11,FAC_TOTALS_APTA!$A$4:$BS$143,$L18,FALSE))</f>
        <v>-11936511.7756317</v>
      </c>
      <c r="Q18" s="32">
        <f>IF(Q11=0,0,VLOOKUP(Q11,FAC_TOTALS_APTA!$A$4:$BS$143,$L18,FALSE))</f>
        <v>-9057946.9539233707</v>
      </c>
      <c r="R18" s="32">
        <f>IF(R11=0,0,VLOOKUP(R11,FAC_TOTALS_APTA!$A$4:$BS$143,$L18,FALSE))</f>
        <v>-10460284.383191099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-59329545.10244479</v>
      </c>
      <c r="AD18" s="36">
        <f>AC18/G28</f>
        <v>-2.907745359053604E-2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10.314420342970701</v>
      </c>
      <c r="H19" s="32">
        <f>VLOOKUP(H11,FAC_TOTALS_APTA!$A$4:$BS$143,$F19,FALSE)</f>
        <v>9.5234524029876901</v>
      </c>
      <c r="I19" s="33">
        <f t="shared" si="1"/>
        <v>-7.6685641430355056E-2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-3593957.3471187698</v>
      </c>
      <c r="N19" s="32">
        <f>IF(N11=0,0,VLOOKUP(N11,FAC_TOTALS_APTA!$A$4:$BS$143,$L19,FALSE))</f>
        <v>-637248.03456782398</v>
      </c>
      <c r="O19" s="32">
        <f>IF(O11=0,0,VLOOKUP(O11,FAC_TOTALS_APTA!$A$4:$BS$143,$L19,FALSE))</f>
        <v>-1061829.0654498399</v>
      </c>
      <c r="P19" s="32">
        <f>IF(P11=0,0,VLOOKUP(P11,FAC_TOTALS_APTA!$A$4:$BS$143,$L19,FALSE))</f>
        <v>-1693219.23886861</v>
      </c>
      <c r="Q19" s="32">
        <f>IF(Q11=0,0,VLOOKUP(Q11,FAC_TOTALS_APTA!$A$4:$BS$143,$L19,FALSE))</f>
        <v>-2134344.2951190402</v>
      </c>
      <c r="R19" s="32">
        <f>IF(R11=0,0,VLOOKUP(R11,FAC_TOTALS_APTA!$A$4:$BS$143,$L19,FALSE))</f>
        <v>-1888340.75092155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-11008938.732045634</v>
      </c>
      <c r="AD19" s="36">
        <f>AC19/G28</f>
        <v>-5.395488950899115E-3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4.9469925011974398</v>
      </c>
      <c r="H20" s="37">
        <f>VLOOKUP(H11,FAC_TOTALS_APTA!$A$4:$BS$143,$F20,FALSE)</f>
        <v>6.1711602035772204</v>
      </c>
      <c r="I20" s="33">
        <f t="shared" si="1"/>
        <v>0.24745695532860945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-7457.63808997043</v>
      </c>
      <c r="N20" s="32">
        <f>IF(N11=0,0,VLOOKUP(N11,FAC_TOTALS_APTA!$A$4:$BS$143,$L20,FALSE))</f>
        <v>-1256949.7416145999</v>
      </c>
      <c r="O20" s="32">
        <f>IF(O11=0,0,VLOOKUP(O11,FAC_TOTALS_APTA!$A$4:$BS$143,$L20,FALSE))</f>
        <v>-585177.17204295099</v>
      </c>
      <c r="P20" s="32">
        <f>IF(P11=0,0,VLOOKUP(P11,FAC_TOTALS_APTA!$A$4:$BS$143,$L20,FALSE))</f>
        <v>-3100839.9903968601</v>
      </c>
      <c r="Q20" s="32">
        <f>IF(Q11=0,0,VLOOKUP(Q11,FAC_TOTALS_APTA!$A$4:$BS$143,$L20,FALSE))</f>
        <v>-948079.97853902902</v>
      </c>
      <c r="R20" s="32">
        <f>IF(R11=0,0,VLOOKUP(R11,FAC_TOTALS_APTA!$A$4:$BS$143,$L20,FALSE))</f>
        <v>-1401352.39163396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-7299856.912317371</v>
      </c>
      <c r="AD20" s="36">
        <f>AC20/G28</f>
        <v>-3.5776652293380796E-3</v>
      </c>
      <c r="AE20" s="9"/>
    </row>
    <row r="21" spans="1:31" s="16" customFormat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1.3892425646395801</v>
      </c>
      <c r="H21" s="37">
        <f>VLOOKUP(H11,FAC_TOTALS_APTA!$A$4:$BS$143,$F21,FALSE)</f>
        <v>7.2225746763552303</v>
      </c>
      <c r="I21" s="33">
        <f t="shared" si="1"/>
        <v>4.1989298774681787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-22492412.659255601</v>
      </c>
      <c r="N21" s="32">
        <f>IF(N11=0,0,VLOOKUP(N11,FAC_TOTALS_APTA!$A$4:$BS$143,$L21,FALSE))</f>
        <v>-26645891.121726502</v>
      </c>
      <c r="O21" s="32">
        <f>IF(O11=0,0,VLOOKUP(O11,FAC_TOTALS_APTA!$A$4:$BS$143,$L21,FALSE))</f>
        <v>-26507856.1955452</v>
      </c>
      <c r="P21" s="32">
        <f>IF(P11=0,0,VLOOKUP(P11,FAC_TOTALS_APTA!$A$4:$BS$143,$L21,FALSE))</f>
        <v>-26086071.995433699</v>
      </c>
      <c r="Q21" s="32">
        <f>IF(Q11=0,0,VLOOKUP(Q11,FAC_TOTALS_APTA!$A$4:$BS$143,$L21,FALSE))</f>
        <v>-25005395.5115714</v>
      </c>
      <c r="R21" s="32">
        <f>IF(R11=0,0,VLOOKUP(R11,FAC_TOTALS_APTA!$A$4:$BS$143,$L21,FALSE))</f>
        <v>-24104353.595256999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-150841981.07878941</v>
      </c>
      <c r="AD21" s="36">
        <f>AC21/G28</f>
        <v>-7.392776561407137E-2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hidden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ref="AC23:AC24" si="5">SUM(M23:AB23)</f>
        <v>0</v>
      </c>
      <c r="AD23" s="36">
        <f>AC23/G28</f>
        <v>0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5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0.25079276611763801</v>
      </c>
      <c r="H25" s="37">
        <f>VLOOKUP(H11,FAC_TOTALS_APTA!$A$4:$BS$143,$F25,FALSE)</f>
        <v>1</v>
      </c>
      <c r="I25" s="33">
        <f t="shared" si="1"/>
        <v>2.9873558375720273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10676855.2261317</v>
      </c>
      <c r="O25" s="32">
        <f>IF(O11=0,0,VLOOKUP(O11,FAC_TOTALS_APTA!$A$4:$BS$143,$L25,FALSE))</f>
        <v>9214414.4661997408</v>
      </c>
      <c r="P25" s="32">
        <f>IF(P11=0,0,VLOOKUP(P11,FAC_TOTALS_APTA!$A$4:$BS$143,$L25,FALSE))</f>
        <v>2197032.9831991899</v>
      </c>
      <c r="Q25" s="32">
        <f>IF(Q11=0,0,VLOOKUP(Q11,FAC_TOTALS_APTA!$A$4:$BS$143,$L25,FALSE))</f>
        <v>0</v>
      </c>
      <c r="R25" s="32">
        <f>IF(R11=0,0,VLOOKUP(R11,FAC_TOTALS_APTA!$A$4:$BS$143,$L25,FALSE))</f>
        <v>425279.174070312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22513581.849600945</v>
      </c>
      <c r="AD25" s="36">
        <f>AC25/G28</f>
        <v>1.1033922984882795E-2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-61224588.800484002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-61224588.800484002</v>
      </c>
      <c r="AD26" s="44">
        <f>AC26/G28</f>
        <v>-3.000621589752198E-2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6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4" customFormat="1" x14ac:dyDescent="0.25">
      <c r="A28" s="113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9">
        <f>VLOOKUP(G11,FAC_TOTALS_APTA!$A$4:$BS$143,$F28,FALSE)</f>
        <v>2040396863.42256</v>
      </c>
      <c r="H28" s="119">
        <f>VLOOKUP(H11,FAC_TOTALS_APTA!$A$4:$BQ$143,$F28,FALSE)</f>
        <v>1858989004.65239</v>
      </c>
      <c r="I28" s="121">
        <f t="shared" ref="I28:I29" si="7">H28/G28-1</f>
        <v>-8.890812469975895E-2</v>
      </c>
      <c r="J28" s="34"/>
      <c r="K28" s="34"/>
      <c r="L28" s="9"/>
      <c r="M28" s="32">
        <f>SUM(M13:M18)</f>
        <v>6766526.0894256001</v>
      </c>
      <c r="N28" s="32">
        <f>SUM(N13:N18)</f>
        <v>-2311046.8144458691</v>
      </c>
      <c r="O28" s="32">
        <f>SUM(O13:O18)</f>
        <v>-65027528.0699476</v>
      </c>
      <c r="P28" s="32">
        <f>SUM(P13:P18)</f>
        <v>-22642722.769414511</v>
      </c>
      <c r="Q28" s="32">
        <f>SUM(Q13:Q18)</f>
        <v>57562177.306293428</v>
      </c>
      <c r="R28" s="32">
        <f>SUM(R13:R18)</f>
        <v>48172701.040468849</v>
      </c>
      <c r="S28" s="32">
        <f>SUM(S13:S18)</f>
        <v>0</v>
      </c>
      <c r="T28" s="32">
        <f>SUM(T13:T18)</f>
        <v>0</v>
      </c>
      <c r="U28" s="32">
        <f>SUM(U13:U18)</f>
        <v>0</v>
      </c>
      <c r="V28" s="32">
        <f>SUM(V13:V18)</f>
        <v>0</v>
      </c>
      <c r="W28" s="32">
        <f>SUM(W13:W18)</f>
        <v>0</v>
      </c>
      <c r="X28" s="32">
        <f>SUM(X13:X18)</f>
        <v>0</v>
      </c>
      <c r="Y28" s="32">
        <f>SUM(Y13:Y18)</f>
        <v>0</v>
      </c>
      <c r="Z28" s="32">
        <f>SUM(Z13:Z18)</f>
        <v>0</v>
      </c>
      <c r="AA28" s="32">
        <f>SUM(AA13:AA18)</f>
        <v>0</v>
      </c>
      <c r="AB28" s="32">
        <f>SUM(AB13:AB18)</f>
        <v>0</v>
      </c>
      <c r="AC28" s="35">
        <f>H28-G28</f>
        <v>-181407858.77016997</v>
      </c>
      <c r="AD28" s="36">
        <f>I28</f>
        <v>-8.890812469975895E-2</v>
      </c>
      <c r="AE28" s="113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20">
        <f>VLOOKUP(G11,FAC_TOTALS_APTA!$A$4:$BQ$143,$F29,FALSE)</f>
        <v>2071410232.5</v>
      </c>
      <c r="H29" s="120">
        <f>VLOOKUP(H11,FAC_TOTALS_APTA!$A$4:$BQ$143,$F29,FALSE)</f>
        <v>1830572626.3499899</v>
      </c>
      <c r="I29" s="122">
        <f t="shared" si="7"/>
        <v>-0.11626745990307363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-240837606.15001011</v>
      </c>
      <c r="AD29" s="56">
        <f>I29</f>
        <v>-0.11626745990307363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-2.7359335203314683E-2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65"/>
      <c r="C37" s="66"/>
      <c r="D37" s="66"/>
      <c r="E37" s="66"/>
      <c r="F37" s="66"/>
      <c r="G37" s="78" t="s">
        <v>62</v>
      </c>
      <c r="H37" s="78"/>
      <c r="I37" s="7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78" t="s">
        <v>66</v>
      </c>
      <c r="AD37" s="78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2.95" hidden="1" customHeight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2.95" hidden="1" customHeight="1" x14ac:dyDescent="0.25">
      <c r="B40" s="28"/>
      <c r="C40" s="31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8">IF($G38+N39&gt;$H38,0,CONCATENATE($C35,"_",$C36,"_",$G38+N39))</f>
        <v>0_2_2014</v>
      </c>
      <c r="O40" s="9" t="str">
        <f t="shared" si="8"/>
        <v>0_2_2015</v>
      </c>
      <c r="P40" s="9" t="str">
        <f t="shared" si="8"/>
        <v>0_2_2016</v>
      </c>
      <c r="Q40" s="9" t="str">
        <f t="shared" si="8"/>
        <v>0_2_2017</v>
      </c>
      <c r="R40" s="9" t="str">
        <f t="shared" si="8"/>
        <v>0_2_2018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  <c r="AB40" s="9">
        <f t="shared" si="8"/>
        <v>0</v>
      </c>
      <c r="AC40" s="9"/>
      <c r="AD40" s="9"/>
    </row>
    <row r="41" spans="2:30" ht="12.95" hidden="1" customHeight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11464510.1677565</v>
      </c>
      <c r="H42" s="32">
        <f>VLOOKUP(H40,FAC_TOTALS_APTA!$A$4:$BS$143,$F42,FALSE)</f>
        <v>11925052.6075978</v>
      </c>
      <c r="I42" s="33">
        <f>IFERROR(H42/G42-1,"-")</f>
        <v>4.0171139726192351E-2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6686414.4503546702</v>
      </c>
      <c r="N42" s="32">
        <f>IF(N40=0,0,VLOOKUP(N40,FAC_TOTALS_APTA!$A$4:$BS$143,$L42,FALSE))</f>
        <v>13307985.872819999</v>
      </c>
      <c r="O42" s="32">
        <f>IF(O40=0,0,VLOOKUP(O40,FAC_TOTALS_APTA!$A$4:$BS$143,$L42,FALSE))</f>
        <v>24605116.122838501</v>
      </c>
      <c r="P42" s="32">
        <f>IF(P40=0,0,VLOOKUP(P40,FAC_TOTALS_APTA!$A$4:$BS$143,$L42,FALSE))</f>
        <v>25109375.2615599</v>
      </c>
      <c r="Q42" s="32">
        <f>IF(Q40=0,0,VLOOKUP(Q40,FAC_TOTALS_APTA!$A$4:$BS$143,$L42,FALSE))</f>
        <v>8357007.0091340402</v>
      </c>
      <c r="R42" s="32">
        <f>IF(R40=0,0,VLOOKUP(R40,FAC_TOTALS_APTA!$A$4:$BS$143,$L42,FALSE))</f>
        <v>-18742992.947427999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59322905.769279107</v>
      </c>
      <c r="AD42" s="36">
        <f>AC42/G57</f>
        <v>6.3028282469003827E-2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0.969699690863564</v>
      </c>
      <c r="H43" s="58">
        <f>VLOOKUP(H40,FAC_TOTALS_APTA!$A$4:$BS$143,$F43,FALSE)</f>
        <v>1.0485915707747899</v>
      </c>
      <c r="I43" s="33">
        <f t="shared" ref="I43:I55" si="9">IFERROR(H43/G43-1,"-")</f>
        <v>8.1357022854126049E-2</v>
      </c>
      <c r="J43" s="34" t="str">
        <f t="shared" ref="J43:J55" si="10">IF(C43="Log","_log","")</f>
        <v>_log</v>
      </c>
      <c r="K43" s="34" t="str">
        <f t="shared" ref="K43:K56" si="11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-8654156.3290620297</v>
      </c>
      <c r="N43" s="32">
        <f>IF(N40=0,0,VLOOKUP(N40,FAC_TOTALS_APTA!$A$4:$BS$143,$L43,FALSE))</f>
        <v>4136633.5733601502</v>
      </c>
      <c r="O43" s="32">
        <f>IF(O40=0,0,VLOOKUP(O40,FAC_TOTALS_APTA!$A$4:$BS$143,$L43,FALSE))</f>
        <v>-3775006.74815463</v>
      </c>
      <c r="P43" s="32">
        <f>IF(P40=0,0,VLOOKUP(P40,FAC_TOTALS_APTA!$A$4:$BS$143,$L43,FALSE))</f>
        <v>-2946730.9469189201</v>
      </c>
      <c r="Q43" s="32">
        <f>IF(Q40=0,0,VLOOKUP(Q40,FAC_TOTALS_APTA!$A$4:$BS$143,$L43,FALSE))</f>
        <v>505415.19366518402</v>
      </c>
      <c r="R43" s="32">
        <f>IF(R40=0,0,VLOOKUP(R40,FAC_TOTALS_APTA!$A$4:$BS$143,$L43,FALSE))</f>
        <v>-758439.53682204697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2">SUM(M43:AB43)</f>
        <v>-11492284.793932293</v>
      </c>
      <c r="AD43" s="36">
        <f>AC43/G57</f>
        <v>-1.2210106076450952E-2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2558774.8850616398</v>
      </c>
      <c r="H44" s="32">
        <f>VLOOKUP(H40,FAC_TOTALS_APTA!$A$4:$BS$143,$F44,FALSE)</f>
        <v>2770222.73355758</v>
      </c>
      <c r="I44" s="33">
        <f t="shared" si="9"/>
        <v>8.263636231948035E-2</v>
      </c>
      <c r="J44" s="34" t="str">
        <f t="shared" si="10"/>
        <v>_log</v>
      </c>
      <c r="K44" s="34" t="str">
        <f t="shared" si="11"/>
        <v>POP_EMP_log_FAC</v>
      </c>
      <c r="L44" s="9">
        <f>MATCH($K44,FAC_TOTALS_APTA!$A$2:$BQ$2,)</f>
        <v>27</v>
      </c>
      <c r="M44" s="32">
        <f>IF(M40=0,0,VLOOKUP(M40,FAC_TOTALS_APTA!$A$4:$BS$143,$L44,FALSE))</f>
        <v>6399645.1191117996</v>
      </c>
      <c r="N44" s="32">
        <f>IF(N40=0,0,VLOOKUP(N40,FAC_TOTALS_APTA!$A$4:$BS$143,$L44,FALSE))</f>
        <v>4747844.7430312699</v>
      </c>
      <c r="O44" s="32">
        <f>IF(O40=0,0,VLOOKUP(O40,FAC_TOTALS_APTA!$A$4:$BS$143,$L44,FALSE))</f>
        <v>4659135.0912152501</v>
      </c>
      <c r="P44" s="32">
        <f>IF(P40=0,0,VLOOKUP(P40,FAC_TOTALS_APTA!$A$4:$BS$143,$L44,FALSE))</f>
        <v>4364599.4187598601</v>
      </c>
      <c r="Q44" s="32">
        <f>IF(Q40=0,0,VLOOKUP(Q40,FAC_TOTALS_APTA!$A$4:$BS$143,$L44,FALSE))</f>
        <v>4436965.0920518003</v>
      </c>
      <c r="R44" s="32">
        <f>IF(R40=0,0,VLOOKUP(R40,FAC_TOTALS_APTA!$A$4:$BS$143,$L44,FALSE))</f>
        <v>3865071.3420027499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2"/>
        <v>28473260.806172729</v>
      </c>
      <c r="AD44" s="36">
        <f>AC44/G57</f>
        <v>3.0251733316718796E-2</v>
      </c>
    </row>
    <row r="45" spans="2:30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26.526002712282001</v>
      </c>
      <c r="H45" s="58">
        <f>VLOOKUP(H40,FAC_TOTALS_APTA!$A$4:$BS$143,$F45,FALSE)</f>
        <v>25.880165456718501</v>
      </c>
      <c r="I45" s="33">
        <f t="shared" si="9"/>
        <v>-2.434732675588791E-2</v>
      </c>
      <c r="J45" s="34" t="str">
        <f t="shared" si="10"/>
        <v/>
      </c>
      <c r="K45" s="34" t="str">
        <f t="shared" si="11"/>
        <v>TSD_POP_PCT_FAC</v>
      </c>
      <c r="L45" s="9">
        <f>MATCH($K45,FAC_TOTALS_APTA!$A$2:$BQ$2,)</f>
        <v>31</v>
      </c>
      <c r="M45" s="32">
        <f>IF(M40=0,0,VLOOKUP(M40,FAC_TOTALS_APTA!$A$4:$BS$143,$L45,FALSE))</f>
        <v>-1005836.97806089</v>
      </c>
      <c r="N45" s="32">
        <f>IF(N40=0,0,VLOOKUP(N40,FAC_TOTALS_APTA!$A$4:$BS$143,$L45,FALSE))</f>
        <v>-453657.597374601</v>
      </c>
      <c r="O45" s="32">
        <f>IF(O40=0,0,VLOOKUP(O40,FAC_TOTALS_APTA!$A$4:$BS$143,$L45,FALSE))</f>
        <v>-358655.72709714703</v>
      </c>
      <c r="P45" s="32">
        <f>IF(P40=0,0,VLOOKUP(P40,FAC_TOTALS_APTA!$A$4:$BS$143,$L45,FALSE))</f>
        <v>-447044.07075173198</v>
      </c>
      <c r="Q45" s="32">
        <f>IF(Q40=0,0,VLOOKUP(Q40,FAC_TOTALS_APTA!$A$4:$BS$143,$L45,FALSE))</f>
        <v>-618054.81279678503</v>
      </c>
      <c r="R45" s="32">
        <f>IF(R40=0,0,VLOOKUP(R40,FAC_TOTALS_APTA!$A$4:$BS$143,$L45,FALSE))</f>
        <v>-534629.39630284696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2"/>
        <v>-3417878.5823840015</v>
      </c>
      <c r="AD45" s="36">
        <f>AC45/G57</f>
        <v>-3.6313631967572284E-3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4.0118082101766701</v>
      </c>
      <c r="H46" s="37">
        <f>VLOOKUP(H40,FAC_TOTALS_APTA!$A$4:$BS$143,$F46,FALSE)</f>
        <v>2.8483653051115398</v>
      </c>
      <c r="I46" s="33">
        <f t="shared" si="9"/>
        <v>-0.29000461739767347</v>
      </c>
      <c r="J46" s="34" t="str">
        <f t="shared" si="10"/>
        <v>_log</v>
      </c>
      <c r="K46" s="34" t="str">
        <f t="shared" si="11"/>
        <v>GAS_PRICE_2018_log_FAC</v>
      </c>
      <c r="L46" s="9">
        <f>MATCH($K46,FAC_TOTALS_APTA!$A$2:$BQ$2,)</f>
        <v>28</v>
      </c>
      <c r="M46" s="32">
        <f>IF(M40=0,0,VLOOKUP(M40,FAC_TOTALS_APTA!$A$4:$BS$143,$L46,FALSE))</f>
        <v>-5393882.9100056104</v>
      </c>
      <c r="N46" s="32">
        <f>IF(N40=0,0,VLOOKUP(N40,FAC_TOTALS_APTA!$A$4:$BS$143,$L46,FALSE))</f>
        <v>-7629565.2410175903</v>
      </c>
      <c r="O46" s="32">
        <f>IF(O40=0,0,VLOOKUP(O40,FAC_TOTALS_APTA!$A$4:$BS$143,$L46,FALSE))</f>
        <v>-38360579.188142702</v>
      </c>
      <c r="P46" s="32">
        <f>IF(P40=0,0,VLOOKUP(P40,FAC_TOTALS_APTA!$A$4:$BS$143,$L46,FALSE))</f>
        <v>-13768300.8607466</v>
      </c>
      <c r="Q46" s="32">
        <f>IF(Q40=0,0,VLOOKUP(Q40,FAC_TOTALS_APTA!$A$4:$BS$143,$L46,FALSE))</f>
        <v>9503021.0196763799</v>
      </c>
      <c r="R46" s="32">
        <f>IF(R40=0,0,VLOOKUP(R40,FAC_TOTALS_APTA!$A$4:$BS$143,$L46,FALSE))</f>
        <v>11044515.556270201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2"/>
        <v>-44604791.623965919</v>
      </c>
      <c r="AD46" s="36">
        <f>AC46/G57</f>
        <v>-4.7390858041924666E-2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28863.816411971198</v>
      </c>
      <c r="H47" s="58">
        <f>VLOOKUP(H40,FAC_TOTALS_APTA!$A$4:$BS$143,$F47,FALSE)</f>
        <v>31622.900060763601</v>
      </c>
      <c r="I47" s="33">
        <f t="shared" si="9"/>
        <v>9.5589703364662437E-2</v>
      </c>
      <c r="J47" s="34" t="str">
        <f t="shared" si="10"/>
        <v>_log</v>
      </c>
      <c r="K47" s="34" t="str">
        <f t="shared" si="11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-1156739.7985461</v>
      </c>
      <c r="N47" s="32">
        <f>IF(N40=0,0,VLOOKUP(N40,FAC_TOTALS_APTA!$A$4:$BS$143,$L47,FALSE))</f>
        <v>-899876.01926753204</v>
      </c>
      <c r="O47" s="32">
        <f>IF(O40=0,0,VLOOKUP(O40,FAC_TOTALS_APTA!$A$4:$BS$143,$L47,FALSE))</f>
        <v>-10153053.235279201</v>
      </c>
      <c r="P47" s="32">
        <f>IF(P40=0,0,VLOOKUP(P40,FAC_TOTALS_APTA!$A$4:$BS$143,$L47,FALSE))</f>
        <v>-6198052.72300894</v>
      </c>
      <c r="Q47" s="32">
        <f>IF(Q40=0,0,VLOOKUP(Q40,FAC_TOTALS_APTA!$A$4:$BS$143,$L47,FALSE))</f>
        <v>-1233128.6501938701</v>
      </c>
      <c r="R47" s="32">
        <f>IF(R40=0,0,VLOOKUP(R40,FAC_TOTALS_APTA!$A$4:$BS$143,$L47,FALSE))</f>
        <v>-2927716.8460812801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2"/>
        <v>-22568567.272376925</v>
      </c>
      <c r="AD47" s="36">
        <f>AC47/G57</f>
        <v>-2.3978225855900683E-2</v>
      </c>
    </row>
    <row r="48" spans="2:30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8.2704216428455197</v>
      </c>
      <c r="H48" s="32">
        <f>VLOOKUP(H40,FAC_TOTALS_APTA!$A$4:$BS$143,$F48,FALSE)</f>
        <v>7.2584582806319897</v>
      </c>
      <c r="I48" s="33">
        <f t="shared" si="9"/>
        <v>-0.12235934344277932</v>
      </c>
      <c r="J48" s="34" t="str">
        <f t="shared" si="10"/>
        <v/>
      </c>
      <c r="K48" s="34" t="str">
        <f t="shared" si="11"/>
        <v>PCT_HH_NO_VEH_FAC</v>
      </c>
      <c r="L48" s="9">
        <f>MATCH($K48,FAC_TOTALS_APTA!$A$2:$BQ$2,)</f>
        <v>30</v>
      </c>
      <c r="M48" s="32">
        <f>IF(M40=0,0,VLOOKUP(M40,FAC_TOTALS_APTA!$A$4:$BS$143,$L48,FALSE))</f>
        <v>-1197281.5819597</v>
      </c>
      <c r="N48" s="32">
        <f>IF(N40=0,0,VLOOKUP(N40,FAC_TOTALS_APTA!$A$4:$BS$143,$L48,FALSE))</f>
        <v>172070.87788877601</v>
      </c>
      <c r="O48" s="32">
        <f>IF(O40=0,0,VLOOKUP(O40,FAC_TOTALS_APTA!$A$4:$BS$143,$L48,FALSE))</f>
        <v>-1323788.66005514</v>
      </c>
      <c r="P48" s="32">
        <f>IF(P40=0,0,VLOOKUP(P40,FAC_TOTALS_APTA!$A$4:$BS$143,$L48,FALSE))</f>
        <v>-855916.22797771904</v>
      </c>
      <c r="Q48" s="32">
        <f>IF(Q40=0,0,VLOOKUP(Q40,FAC_TOTALS_APTA!$A$4:$BS$143,$L48,FALSE))</f>
        <v>-1695314.97907327</v>
      </c>
      <c r="R48" s="32">
        <f>IF(R40=0,0,VLOOKUP(R40,FAC_TOTALS_APTA!$A$4:$BS$143,$L48,FALSE))</f>
        <v>-1388158.4579944301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2"/>
        <v>-6288389.0291714836</v>
      </c>
      <c r="AD48" s="36">
        <f>AC48/G57</f>
        <v>-6.6811690166879269E-3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4.11443983679911</v>
      </c>
      <c r="H49" s="37">
        <f>VLOOKUP(H40,FAC_TOTALS_APTA!$A$4:$BS$143,$F49,FALSE)</f>
        <v>5.5199671065654599</v>
      </c>
      <c r="I49" s="33">
        <f t="shared" si="9"/>
        <v>0.34160841463653546</v>
      </c>
      <c r="J49" s="34" t="str">
        <f t="shared" si="10"/>
        <v/>
      </c>
      <c r="K49" s="34" t="str">
        <f t="shared" si="11"/>
        <v>JTW_HOME_PCT_FAC</v>
      </c>
      <c r="L49" s="9">
        <f>MATCH($K49,FAC_TOTALS_APTA!$A$2:$BQ$2,)</f>
        <v>32</v>
      </c>
      <c r="M49" s="32">
        <f>IF(M40=0,0,VLOOKUP(M40,FAC_TOTALS_APTA!$A$4:$BS$143,$L49,FALSE))</f>
        <v>-201874.015419959</v>
      </c>
      <c r="N49" s="32">
        <f>IF(N40=0,0,VLOOKUP(N40,FAC_TOTALS_APTA!$A$4:$BS$143,$L49,FALSE))</f>
        <v>-246396.17035030501</v>
      </c>
      <c r="O49" s="32">
        <f>IF(O40=0,0,VLOOKUP(O40,FAC_TOTALS_APTA!$A$4:$BS$143,$L49,FALSE))</f>
        <v>-453485.69387076399</v>
      </c>
      <c r="P49" s="32">
        <f>IF(P40=0,0,VLOOKUP(P40,FAC_TOTALS_APTA!$A$4:$BS$143,$L49,FALSE))</f>
        <v>-1380205.55604876</v>
      </c>
      <c r="Q49" s="32">
        <f>IF(Q40=0,0,VLOOKUP(Q40,FAC_TOTALS_APTA!$A$4:$BS$143,$L49,FALSE))</f>
        <v>-613412.08855316299</v>
      </c>
      <c r="R49" s="32">
        <f>IF(R40=0,0,VLOOKUP(R40,FAC_TOTALS_APTA!$A$4:$BS$143,$L49,FALSE))</f>
        <v>-750339.54362812894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2"/>
        <v>-3645713.0678710798</v>
      </c>
      <c r="AD49" s="36">
        <f>AC49/G57</f>
        <v>-3.8734284853880526E-3</v>
      </c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9"/>
        <v>-</v>
      </c>
      <c r="J50" s="34" t="str">
        <f t="shared" si="10"/>
        <v/>
      </c>
      <c r="K50" s="34" t="str">
        <f t="shared" si="11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2"/>
        <v>0</v>
      </c>
      <c r="AD50" s="36">
        <f>AC50/G57</f>
        <v>0</v>
      </c>
    </row>
    <row r="51" spans="1:3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9"/>
        <v>-</v>
      </c>
      <c r="J51" s="34" t="str">
        <f t="shared" si="10"/>
        <v/>
      </c>
      <c r="K51" s="34" t="str">
        <f t="shared" si="11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-3971620.6111826301</v>
      </c>
      <c r="N51" s="32">
        <f>IF(N40=0,0,VLOOKUP(N40,FAC_TOTALS_APTA!$A$4:$BS$143,$L51,FALSE))</f>
        <v>-20901788.057897601</v>
      </c>
      <c r="O51" s="32">
        <f>IF(O40=0,0,VLOOKUP(O40,FAC_TOTALS_APTA!$A$4:$BS$143,$L51,FALSE))</f>
        <v>-23565087.7431884</v>
      </c>
      <c r="P51" s="32">
        <f>IF(P40=0,0,VLOOKUP(P40,FAC_TOTALS_APTA!$A$4:$BS$143,$L51,FALSE))</f>
        <v>-23157637.376464698</v>
      </c>
      <c r="Q51" s="32">
        <f>IF(Q40=0,0,VLOOKUP(Q40,FAC_TOTALS_APTA!$A$4:$BS$143,$L51,FALSE))</f>
        <v>-23581333.3529815</v>
      </c>
      <c r="R51" s="32">
        <f>IF(R40=0,0,VLOOKUP(R40,FAC_TOTALS_APTA!$A$4:$BS$143,$L51,FALSE))</f>
        <v>-22854285.724006601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2"/>
        <v>-118031752.86572143</v>
      </c>
      <c r="AD51" s="36">
        <f>AC51/G57</f>
        <v>-0.1254041514565335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9"/>
        <v>-</v>
      </c>
      <c r="J52" s="34"/>
      <c r="K52" s="34" t="str">
        <f t="shared" si="11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2"/>
        <v>0</v>
      </c>
      <c r="AD52" s="36">
        <f>AC52/G57</f>
        <v>0</v>
      </c>
    </row>
    <row r="53" spans="1:31" hidden="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9"/>
        <v>-</v>
      </c>
      <c r="J53" s="34"/>
      <c r="K53" s="34" t="str">
        <f t="shared" si="11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2"/>
        <v>0</v>
      </c>
      <c r="AD53" s="36">
        <f>AC53/G57</f>
        <v>0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8.3797081243805804E-2</v>
      </c>
      <c r="H54" s="37">
        <f>VLOOKUP(H40,FAC_TOTALS_APTA!$A$4:$BS$143,$F54,FALSE)</f>
        <v>0.84556979459602899</v>
      </c>
      <c r="I54" s="33">
        <f t="shared" si="9"/>
        <v>9.090683136514766</v>
      </c>
      <c r="J54" s="34" t="str">
        <f t="shared" si="10"/>
        <v/>
      </c>
      <c r="K54" s="34" t="str">
        <f t="shared" si="11"/>
        <v>BIKE_SHARE_FAC</v>
      </c>
      <c r="L54" s="9">
        <f>MATCH($K54,FAC_TOTALS_APTA!$A$2:$BQ$2,)</f>
        <v>37</v>
      </c>
      <c r="M54" s="32">
        <f>IF(M40=0,0,VLOOKUP(M40,FAC_TOTALS_APTA!$A$4:$BS$143,$L54,FALSE))</f>
        <v>890403.19221222796</v>
      </c>
      <c r="N54" s="32">
        <f>IF(N40=0,0,VLOOKUP(N40,FAC_TOTALS_APTA!$A$4:$BS$143,$L54,FALSE))</f>
        <v>1384021.95462278</v>
      </c>
      <c r="O54" s="32">
        <f>IF(O40=0,0,VLOOKUP(O40,FAC_TOTALS_APTA!$A$4:$BS$143,$L54,FALSE))</f>
        <v>2829257.9294775599</v>
      </c>
      <c r="P54" s="32">
        <f>IF(P40=0,0,VLOOKUP(P40,FAC_TOTALS_APTA!$A$4:$BS$143,$L54,FALSE))</f>
        <v>1941711.0608240101</v>
      </c>
      <c r="Q54" s="32">
        <f>IF(Q40=0,0,VLOOKUP(Q40,FAC_TOTALS_APTA!$A$4:$BS$143,$L54,FALSE))</f>
        <v>1433591.7786721401</v>
      </c>
      <c r="R54" s="32">
        <f>IF(R40=0,0,VLOOKUP(R40,FAC_TOTALS_APTA!$A$4:$BS$143,$L54,FALSE))</f>
        <v>1364423.1893671199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2"/>
        <v>9843409.1051758379</v>
      </c>
      <c r="AD54" s="36">
        <f>AC54/G57</f>
        <v>1.0458239721970486E-2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9"/>
        <v>-</v>
      </c>
      <c r="J55" s="41" t="str">
        <f t="shared" si="10"/>
        <v/>
      </c>
      <c r="K55" s="41" t="str">
        <f t="shared" si="11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-15561044.547483699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2"/>
        <v>-15561044.547483699</v>
      </c>
      <c r="AD55" s="44">
        <f>AC55/G57</f>
        <v>-1.6533005228470503E-2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1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0</v>
      </c>
      <c r="AD56" s="53">
        <f>AC56/G58</f>
        <v>0</v>
      </c>
    </row>
    <row r="57" spans="1:31" s="116" customFormat="1" ht="15.75" customHeight="1" x14ac:dyDescent="0.25">
      <c r="A57" s="115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9">
        <f>VLOOKUP(G40,FAC_TOTALS_APTA!$A$4:$BS$143,$F57,FALSE)</f>
        <v>941210888.912498</v>
      </c>
      <c r="H57" s="119">
        <f>VLOOKUP(H40,FAC_TOTALS_APTA!$A$4:$BQ$143,$F57,FALSE)</f>
        <v>813647186.93030798</v>
      </c>
      <c r="I57" s="121">
        <f t="shared" ref="I57" si="13">H57/G57-1</f>
        <v>-0.13553147704185697</v>
      </c>
      <c r="J57" s="34"/>
      <c r="K57" s="34"/>
      <c r="L57" s="9"/>
      <c r="M57" s="32">
        <f>SUM(M42:M47)</f>
        <v>-3124556.4462081604</v>
      </c>
      <c r="N57" s="32">
        <f>SUM(N42:N47)</f>
        <v>13209365.331551697</v>
      </c>
      <c r="O57" s="32">
        <f>SUM(O42:O47)</f>
        <v>-23383043.684619926</v>
      </c>
      <c r="P57" s="32">
        <f>SUM(P42:P47)</f>
        <v>6113846.0788935702</v>
      </c>
      <c r="Q57" s="32">
        <f>SUM(Q42:Q47)</f>
        <v>20951224.851536751</v>
      </c>
      <c r="R57" s="32">
        <f>SUM(R42:R47)</f>
        <v>-8054191.8283612235</v>
      </c>
      <c r="S57" s="32">
        <f>SUM(S42:S47)</f>
        <v>0</v>
      </c>
      <c r="T57" s="32">
        <f>SUM(T42:T47)</f>
        <v>0</v>
      </c>
      <c r="U57" s="32">
        <f>SUM(U42:U47)</f>
        <v>0</v>
      </c>
      <c r="V57" s="32">
        <f>SUM(V42:V47)</f>
        <v>0</v>
      </c>
      <c r="W57" s="32">
        <f>SUM(W42:W47)</f>
        <v>0</v>
      </c>
      <c r="X57" s="32">
        <f>SUM(X42:X47)</f>
        <v>0</v>
      </c>
      <c r="Y57" s="32">
        <f>SUM(Y42:Y47)</f>
        <v>0</v>
      </c>
      <c r="Z57" s="32">
        <f>SUM(Z42:Z47)</f>
        <v>0</v>
      </c>
      <c r="AA57" s="32">
        <f>SUM(AA42:AA47)</f>
        <v>0</v>
      </c>
      <c r="AB57" s="32">
        <f>SUM(AB42:AB47)</f>
        <v>0</v>
      </c>
      <c r="AC57" s="35">
        <f>H57-G57</f>
        <v>-127563701.98219001</v>
      </c>
      <c r="AD57" s="36">
        <f>I57</f>
        <v>-0.13553147704185697</v>
      </c>
      <c r="AE57" s="115"/>
    </row>
    <row r="58" spans="1:31" ht="13.5" customHeight="1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20">
        <f>VLOOKUP(G40,FAC_TOTALS_APTA!$A$4:$BQ$143,$F58,FALSE)</f>
        <v>966527544.56200004</v>
      </c>
      <c r="H58" s="120">
        <f>VLOOKUP(H40,FAC_TOTALS_APTA!$A$4:$BQ$143,$F58,FALSE)</f>
        <v>792037958.66100001</v>
      </c>
      <c r="I58" s="122">
        <f t="shared" ref="I58" si="14">H58/G58-1</f>
        <v>-0.18053245029873743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-174489585.90100002</v>
      </c>
      <c r="AD58" s="56">
        <f>I58</f>
        <v>-0.18053245029873743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-4.5000973256880461E-2</v>
      </c>
    </row>
    <row r="60" spans="1:31" ht="13.5" thickTop="1" x14ac:dyDescent="0.25"/>
    <row r="61" spans="1:31" s="13" customFormat="1" x14ac:dyDescent="0.25">
      <c r="B61" s="21" t="s">
        <v>31</v>
      </c>
      <c r="E61" s="9"/>
      <c r="I61" s="20"/>
    </row>
    <row r="62" spans="1:31" x14ac:dyDescent="0.25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5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5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3.5" thickBot="1" x14ac:dyDescent="0.3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3.5" thickTop="1" x14ac:dyDescent="0.25">
      <c r="B66" s="65"/>
      <c r="C66" s="66"/>
      <c r="D66" s="66"/>
      <c r="E66" s="66"/>
      <c r="F66" s="66"/>
      <c r="G66" s="78" t="s">
        <v>62</v>
      </c>
      <c r="H66" s="78"/>
      <c r="I66" s="7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78" t="s">
        <v>66</v>
      </c>
      <c r="AD66" s="78"/>
    </row>
    <row r="67" spans="2:30" x14ac:dyDescent="0.25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2012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2.95" hidden="1" customHeight="1" x14ac:dyDescent="0.25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2.95" hidden="1" customHeight="1" x14ac:dyDescent="0.25">
      <c r="B69" s="28"/>
      <c r="C69" s="31"/>
      <c r="D69" s="9"/>
      <c r="E69" s="9"/>
      <c r="F69" s="9"/>
      <c r="G69" s="9" t="str">
        <f>CONCATENATE($C64,"_",$C65,"_",G67)</f>
        <v>0_3_2012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0_3_2013</v>
      </c>
      <c r="N69" s="9" t="str">
        <f t="shared" ref="N69:AB69" si="15">IF($G67+N68&gt;$H67,0,CONCATENATE($C64,"_",$C65,"_",$G67+N68))</f>
        <v>0_3_2014</v>
      </c>
      <c r="O69" s="9" t="str">
        <f t="shared" si="15"/>
        <v>0_3_2015</v>
      </c>
      <c r="P69" s="9" t="str">
        <f t="shared" si="15"/>
        <v>0_3_2016</v>
      </c>
      <c r="Q69" s="9" t="str">
        <f t="shared" si="15"/>
        <v>0_3_2017</v>
      </c>
      <c r="R69" s="9" t="str">
        <f t="shared" si="15"/>
        <v>0_3_2018</v>
      </c>
      <c r="S69" s="9">
        <f t="shared" si="15"/>
        <v>0</v>
      </c>
      <c r="T69" s="9">
        <f t="shared" si="15"/>
        <v>0</v>
      </c>
      <c r="U69" s="9">
        <f t="shared" si="15"/>
        <v>0</v>
      </c>
      <c r="V69" s="9">
        <f t="shared" si="15"/>
        <v>0</v>
      </c>
      <c r="W69" s="9">
        <f t="shared" si="15"/>
        <v>0</v>
      </c>
      <c r="X69" s="9">
        <f t="shared" si="15"/>
        <v>0</v>
      </c>
      <c r="Y69" s="9">
        <f t="shared" si="15"/>
        <v>0</v>
      </c>
      <c r="Z69" s="9">
        <f t="shared" si="15"/>
        <v>0</v>
      </c>
      <c r="AA69" s="9">
        <f t="shared" si="15"/>
        <v>0</v>
      </c>
      <c r="AB69" s="9">
        <f t="shared" si="15"/>
        <v>0</v>
      </c>
      <c r="AC69" s="9"/>
      <c r="AD69" s="9"/>
    </row>
    <row r="70" spans="2:30" ht="12.95" hidden="1" customHeight="1" x14ac:dyDescent="0.25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x14ac:dyDescent="0.25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1974090.9332474601</v>
      </c>
      <c r="H71" s="32">
        <f>VLOOKUP(H69,FAC_TOTALS_APTA!$A$4:$BS$143,$F71,FALSE)</f>
        <v>2121590.59836875</v>
      </c>
      <c r="I71" s="33">
        <f>IFERROR(H71/G71-1,"-")</f>
        <v>7.4717766358739501E-2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1938083.3482779399</v>
      </c>
      <c r="N71" s="32">
        <f>IF(N69=0,0,VLOOKUP(N69,FAC_TOTALS_APTA!$A$4:$BS$143,$L71,FALSE))</f>
        <v>6998350.3545184704</v>
      </c>
      <c r="O71" s="32">
        <f>IF(O69=0,0,VLOOKUP(O69,FAC_TOTALS_APTA!$A$4:$BS$143,$L71,FALSE))</f>
        <v>5791028.3843594203</v>
      </c>
      <c r="P71" s="32">
        <f>IF(P69=0,0,VLOOKUP(P69,FAC_TOTALS_APTA!$A$4:$BS$143,$L71,FALSE))</f>
        <v>3196208.3049070099</v>
      </c>
      <c r="Q71" s="32">
        <f>IF(Q69=0,0,VLOOKUP(Q69,FAC_TOTALS_APTA!$A$4:$BS$143,$L71,FALSE))</f>
        <v>1713935.3729073899</v>
      </c>
      <c r="R71" s="32">
        <f>IF(R69=0,0,VLOOKUP(R69,FAC_TOTALS_APTA!$A$4:$BS$143,$L71,FALSE))</f>
        <v>2526433.46162477</v>
      </c>
      <c r="S71" s="32">
        <f>IF(S69=0,0,VLOOKUP(S69,FAC_TOTALS_APTA!$A$4:$BS$143,$L71,FALSE))</f>
        <v>0</v>
      </c>
      <c r="T71" s="32">
        <f>IF(T69=0,0,VLOOKUP(T69,FAC_TOTALS_APTA!$A$4:$BS$143,$L71,FALSE))</f>
        <v>0</v>
      </c>
      <c r="U71" s="32">
        <f>IF(U69=0,0,VLOOKUP(U69,FAC_TOTALS_APTA!$A$4:$BS$143,$L71,FALSE))</f>
        <v>0</v>
      </c>
      <c r="V71" s="32">
        <f>IF(V69=0,0,VLOOKUP(V69,FAC_TOTALS_APTA!$A$4:$BS$143,$L71,FALSE))</f>
        <v>0</v>
      </c>
      <c r="W71" s="32">
        <f>IF(W69=0,0,VLOOKUP(W69,FAC_TOTALS_APTA!$A$4:$BS$143,$L71,FALSE))</f>
        <v>0</v>
      </c>
      <c r="X71" s="32">
        <f>IF(X69=0,0,VLOOKUP(X69,FAC_TOTALS_APTA!$A$4:$BS$143,$L71,FALSE))</f>
        <v>0</v>
      </c>
      <c r="Y71" s="32">
        <f>IF(Y69=0,0,VLOOKUP(Y69,FAC_TOTALS_APTA!$A$4:$BS$143,$L71,FALSE))</f>
        <v>0</v>
      </c>
      <c r="Z71" s="32">
        <f>IF(Z69=0,0,VLOOKUP(Z69,FAC_TOTALS_APTA!$A$4:$BS$143,$L71,FALSE))</f>
        <v>0</v>
      </c>
      <c r="AA71" s="32">
        <f>IF(AA69=0,0,VLOOKUP(AA69,FAC_TOTALS_APTA!$A$4:$BS$143,$L71,FALSE))</f>
        <v>0</v>
      </c>
      <c r="AB71" s="32">
        <f>IF(AB69=0,0,VLOOKUP(AB69,FAC_TOTALS_APTA!$A$4:$BS$143,$L71,FALSE))</f>
        <v>0</v>
      </c>
      <c r="AC71" s="35">
        <f>SUM(M71:AB71)</f>
        <v>22164039.226594999</v>
      </c>
      <c r="AD71" s="36">
        <f>AC71/G86</f>
        <v>7.1728514740824839E-2</v>
      </c>
    </row>
    <row r="72" spans="2:30" x14ac:dyDescent="0.25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0.86858490177075598</v>
      </c>
      <c r="H72" s="58">
        <f>VLOOKUP(H69,FAC_TOTALS_APTA!$A$4:$BS$143,$F72,FALSE)</f>
        <v>1.0149211976611601</v>
      </c>
      <c r="I72" s="33">
        <f t="shared" ref="I72:I84" si="16">IFERROR(H72/G72-1,"-")</f>
        <v>0.16847667463718641</v>
      </c>
      <c r="J72" s="34" t="str">
        <f t="shared" ref="J72:J80" si="17">IF(C72="Log","_log","")</f>
        <v>_log</v>
      </c>
      <c r="K72" s="34" t="str">
        <f t="shared" ref="K72:K84" si="18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-6135676.98382359</v>
      </c>
      <c r="N72" s="32">
        <f>IF(N69=0,0,VLOOKUP(N69,FAC_TOTALS_APTA!$A$4:$BS$143,$L72,FALSE))</f>
        <v>-5029.6043242842597</v>
      </c>
      <c r="O72" s="32">
        <f>IF(O69=0,0,VLOOKUP(O69,FAC_TOTALS_APTA!$A$4:$BS$143,$L72,FALSE))</f>
        <v>-604092.79408419796</v>
      </c>
      <c r="P72" s="32">
        <f>IF(P69=0,0,VLOOKUP(P69,FAC_TOTALS_APTA!$A$4:$BS$143,$L72,FALSE))</f>
        <v>-5132725.2558139497</v>
      </c>
      <c r="Q72" s="32">
        <f>IF(Q69=0,0,VLOOKUP(Q69,FAC_TOTALS_APTA!$A$4:$BS$143,$L72,FALSE))</f>
        <v>97418.844701317998</v>
      </c>
      <c r="R72" s="32">
        <f>IF(R69=0,0,VLOOKUP(R69,FAC_TOTALS_APTA!$A$4:$BS$143,$L72,FALSE))</f>
        <v>-229701.01107099201</v>
      </c>
      <c r="S72" s="32">
        <f>IF(S69=0,0,VLOOKUP(S69,FAC_TOTALS_APTA!$A$4:$BS$143,$L72,FALSE))</f>
        <v>0</v>
      </c>
      <c r="T72" s="32">
        <f>IF(T69=0,0,VLOOKUP(T69,FAC_TOTALS_APTA!$A$4:$BS$143,$L72,FALSE))</f>
        <v>0</v>
      </c>
      <c r="U72" s="32">
        <f>IF(U69=0,0,VLOOKUP(U69,FAC_TOTALS_APTA!$A$4:$BS$143,$L72,FALSE))</f>
        <v>0</v>
      </c>
      <c r="V72" s="32">
        <f>IF(V69=0,0,VLOOKUP(V69,FAC_TOTALS_APTA!$A$4:$BS$143,$L72,FALSE))</f>
        <v>0</v>
      </c>
      <c r="W72" s="32">
        <f>IF(W69=0,0,VLOOKUP(W69,FAC_TOTALS_APTA!$A$4:$BS$143,$L72,FALSE))</f>
        <v>0</v>
      </c>
      <c r="X72" s="32">
        <f>IF(X69=0,0,VLOOKUP(X69,FAC_TOTALS_APTA!$A$4:$BS$143,$L72,FALSE))</f>
        <v>0</v>
      </c>
      <c r="Y72" s="32">
        <f>IF(Y69=0,0,VLOOKUP(Y69,FAC_TOTALS_APTA!$A$4:$BS$143,$L72,FALSE))</f>
        <v>0</v>
      </c>
      <c r="Z72" s="32">
        <f>IF(Z69=0,0,VLOOKUP(Z69,FAC_TOTALS_APTA!$A$4:$BS$143,$L72,FALSE))</f>
        <v>0</v>
      </c>
      <c r="AA72" s="32">
        <f>IF(AA69=0,0,VLOOKUP(AA69,FAC_TOTALS_APTA!$A$4:$BS$143,$L72,FALSE))</f>
        <v>0</v>
      </c>
      <c r="AB72" s="32">
        <f>IF(AB69=0,0,VLOOKUP(AB69,FAC_TOTALS_APTA!$A$4:$BS$143,$L72,FALSE))</f>
        <v>0</v>
      </c>
      <c r="AC72" s="35">
        <f t="shared" ref="AC72:AC84" si="19">SUM(M72:AB72)</f>
        <v>-12009806.804415697</v>
      </c>
      <c r="AD72" s="36">
        <f>AC72/G86</f>
        <v>-3.8866814645018628E-2</v>
      </c>
    </row>
    <row r="73" spans="2:30" x14ac:dyDescent="0.25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627610.22597385198</v>
      </c>
      <c r="H73" s="32">
        <f>VLOOKUP(H69,FAC_TOTALS_APTA!$A$4:$BS$143,$F73,FALSE)</f>
        <v>662994.01594125095</v>
      </c>
      <c r="I73" s="33">
        <f t="shared" si="16"/>
        <v>5.6378606502936579E-2</v>
      </c>
      <c r="J73" s="34" t="str">
        <f t="shared" si="17"/>
        <v>_log</v>
      </c>
      <c r="K73" s="34" t="str">
        <f t="shared" si="18"/>
        <v>POP_EMP_log_FAC</v>
      </c>
      <c r="L73" s="9">
        <f>MATCH($K73,FAC_TOTALS_APTA!$A$2:$BQ$2,)</f>
        <v>27</v>
      </c>
      <c r="M73" s="32">
        <f>IF(M69=0,0,VLOOKUP(M69,FAC_TOTALS_APTA!$A$4:$BS$143,$L73,FALSE))</f>
        <v>1527886.7800680101</v>
      </c>
      <c r="N73" s="32">
        <f>IF(N69=0,0,VLOOKUP(N69,FAC_TOTALS_APTA!$A$4:$BS$143,$L73,FALSE))</f>
        <v>982508.14786586002</v>
      </c>
      <c r="O73" s="32">
        <f>IF(O69=0,0,VLOOKUP(O69,FAC_TOTALS_APTA!$A$4:$BS$143,$L73,FALSE))</f>
        <v>1086277.38218781</v>
      </c>
      <c r="P73" s="32">
        <f>IF(P69=0,0,VLOOKUP(P69,FAC_TOTALS_APTA!$A$4:$BS$143,$L73,FALSE))</f>
        <v>1005278.7412568</v>
      </c>
      <c r="Q73" s="32">
        <f>IF(Q69=0,0,VLOOKUP(Q69,FAC_TOTALS_APTA!$A$4:$BS$143,$L73,FALSE))</f>
        <v>869197.59371507703</v>
      </c>
      <c r="R73" s="32">
        <f>IF(R69=0,0,VLOOKUP(R69,FAC_TOTALS_APTA!$A$4:$BS$143,$L73,FALSE))</f>
        <v>872757.51793876395</v>
      </c>
      <c r="S73" s="32">
        <f>IF(S69=0,0,VLOOKUP(S69,FAC_TOTALS_APTA!$A$4:$BS$143,$L73,FALSE))</f>
        <v>0</v>
      </c>
      <c r="T73" s="32">
        <f>IF(T69=0,0,VLOOKUP(T69,FAC_TOTALS_APTA!$A$4:$BS$143,$L73,FALSE))</f>
        <v>0</v>
      </c>
      <c r="U73" s="32">
        <f>IF(U69=0,0,VLOOKUP(U69,FAC_TOTALS_APTA!$A$4:$BS$143,$L73,FALSE))</f>
        <v>0</v>
      </c>
      <c r="V73" s="32">
        <f>IF(V69=0,0,VLOOKUP(V69,FAC_TOTALS_APTA!$A$4:$BS$143,$L73,FALSE))</f>
        <v>0</v>
      </c>
      <c r="W73" s="32">
        <f>IF(W69=0,0,VLOOKUP(W69,FAC_TOTALS_APTA!$A$4:$BS$143,$L73,FALSE))</f>
        <v>0</v>
      </c>
      <c r="X73" s="32">
        <f>IF(X69=0,0,VLOOKUP(X69,FAC_TOTALS_APTA!$A$4:$BS$143,$L73,FALSE))</f>
        <v>0</v>
      </c>
      <c r="Y73" s="32">
        <f>IF(Y69=0,0,VLOOKUP(Y69,FAC_TOTALS_APTA!$A$4:$BS$143,$L73,FALSE))</f>
        <v>0</v>
      </c>
      <c r="Z73" s="32">
        <f>IF(Z69=0,0,VLOOKUP(Z69,FAC_TOTALS_APTA!$A$4:$BS$143,$L73,FALSE))</f>
        <v>0</v>
      </c>
      <c r="AA73" s="32">
        <f>IF(AA69=0,0,VLOOKUP(AA69,FAC_TOTALS_APTA!$A$4:$BS$143,$L73,FALSE))</f>
        <v>0</v>
      </c>
      <c r="AB73" s="32">
        <f>IF(AB69=0,0,VLOOKUP(AB69,FAC_TOTALS_APTA!$A$4:$BS$143,$L73,FALSE))</f>
        <v>0</v>
      </c>
      <c r="AC73" s="35">
        <f t="shared" si="19"/>
        <v>6343906.1630323203</v>
      </c>
      <c r="AD73" s="36">
        <f>AC73/G86</f>
        <v>2.0530507191282379E-2</v>
      </c>
    </row>
    <row r="74" spans="2:30" x14ac:dyDescent="0.25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15.297525030610499</v>
      </c>
      <c r="H74" s="58">
        <f>VLOOKUP(H69,FAC_TOTALS_APTA!$A$4:$BS$143,$F74,FALSE)</f>
        <v>14.6958981048531</v>
      </c>
      <c r="I74" s="33">
        <f t="shared" si="16"/>
        <v>-3.9328383156983726E-2</v>
      </c>
      <c r="J74" s="34" t="str">
        <f t="shared" si="17"/>
        <v/>
      </c>
      <c r="K74" s="34" t="str">
        <f t="shared" si="18"/>
        <v>TSD_POP_PCT_FAC</v>
      </c>
      <c r="L74" s="9">
        <f>MATCH($K74,FAC_TOTALS_APTA!$A$2:$BQ$2,)</f>
        <v>31</v>
      </c>
      <c r="M74" s="32">
        <f>IF(M69=0,0,VLOOKUP(M69,FAC_TOTALS_APTA!$A$4:$BS$143,$L74,FALSE))</f>
        <v>-190592.249894145</v>
      </c>
      <c r="N74" s="32">
        <f>IF(N69=0,0,VLOOKUP(N69,FAC_TOTALS_APTA!$A$4:$BS$143,$L74,FALSE))</f>
        <v>-151266.92720187199</v>
      </c>
      <c r="O74" s="32">
        <f>IF(O69=0,0,VLOOKUP(O69,FAC_TOTALS_APTA!$A$4:$BS$143,$L74,FALSE))</f>
        <v>-168848.51378241999</v>
      </c>
      <c r="P74" s="32">
        <f>IF(P69=0,0,VLOOKUP(P69,FAC_TOTALS_APTA!$A$4:$BS$143,$L74,FALSE))</f>
        <v>-45760.905725498204</v>
      </c>
      <c r="Q74" s="32">
        <f>IF(Q69=0,0,VLOOKUP(Q69,FAC_TOTALS_APTA!$A$4:$BS$143,$L74,FALSE))</f>
        <v>-129797.371052337</v>
      </c>
      <c r="R74" s="32">
        <f>IF(R69=0,0,VLOOKUP(R69,FAC_TOTALS_APTA!$A$4:$BS$143,$L74,FALSE))</f>
        <v>-101497.889743248</v>
      </c>
      <c r="S74" s="32">
        <f>IF(S69=0,0,VLOOKUP(S69,FAC_TOTALS_APTA!$A$4:$BS$143,$L74,FALSE))</f>
        <v>0</v>
      </c>
      <c r="T74" s="32">
        <f>IF(T69=0,0,VLOOKUP(T69,FAC_TOTALS_APTA!$A$4:$BS$143,$L74,FALSE))</f>
        <v>0</v>
      </c>
      <c r="U74" s="32">
        <f>IF(U69=0,0,VLOOKUP(U69,FAC_TOTALS_APTA!$A$4:$BS$143,$L74,FALSE))</f>
        <v>0</v>
      </c>
      <c r="V74" s="32">
        <f>IF(V69=0,0,VLOOKUP(V69,FAC_TOTALS_APTA!$A$4:$BS$143,$L74,FALSE))</f>
        <v>0</v>
      </c>
      <c r="W74" s="32">
        <f>IF(W69=0,0,VLOOKUP(W69,FAC_TOTALS_APTA!$A$4:$BS$143,$L74,FALSE))</f>
        <v>0</v>
      </c>
      <c r="X74" s="32">
        <f>IF(X69=0,0,VLOOKUP(X69,FAC_TOTALS_APTA!$A$4:$BS$143,$L74,FALSE))</f>
        <v>0</v>
      </c>
      <c r="Y74" s="32">
        <f>IF(Y69=0,0,VLOOKUP(Y69,FAC_TOTALS_APTA!$A$4:$BS$143,$L74,FALSE))</f>
        <v>0</v>
      </c>
      <c r="Z74" s="32">
        <f>IF(Z69=0,0,VLOOKUP(Z69,FAC_TOTALS_APTA!$A$4:$BS$143,$L74,FALSE))</f>
        <v>0</v>
      </c>
      <c r="AA74" s="32">
        <f>IF(AA69=0,0,VLOOKUP(AA69,FAC_TOTALS_APTA!$A$4:$BS$143,$L74,FALSE))</f>
        <v>0</v>
      </c>
      <c r="AB74" s="32">
        <f>IF(AB69=0,0,VLOOKUP(AB69,FAC_TOTALS_APTA!$A$4:$BS$143,$L74,FALSE))</f>
        <v>0</v>
      </c>
      <c r="AC74" s="35">
        <f t="shared" si="19"/>
        <v>-787763.85739952023</v>
      </c>
      <c r="AD74" s="36">
        <f>AC74/G86</f>
        <v>-2.5494058587465897E-3</v>
      </c>
    </row>
    <row r="75" spans="2:30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4.0107538518414598</v>
      </c>
      <c r="H75" s="37">
        <f>VLOOKUP(H69,FAC_TOTALS_APTA!$A$4:$BS$143,$F75,FALSE)</f>
        <v>2.8297771426718001</v>
      </c>
      <c r="I75" s="33">
        <f t="shared" si="16"/>
        <v>-0.29445255251140312</v>
      </c>
      <c r="J75" s="34" t="str">
        <f t="shared" si="17"/>
        <v>_log</v>
      </c>
      <c r="K75" s="34" t="str">
        <f t="shared" si="18"/>
        <v>GAS_PRICE_2018_log_FAC</v>
      </c>
      <c r="L75" s="9">
        <f>MATCH($K75,FAC_TOTALS_APTA!$A$2:$BQ$2,)</f>
        <v>28</v>
      </c>
      <c r="M75" s="32">
        <f>IF(M69=0,0,VLOOKUP(M69,FAC_TOTALS_APTA!$A$4:$BS$143,$L75,FALSE))</f>
        <v>-1722101.8111216901</v>
      </c>
      <c r="N75" s="32">
        <f>IF(N69=0,0,VLOOKUP(N69,FAC_TOTALS_APTA!$A$4:$BS$143,$L75,FALSE))</f>
        <v>-2510436.3627893301</v>
      </c>
      <c r="O75" s="32">
        <f>IF(O69=0,0,VLOOKUP(O69,FAC_TOTALS_APTA!$A$4:$BS$143,$L75,FALSE))</f>
        <v>-13349469.8186343</v>
      </c>
      <c r="P75" s="32">
        <f>IF(P69=0,0,VLOOKUP(P69,FAC_TOTALS_APTA!$A$4:$BS$143,$L75,FALSE))</f>
        <v>-4396095.3364781197</v>
      </c>
      <c r="Q75" s="32">
        <f>IF(Q69=0,0,VLOOKUP(Q69,FAC_TOTALS_APTA!$A$4:$BS$143,$L75,FALSE))</f>
        <v>3145784.61750009</v>
      </c>
      <c r="R75" s="32">
        <f>IF(R69=0,0,VLOOKUP(R69,FAC_TOTALS_APTA!$A$4:$BS$143,$L75,FALSE))</f>
        <v>3443797.6659260602</v>
      </c>
      <c r="S75" s="32">
        <f>IF(S69=0,0,VLOOKUP(S69,FAC_TOTALS_APTA!$A$4:$BS$143,$L75,FALSE))</f>
        <v>0</v>
      </c>
      <c r="T75" s="32">
        <f>IF(T69=0,0,VLOOKUP(T69,FAC_TOTALS_APTA!$A$4:$BS$143,$L75,FALSE))</f>
        <v>0</v>
      </c>
      <c r="U75" s="32">
        <f>IF(U69=0,0,VLOOKUP(U69,FAC_TOTALS_APTA!$A$4:$BS$143,$L75,FALSE))</f>
        <v>0</v>
      </c>
      <c r="V75" s="32">
        <f>IF(V69=0,0,VLOOKUP(V69,FAC_TOTALS_APTA!$A$4:$BS$143,$L75,FALSE))</f>
        <v>0</v>
      </c>
      <c r="W75" s="32">
        <f>IF(W69=0,0,VLOOKUP(W69,FAC_TOTALS_APTA!$A$4:$BS$143,$L75,FALSE))</f>
        <v>0</v>
      </c>
      <c r="X75" s="32">
        <f>IF(X69=0,0,VLOOKUP(X69,FAC_TOTALS_APTA!$A$4:$BS$143,$L75,FALSE))</f>
        <v>0</v>
      </c>
      <c r="Y75" s="32">
        <f>IF(Y69=0,0,VLOOKUP(Y69,FAC_TOTALS_APTA!$A$4:$BS$143,$L75,FALSE))</f>
        <v>0</v>
      </c>
      <c r="Z75" s="32">
        <f>IF(Z69=0,0,VLOOKUP(Z69,FAC_TOTALS_APTA!$A$4:$BS$143,$L75,FALSE))</f>
        <v>0</v>
      </c>
      <c r="AA75" s="32">
        <f>IF(AA69=0,0,VLOOKUP(AA69,FAC_TOTALS_APTA!$A$4:$BS$143,$L75,FALSE))</f>
        <v>0</v>
      </c>
      <c r="AB75" s="32">
        <f>IF(AB69=0,0,VLOOKUP(AB69,FAC_TOTALS_APTA!$A$4:$BS$143,$L75,FALSE))</f>
        <v>0</v>
      </c>
      <c r="AC75" s="35">
        <f t="shared" si="19"/>
        <v>-15388521.045597294</v>
      </c>
      <c r="AD75" s="36">
        <f>AC75/G86</f>
        <v>-4.9801200375703902E-2</v>
      </c>
    </row>
    <row r="76" spans="2:30" x14ac:dyDescent="0.25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26150.664636208199</v>
      </c>
      <c r="H76" s="58">
        <f>VLOOKUP(H69,FAC_TOTALS_APTA!$A$4:$BS$143,$F76,FALSE)</f>
        <v>28363.700961112299</v>
      </c>
      <c r="I76" s="33">
        <f t="shared" si="16"/>
        <v>8.4626389259718104E-2</v>
      </c>
      <c r="J76" s="34" t="str">
        <f t="shared" si="17"/>
        <v>_log</v>
      </c>
      <c r="K76" s="34" t="str">
        <f t="shared" si="18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29452.134372118999</v>
      </c>
      <c r="N76" s="32">
        <f>IF(N69=0,0,VLOOKUP(N69,FAC_TOTALS_APTA!$A$4:$BS$143,$L76,FALSE))</f>
        <v>-1275124.3587211401</v>
      </c>
      <c r="O76" s="32">
        <f>IF(O69=0,0,VLOOKUP(O69,FAC_TOTALS_APTA!$A$4:$BS$143,$L76,FALSE))</f>
        <v>-2571173.9978695898</v>
      </c>
      <c r="P76" s="32">
        <f>IF(P69=0,0,VLOOKUP(P69,FAC_TOTALS_APTA!$A$4:$BS$143,$L76,FALSE))</f>
        <v>-1313874.61639966</v>
      </c>
      <c r="Q76" s="32">
        <f>IF(Q69=0,0,VLOOKUP(Q69,FAC_TOTALS_APTA!$A$4:$BS$143,$L76,FALSE))</f>
        <v>-854937.677748724</v>
      </c>
      <c r="R76" s="32">
        <f>IF(R69=0,0,VLOOKUP(R69,FAC_TOTALS_APTA!$A$4:$BS$143,$L76,FALSE))</f>
        <v>-1061239.2024485599</v>
      </c>
      <c r="S76" s="32">
        <f>IF(S69=0,0,VLOOKUP(S69,FAC_TOTALS_APTA!$A$4:$BS$143,$L76,FALSE))</f>
        <v>0</v>
      </c>
      <c r="T76" s="32">
        <f>IF(T69=0,0,VLOOKUP(T69,FAC_TOTALS_APTA!$A$4:$BS$143,$L76,FALSE))</f>
        <v>0</v>
      </c>
      <c r="U76" s="32">
        <f>IF(U69=0,0,VLOOKUP(U69,FAC_TOTALS_APTA!$A$4:$BS$143,$L76,FALSE))</f>
        <v>0</v>
      </c>
      <c r="V76" s="32">
        <f>IF(V69=0,0,VLOOKUP(V69,FAC_TOTALS_APTA!$A$4:$BS$143,$L76,FALSE))</f>
        <v>0</v>
      </c>
      <c r="W76" s="32">
        <f>IF(W69=0,0,VLOOKUP(W69,FAC_TOTALS_APTA!$A$4:$BS$143,$L76,FALSE))</f>
        <v>0</v>
      </c>
      <c r="X76" s="32">
        <f>IF(X69=0,0,VLOOKUP(X69,FAC_TOTALS_APTA!$A$4:$BS$143,$L76,FALSE))</f>
        <v>0</v>
      </c>
      <c r="Y76" s="32">
        <f>IF(Y69=0,0,VLOOKUP(Y69,FAC_TOTALS_APTA!$A$4:$BS$143,$L76,FALSE))</f>
        <v>0</v>
      </c>
      <c r="Z76" s="32">
        <f>IF(Z69=0,0,VLOOKUP(Z69,FAC_TOTALS_APTA!$A$4:$BS$143,$L76,FALSE))</f>
        <v>0</v>
      </c>
      <c r="AA76" s="32">
        <f>IF(AA69=0,0,VLOOKUP(AA69,FAC_TOTALS_APTA!$A$4:$BS$143,$L76,FALSE))</f>
        <v>0</v>
      </c>
      <c r="AB76" s="32">
        <f>IF(AB69=0,0,VLOOKUP(AB69,FAC_TOTALS_APTA!$A$4:$BS$143,$L76,FALSE))</f>
        <v>0</v>
      </c>
      <c r="AC76" s="35">
        <f t="shared" si="19"/>
        <v>-7046897.7188155549</v>
      </c>
      <c r="AD76" s="36">
        <f>AC76/G86</f>
        <v>-2.2805568142770311E-2</v>
      </c>
    </row>
    <row r="77" spans="2:30" x14ac:dyDescent="0.25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7.3654764703316502</v>
      </c>
      <c r="H77" s="32">
        <f>VLOOKUP(H69,FAC_TOTALS_APTA!$A$4:$BS$143,$F77,FALSE)</f>
        <v>6.9540326969826598</v>
      </c>
      <c r="I77" s="33">
        <f t="shared" si="16"/>
        <v>-5.5861121138095826E-2</v>
      </c>
      <c r="J77" s="34" t="str">
        <f t="shared" si="17"/>
        <v/>
      </c>
      <c r="K77" s="34" t="str">
        <f t="shared" si="18"/>
        <v>PCT_HH_NO_VEH_FAC</v>
      </c>
      <c r="L77" s="9">
        <f>MATCH($K77,FAC_TOTALS_APTA!$A$2:$BQ$2,)</f>
        <v>30</v>
      </c>
      <c r="M77" s="32">
        <f>IF(M69=0,0,VLOOKUP(M69,FAC_TOTALS_APTA!$A$4:$BS$143,$L77,FALSE))</f>
        <v>127312.884646145</v>
      </c>
      <c r="N77" s="32">
        <f>IF(N69=0,0,VLOOKUP(N69,FAC_TOTALS_APTA!$A$4:$BS$143,$L77,FALSE))</f>
        <v>3197.0434357357399</v>
      </c>
      <c r="O77" s="32">
        <f>IF(O69=0,0,VLOOKUP(O69,FAC_TOTALS_APTA!$A$4:$BS$143,$L77,FALSE))</f>
        <v>-366103.48334715603</v>
      </c>
      <c r="P77" s="32">
        <f>IF(P69=0,0,VLOOKUP(P69,FAC_TOTALS_APTA!$A$4:$BS$143,$L77,FALSE))</f>
        <v>-192588.992565875</v>
      </c>
      <c r="Q77" s="32">
        <f>IF(Q69=0,0,VLOOKUP(Q69,FAC_TOTALS_APTA!$A$4:$BS$143,$L77,FALSE))</f>
        <v>-222069.69041448701</v>
      </c>
      <c r="R77" s="32">
        <f>IF(R69=0,0,VLOOKUP(R69,FAC_TOTALS_APTA!$A$4:$BS$143,$L77,FALSE))</f>
        <v>-196655.23390074901</v>
      </c>
      <c r="S77" s="32">
        <f>IF(S69=0,0,VLOOKUP(S69,FAC_TOTALS_APTA!$A$4:$BS$143,$L77,FALSE))</f>
        <v>0</v>
      </c>
      <c r="T77" s="32">
        <f>IF(T69=0,0,VLOOKUP(T69,FAC_TOTALS_APTA!$A$4:$BS$143,$L77,FALSE))</f>
        <v>0</v>
      </c>
      <c r="U77" s="32">
        <f>IF(U69=0,0,VLOOKUP(U69,FAC_TOTALS_APTA!$A$4:$BS$143,$L77,FALSE))</f>
        <v>0</v>
      </c>
      <c r="V77" s="32">
        <f>IF(V69=0,0,VLOOKUP(V69,FAC_TOTALS_APTA!$A$4:$BS$143,$L77,FALSE))</f>
        <v>0</v>
      </c>
      <c r="W77" s="32">
        <f>IF(W69=0,0,VLOOKUP(W69,FAC_TOTALS_APTA!$A$4:$BS$143,$L77,FALSE))</f>
        <v>0</v>
      </c>
      <c r="X77" s="32">
        <f>IF(X69=0,0,VLOOKUP(X69,FAC_TOTALS_APTA!$A$4:$BS$143,$L77,FALSE))</f>
        <v>0</v>
      </c>
      <c r="Y77" s="32">
        <f>IF(Y69=0,0,VLOOKUP(Y69,FAC_TOTALS_APTA!$A$4:$BS$143,$L77,FALSE))</f>
        <v>0</v>
      </c>
      <c r="Z77" s="32">
        <f>IF(Z69=0,0,VLOOKUP(Z69,FAC_TOTALS_APTA!$A$4:$BS$143,$L77,FALSE))</f>
        <v>0</v>
      </c>
      <c r="AA77" s="32">
        <f>IF(AA69=0,0,VLOOKUP(AA69,FAC_TOTALS_APTA!$A$4:$BS$143,$L77,FALSE))</f>
        <v>0</v>
      </c>
      <c r="AB77" s="32">
        <f>IF(AB69=0,0,VLOOKUP(AB69,FAC_TOTALS_APTA!$A$4:$BS$143,$L77,FALSE))</f>
        <v>0</v>
      </c>
      <c r="AC77" s="35">
        <f t="shared" si="19"/>
        <v>-846907.47214638628</v>
      </c>
      <c r="AD77" s="36">
        <f>AC77/G86</f>
        <v>-2.7408097630090339E-3</v>
      </c>
    </row>
    <row r="78" spans="2:30" x14ac:dyDescent="0.25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3.8958668634933802</v>
      </c>
      <c r="H78" s="37">
        <f>VLOOKUP(H69,FAC_TOTALS_APTA!$A$4:$BS$143,$F78,FALSE)</f>
        <v>5.0101867615656701</v>
      </c>
      <c r="I78" s="33">
        <f t="shared" si="16"/>
        <v>0.28602617520484053</v>
      </c>
      <c r="J78" s="34" t="str">
        <f t="shared" si="17"/>
        <v/>
      </c>
      <c r="K78" s="34" t="str">
        <f t="shared" si="18"/>
        <v>JTW_HOME_PCT_FAC</v>
      </c>
      <c r="L78" s="9">
        <f>MATCH($K78,FAC_TOTALS_APTA!$A$2:$BQ$2,)</f>
        <v>32</v>
      </c>
      <c r="M78" s="32">
        <f>IF(M69=0,0,VLOOKUP(M69,FAC_TOTALS_APTA!$A$4:$BS$143,$L78,FALSE))</f>
        <v>108895.430878147</v>
      </c>
      <c r="N78" s="32">
        <f>IF(N69=0,0,VLOOKUP(N69,FAC_TOTALS_APTA!$A$4:$BS$143,$L78,FALSE))</f>
        <v>-153656.01158274701</v>
      </c>
      <c r="O78" s="32">
        <f>IF(O69=0,0,VLOOKUP(O69,FAC_TOTALS_APTA!$A$4:$BS$143,$L78,FALSE))</f>
        <v>-31115.9410186401</v>
      </c>
      <c r="P78" s="32">
        <f>IF(P69=0,0,VLOOKUP(P69,FAC_TOTALS_APTA!$A$4:$BS$143,$L78,FALSE))</f>
        <v>-472248.63306252402</v>
      </c>
      <c r="Q78" s="32">
        <f>IF(Q69=0,0,VLOOKUP(Q69,FAC_TOTALS_APTA!$A$4:$BS$143,$L78,FALSE))</f>
        <v>-262348.78459038603</v>
      </c>
      <c r="R78" s="32">
        <f>IF(R69=0,0,VLOOKUP(R69,FAC_TOTALS_APTA!$A$4:$BS$143,$L78,FALSE))</f>
        <v>-301959.87659605098</v>
      </c>
      <c r="S78" s="32">
        <f>IF(S69=0,0,VLOOKUP(S69,FAC_TOTALS_APTA!$A$4:$BS$143,$L78,FALSE))</f>
        <v>0</v>
      </c>
      <c r="T78" s="32">
        <f>IF(T69=0,0,VLOOKUP(T69,FAC_TOTALS_APTA!$A$4:$BS$143,$L78,FALSE))</f>
        <v>0</v>
      </c>
      <c r="U78" s="32">
        <f>IF(U69=0,0,VLOOKUP(U69,FAC_TOTALS_APTA!$A$4:$BS$143,$L78,FALSE))</f>
        <v>0</v>
      </c>
      <c r="V78" s="32">
        <f>IF(V69=0,0,VLOOKUP(V69,FAC_TOTALS_APTA!$A$4:$BS$143,$L78,FALSE))</f>
        <v>0</v>
      </c>
      <c r="W78" s="32">
        <f>IF(W69=0,0,VLOOKUP(W69,FAC_TOTALS_APTA!$A$4:$BS$143,$L78,FALSE))</f>
        <v>0</v>
      </c>
      <c r="X78" s="32">
        <f>IF(X69=0,0,VLOOKUP(X69,FAC_TOTALS_APTA!$A$4:$BS$143,$L78,FALSE))</f>
        <v>0</v>
      </c>
      <c r="Y78" s="32">
        <f>IF(Y69=0,0,VLOOKUP(Y69,FAC_TOTALS_APTA!$A$4:$BS$143,$L78,FALSE))</f>
        <v>0</v>
      </c>
      <c r="Z78" s="32">
        <f>IF(Z69=0,0,VLOOKUP(Z69,FAC_TOTALS_APTA!$A$4:$BS$143,$L78,FALSE))</f>
        <v>0</v>
      </c>
      <c r="AA78" s="32">
        <f>IF(AA69=0,0,VLOOKUP(AA69,FAC_TOTALS_APTA!$A$4:$BS$143,$L78,FALSE))</f>
        <v>0</v>
      </c>
      <c r="AB78" s="32">
        <f>IF(AB69=0,0,VLOOKUP(AB69,FAC_TOTALS_APTA!$A$4:$BS$143,$L78,FALSE))</f>
        <v>0</v>
      </c>
      <c r="AC78" s="35">
        <f t="shared" si="19"/>
        <v>-1112433.8159722013</v>
      </c>
      <c r="AD78" s="36">
        <f>AC78/G86</f>
        <v>-3.6001211038919679E-3</v>
      </c>
    </row>
    <row r="79" spans="2:30" hidden="1" x14ac:dyDescent="0.25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6"/>
        <v>-</v>
      </c>
      <c r="J79" s="34" t="str">
        <f t="shared" si="17"/>
        <v/>
      </c>
      <c r="K79" s="34" t="str">
        <f t="shared" si="18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19"/>
        <v>0</v>
      </c>
      <c r="AD79" s="36">
        <f>AC79/G86</f>
        <v>0</v>
      </c>
    </row>
    <row r="80" spans="2:30" x14ac:dyDescent="0.25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6"/>
        <v>-</v>
      </c>
      <c r="J80" s="34" t="str">
        <f t="shared" si="17"/>
        <v/>
      </c>
      <c r="K80" s="34" t="str">
        <f t="shared" si="18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-4614954.1849354897</v>
      </c>
      <c r="O80" s="32">
        <f>IF(O69=0,0,VLOOKUP(O69,FAC_TOTALS_APTA!$A$4:$BS$143,$L80,FALSE))</f>
        <v>-6548615.00285252</v>
      </c>
      <c r="P80" s="32">
        <f>IF(P69=0,0,VLOOKUP(P69,FAC_TOTALS_APTA!$A$4:$BS$143,$L80,FALSE))</f>
        <v>-7434076.3270469997</v>
      </c>
      <c r="Q80" s="32">
        <f>IF(Q69=0,0,VLOOKUP(Q69,FAC_TOTALS_APTA!$A$4:$BS$143,$L80,FALSE))</f>
        <v>-7691592.3745430103</v>
      </c>
      <c r="R80" s="32">
        <f>IF(R69=0,0,VLOOKUP(R69,FAC_TOTALS_APTA!$A$4:$BS$143,$L80,FALSE))</f>
        <v>-7475076.0164185399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0</v>
      </c>
      <c r="Y80" s="32">
        <f>IF(Y69=0,0,VLOOKUP(Y69,FAC_TOTALS_APTA!$A$4:$BS$143,$L80,FALSE))</f>
        <v>0</v>
      </c>
      <c r="Z80" s="32">
        <f>IF(Z69=0,0,VLOOKUP(Z69,FAC_TOTALS_APTA!$A$4:$BS$143,$L80,FALSE))</f>
        <v>0</v>
      </c>
      <c r="AA80" s="32">
        <f>IF(AA69=0,0,VLOOKUP(AA69,FAC_TOTALS_APTA!$A$4:$BS$143,$L80,FALSE))</f>
        <v>0</v>
      </c>
      <c r="AB80" s="32">
        <f>IF(AB69=0,0,VLOOKUP(AB69,FAC_TOTALS_APTA!$A$4:$BS$143,$L80,FALSE))</f>
        <v>0</v>
      </c>
      <c r="AC80" s="35">
        <f t="shared" si="19"/>
        <v>-33764313.905796558</v>
      </c>
      <c r="AD80" s="36">
        <f>AC80/G86</f>
        <v>-0.10926997840717276</v>
      </c>
    </row>
    <row r="81" spans="1:33" hidden="1" x14ac:dyDescent="0.25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6"/>
        <v>-</v>
      </c>
      <c r="J81" s="34"/>
      <c r="K81" s="34" t="str">
        <f t="shared" si="18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19"/>
        <v>0</v>
      </c>
      <c r="AD81" s="36">
        <f>AC81/G86</f>
        <v>0</v>
      </c>
    </row>
    <row r="82" spans="1:33" hidden="1" x14ac:dyDescent="0.25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6"/>
        <v>-</v>
      </c>
      <c r="J82" s="34"/>
      <c r="K82" s="34" t="str">
        <f t="shared" si="18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19"/>
        <v>0</v>
      </c>
      <c r="AD82" s="36">
        <f>AC82/G86</f>
        <v>0</v>
      </c>
    </row>
    <row r="83" spans="1:33" x14ac:dyDescent="0.25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4.1820886510434897E-2</v>
      </c>
      <c r="H83" s="37">
        <f>VLOOKUP(H69,FAC_TOTALS_APTA!$A$4:$BS$143,$F83,FALSE)</f>
        <v>0.53707217884142799</v>
      </c>
      <c r="I83" s="33">
        <f t="shared" si="16"/>
        <v>11.842199763207338</v>
      </c>
      <c r="J83" s="34" t="str">
        <f t="shared" ref="J83:J84" si="20">IF(C83="Log","_log","")</f>
        <v/>
      </c>
      <c r="K83" s="34" t="str">
        <f t="shared" si="18"/>
        <v>BIKE_SHARE_FAC</v>
      </c>
      <c r="L83" s="9">
        <f>MATCH($K83,FAC_TOTALS_APTA!$A$2:$BQ$2,)</f>
        <v>37</v>
      </c>
      <c r="M83" s="32">
        <f>IF(M69=0,0,VLOOKUP(M69,FAC_TOTALS_APTA!$A$4:$BS$143,$L83,FALSE))</f>
        <v>10795.7439874881</v>
      </c>
      <c r="N83" s="32">
        <f>IF(N69=0,0,VLOOKUP(N69,FAC_TOTALS_APTA!$A$4:$BS$143,$L83,FALSE))</f>
        <v>104892.82866842199</v>
      </c>
      <c r="O83" s="32">
        <f>IF(O69=0,0,VLOOKUP(O69,FAC_TOTALS_APTA!$A$4:$BS$143,$L83,FALSE))</f>
        <v>235925.413907037</v>
      </c>
      <c r="P83" s="32">
        <f>IF(P69=0,0,VLOOKUP(P69,FAC_TOTALS_APTA!$A$4:$BS$143,$L83,FALSE))</f>
        <v>370004.11806070199</v>
      </c>
      <c r="Q83" s="32">
        <f>IF(Q69=0,0,VLOOKUP(Q69,FAC_TOTALS_APTA!$A$4:$BS$143,$L83,FALSE))</f>
        <v>803664.97712067899</v>
      </c>
      <c r="R83" s="32">
        <f>IF(R69=0,0,VLOOKUP(R69,FAC_TOTALS_APTA!$A$4:$BS$143,$L83,FALSE))</f>
        <v>644745.99383749196</v>
      </c>
      <c r="S83" s="32">
        <f>IF(S69=0,0,VLOOKUP(S69,FAC_TOTALS_APTA!$A$4:$BS$143,$L83,FALSE))</f>
        <v>0</v>
      </c>
      <c r="T83" s="32">
        <f>IF(T69=0,0,VLOOKUP(T69,FAC_TOTALS_APTA!$A$4:$BS$143,$L83,FALSE))</f>
        <v>0</v>
      </c>
      <c r="U83" s="32">
        <f>IF(U69=0,0,VLOOKUP(U69,FAC_TOTALS_APTA!$A$4:$BS$143,$L83,FALSE))</f>
        <v>0</v>
      </c>
      <c r="V83" s="32">
        <f>IF(V69=0,0,VLOOKUP(V69,FAC_TOTALS_APTA!$A$4:$BS$143,$L83,FALSE))</f>
        <v>0</v>
      </c>
      <c r="W83" s="32">
        <f>IF(W69=0,0,VLOOKUP(W69,FAC_TOTALS_APTA!$A$4:$BS$143,$L83,FALSE))</f>
        <v>0</v>
      </c>
      <c r="X83" s="32">
        <f>IF(X69=0,0,VLOOKUP(X69,FAC_TOTALS_APTA!$A$4:$BS$143,$L83,FALSE))</f>
        <v>0</v>
      </c>
      <c r="Y83" s="32">
        <f>IF(Y69=0,0,VLOOKUP(Y69,FAC_TOTALS_APTA!$A$4:$BS$143,$L83,FALSE))</f>
        <v>0</v>
      </c>
      <c r="Z83" s="32">
        <f>IF(Z69=0,0,VLOOKUP(Z69,FAC_TOTALS_APTA!$A$4:$BS$143,$L83,FALSE))</f>
        <v>0</v>
      </c>
      <c r="AA83" s="32">
        <f>IF(AA69=0,0,VLOOKUP(AA69,FAC_TOTALS_APTA!$A$4:$BS$143,$L83,FALSE))</f>
        <v>0</v>
      </c>
      <c r="AB83" s="32">
        <f>IF(AB69=0,0,VLOOKUP(AB69,FAC_TOTALS_APTA!$A$4:$BS$143,$L83,FALSE))</f>
        <v>0</v>
      </c>
      <c r="AC83" s="35">
        <f t="shared" si="19"/>
        <v>2170029.0755818202</v>
      </c>
      <c r="AD83" s="36">
        <f>AC83/G86</f>
        <v>7.0227705764533445E-3</v>
      </c>
      <c r="AG83" s="57"/>
    </row>
    <row r="84" spans="1:33" x14ac:dyDescent="0.25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6"/>
        <v>-</v>
      </c>
      <c r="J84" s="41" t="str">
        <f t="shared" si="20"/>
        <v/>
      </c>
      <c r="K84" s="41" t="str">
        <f t="shared" si="18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-1023746.65627597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0</v>
      </c>
      <c r="AC84" s="43">
        <f t="shared" si="19"/>
        <v>-1023746.65627597</v>
      </c>
      <c r="AD84" s="44">
        <f>AC84/G86</f>
        <v>-3.3131067119502745E-3</v>
      </c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1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1458240.1839999901</v>
      </c>
      <c r="N85" s="49">
        <f>IF(N69=0,0,VLOOKUP(N69,FAC_TOTALS_APTA!$A$4:$BS$143,$L85,FALSE))</f>
        <v>0</v>
      </c>
      <c r="O85" s="49">
        <f>IF(O69=0,0,VLOOKUP(O69,FAC_TOTALS_APTA!$A$4:$BS$143,$L85,FALSE))</f>
        <v>475083.52239999903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1933323.7063999891</v>
      </c>
      <c r="AD85" s="53">
        <f>AC85/G87</f>
        <v>6.0122963052330926E-3</v>
      </c>
    </row>
    <row r="86" spans="1:33" s="116" customFormat="1" ht="15.75" customHeight="1" x14ac:dyDescent="0.25">
      <c r="A86" s="115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9">
        <f>VLOOKUP(G69,FAC_TOTALS_APTA!$A$4:$BS$143,$F86,FALSE)</f>
        <v>308998998.60857099</v>
      </c>
      <c r="H86" s="119">
        <f>VLOOKUP(H69,FAC_TOTALS_APTA!$A$4:$BQ$143,$F86,FALSE)</f>
        <v>271274995.075975</v>
      </c>
      <c r="I86" s="121">
        <f t="shared" ref="I86" si="22">H86/G86-1</f>
        <v>-0.12208454947254832</v>
      </c>
      <c r="J86" s="34"/>
      <c r="K86" s="34"/>
      <c r="L86" s="9"/>
      <c r="M86" s="32">
        <f>SUM(M71:M76)</f>
        <v>-4552948.7821213566</v>
      </c>
      <c r="N86" s="32">
        <f>SUM(N71:N76)</f>
        <v>4039001.2493477045</v>
      </c>
      <c r="O86" s="32">
        <f>SUM(O71:O76)</f>
        <v>-9816279.3578232769</v>
      </c>
      <c r="P86" s="32">
        <f>SUM(P71:P76)</f>
        <v>-6686969.0682534175</v>
      </c>
      <c r="Q86" s="32">
        <f>SUM(Q71:Q76)</f>
        <v>4841601.3800228145</v>
      </c>
      <c r="R86" s="32">
        <f>SUM(R71:R76)</f>
        <v>5450550.5422267942</v>
      </c>
      <c r="S86" s="32">
        <f>SUM(S71:S76)</f>
        <v>0</v>
      </c>
      <c r="T86" s="32">
        <f>SUM(T71:T76)</f>
        <v>0</v>
      </c>
      <c r="U86" s="32">
        <f>SUM(U71:U76)</f>
        <v>0</v>
      </c>
      <c r="V86" s="32">
        <f>SUM(V71:V76)</f>
        <v>0</v>
      </c>
      <c r="W86" s="32">
        <f>SUM(W71:W76)</f>
        <v>0</v>
      </c>
      <c r="X86" s="32">
        <f>SUM(X71:X76)</f>
        <v>0</v>
      </c>
      <c r="Y86" s="32">
        <f>SUM(Y71:Y76)</f>
        <v>0</v>
      </c>
      <c r="Z86" s="32">
        <f>SUM(Z71:Z76)</f>
        <v>0</v>
      </c>
      <c r="AA86" s="32">
        <f>SUM(AA71:AA76)</f>
        <v>0</v>
      </c>
      <c r="AB86" s="32">
        <f>SUM(AB71:AB76)</f>
        <v>0</v>
      </c>
      <c r="AC86" s="35">
        <f>H86-G86</f>
        <v>-37724003.532595992</v>
      </c>
      <c r="AD86" s="36">
        <f>I86</f>
        <v>-0.12208454947254832</v>
      </c>
      <c r="AE86" s="115"/>
    </row>
    <row r="87" spans="1:33" ht="13.5" customHeight="1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20">
        <f>VLOOKUP(G69,FAC_TOTALS_APTA!$A$4:$BQ$143,$F87,FALSE)</f>
        <v>321561614.43959898</v>
      </c>
      <c r="H87" s="120">
        <f>VLOOKUP(H69,FAC_TOTALS_APTA!$A$4:$BQ$143,$F87,FALSE)</f>
        <v>272191394.338799</v>
      </c>
      <c r="I87" s="122">
        <f t="shared" ref="I87" si="23">H87/G87-1</f>
        <v>-0.15353269135322589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-49370220.100799978</v>
      </c>
      <c r="AD87" s="56">
        <f>I87</f>
        <v>-0.15353269135322589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-3.1448141880677571E-2</v>
      </c>
    </row>
    <row r="89" spans="1:33" ht="13.5" thickTop="1" x14ac:dyDescent="0.25"/>
    <row r="90" spans="1:33" s="13" customFormat="1" x14ac:dyDescent="0.25">
      <c r="B90" s="21" t="s">
        <v>31</v>
      </c>
      <c r="E90" s="9"/>
      <c r="I90" s="20"/>
    </row>
    <row r="91" spans="1:33" x14ac:dyDescent="0.25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5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3.5" thickBot="1" x14ac:dyDescent="0.3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3.5" thickTop="1" x14ac:dyDescent="0.25">
      <c r="B95" s="65"/>
      <c r="C95" s="66"/>
      <c r="D95" s="66"/>
      <c r="E95" s="66"/>
      <c r="F95" s="66"/>
      <c r="G95" s="78" t="s">
        <v>62</v>
      </c>
      <c r="H95" s="78"/>
      <c r="I95" s="78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78" t="s">
        <v>66</v>
      </c>
      <c r="AD95" s="78"/>
    </row>
    <row r="96" spans="1:33" x14ac:dyDescent="0.25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2012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0" ht="12.95" hidden="1" customHeight="1" x14ac:dyDescent="0.25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0" ht="12.95" hidden="1" customHeight="1" x14ac:dyDescent="0.25">
      <c r="B98" s="28"/>
      <c r="C98" s="31"/>
      <c r="D98" s="9"/>
      <c r="E98" s="9"/>
      <c r="F98" s="9"/>
      <c r="G98" s="9" t="str">
        <f>CONCATENATE($C93,"_",$C94,"_",G96)</f>
        <v>0_10_2012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0_10_2013</v>
      </c>
      <c r="N98" s="9" t="str">
        <f t="shared" ref="N98:AB98" si="24">IF($G96+N97&gt;$H96,0,CONCATENATE($C93,"_",$C94,"_",$G96+N97))</f>
        <v>0_10_2014</v>
      </c>
      <c r="O98" s="9" t="str">
        <f t="shared" si="24"/>
        <v>0_10_2015</v>
      </c>
      <c r="P98" s="9" t="str">
        <f t="shared" si="24"/>
        <v>0_10_2016</v>
      </c>
      <c r="Q98" s="9" t="str">
        <f t="shared" si="24"/>
        <v>0_10_2017</v>
      </c>
      <c r="R98" s="9" t="str">
        <f t="shared" si="24"/>
        <v>0_10_2018</v>
      </c>
      <c r="S98" s="9">
        <f t="shared" si="24"/>
        <v>0</v>
      </c>
      <c r="T98" s="9">
        <f t="shared" si="24"/>
        <v>0</v>
      </c>
      <c r="U98" s="9">
        <f t="shared" si="24"/>
        <v>0</v>
      </c>
      <c r="V98" s="9">
        <f t="shared" si="24"/>
        <v>0</v>
      </c>
      <c r="W98" s="9">
        <f t="shared" si="24"/>
        <v>0</v>
      </c>
      <c r="X98" s="9">
        <f t="shared" si="24"/>
        <v>0</v>
      </c>
      <c r="Y98" s="9">
        <f t="shared" si="24"/>
        <v>0</v>
      </c>
      <c r="Z98" s="9">
        <f t="shared" si="24"/>
        <v>0</v>
      </c>
      <c r="AA98" s="9">
        <f t="shared" si="24"/>
        <v>0</v>
      </c>
      <c r="AB98" s="9">
        <f t="shared" si="24"/>
        <v>0</v>
      </c>
      <c r="AC98" s="9"/>
      <c r="AD98" s="9"/>
    </row>
    <row r="99" spans="2:30" ht="12.95" hidden="1" customHeight="1" x14ac:dyDescent="0.25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0" x14ac:dyDescent="0.25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239688350.09999901</v>
      </c>
      <c r="H100" s="32">
        <f>VLOOKUP(H98,FAC_TOTALS_APTA!$A$4:$BS$143,$F100,FALSE)</f>
        <v>274036302.39999998</v>
      </c>
      <c r="I100" s="33">
        <f>IFERROR(H100/G100-1,"-")</f>
        <v>0.14330255219192267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147718721.09775001</v>
      </c>
      <c r="N100" s="32">
        <f>IF(N98=0,0,VLOOKUP(N98,FAC_TOTALS_APTA!$A$4:$BS$143,$L100,FALSE))</f>
        <v>23126674.415497702</v>
      </c>
      <c r="O100" s="32">
        <f>IF(O98=0,0,VLOOKUP(O98,FAC_TOTALS_APTA!$A$4:$BS$143,$L100,FALSE))</f>
        <v>-8523179.7348037697</v>
      </c>
      <c r="P100" s="32">
        <f>IF(P98=0,0,VLOOKUP(P98,FAC_TOTALS_APTA!$A$4:$BS$143,$L100,FALSE))</f>
        <v>-3851544.5180977602</v>
      </c>
      <c r="Q100" s="32">
        <f>IF(Q98=0,0,VLOOKUP(Q98,FAC_TOTALS_APTA!$A$4:$BS$143,$L100,FALSE))</f>
        <v>-14809851.3987491</v>
      </c>
      <c r="R100" s="32">
        <f>IF(R98=0,0,VLOOKUP(R98,FAC_TOTALS_APTA!$A$4:$BS$143,$L100,FALSE))</f>
        <v>-2617878.3117161901</v>
      </c>
      <c r="S100" s="32">
        <f>IF(S98=0,0,VLOOKUP(S98,FAC_TOTALS_APTA!$A$4:$BS$143,$L100,FALSE))</f>
        <v>0</v>
      </c>
      <c r="T100" s="32">
        <f>IF(T98=0,0,VLOOKUP(T98,FAC_TOTALS_APTA!$A$4:$BS$143,$L100,FALSE))</f>
        <v>0</v>
      </c>
      <c r="U100" s="32">
        <f>IF(U98=0,0,VLOOKUP(U98,FAC_TOTALS_APTA!$A$4:$BS$143,$L100,FALSE))</f>
        <v>0</v>
      </c>
      <c r="V100" s="32">
        <f>IF(V98=0,0,VLOOKUP(V98,FAC_TOTALS_APTA!$A$4:$BS$143,$L100,FALSE))</f>
        <v>0</v>
      </c>
      <c r="W100" s="32">
        <f>IF(W98=0,0,VLOOKUP(W98,FAC_TOTALS_APTA!$A$4:$BS$143,$L100,FALSE))</f>
        <v>0</v>
      </c>
      <c r="X100" s="32">
        <f>IF(X98=0,0,VLOOKUP(X98,FAC_TOTALS_APTA!$A$4:$BS$143,$L100,FALSE))</f>
        <v>0</v>
      </c>
      <c r="Y100" s="32">
        <f>IF(Y98=0,0,VLOOKUP(Y98,FAC_TOTALS_APTA!$A$4:$BS$143,$L100,FALSE))</f>
        <v>0</v>
      </c>
      <c r="Z100" s="32">
        <f>IF(Z98=0,0,VLOOKUP(Z98,FAC_TOTALS_APTA!$A$4:$BS$143,$L100,FALSE))</f>
        <v>0</v>
      </c>
      <c r="AA100" s="32">
        <f>IF(AA98=0,0,VLOOKUP(AA98,FAC_TOTALS_APTA!$A$4:$BS$143,$L100,FALSE))</f>
        <v>0</v>
      </c>
      <c r="AB100" s="32">
        <f>IF(AB98=0,0,VLOOKUP(AB98,FAC_TOTALS_APTA!$A$4:$BS$143,$L100,FALSE))</f>
        <v>0</v>
      </c>
      <c r="AC100" s="35">
        <f>SUM(M100:AB100)</f>
        <v>141042941.54988086</v>
      </c>
      <c r="AD100" s="36">
        <f>AC100/G115</f>
        <v>0.11695001767624388</v>
      </c>
    </row>
    <row r="101" spans="2:30" x14ac:dyDescent="0.25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1.45326645199999</v>
      </c>
      <c r="H101" s="58">
        <f>VLOOKUP(H98,FAC_TOTALS_APTA!$A$4:$BS$143,$F101,FALSE)</f>
        <v>1.7403283429999901</v>
      </c>
      <c r="I101" s="33">
        <f t="shared" ref="I101:I113" si="25">IFERROR(H101/G101-1,"-")</f>
        <v>0.19752873989827835</v>
      </c>
      <c r="J101" s="34" t="str">
        <f t="shared" ref="J101:J109" si="26">IF(C101="Log","_log","")</f>
        <v>_log</v>
      </c>
      <c r="K101" s="34" t="str">
        <f t="shared" ref="K101:K113" si="27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-56512277.185763597</v>
      </c>
      <c r="N101" s="32">
        <f>IF(N98=0,0,VLOOKUP(N98,FAC_TOTALS_APTA!$A$4:$BS$143,$L101,FALSE))</f>
        <v>-8554862.0840624403</v>
      </c>
      <c r="O101" s="32">
        <f>IF(O98=0,0,VLOOKUP(O98,FAC_TOTALS_APTA!$A$4:$BS$143,$L101,FALSE))</f>
        <v>-5877630.3038370302</v>
      </c>
      <c r="P101" s="32">
        <f>IF(P98=0,0,VLOOKUP(P98,FAC_TOTALS_APTA!$A$4:$BS$143,$L101,FALSE))</f>
        <v>-5577317.6307692202</v>
      </c>
      <c r="Q101" s="32">
        <f>IF(Q98=0,0,VLOOKUP(Q98,FAC_TOTALS_APTA!$A$4:$BS$143,$L101,FALSE))</f>
        <v>-7176946.8048193697</v>
      </c>
      <c r="R101" s="32">
        <f>IF(R98=0,0,VLOOKUP(R98,FAC_TOTALS_APTA!$A$4:$BS$143,$L101,FALSE))</f>
        <v>7598819.5620828401</v>
      </c>
      <c r="S101" s="32">
        <f>IF(S98=0,0,VLOOKUP(S98,FAC_TOTALS_APTA!$A$4:$BS$143,$L101,FALSE))</f>
        <v>0</v>
      </c>
      <c r="T101" s="32">
        <f>IF(T98=0,0,VLOOKUP(T98,FAC_TOTALS_APTA!$A$4:$BS$143,$L101,FALSE))</f>
        <v>0</v>
      </c>
      <c r="U101" s="32">
        <f>IF(U98=0,0,VLOOKUP(U98,FAC_TOTALS_APTA!$A$4:$BS$143,$L101,FALSE))</f>
        <v>0</v>
      </c>
      <c r="V101" s="32">
        <f>IF(V98=0,0,VLOOKUP(V98,FAC_TOTALS_APTA!$A$4:$BS$143,$L101,FALSE))</f>
        <v>0</v>
      </c>
      <c r="W101" s="32">
        <f>IF(W98=0,0,VLOOKUP(W98,FAC_TOTALS_APTA!$A$4:$BS$143,$L101,FALSE))</f>
        <v>0</v>
      </c>
      <c r="X101" s="32">
        <f>IF(X98=0,0,VLOOKUP(X98,FAC_TOTALS_APTA!$A$4:$BS$143,$L101,FALSE))</f>
        <v>0</v>
      </c>
      <c r="Y101" s="32">
        <f>IF(Y98=0,0,VLOOKUP(Y98,FAC_TOTALS_APTA!$A$4:$BS$143,$L101,FALSE))</f>
        <v>0</v>
      </c>
      <c r="Z101" s="32">
        <f>IF(Z98=0,0,VLOOKUP(Z98,FAC_TOTALS_APTA!$A$4:$BS$143,$L101,FALSE))</f>
        <v>0</v>
      </c>
      <c r="AA101" s="32">
        <f>IF(AA98=0,0,VLOOKUP(AA98,FAC_TOTALS_APTA!$A$4:$BS$143,$L101,FALSE))</f>
        <v>0</v>
      </c>
      <c r="AB101" s="32">
        <f>IF(AB98=0,0,VLOOKUP(AB98,FAC_TOTALS_APTA!$A$4:$BS$143,$L101,FALSE))</f>
        <v>0</v>
      </c>
      <c r="AC101" s="35">
        <f t="shared" ref="AC101:AC113" si="28">SUM(M101:AB101)</f>
        <v>-76100214.447168827</v>
      </c>
      <c r="AD101" s="36">
        <f>AC101/G115</f>
        <v>-6.3100792758316246E-2</v>
      </c>
    </row>
    <row r="102" spans="2:30" x14ac:dyDescent="0.25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27909105.420000002</v>
      </c>
      <c r="H102" s="32">
        <f>VLOOKUP(H98,FAC_TOTALS_APTA!$A$4:$BS$143,$F102,FALSE)</f>
        <v>29807700.839999899</v>
      </c>
      <c r="I102" s="33">
        <f t="shared" si="25"/>
        <v>6.8027813555046501E-2</v>
      </c>
      <c r="J102" s="34" t="str">
        <f t="shared" si="26"/>
        <v>_log</v>
      </c>
      <c r="K102" s="34" t="str">
        <f t="shared" si="27"/>
        <v>POP_EMP_log_FAC</v>
      </c>
      <c r="L102" s="9">
        <f>MATCH($K102,FAC_TOTALS_APTA!$A$2:$BQ$2,)</f>
        <v>27</v>
      </c>
      <c r="M102" s="32">
        <f>IF(M98=0,0,VLOOKUP(M98,FAC_TOTALS_APTA!$A$4:$BS$143,$L102,FALSE))</f>
        <v>14305460.9290729</v>
      </c>
      <c r="N102" s="32">
        <f>IF(N98=0,0,VLOOKUP(N98,FAC_TOTALS_APTA!$A$4:$BS$143,$L102,FALSE))</f>
        <v>4574002.8134402903</v>
      </c>
      <c r="O102" s="32">
        <f>IF(O98=0,0,VLOOKUP(O98,FAC_TOTALS_APTA!$A$4:$BS$143,$L102,FALSE))</f>
        <v>4119503.7228816599</v>
      </c>
      <c r="P102" s="32">
        <f>IF(P98=0,0,VLOOKUP(P98,FAC_TOTALS_APTA!$A$4:$BS$143,$L102,FALSE))</f>
        <v>882956.88462033099</v>
      </c>
      <c r="Q102" s="32">
        <f>IF(Q98=0,0,VLOOKUP(Q98,FAC_TOTALS_APTA!$A$4:$BS$143,$L102,FALSE))</f>
        <v>3422041.8896477399</v>
      </c>
      <c r="R102" s="32">
        <f>IF(R98=0,0,VLOOKUP(R98,FAC_TOTALS_APTA!$A$4:$BS$143,$L102,FALSE))</f>
        <v>1943221.49305579</v>
      </c>
      <c r="S102" s="32">
        <f>IF(S98=0,0,VLOOKUP(S98,FAC_TOTALS_APTA!$A$4:$BS$143,$L102,FALSE))</f>
        <v>0</v>
      </c>
      <c r="T102" s="32">
        <f>IF(T98=0,0,VLOOKUP(T98,FAC_TOTALS_APTA!$A$4:$BS$143,$L102,FALSE))</f>
        <v>0</v>
      </c>
      <c r="U102" s="32">
        <f>IF(U98=0,0,VLOOKUP(U98,FAC_TOTALS_APTA!$A$4:$BS$143,$L102,FALSE))</f>
        <v>0</v>
      </c>
      <c r="V102" s="32">
        <f>IF(V98=0,0,VLOOKUP(V98,FAC_TOTALS_APTA!$A$4:$BS$143,$L102,FALSE))</f>
        <v>0</v>
      </c>
      <c r="W102" s="32">
        <f>IF(W98=0,0,VLOOKUP(W98,FAC_TOTALS_APTA!$A$4:$BS$143,$L102,FALSE))</f>
        <v>0</v>
      </c>
      <c r="X102" s="32">
        <f>IF(X98=0,0,VLOOKUP(X98,FAC_TOTALS_APTA!$A$4:$BS$143,$L102,FALSE))</f>
        <v>0</v>
      </c>
      <c r="Y102" s="32">
        <f>IF(Y98=0,0,VLOOKUP(Y98,FAC_TOTALS_APTA!$A$4:$BS$143,$L102,FALSE))</f>
        <v>0</v>
      </c>
      <c r="Z102" s="32">
        <f>IF(Z98=0,0,VLOOKUP(Z98,FAC_TOTALS_APTA!$A$4:$BS$143,$L102,FALSE))</f>
        <v>0</v>
      </c>
      <c r="AA102" s="32">
        <f>IF(AA98=0,0,VLOOKUP(AA98,FAC_TOTALS_APTA!$A$4:$BS$143,$L102,FALSE))</f>
        <v>0</v>
      </c>
      <c r="AB102" s="32">
        <f>IF(AB98=0,0,VLOOKUP(AB98,FAC_TOTALS_APTA!$A$4:$BS$143,$L102,FALSE))</f>
        <v>0</v>
      </c>
      <c r="AC102" s="35">
        <f t="shared" si="28"/>
        <v>29247187.732718714</v>
      </c>
      <c r="AD102" s="36">
        <f>AC102/G115</f>
        <v>2.4251189635833045E-2</v>
      </c>
    </row>
    <row r="103" spans="2:30" x14ac:dyDescent="0.25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68.630248062319694</v>
      </c>
      <c r="H103" s="58">
        <f>VLOOKUP(H98,FAC_TOTALS_APTA!$A$4:$BS$143,$F103,FALSE)</f>
        <v>67.468769080655605</v>
      </c>
      <c r="I103" s="33">
        <f t="shared" si="25"/>
        <v>-1.6923718250433928E-2</v>
      </c>
      <c r="J103" s="34" t="str">
        <f t="shared" si="26"/>
        <v/>
      </c>
      <c r="K103" s="34" t="str">
        <f t="shared" si="27"/>
        <v>TSD_POP_PCT_FAC</v>
      </c>
      <c r="L103" s="9">
        <f>MATCH($K103,FAC_TOTALS_APTA!$A$2:$BQ$2,)</f>
        <v>31</v>
      </c>
      <c r="M103" s="32">
        <f>IF(M98=0,0,VLOOKUP(M98,FAC_TOTALS_APTA!$A$4:$BS$143,$L103,FALSE))</f>
        <v>-14068115.4334305</v>
      </c>
      <c r="N103" s="32">
        <f>IF(N98=0,0,VLOOKUP(N98,FAC_TOTALS_APTA!$A$4:$BS$143,$L103,FALSE))</f>
        <v>1055998.54336913</v>
      </c>
      <c r="O103" s="32">
        <f>IF(O98=0,0,VLOOKUP(O98,FAC_TOTALS_APTA!$A$4:$BS$143,$L103,FALSE))</f>
        <v>1395804.1318252899</v>
      </c>
      <c r="P103" s="32">
        <f>IF(P98=0,0,VLOOKUP(P98,FAC_TOTALS_APTA!$A$4:$BS$143,$L103,FALSE))</f>
        <v>2128726.1615457302</v>
      </c>
      <c r="Q103" s="32">
        <f>IF(Q98=0,0,VLOOKUP(Q98,FAC_TOTALS_APTA!$A$4:$BS$143,$L103,FALSE))</f>
        <v>895414.16852235305</v>
      </c>
      <c r="R103" s="32">
        <f>IF(R98=0,0,VLOOKUP(R98,FAC_TOTALS_APTA!$A$4:$BS$143,$L103,FALSE))</f>
        <v>1125400.8651686199</v>
      </c>
      <c r="S103" s="32">
        <f>IF(S98=0,0,VLOOKUP(S98,FAC_TOTALS_APTA!$A$4:$BS$143,$L103,FALSE))</f>
        <v>0</v>
      </c>
      <c r="T103" s="32">
        <f>IF(T98=0,0,VLOOKUP(T98,FAC_TOTALS_APTA!$A$4:$BS$143,$L103,FALSE))</f>
        <v>0</v>
      </c>
      <c r="U103" s="32">
        <f>IF(U98=0,0,VLOOKUP(U98,FAC_TOTALS_APTA!$A$4:$BS$143,$L103,FALSE))</f>
        <v>0</v>
      </c>
      <c r="V103" s="32">
        <f>IF(V98=0,0,VLOOKUP(V98,FAC_TOTALS_APTA!$A$4:$BS$143,$L103,FALSE))</f>
        <v>0</v>
      </c>
      <c r="W103" s="32">
        <f>IF(W98=0,0,VLOOKUP(W98,FAC_TOTALS_APTA!$A$4:$BS$143,$L103,FALSE))</f>
        <v>0</v>
      </c>
      <c r="X103" s="32">
        <f>IF(X98=0,0,VLOOKUP(X98,FAC_TOTALS_APTA!$A$4:$BS$143,$L103,FALSE))</f>
        <v>0</v>
      </c>
      <c r="Y103" s="32">
        <f>IF(Y98=0,0,VLOOKUP(Y98,FAC_TOTALS_APTA!$A$4:$BS$143,$L103,FALSE))</f>
        <v>0</v>
      </c>
      <c r="Z103" s="32">
        <f>IF(Z98=0,0,VLOOKUP(Z98,FAC_TOTALS_APTA!$A$4:$BS$143,$L103,FALSE))</f>
        <v>0</v>
      </c>
      <c r="AA103" s="32">
        <f>IF(AA98=0,0,VLOOKUP(AA98,FAC_TOTALS_APTA!$A$4:$BS$143,$L103,FALSE))</f>
        <v>0</v>
      </c>
      <c r="AB103" s="32">
        <f>IF(AB98=0,0,VLOOKUP(AB98,FAC_TOTALS_APTA!$A$4:$BS$143,$L103,FALSE))</f>
        <v>0</v>
      </c>
      <c r="AC103" s="35">
        <f t="shared" si="28"/>
        <v>-7466771.562999377</v>
      </c>
      <c r="AD103" s="36">
        <f>AC103/G115</f>
        <v>-6.1912993070158354E-3</v>
      </c>
    </row>
    <row r="104" spans="2:30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4.1093000000000002</v>
      </c>
      <c r="H104" s="37">
        <f>VLOOKUP(H98,FAC_TOTALS_APTA!$A$4:$BS$143,$F104,FALSE)</f>
        <v>2.9199999999999902</v>
      </c>
      <c r="I104" s="33">
        <f t="shared" si="25"/>
        <v>-0.28941668897379358</v>
      </c>
      <c r="J104" s="34" t="str">
        <f t="shared" si="26"/>
        <v>_log</v>
      </c>
      <c r="K104" s="34" t="str">
        <f t="shared" si="27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-6889124.9774862099</v>
      </c>
      <c r="N104" s="32">
        <f>IF(N98=0,0,VLOOKUP(N98,FAC_TOTALS_APTA!$A$4:$BS$143,$L104,FALSE))</f>
        <v>-8242253.6456187796</v>
      </c>
      <c r="O104" s="32">
        <f>IF(O98=0,0,VLOOKUP(O98,FAC_TOTALS_APTA!$A$4:$BS$143,$L104,FALSE))</f>
        <v>-51295366.254932001</v>
      </c>
      <c r="P104" s="32">
        <f>IF(P98=0,0,VLOOKUP(P98,FAC_TOTALS_APTA!$A$4:$BS$143,$L104,FALSE))</f>
        <v>-15818604.316186201</v>
      </c>
      <c r="Q104" s="32">
        <f>IF(Q98=0,0,VLOOKUP(Q98,FAC_TOTALS_APTA!$A$4:$BS$143,$L104,FALSE))</f>
        <v>15487026.8810213</v>
      </c>
      <c r="R104" s="32">
        <f>IF(R98=0,0,VLOOKUP(R98,FAC_TOTALS_APTA!$A$4:$BS$143,$L104,FALSE))</f>
        <v>11636394.0593514</v>
      </c>
      <c r="S104" s="32">
        <f>IF(S98=0,0,VLOOKUP(S98,FAC_TOTALS_APTA!$A$4:$BS$143,$L104,FALSE))</f>
        <v>0</v>
      </c>
      <c r="T104" s="32">
        <f>IF(T98=0,0,VLOOKUP(T98,FAC_TOTALS_APTA!$A$4:$BS$143,$L104,FALSE))</f>
        <v>0</v>
      </c>
      <c r="U104" s="32">
        <f>IF(U98=0,0,VLOOKUP(U98,FAC_TOTALS_APTA!$A$4:$BS$143,$L104,FALSE))</f>
        <v>0</v>
      </c>
      <c r="V104" s="32">
        <f>IF(V98=0,0,VLOOKUP(V98,FAC_TOTALS_APTA!$A$4:$BS$143,$L104,FALSE))</f>
        <v>0</v>
      </c>
      <c r="W104" s="32">
        <f>IF(W98=0,0,VLOOKUP(W98,FAC_TOTALS_APTA!$A$4:$BS$143,$L104,FALSE))</f>
        <v>0</v>
      </c>
      <c r="X104" s="32">
        <f>IF(X98=0,0,VLOOKUP(X98,FAC_TOTALS_APTA!$A$4:$BS$143,$L104,FALSE))</f>
        <v>0</v>
      </c>
      <c r="Y104" s="32">
        <f>IF(Y98=0,0,VLOOKUP(Y98,FAC_TOTALS_APTA!$A$4:$BS$143,$L104,FALSE))</f>
        <v>0</v>
      </c>
      <c r="Z104" s="32">
        <f>IF(Z98=0,0,VLOOKUP(Z98,FAC_TOTALS_APTA!$A$4:$BS$143,$L104,FALSE))</f>
        <v>0</v>
      </c>
      <c r="AA104" s="32">
        <f>IF(AA98=0,0,VLOOKUP(AA98,FAC_TOTALS_APTA!$A$4:$BS$143,$L104,FALSE))</f>
        <v>0</v>
      </c>
      <c r="AB104" s="32">
        <f>IF(AB98=0,0,VLOOKUP(AB98,FAC_TOTALS_APTA!$A$4:$BS$143,$L104,FALSE))</f>
        <v>0</v>
      </c>
      <c r="AC104" s="35">
        <f t="shared" si="28"/>
        <v>-55121928.253850497</v>
      </c>
      <c r="AD104" s="36">
        <f>AC104/G115</f>
        <v>-4.5706012741918087E-2</v>
      </c>
    </row>
    <row r="105" spans="2:30" x14ac:dyDescent="0.25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33963.31</v>
      </c>
      <c r="H105" s="58">
        <f>VLOOKUP(H98,FAC_TOTALS_APTA!$A$4:$BS$143,$F105,FALSE)</f>
        <v>36801.5</v>
      </c>
      <c r="I105" s="33">
        <f t="shared" si="25"/>
        <v>8.3566354398319831E-2</v>
      </c>
      <c r="J105" s="34" t="str">
        <f t="shared" si="26"/>
        <v>_log</v>
      </c>
      <c r="K105" s="34" t="str">
        <f t="shared" si="27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2523070.3283442799</v>
      </c>
      <c r="N105" s="32">
        <f>IF(N98=0,0,VLOOKUP(N98,FAC_TOTALS_APTA!$A$4:$BS$143,$L105,FALSE))</f>
        <v>1174043.8901595499</v>
      </c>
      <c r="O105" s="32">
        <f>IF(O98=0,0,VLOOKUP(O98,FAC_TOTALS_APTA!$A$4:$BS$143,$L105,FALSE))</f>
        <v>-5728494.9391331896</v>
      </c>
      <c r="P105" s="32">
        <f>IF(P98=0,0,VLOOKUP(P98,FAC_TOTALS_APTA!$A$4:$BS$143,$L105,FALSE))</f>
        <v>-10333914.407080799</v>
      </c>
      <c r="Q105" s="32">
        <f>IF(Q98=0,0,VLOOKUP(Q98,FAC_TOTALS_APTA!$A$4:$BS$143,$L105,FALSE))</f>
        <v>-5766467.04792694</v>
      </c>
      <c r="R105" s="32">
        <f>IF(R98=0,0,VLOOKUP(R98,FAC_TOTALS_APTA!$A$4:$BS$143,$L105,FALSE))</f>
        <v>-7102382.7486467501</v>
      </c>
      <c r="S105" s="32">
        <f>IF(S98=0,0,VLOOKUP(S98,FAC_TOTALS_APTA!$A$4:$BS$143,$L105,FALSE))</f>
        <v>0</v>
      </c>
      <c r="T105" s="32">
        <f>IF(T98=0,0,VLOOKUP(T98,FAC_TOTALS_APTA!$A$4:$BS$143,$L105,FALSE))</f>
        <v>0</v>
      </c>
      <c r="U105" s="32">
        <f>IF(U98=0,0,VLOOKUP(U98,FAC_TOTALS_APTA!$A$4:$BS$143,$L105,FALSE))</f>
        <v>0</v>
      </c>
      <c r="V105" s="32">
        <f>IF(V98=0,0,VLOOKUP(V98,FAC_TOTALS_APTA!$A$4:$BS$143,$L105,FALSE))</f>
        <v>0</v>
      </c>
      <c r="W105" s="32">
        <f>IF(W98=0,0,VLOOKUP(W98,FAC_TOTALS_APTA!$A$4:$BS$143,$L105,FALSE))</f>
        <v>0</v>
      </c>
      <c r="X105" s="32">
        <f>IF(X98=0,0,VLOOKUP(X98,FAC_TOTALS_APTA!$A$4:$BS$143,$L105,FALSE))</f>
        <v>0</v>
      </c>
      <c r="Y105" s="32">
        <f>IF(Y98=0,0,VLOOKUP(Y98,FAC_TOTALS_APTA!$A$4:$BS$143,$L105,FALSE))</f>
        <v>0</v>
      </c>
      <c r="Z105" s="32">
        <f>IF(Z98=0,0,VLOOKUP(Z98,FAC_TOTALS_APTA!$A$4:$BS$143,$L105,FALSE))</f>
        <v>0</v>
      </c>
      <c r="AA105" s="32">
        <f>IF(AA98=0,0,VLOOKUP(AA98,FAC_TOTALS_APTA!$A$4:$BS$143,$L105,FALSE))</f>
        <v>0</v>
      </c>
      <c r="AB105" s="32">
        <f>IF(AB98=0,0,VLOOKUP(AB98,FAC_TOTALS_APTA!$A$4:$BS$143,$L105,FALSE))</f>
        <v>0</v>
      </c>
      <c r="AC105" s="35">
        <f t="shared" si="28"/>
        <v>-25234144.924283851</v>
      </c>
      <c r="AD105" s="36">
        <f>AC105/G115</f>
        <v>-2.0923653906467957E-2</v>
      </c>
    </row>
    <row r="106" spans="2:30" x14ac:dyDescent="0.25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31.51</v>
      </c>
      <c r="H106" s="32">
        <f>VLOOKUP(H98,FAC_TOTALS_APTA!$A$4:$BS$143,$F106,FALSE)</f>
        <v>30.01</v>
      </c>
      <c r="I106" s="33">
        <f t="shared" si="25"/>
        <v>-4.7603935258648034E-2</v>
      </c>
      <c r="J106" s="34" t="str">
        <f t="shared" si="26"/>
        <v/>
      </c>
      <c r="K106" s="34" t="str">
        <f t="shared" si="27"/>
        <v>PCT_HH_NO_VEH_FAC</v>
      </c>
      <c r="L106" s="9">
        <f>MATCH($K106,FAC_TOTALS_APTA!$A$2:$BQ$2,)</f>
        <v>30</v>
      </c>
      <c r="M106" s="32">
        <f>IF(M98=0,0,VLOOKUP(M98,FAC_TOTALS_APTA!$A$4:$BS$143,$L106,FALSE))</f>
        <v>-12732763.179368</v>
      </c>
      <c r="N106" s="32">
        <f>IF(N98=0,0,VLOOKUP(N98,FAC_TOTALS_APTA!$A$4:$BS$143,$L106,FALSE))</f>
        <v>2230675.5571710002</v>
      </c>
      <c r="O106" s="32">
        <f>IF(O98=0,0,VLOOKUP(O98,FAC_TOTALS_APTA!$A$4:$BS$143,$L106,FALSE))</f>
        <v>-246101.47349733301</v>
      </c>
      <c r="P106" s="32">
        <f>IF(P98=0,0,VLOOKUP(P98,FAC_TOTALS_APTA!$A$4:$BS$143,$L106,FALSE))</f>
        <v>-2312734.4946436202</v>
      </c>
      <c r="Q106" s="32">
        <f>IF(Q98=0,0,VLOOKUP(Q98,FAC_TOTALS_APTA!$A$4:$BS$143,$L106,FALSE))</f>
        <v>959674.24597962096</v>
      </c>
      <c r="R106" s="32">
        <f>IF(R98=0,0,VLOOKUP(R98,FAC_TOTALS_APTA!$A$4:$BS$143,$L106,FALSE))</f>
        <v>75692.739882557697</v>
      </c>
      <c r="S106" s="32">
        <f>IF(S98=0,0,VLOOKUP(S98,FAC_TOTALS_APTA!$A$4:$BS$143,$L106,FALSE))</f>
        <v>0</v>
      </c>
      <c r="T106" s="32">
        <f>IF(T98=0,0,VLOOKUP(T98,FAC_TOTALS_APTA!$A$4:$BS$143,$L106,FALSE))</f>
        <v>0</v>
      </c>
      <c r="U106" s="32">
        <f>IF(U98=0,0,VLOOKUP(U98,FAC_TOTALS_APTA!$A$4:$BS$143,$L106,FALSE))</f>
        <v>0</v>
      </c>
      <c r="V106" s="32">
        <f>IF(V98=0,0,VLOOKUP(V98,FAC_TOTALS_APTA!$A$4:$BS$143,$L106,FALSE))</f>
        <v>0</v>
      </c>
      <c r="W106" s="32">
        <f>IF(W98=0,0,VLOOKUP(W98,FAC_TOTALS_APTA!$A$4:$BS$143,$L106,FALSE))</f>
        <v>0</v>
      </c>
      <c r="X106" s="32">
        <f>IF(X98=0,0,VLOOKUP(X98,FAC_TOTALS_APTA!$A$4:$BS$143,$L106,FALSE))</f>
        <v>0</v>
      </c>
      <c r="Y106" s="32">
        <f>IF(Y98=0,0,VLOOKUP(Y98,FAC_TOTALS_APTA!$A$4:$BS$143,$L106,FALSE))</f>
        <v>0</v>
      </c>
      <c r="Z106" s="32">
        <f>IF(Z98=0,0,VLOOKUP(Z98,FAC_TOTALS_APTA!$A$4:$BS$143,$L106,FALSE))</f>
        <v>0</v>
      </c>
      <c r="AA106" s="32">
        <f>IF(AA98=0,0,VLOOKUP(AA98,FAC_TOTALS_APTA!$A$4:$BS$143,$L106,FALSE))</f>
        <v>0</v>
      </c>
      <c r="AB106" s="32">
        <f>IF(AB98=0,0,VLOOKUP(AB98,FAC_TOTALS_APTA!$A$4:$BS$143,$L106,FALSE))</f>
        <v>0</v>
      </c>
      <c r="AC106" s="35">
        <f t="shared" si="28"/>
        <v>-12025556.604475776</v>
      </c>
      <c r="AD106" s="36">
        <f>AC106/G115</f>
        <v>-9.9713537026787941E-3</v>
      </c>
    </row>
    <row r="107" spans="2:30" x14ac:dyDescent="0.25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4.0999999999999996</v>
      </c>
      <c r="H107" s="37">
        <f>VLOOKUP(H98,FAC_TOTALS_APTA!$A$4:$BS$143,$F107,FALSE)</f>
        <v>4.5999999999999996</v>
      </c>
      <c r="I107" s="33">
        <f t="shared" si="25"/>
        <v>0.12195121951219523</v>
      </c>
      <c r="J107" s="34" t="str">
        <f t="shared" si="26"/>
        <v/>
      </c>
      <c r="K107" s="34" t="str">
        <f t="shared" si="27"/>
        <v>JTW_HOME_PCT_FAC</v>
      </c>
      <c r="L107" s="9">
        <f>MATCH($K107,FAC_TOTALS_APTA!$A$2:$BQ$2,)</f>
        <v>32</v>
      </c>
      <c r="M107" s="32">
        <f>IF(M98=0,0,VLOOKUP(M98,FAC_TOTALS_APTA!$A$4:$BS$143,$L107,FALSE))</f>
        <v>-353317.631416897</v>
      </c>
      <c r="N107" s="32">
        <f>IF(N98=0,0,VLOOKUP(N98,FAC_TOTALS_APTA!$A$4:$BS$143,$L107,FALSE))</f>
        <v>0</v>
      </c>
      <c r="O107" s="32">
        <f>IF(O98=0,0,VLOOKUP(O98,FAC_TOTALS_APTA!$A$4:$BS$143,$L107,FALSE))</f>
        <v>357857.23377436498</v>
      </c>
      <c r="P107" s="32">
        <f>IF(P98=0,0,VLOOKUP(P98,FAC_TOTALS_APTA!$A$4:$BS$143,$L107,FALSE))</f>
        <v>-1391769.17460054</v>
      </c>
      <c r="Q107" s="32">
        <f>IF(Q98=0,0,VLOOKUP(Q98,FAC_TOTALS_APTA!$A$4:$BS$143,$L107,FALSE))</f>
        <v>0</v>
      </c>
      <c r="R107" s="32">
        <f>IF(R98=0,0,VLOOKUP(R98,FAC_TOTALS_APTA!$A$4:$BS$143,$L107,FALSE))</f>
        <v>-330050.979404343</v>
      </c>
      <c r="S107" s="32">
        <f>IF(S98=0,0,VLOOKUP(S98,FAC_TOTALS_APTA!$A$4:$BS$143,$L107,FALSE))</f>
        <v>0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0</v>
      </c>
      <c r="W107" s="32">
        <f>IF(W98=0,0,VLOOKUP(W98,FAC_TOTALS_APTA!$A$4:$BS$143,$L107,FALSE))</f>
        <v>0</v>
      </c>
      <c r="X107" s="32">
        <f>IF(X98=0,0,VLOOKUP(X98,FAC_TOTALS_APTA!$A$4:$BS$143,$L107,FALSE))</f>
        <v>0</v>
      </c>
      <c r="Y107" s="32">
        <f>IF(Y98=0,0,VLOOKUP(Y98,FAC_TOTALS_APTA!$A$4:$BS$143,$L107,FALSE))</f>
        <v>0</v>
      </c>
      <c r="Z107" s="32">
        <f>IF(Z98=0,0,VLOOKUP(Z98,FAC_TOTALS_APTA!$A$4:$BS$143,$L107,FALSE))</f>
        <v>0</v>
      </c>
      <c r="AA107" s="32">
        <f>IF(AA98=0,0,VLOOKUP(AA98,FAC_TOTALS_APTA!$A$4:$BS$143,$L107,FALSE))</f>
        <v>0</v>
      </c>
      <c r="AB107" s="32">
        <f>IF(AB98=0,0,VLOOKUP(AB98,FAC_TOTALS_APTA!$A$4:$BS$143,$L107,FALSE))</f>
        <v>0</v>
      </c>
      <c r="AC107" s="35">
        <f t="shared" si="28"/>
        <v>-1717280.5516474152</v>
      </c>
      <c r="AD107" s="36">
        <f>AC107/G115</f>
        <v>-1.4239350701517235E-3</v>
      </c>
    </row>
    <row r="108" spans="2:30" x14ac:dyDescent="0.25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2</v>
      </c>
      <c r="H108" s="37">
        <f>VLOOKUP(H98,FAC_TOTALS_APTA!$A$4:$BS$143,$F108,FALSE)</f>
        <v>8</v>
      </c>
      <c r="I108" s="33">
        <f t="shared" si="25"/>
        <v>3</v>
      </c>
      <c r="J108" s="34" t="str">
        <f t="shared" si="26"/>
        <v/>
      </c>
      <c r="K108" s="34" t="str">
        <f t="shared" si="27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-15145305.908722199</v>
      </c>
      <c r="N108" s="32">
        <f>IF(N98=0,0,VLOOKUP(N98,FAC_TOTALS_APTA!$A$4:$BS$143,$L108,FALSE))</f>
        <v>-15428501.4120172</v>
      </c>
      <c r="O108" s="32">
        <f>IF(O98=0,0,VLOOKUP(O98,FAC_TOTALS_APTA!$A$4:$BS$143,$L108,FALSE))</f>
        <v>-15335299.006074401</v>
      </c>
      <c r="P108" s="32">
        <f>IF(P98=0,0,VLOOKUP(P98,FAC_TOTALS_APTA!$A$4:$BS$143,$L108,FALSE))</f>
        <v>-14921599.340184299</v>
      </c>
      <c r="Q108" s="32">
        <f>IF(Q98=0,0,VLOOKUP(Q98,FAC_TOTALS_APTA!$A$4:$BS$143,$L108,FALSE))</f>
        <v>-14942312.261768101</v>
      </c>
      <c r="R108" s="32">
        <f>IF(R98=0,0,VLOOKUP(R98,FAC_TOTALS_APTA!$A$4:$BS$143,$L108,FALSE))</f>
        <v>-14147958.1092682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0</v>
      </c>
      <c r="V108" s="32">
        <f>IF(V98=0,0,VLOOKUP(V98,FAC_TOTALS_APTA!$A$4:$BS$143,$L108,FALSE))</f>
        <v>0</v>
      </c>
      <c r="W108" s="32">
        <f>IF(W98=0,0,VLOOKUP(W98,FAC_TOTALS_APTA!$A$4:$BS$143,$L108,FALSE))</f>
        <v>0</v>
      </c>
      <c r="X108" s="32">
        <f>IF(X98=0,0,VLOOKUP(X98,FAC_TOTALS_APTA!$A$4:$BS$143,$L108,FALSE))</f>
        <v>0</v>
      </c>
      <c r="Y108" s="32">
        <f>IF(Y98=0,0,VLOOKUP(Y98,FAC_TOTALS_APTA!$A$4:$BS$143,$L108,FALSE))</f>
        <v>0</v>
      </c>
      <c r="Z108" s="32">
        <f>IF(Z98=0,0,VLOOKUP(Z98,FAC_TOTALS_APTA!$A$4:$BS$143,$L108,FALSE))</f>
        <v>0</v>
      </c>
      <c r="AA108" s="32">
        <f>IF(AA98=0,0,VLOOKUP(AA98,FAC_TOTALS_APTA!$A$4:$BS$143,$L108,FALSE))</f>
        <v>0</v>
      </c>
      <c r="AB108" s="32">
        <f>IF(AB98=0,0,VLOOKUP(AB98,FAC_TOTALS_APTA!$A$4:$BS$143,$L108,FALSE))</f>
        <v>0</v>
      </c>
      <c r="AC108" s="35">
        <f t="shared" si="28"/>
        <v>-89920976.038034409</v>
      </c>
      <c r="AD108" s="36">
        <f>AC108/G115</f>
        <v>-7.4560694931295621E-2</v>
      </c>
    </row>
    <row r="109" spans="2:30" hidden="1" x14ac:dyDescent="0.25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5"/>
        <v>-</v>
      </c>
      <c r="J109" s="34" t="str">
        <f t="shared" si="26"/>
        <v/>
      </c>
      <c r="K109" s="34" t="str">
        <f t="shared" si="27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28"/>
        <v>0</v>
      </c>
      <c r="AD109" s="36">
        <f>AC109/G115</f>
        <v>0</v>
      </c>
    </row>
    <row r="110" spans="2:30" hidden="1" x14ac:dyDescent="0.25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5"/>
        <v>-</v>
      </c>
      <c r="J110" s="34"/>
      <c r="K110" s="34" t="str">
        <f t="shared" si="27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28"/>
        <v>0</v>
      </c>
      <c r="AD110" s="36">
        <f>AC110/G115</f>
        <v>0</v>
      </c>
    </row>
    <row r="111" spans="2:30" hidden="1" x14ac:dyDescent="0.25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5"/>
        <v>-</v>
      </c>
      <c r="J111" s="34"/>
      <c r="K111" s="34" t="str">
        <f t="shared" si="27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28"/>
        <v>0</v>
      </c>
      <c r="AD111" s="36">
        <f>AC111/G115</f>
        <v>0</v>
      </c>
    </row>
    <row r="112" spans="2:30" x14ac:dyDescent="0.25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5"/>
        <v>-</v>
      </c>
      <c r="J112" s="34" t="str">
        <f t="shared" ref="J112:J113" si="29">IF(C112="Log","_log","")</f>
        <v/>
      </c>
      <c r="K112" s="34" t="str">
        <f t="shared" si="27"/>
        <v>BIKE_SHARE_FAC</v>
      </c>
      <c r="L112" s="9">
        <f>MATCH($K112,FAC_TOTALS_APTA!$A$2:$BQ$2,)</f>
        <v>37</v>
      </c>
      <c r="M112" s="32">
        <f>IF(M98=0,0,VLOOKUP(M98,FAC_TOTALS_APTA!$A$4:$BS$143,$L112,FALSE))</f>
        <v>17381577.7803532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0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28"/>
        <v>17381577.7803532</v>
      </c>
      <c r="AD112" s="36">
        <f>AC112/G115</f>
        <v>1.441246053376169E-2</v>
      </c>
    </row>
    <row r="113" spans="1:31" x14ac:dyDescent="0.25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5"/>
        <v>-</v>
      </c>
      <c r="J113" s="41" t="str">
        <f t="shared" si="29"/>
        <v/>
      </c>
      <c r="K113" s="41" t="str">
        <f t="shared" si="27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-51996124.171031199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0</v>
      </c>
      <c r="AC113" s="43">
        <f t="shared" si="28"/>
        <v>-51996124.171031199</v>
      </c>
      <c r="AD113" s="44">
        <f>AC113/G115</f>
        <v>-4.3114157816594452E-2</v>
      </c>
    </row>
    <row r="114" spans="1:31" x14ac:dyDescent="0.25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ref="K114" si="30">CONCATENATE(D114,J114,"_FAC")</f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6" customFormat="1" ht="15.75" customHeight="1" x14ac:dyDescent="0.25">
      <c r="A115" s="115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9">
        <f>VLOOKUP(G98,FAC_TOTALS_APTA!$A$4:$BS$143,$F115,FALSE)</f>
        <v>1206010433.7934699</v>
      </c>
      <c r="H115" s="119">
        <f>VLOOKUP(H98,FAC_TOTALS_APTA!$A$4:$BQ$143,$F115,FALSE)</f>
        <v>1061731670.91231</v>
      </c>
      <c r="I115" s="121">
        <f t="shared" ref="I115" si="31">H115/G115-1</f>
        <v>-0.11963309672813971</v>
      </c>
      <c r="J115" s="34"/>
      <c r="K115" s="34"/>
      <c r="L115" s="9"/>
      <c r="M115" s="32">
        <f>SUM(M100:M105)</f>
        <v>87077734.758486882</v>
      </c>
      <c r="N115" s="32">
        <f>SUM(N100:N105)</f>
        <v>13133603.932785451</v>
      </c>
      <c r="O115" s="32">
        <f>SUM(O100:O105)</f>
        <v>-65909363.377999045</v>
      </c>
      <c r="P115" s="32">
        <f>SUM(P100:P105)</f>
        <v>-32569697.825967919</v>
      </c>
      <c r="Q115" s="32">
        <f>SUM(Q100:Q105)</f>
        <v>-7948782.3123040143</v>
      </c>
      <c r="R115" s="32">
        <f>SUM(R100:R105)</f>
        <v>12583574.91929571</v>
      </c>
      <c r="S115" s="32">
        <f>SUM(S100:S105)</f>
        <v>0</v>
      </c>
      <c r="T115" s="32">
        <f>SUM(T100:T105)</f>
        <v>0</v>
      </c>
      <c r="U115" s="32">
        <f>SUM(U100:U105)</f>
        <v>0</v>
      </c>
      <c r="V115" s="32">
        <f>SUM(V100:V105)</f>
        <v>0</v>
      </c>
      <c r="W115" s="32">
        <f>SUM(W100:W105)</f>
        <v>0</v>
      </c>
      <c r="X115" s="32">
        <f>SUM(X100:X105)</f>
        <v>0</v>
      </c>
      <c r="Y115" s="32">
        <f>SUM(Y100:Y105)</f>
        <v>0</v>
      </c>
      <c r="Z115" s="32">
        <f>SUM(Z100:Z105)</f>
        <v>0</v>
      </c>
      <c r="AA115" s="32">
        <f>SUM(AA100:AA105)</f>
        <v>0</v>
      </c>
      <c r="AB115" s="32">
        <f>SUM(AB100:AB105)</f>
        <v>0</v>
      </c>
      <c r="AC115" s="35">
        <f>H115-G115</f>
        <v>-144278762.8811599</v>
      </c>
      <c r="AD115" s="36">
        <f>I115</f>
        <v>-0.11963309672813971</v>
      </c>
      <c r="AE115" s="115"/>
    </row>
    <row r="116" spans="1:31" ht="13.5" customHeight="1" thickBot="1" x14ac:dyDescent="0.3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20">
        <f>VLOOKUP(G98,FAC_TOTALS_APTA!$A$4:$BQ$143,$F116,FALSE)</f>
        <v>1177871709.99999</v>
      </c>
      <c r="H116" s="120">
        <f>VLOOKUP(H98,FAC_TOTALS_APTA!$A$4:$BQ$143,$F116,FALSE)</f>
        <v>1107464473.99999</v>
      </c>
      <c r="I116" s="122">
        <f t="shared" ref="I116" si="32">H116/G116-1</f>
        <v>-5.9774961400508198E-2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-70407236</v>
      </c>
      <c r="AD116" s="56">
        <f>I116</f>
        <v>-5.9774961400508198E-2</v>
      </c>
    </row>
    <row r="117" spans="1:31" ht="14.25" thickTop="1" thickBot="1" x14ac:dyDescent="0.3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5.9858135327631512E-2</v>
      </c>
    </row>
    <row r="118" spans="1:31" ht="13.5" thickTop="1" x14ac:dyDescent="0.25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showGridLines="0" topLeftCell="A77" workbookViewId="0">
      <selection activeCell="B115" sqref="B115:AD118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45</v>
      </c>
      <c r="C1" s="15">
        <v>2002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9"/>
      <c r="E8" s="9"/>
      <c r="F8" s="9"/>
      <c r="G8" s="78" t="s">
        <v>62</v>
      </c>
      <c r="H8" s="78"/>
      <c r="I8" s="78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78" t="s">
        <v>66</v>
      </c>
      <c r="AD8" s="78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50790944.785586298</v>
      </c>
      <c r="H13" s="32">
        <f>VLOOKUP(H11,FAC_TOTALS_APTA!$A$4:$BS$143,$F13,FALSE)</f>
        <v>69714209.321614698</v>
      </c>
      <c r="I13" s="33">
        <f>IFERROR(H13/G13-1,"-")</f>
        <v>0.37257161913236425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68432595.2369802</v>
      </c>
      <c r="N13" s="32">
        <f>IF(N11=0,0,VLOOKUP(N11,FAC_TOTALS_APTA!$A$4:$BS$143,$L13,FALSE))</f>
        <v>-3266369.94066844</v>
      </c>
      <c r="O13" s="32">
        <f>IF(O11=0,0,VLOOKUP(O11,FAC_TOTALS_APTA!$A$4:$BS$143,$L13,FALSE))</f>
        <v>8763018.7721771803</v>
      </c>
      <c r="P13" s="32">
        <f>IF(P11=0,0,VLOOKUP(P11,FAC_TOTALS_APTA!$A$4:$BS$143,$L13,FALSE))</f>
        <v>48189579.464140303</v>
      </c>
      <c r="Q13" s="32">
        <f>IF(Q11=0,0,VLOOKUP(Q11,FAC_TOTALS_APTA!$A$4:$BS$143,$L13,FALSE))</f>
        <v>71889429.157049105</v>
      </c>
      <c r="R13" s="32">
        <f>IF(R11=0,0,VLOOKUP(R11,FAC_TOTALS_APTA!$A$4:$BS$143,$L13,FALSE))</f>
        <v>36005751.6737535</v>
      </c>
      <c r="S13" s="32">
        <f>IF(S11=0,0,VLOOKUP(S11,FAC_TOTALS_APTA!$A$4:$BS$143,$L13,FALSE))</f>
        <v>9512415.3778849505</v>
      </c>
      <c r="T13" s="32">
        <f>IF(T11=0,0,VLOOKUP(T11,FAC_TOTALS_APTA!$A$4:$BS$143,$L13,FALSE))</f>
        <v>55650652.353801198</v>
      </c>
      <c r="U13" s="32">
        <f>IF(U11=0,0,VLOOKUP(U11,FAC_TOTALS_APTA!$A$4:$BS$143,$L13,FALSE))</f>
        <v>179724.37939879199</v>
      </c>
      <c r="V13" s="32">
        <f>IF(V11=0,0,VLOOKUP(V11,FAC_TOTALS_APTA!$A$4:$BS$143,$L13,FALSE))</f>
        <v>24694636.5432925</v>
      </c>
      <c r="W13" s="32">
        <f>IF(W11=0,0,VLOOKUP(W11,FAC_TOTALS_APTA!$A$4:$BS$143,$L13,FALSE))</f>
        <v>32225965.2743502</v>
      </c>
      <c r="X13" s="32">
        <f>IF(X11=0,0,VLOOKUP(X11,FAC_TOTALS_APTA!$A$4:$BS$143,$L13,FALSE))</f>
        <v>53256520.741796702</v>
      </c>
      <c r="Y13" s="32">
        <f>IF(Y11=0,0,VLOOKUP(Y11,FAC_TOTALS_APTA!$A$4:$BS$143,$L13,FALSE))</f>
        <v>29042391.630425401</v>
      </c>
      <c r="Z13" s="32">
        <f>IF(Z11=0,0,VLOOKUP(Z11,FAC_TOTALS_APTA!$A$4:$BS$143,$L13,FALSE))</f>
        <v>29788864.987107601</v>
      </c>
      <c r="AA13" s="32">
        <f>IF(AA11=0,0,VLOOKUP(AA11,FAC_TOTALS_APTA!$A$4:$BS$143,$L13,FALSE))</f>
        <v>35847017.1131455</v>
      </c>
      <c r="AB13" s="32">
        <f>IF(AB11=0,0,VLOOKUP(AB11,FAC_TOTALS_APTA!$A$4:$BS$143,$L13,FALSE))</f>
        <v>11527481.2061892</v>
      </c>
      <c r="AC13" s="35">
        <f>SUM(M13:AB13)</f>
        <v>511739673.97082394</v>
      </c>
      <c r="AD13" s="36">
        <f>AC13/G28</f>
        <v>0.44461150651914932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1.6704692312954099</v>
      </c>
      <c r="H14" s="58">
        <f>VLOOKUP(H11,FAC_TOTALS_APTA!$A$4:$BS$143,$F14,FALSE)</f>
        <v>2.1532325278653901</v>
      </c>
      <c r="I14" s="33">
        <f t="shared" ref="I14:I26" si="1">IFERROR(H14/G14-1,"-")</f>
        <v>0.28899861639211899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6253586.14241332</v>
      </c>
      <c r="N14" s="32">
        <f>IF(N11=0,0,VLOOKUP(N11,FAC_TOTALS_APTA!$A$4:$BS$143,$L14,FALSE))</f>
        <v>-4363664.8100563996</v>
      </c>
      <c r="O14" s="32">
        <f>IF(O11=0,0,VLOOKUP(O11,FAC_TOTALS_APTA!$A$4:$BS$143,$L14,FALSE))</f>
        <v>-7667893.7575046802</v>
      </c>
      <c r="P14" s="32">
        <f>IF(P11=0,0,VLOOKUP(P11,FAC_TOTALS_APTA!$A$4:$BS$143,$L14,FALSE))</f>
        <v>-15238510.559787801</v>
      </c>
      <c r="Q14" s="32">
        <f>IF(Q11=0,0,VLOOKUP(Q11,FAC_TOTALS_APTA!$A$4:$BS$143,$L14,FALSE))</f>
        <v>19043884.188655298</v>
      </c>
      <c r="R14" s="32">
        <f>IF(R11=0,0,VLOOKUP(R11,FAC_TOTALS_APTA!$A$4:$BS$143,$L14,FALSE))</f>
        <v>-25292909.643202901</v>
      </c>
      <c r="S14" s="32">
        <f>IF(S11=0,0,VLOOKUP(S11,FAC_TOTALS_APTA!$A$4:$BS$143,$L14,FALSE))</f>
        <v>-38340994.078114599</v>
      </c>
      <c r="T14" s="32">
        <f>IF(T11=0,0,VLOOKUP(T11,FAC_TOTALS_APTA!$A$4:$BS$143,$L14,FALSE))</f>
        <v>-4128323.2111259</v>
      </c>
      <c r="U14" s="32">
        <f>IF(U11=0,0,VLOOKUP(U11,FAC_TOTALS_APTA!$A$4:$BS$143,$L14,FALSE))</f>
        <v>4343964.5009378903</v>
      </c>
      <c r="V14" s="32">
        <f>IF(V11=0,0,VLOOKUP(V11,FAC_TOTALS_APTA!$A$4:$BS$143,$L14,FALSE))</f>
        <v>-13576689.4626582</v>
      </c>
      <c r="W14" s="32">
        <f>IF(W11=0,0,VLOOKUP(W11,FAC_TOTALS_APTA!$A$4:$BS$143,$L14,FALSE))</f>
        <v>-41322200.347490601</v>
      </c>
      <c r="X14" s="32">
        <f>IF(X11=0,0,VLOOKUP(X11,FAC_TOTALS_APTA!$A$4:$BS$143,$L14,FALSE))</f>
        <v>8497662.4210044295</v>
      </c>
      <c r="Y14" s="32">
        <f>IF(Y11=0,0,VLOOKUP(Y11,FAC_TOTALS_APTA!$A$4:$BS$143,$L14,FALSE))</f>
        <v>-39477233.956956699</v>
      </c>
      <c r="Z14" s="32">
        <f>IF(Z11=0,0,VLOOKUP(Z11,FAC_TOTALS_APTA!$A$4:$BS$143,$L14,FALSE))</f>
        <v>-14407068.3157646</v>
      </c>
      <c r="AA14" s="32">
        <f>IF(AA11=0,0,VLOOKUP(AA11,FAC_TOTALS_APTA!$A$4:$BS$143,$L14,FALSE))</f>
        <v>9143291.0061281994</v>
      </c>
      <c r="AB14" s="32">
        <f>IF(AB11=0,0,VLOOKUP(AB11,FAC_TOTALS_APTA!$A$4:$BS$143,$L14,FALSE))</f>
        <v>2106250.36958005</v>
      </c>
      <c r="AC14" s="35">
        <f t="shared" ref="AC14:AC26" si="4">SUM(M14:AB14)</f>
        <v>-154426849.5139432</v>
      </c>
      <c r="AD14" s="36">
        <f>AC14/G28</f>
        <v>-0.13416969154772782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7791514.3145484803</v>
      </c>
      <c r="H15" s="32">
        <f>VLOOKUP(H11,FAC_TOTALS_APTA!$A$4:$BS$143,$F15,FALSE)</f>
        <v>9315861.7176705897</v>
      </c>
      <c r="I15" s="33">
        <f t="shared" si="1"/>
        <v>0.19564199481425781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8775763.8271190207</v>
      </c>
      <c r="N15" s="32">
        <f>IF(N11=0,0,VLOOKUP(N11,FAC_TOTALS_APTA!$A$4:$BS$143,$L15,FALSE))</f>
        <v>10502610.4237513</v>
      </c>
      <c r="O15" s="32">
        <f>IF(O11=0,0,VLOOKUP(O11,FAC_TOTALS_APTA!$A$4:$BS$143,$L15,FALSE))</f>
        <v>11081316.6647688</v>
      </c>
      <c r="P15" s="32">
        <f>IF(P11=0,0,VLOOKUP(P11,FAC_TOTALS_APTA!$A$4:$BS$143,$L15,FALSE))</f>
        <v>14983835.104056099</v>
      </c>
      <c r="Q15" s="32">
        <f>IF(Q11=0,0,VLOOKUP(Q11,FAC_TOTALS_APTA!$A$4:$BS$143,$L15,FALSE))</f>
        <v>4495227.5250951899</v>
      </c>
      <c r="R15" s="32">
        <f>IF(R11=0,0,VLOOKUP(R11,FAC_TOTALS_APTA!$A$4:$BS$143,$L15,FALSE))</f>
        <v>3855314.5793896499</v>
      </c>
      <c r="S15" s="32">
        <f>IF(S11=0,0,VLOOKUP(S11,FAC_TOTALS_APTA!$A$4:$BS$143,$L15,FALSE))</f>
        <v>-650153.52063998405</v>
      </c>
      <c r="T15" s="32">
        <f>IF(T11=0,0,VLOOKUP(T11,FAC_TOTALS_APTA!$A$4:$BS$143,$L15,FALSE))</f>
        <v>1923669.0754575001</v>
      </c>
      <c r="U15" s="32">
        <f>IF(U11=0,0,VLOOKUP(U11,FAC_TOTALS_APTA!$A$4:$BS$143,$L15,FALSE))</f>
        <v>5880178.5891119698</v>
      </c>
      <c r="V15" s="32">
        <f>IF(V11=0,0,VLOOKUP(V11,FAC_TOTALS_APTA!$A$4:$BS$143,$L15,FALSE))</f>
        <v>7414166.8763082204</v>
      </c>
      <c r="W15" s="32">
        <f>IF(W11=0,0,VLOOKUP(W11,FAC_TOTALS_APTA!$A$4:$BS$143,$L15,FALSE))</f>
        <v>6585760.1132380804</v>
      </c>
      <c r="X15" s="32">
        <f>IF(X11=0,0,VLOOKUP(X11,FAC_TOTALS_APTA!$A$4:$BS$143,$L15,FALSE))</f>
        <v>7709240.5727353701</v>
      </c>
      <c r="Y15" s="32">
        <f>IF(Y11=0,0,VLOOKUP(Y11,FAC_TOTALS_APTA!$A$4:$BS$143,$L15,FALSE))</f>
        <v>7276429.5526766097</v>
      </c>
      <c r="Z15" s="32">
        <f>IF(Z11=0,0,VLOOKUP(Z11,FAC_TOTALS_APTA!$A$4:$BS$143,$L15,FALSE))</f>
        <v>5575496.8646653397</v>
      </c>
      <c r="AA15" s="32">
        <f>IF(AA11=0,0,VLOOKUP(AA11,FAC_TOTALS_APTA!$A$4:$BS$143,$L15,FALSE))</f>
        <v>6750659.63362695</v>
      </c>
      <c r="AB15" s="32">
        <f>IF(AB11=0,0,VLOOKUP(AB11,FAC_TOTALS_APTA!$A$4:$BS$143,$L15,FALSE))</f>
        <v>6062590.2674776996</v>
      </c>
      <c r="AC15" s="35">
        <f t="shared" si="4"/>
        <v>108222106.14883782</v>
      </c>
      <c r="AD15" s="36">
        <f>AC15/G28</f>
        <v>9.4025920015443992E-2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46.2487282530657</v>
      </c>
      <c r="H16" s="58">
        <f>VLOOKUP(H11,FAC_TOTALS_APTA!$A$4:$BS$143,$F16,FALSE)</f>
        <v>36.8732097197013</v>
      </c>
      <c r="I16" s="33">
        <f t="shared" si="1"/>
        <v>-0.20271948845951071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-11112381.967998</v>
      </c>
      <c r="N16" s="32">
        <f>IF(N11=0,0,VLOOKUP(N11,FAC_TOTALS_APTA!$A$4:$BS$143,$L16,FALSE))</f>
        <v>-10636651.6228304</v>
      </c>
      <c r="O16" s="32">
        <f>IF(O11=0,0,VLOOKUP(O11,FAC_TOTALS_APTA!$A$4:$BS$143,$L16,FALSE))</f>
        <v>-9544155.9539671801</v>
      </c>
      <c r="P16" s="32">
        <f>IF(P11=0,0,VLOOKUP(P11,FAC_TOTALS_APTA!$A$4:$BS$143,$L16,FALSE))</f>
        <v>-11805935.195625801</v>
      </c>
      <c r="Q16" s="32">
        <f>IF(Q11=0,0,VLOOKUP(Q11,FAC_TOTALS_APTA!$A$4:$BS$143,$L16,FALSE))</f>
        <v>-4161429.5549697499</v>
      </c>
      <c r="R16" s="32">
        <f>IF(R11=0,0,VLOOKUP(R11,FAC_TOTALS_APTA!$A$4:$BS$143,$L16,FALSE))</f>
        <v>-5724299.1859267903</v>
      </c>
      <c r="S16" s="32">
        <f>IF(S11=0,0,VLOOKUP(S11,FAC_TOTALS_APTA!$A$4:$BS$143,$L16,FALSE))</f>
        <v>-7366744.8880599104</v>
      </c>
      <c r="T16" s="32">
        <f>IF(T11=0,0,VLOOKUP(T11,FAC_TOTALS_APTA!$A$4:$BS$143,$L16,FALSE))</f>
        <v>-4375340.5804455001</v>
      </c>
      <c r="U16" s="32">
        <f>IF(U11=0,0,VLOOKUP(U11,FAC_TOTALS_APTA!$A$4:$BS$143,$L16,FALSE))</f>
        <v>-5816594.0129385898</v>
      </c>
      <c r="V16" s="32">
        <f>IF(V11=0,0,VLOOKUP(V11,FAC_TOTALS_APTA!$A$4:$BS$143,$L16,FALSE))</f>
        <v>19098.195617615998</v>
      </c>
      <c r="W16" s="32">
        <f>IF(W11=0,0,VLOOKUP(W11,FAC_TOTALS_APTA!$A$4:$BS$143,$L16,FALSE))</f>
        <v>-136645.212329378</v>
      </c>
      <c r="X16" s="32">
        <f>IF(X11=0,0,VLOOKUP(X11,FAC_TOTALS_APTA!$A$4:$BS$143,$L16,FALSE))</f>
        <v>225117.15243169299</v>
      </c>
      <c r="Y16" s="32">
        <f>IF(Y11=0,0,VLOOKUP(Y11,FAC_TOTALS_APTA!$A$4:$BS$143,$L16,FALSE))</f>
        <v>637845.070164804</v>
      </c>
      <c r="Z16" s="32">
        <f>IF(Z11=0,0,VLOOKUP(Z11,FAC_TOTALS_APTA!$A$4:$BS$143,$L16,FALSE))</f>
        <v>931578.65781615605</v>
      </c>
      <c r="AA16" s="32">
        <f>IF(AA11=0,0,VLOOKUP(AA11,FAC_TOTALS_APTA!$A$4:$BS$143,$L16,FALSE))</f>
        <v>294477.62435175001</v>
      </c>
      <c r="AB16" s="32">
        <f>IF(AB11=0,0,VLOOKUP(AB11,FAC_TOTALS_APTA!$A$4:$BS$143,$L16,FALSE))</f>
        <v>422996.971969529</v>
      </c>
      <c r="AC16" s="35">
        <f t="shared" si="4"/>
        <v>-68149064.502739742</v>
      </c>
      <c r="AD16" s="36">
        <f>AC16/G28</f>
        <v>-5.9209515653385315E-2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1.9485459692331899</v>
      </c>
      <c r="H17" s="37">
        <f>VLOOKUP(H11,FAC_TOTALS_APTA!$A$4:$BS$143,$F17,FALSE)</f>
        <v>2.8895691221026301</v>
      </c>
      <c r="I17" s="33">
        <f t="shared" si="1"/>
        <v>0.48293608040448777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19341281.6826373</v>
      </c>
      <c r="N17" s="32">
        <f>IF(N11=0,0,VLOOKUP(N11,FAC_TOTALS_APTA!$A$4:$BS$143,$L17,FALSE))</f>
        <v>21224684.2007607</v>
      </c>
      <c r="O17" s="32">
        <f>IF(O11=0,0,VLOOKUP(O11,FAC_TOTALS_APTA!$A$4:$BS$143,$L17,FALSE))</f>
        <v>28174341.655845799</v>
      </c>
      <c r="P17" s="32">
        <f>IF(P11=0,0,VLOOKUP(P11,FAC_TOTALS_APTA!$A$4:$BS$143,$L17,FALSE))</f>
        <v>16831116.484945901</v>
      </c>
      <c r="Q17" s="32">
        <f>IF(Q11=0,0,VLOOKUP(Q11,FAC_TOTALS_APTA!$A$4:$BS$143,$L17,FALSE))</f>
        <v>9158865.4709414206</v>
      </c>
      <c r="R17" s="32">
        <f>IF(R11=0,0,VLOOKUP(R11,FAC_TOTALS_APTA!$A$4:$BS$143,$L17,FALSE))</f>
        <v>23709965.213764299</v>
      </c>
      <c r="S17" s="32">
        <f>IF(S11=0,0,VLOOKUP(S11,FAC_TOTALS_APTA!$A$4:$BS$143,$L17,FALSE))</f>
        <v>-63536419.554159202</v>
      </c>
      <c r="T17" s="32">
        <f>IF(T11=0,0,VLOOKUP(T11,FAC_TOTALS_APTA!$A$4:$BS$143,$L17,FALSE))</f>
        <v>29755501.895153299</v>
      </c>
      <c r="U17" s="32">
        <f>IF(U11=0,0,VLOOKUP(U11,FAC_TOTALS_APTA!$A$4:$BS$143,$L17,FALSE))</f>
        <v>42867651.393380903</v>
      </c>
      <c r="V17" s="32">
        <f>IF(V11=0,0,VLOOKUP(V11,FAC_TOTALS_APTA!$A$4:$BS$143,$L17,FALSE))</f>
        <v>1321284.9246440099</v>
      </c>
      <c r="W17" s="32">
        <f>IF(W11=0,0,VLOOKUP(W11,FAC_TOTALS_APTA!$A$4:$BS$143,$L17,FALSE))</f>
        <v>-8588563.9076602496</v>
      </c>
      <c r="X17" s="32">
        <f>IF(X11=0,0,VLOOKUP(X11,FAC_TOTALS_APTA!$A$4:$BS$143,$L17,FALSE))</f>
        <v>-12074284.104804801</v>
      </c>
      <c r="Y17" s="32">
        <f>IF(Y11=0,0,VLOOKUP(Y11,FAC_TOTALS_APTA!$A$4:$BS$143,$L17,FALSE))</f>
        <v>-65915611.181914203</v>
      </c>
      <c r="Z17" s="32">
        <f>IF(Z11=0,0,VLOOKUP(Z11,FAC_TOTALS_APTA!$A$4:$BS$143,$L17,FALSE))</f>
        <v>-23489543.119221199</v>
      </c>
      <c r="AA17" s="32">
        <f>IF(AA11=0,0,VLOOKUP(AA11,FAC_TOTALS_APTA!$A$4:$BS$143,$L17,FALSE))</f>
        <v>16963228.851033501</v>
      </c>
      <c r="AB17" s="32">
        <f>IF(AB11=0,0,VLOOKUP(AB11,FAC_TOTALS_APTA!$A$4:$BS$143,$L17,FALSE))</f>
        <v>19754540.7143424</v>
      </c>
      <c r="AC17" s="35">
        <f t="shared" si="4"/>
        <v>55498040.619689882</v>
      </c>
      <c r="AD17" s="36">
        <f>AC17/G28</f>
        <v>4.8218007521902771E-2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44145.033063417497</v>
      </c>
      <c r="H18" s="58">
        <f>VLOOKUP(H11,FAC_TOTALS_APTA!$A$4:$BS$143,$F18,FALSE)</f>
        <v>39786.389473927899</v>
      </c>
      <c r="I18" s="33">
        <f t="shared" si="1"/>
        <v>-9.8734631894557556E-2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8109797.2898406899</v>
      </c>
      <c r="N18" s="32">
        <f>IF(N11=0,0,VLOOKUP(N11,FAC_TOTALS_APTA!$A$4:$BS$143,$L18,FALSE))</f>
        <v>11101415.678304199</v>
      </c>
      <c r="O18" s="32">
        <f>IF(O11=0,0,VLOOKUP(O11,FAC_TOTALS_APTA!$A$4:$BS$143,$L18,FALSE))</f>
        <v>10507087.6787697</v>
      </c>
      <c r="P18" s="32">
        <f>IF(P11=0,0,VLOOKUP(P11,FAC_TOTALS_APTA!$A$4:$BS$143,$L18,FALSE))</f>
        <v>17165705.805728599</v>
      </c>
      <c r="Q18" s="32">
        <f>IF(Q11=0,0,VLOOKUP(Q11,FAC_TOTALS_APTA!$A$4:$BS$143,$L18,FALSE))</f>
        <v>-5114239.7212841501</v>
      </c>
      <c r="R18" s="32">
        <f>IF(R11=0,0,VLOOKUP(R11,FAC_TOTALS_APTA!$A$4:$BS$143,$L18,FALSE))</f>
        <v>147259.71386055899</v>
      </c>
      <c r="S18" s="32">
        <f>IF(S11=0,0,VLOOKUP(S11,FAC_TOTALS_APTA!$A$4:$BS$143,$L18,FALSE))</f>
        <v>17842799.1766279</v>
      </c>
      <c r="T18" s="32">
        <f>IF(T11=0,0,VLOOKUP(T11,FAC_TOTALS_APTA!$A$4:$BS$143,$L18,FALSE))</f>
        <v>10088901.870903799</v>
      </c>
      <c r="U18" s="32">
        <f>IF(U11=0,0,VLOOKUP(U11,FAC_TOTALS_APTA!$A$4:$BS$143,$L18,FALSE))</f>
        <v>6254705.4912038399</v>
      </c>
      <c r="V18" s="32">
        <f>IF(V11=0,0,VLOOKUP(V11,FAC_TOTALS_APTA!$A$4:$BS$143,$L18,FALSE))</f>
        <v>3896940.7057780698</v>
      </c>
      <c r="W18" s="32">
        <f>IF(W11=0,0,VLOOKUP(W11,FAC_TOTALS_APTA!$A$4:$BS$143,$L18,FALSE))</f>
        <v>-4125434.7174193901</v>
      </c>
      <c r="X18" s="32">
        <f>IF(X11=0,0,VLOOKUP(X11,FAC_TOTALS_APTA!$A$4:$BS$143,$L18,FALSE))</f>
        <v>-2160878.5897126701</v>
      </c>
      <c r="Y18" s="32">
        <f>IF(Y11=0,0,VLOOKUP(Y11,FAC_TOTALS_APTA!$A$4:$BS$143,$L18,FALSE))</f>
        <v>-12685031.803300399</v>
      </c>
      <c r="Z18" s="32">
        <f>IF(Z11=0,0,VLOOKUP(Z11,FAC_TOTALS_APTA!$A$4:$BS$143,$L18,FALSE))</f>
        <v>-9405028.97925785</v>
      </c>
      <c r="AA18" s="32">
        <f>IF(AA11=0,0,VLOOKUP(AA11,FAC_TOTALS_APTA!$A$4:$BS$143,$L18,FALSE))</f>
        <v>-8659169.5593460109</v>
      </c>
      <c r="AB18" s="32">
        <f>IF(AB11=0,0,VLOOKUP(AB11,FAC_TOTALS_APTA!$A$4:$BS$143,$L18,FALSE))</f>
        <v>-9459923.7395220697</v>
      </c>
      <c r="AC18" s="35">
        <f t="shared" si="4"/>
        <v>33504906.301174827</v>
      </c>
      <c r="AD18" s="36">
        <f>AC18/G28</f>
        <v>2.9109853357192683E-2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11.2100882537149</v>
      </c>
      <c r="H19" s="32">
        <f>VLOOKUP(H11,FAC_TOTALS_APTA!$A$4:$BS$143,$F19,FALSE)</f>
        <v>10.6410515802635</v>
      </c>
      <c r="I19" s="33">
        <f t="shared" si="1"/>
        <v>-5.076112342494965E-2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-704019.431223294</v>
      </c>
      <c r="N19" s="32">
        <f>IF(N11=0,0,VLOOKUP(N11,FAC_TOTALS_APTA!$A$4:$BS$143,$L19,FALSE))</f>
        <v>-699845.53892994602</v>
      </c>
      <c r="O19" s="32">
        <f>IF(O11=0,0,VLOOKUP(O11,FAC_TOTALS_APTA!$A$4:$BS$143,$L19,FALSE))</f>
        <v>-842375.77027296601</v>
      </c>
      <c r="P19" s="32">
        <f>IF(P11=0,0,VLOOKUP(P11,FAC_TOTALS_APTA!$A$4:$BS$143,$L19,FALSE))</f>
        <v>-555581.23394291196</v>
      </c>
      <c r="Q19" s="32">
        <f>IF(Q11=0,0,VLOOKUP(Q11,FAC_TOTALS_APTA!$A$4:$BS$143,$L19,FALSE))</f>
        <v>-1473326.96263138</v>
      </c>
      <c r="R19" s="32">
        <f>IF(R11=0,0,VLOOKUP(R11,FAC_TOTALS_APTA!$A$4:$BS$143,$L19,FALSE))</f>
        <v>1418524.2904153501</v>
      </c>
      <c r="S19" s="32">
        <f>IF(S11=0,0,VLOOKUP(S11,FAC_TOTALS_APTA!$A$4:$BS$143,$L19,FALSE))</f>
        <v>1492724.49634947</v>
      </c>
      <c r="T19" s="32">
        <f>IF(T11=0,0,VLOOKUP(T11,FAC_TOTALS_APTA!$A$4:$BS$143,$L19,FALSE))</f>
        <v>2845828.5398702198</v>
      </c>
      <c r="U19" s="32">
        <f>IF(U11=0,0,VLOOKUP(U11,FAC_TOTALS_APTA!$A$4:$BS$143,$L19,FALSE))</f>
        <v>3023736.4861828801</v>
      </c>
      <c r="V19" s="32">
        <f>IF(V11=0,0,VLOOKUP(V11,FAC_TOTALS_APTA!$A$4:$BS$143,$L19,FALSE))</f>
        <v>-1174198.67713894</v>
      </c>
      <c r="W19" s="32">
        <f>IF(W11=0,0,VLOOKUP(W11,FAC_TOTALS_APTA!$A$4:$BS$143,$L19,FALSE))</f>
        <v>-3649312.8378558401</v>
      </c>
      <c r="X19" s="32">
        <f>IF(X11=0,0,VLOOKUP(X11,FAC_TOTALS_APTA!$A$4:$BS$143,$L19,FALSE))</f>
        <v>-313129.25408553501</v>
      </c>
      <c r="Y19" s="32">
        <f>IF(Y11=0,0,VLOOKUP(Y11,FAC_TOTALS_APTA!$A$4:$BS$143,$L19,FALSE))</f>
        <v>134420.99092553</v>
      </c>
      <c r="Z19" s="32">
        <f>IF(Z11=0,0,VLOOKUP(Z11,FAC_TOTALS_APTA!$A$4:$BS$143,$L19,FALSE))</f>
        <v>-1029447.70775821</v>
      </c>
      <c r="AA19" s="32">
        <f>IF(AA11=0,0,VLOOKUP(AA11,FAC_TOTALS_APTA!$A$4:$BS$143,$L19,FALSE))</f>
        <v>-1865605.7956801599</v>
      </c>
      <c r="AB19" s="32">
        <f>IF(AB11=0,0,VLOOKUP(AB11,FAC_TOTALS_APTA!$A$4:$BS$143,$L19,FALSE))</f>
        <v>-1576432.58349829</v>
      </c>
      <c r="AC19" s="35">
        <f t="shared" si="4"/>
        <v>-4968040.9892740231</v>
      </c>
      <c r="AD19" s="36">
        <f>AC19/G28</f>
        <v>-4.3163512642092755E-3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3.8890852807767402</v>
      </c>
      <c r="H20" s="37">
        <f>VLOOKUP(H11,FAC_TOTALS_APTA!$A$4:$BS$143,$F20,FALSE)</f>
        <v>6.0751839704795199</v>
      </c>
      <c r="I20" s="33">
        <f t="shared" si="1"/>
        <v>0.56211127601351163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-1107277.3174369601</v>
      </c>
      <c r="Q20" s="32">
        <f>IF(Q11=0,0,VLOOKUP(Q11,FAC_TOTALS_APTA!$A$4:$BS$143,$L20,FALSE))</f>
        <v>-897382.10914468998</v>
      </c>
      <c r="R20" s="32">
        <f>IF(R11=0,0,VLOOKUP(R11,FAC_TOTALS_APTA!$A$4:$BS$143,$L20,FALSE))</f>
        <v>-351918.10791778099</v>
      </c>
      <c r="S20" s="32">
        <f>IF(S11=0,0,VLOOKUP(S11,FAC_TOTALS_APTA!$A$4:$BS$143,$L20,FALSE))</f>
        <v>-747417.22130931099</v>
      </c>
      <c r="T20" s="32">
        <f>IF(T11=0,0,VLOOKUP(T11,FAC_TOTALS_APTA!$A$4:$BS$143,$L20,FALSE))</f>
        <v>-1037993.74732007</v>
      </c>
      <c r="U20" s="32">
        <f>IF(U11=0,0,VLOOKUP(U11,FAC_TOTALS_APTA!$A$4:$BS$143,$L20,FALSE))</f>
        <v>184447.64629973299</v>
      </c>
      <c r="V20" s="32">
        <f>IF(V11=0,0,VLOOKUP(V11,FAC_TOTALS_APTA!$A$4:$BS$143,$L20,FALSE))</f>
        <v>-266611.587843741</v>
      </c>
      <c r="W20" s="32">
        <f>IF(W11=0,0,VLOOKUP(W11,FAC_TOTALS_APTA!$A$4:$BS$143,$L20,FALSE))</f>
        <v>-16007.4760370649</v>
      </c>
      <c r="X20" s="32">
        <f>IF(X11=0,0,VLOOKUP(X11,FAC_TOTALS_APTA!$A$4:$BS$143,$L20,FALSE))</f>
        <v>-1228482.1932955</v>
      </c>
      <c r="Y20" s="32">
        <f>IF(Y11=0,0,VLOOKUP(Y11,FAC_TOTALS_APTA!$A$4:$BS$143,$L20,FALSE))</f>
        <v>-59708.075597150899</v>
      </c>
      <c r="Z20" s="32">
        <f>IF(Z11=0,0,VLOOKUP(Z11,FAC_TOTALS_APTA!$A$4:$BS$143,$L20,FALSE))</f>
        <v>-2541960.40451574</v>
      </c>
      <c r="AA20" s="32">
        <f>IF(AA11=0,0,VLOOKUP(AA11,FAC_TOTALS_APTA!$A$4:$BS$143,$L20,FALSE))</f>
        <v>-692576.53275847505</v>
      </c>
      <c r="AB20" s="32">
        <f>IF(AB11=0,0,VLOOKUP(AB11,FAC_TOTALS_APTA!$A$4:$BS$143,$L20,FALSE))</f>
        <v>-1122340.59840996</v>
      </c>
      <c r="AC20" s="35">
        <f t="shared" si="4"/>
        <v>-9885227.725286711</v>
      </c>
      <c r="AD20" s="36">
        <f>AC20/G28</f>
        <v>-8.5885191529534739E-3</v>
      </c>
      <c r="AE20" s="9"/>
    </row>
    <row r="21" spans="1:31" s="16" customFormat="1" hidden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7.5293321967374798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-495297.28975317202</v>
      </c>
      <c r="U23" s="32">
        <f>IF(U11=0,0,VLOOKUP(U11,FAC_TOTALS_APTA!$A$4:$BS$143,$L23,FALSE))</f>
        <v>-1983941.983521</v>
      </c>
      <c r="V23" s="32">
        <f>IF(V11=0,0,VLOOKUP(V11,FAC_TOTALS_APTA!$A$4:$BS$143,$L23,FALSE))</f>
        <v>-3586807.1825542799</v>
      </c>
      <c r="W23" s="32">
        <f>IF(W11=0,0,VLOOKUP(W11,FAC_TOTALS_APTA!$A$4:$BS$143,$L23,FALSE))</f>
        <v>-3762910.3086667201</v>
      </c>
      <c r="X23" s="32">
        <f>IF(X11=0,0,VLOOKUP(X11,FAC_TOTALS_APTA!$A$4:$BS$143,$L23,FALSE))</f>
        <v>-4025133.1858379701</v>
      </c>
      <c r="Y23" s="32">
        <f>IF(Y11=0,0,VLOOKUP(Y11,FAC_TOTALS_APTA!$A$4:$BS$143,$L23,FALSE))</f>
        <v>-4150664.9272880801</v>
      </c>
      <c r="Z23" s="32">
        <f>IF(Z11=0,0,VLOOKUP(Z11,FAC_TOTALS_APTA!$A$4:$BS$143,$L23,FALSE))</f>
        <v>-4118042.3179189302</v>
      </c>
      <c r="AA23" s="32">
        <f>IF(AA11=0,0,VLOOKUP(AA11,FAC_TOTALS_APTA!$A$4:$BS$143,$L23,FALSE))</f>
        <v>-4043950.6582014398</v>
      </c>
      <c r="AB23" s="32">
        <f>IF(AB11=0,0,VLOOKUP(AB11,FAC_TOTALS_APTA!$A$4:$BS$143,$L23,FALSE))</f>
        <v>-3958623.7862229799</v>
      </c>
      <c r="AC23" s="35">
        <f t="shared" si="4"/>
        <v>-30125371.639964573</v>
      </c>
      <c r="AD23" s="36">
        <f>AC23/G28</f>
        <v>-2.6173633881780189E-2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4194537.9957102798</v>
      </c>
      <c r="S25" s="32">
        <f>IF(S11=0,0,VLOOKUP(S11,FAC_TOTALS_APTA!$A$4:$BS$143,$L25,FALSE))</f>
        <v>0</v>
      </c>
      <c r="T25" s="32">
        <f>IF(T11=0,0,VLOOKUP(T11,FAC_TOTALS_APTA!$A$4:$BS$143,$L25,FALSE))</f>
        <v>438170.57740453701</v>
      </c>
      <c r="U25" s="32">
        <f>IF(U11=0,0,VLOOKUP(U11,FAC_TOTALS_APTA!$A$4:$BS$143,$L25,FALSE))</f>
        <v>3502283.1915345402</v>
      </c>
      <c r="V25" s="32">
        <f>IF(V11=0,0,VLOOKUP(V11,FAC_TOTALS_APTA!$A$4:$BS$143,$L25,FALSE))</f>
        <v>159194.462196874</v>
      </c>
      <c r="W25" s="32">
        <f>IF(W11=0,0,VLOOKUP(W11,FAC_TOTALS_APTA!$A$4:$BS$143,$L25,FALSE))</f>
        <v>0</v>
      </c>
      <c r="X25" s="32">
        <f>IF(X11=0,0,VLOOKUP(X11,FAC_TOTALS_APTA!$A$4:$BS$143,$L25,FALSE))</f>
        <v>5960803.2892464101</v>
      </c>
      <c r="Y25" s="32">
        <f>IF(Y11=0,0,VLOOKUP(Y11,FAC_TOTALS_APTA!$A$4:$BS$143,$L25,FALSE))</f>
        <v>7591562.8734701201</v>
      </c>
      <c r="Z25" s="32">
        <f>IF(Z11=0,0,VLOOKUP(Z11,FAC_TOTALS_APTA!$A$4:$BS$143,$L25,FALSE))</f>
        <v>1046737.10215141</v>
      </c>
      <c r="AA25" s="32">
        <f>IF(AA11=0,0,VLOOKUP(AA11,FAC_TOTALS_APTA!$A$4:$BS$143,$L25,FALSE))</f>
        <v>0</v>
      </c>
      <c r="AB25" s="32">
        <f>IF(AB11=0,0,VLOOKUP(AB11,FAC_TOTALS_APTA!$A$4:$BS$143,$L25,FALSE))</f>
        <v>127739.47119916001</v>
      </c>
      <c r="AC25" s="35">
        <f t="shared" si="4"/>
        <v>23021028.962913331</v>
      </c>
      <c r="AD25" s="36">
        <f>AC25/G28</f>
        <v>2.0001213291517089E-2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-49504144.450547002</v>
      </c>
      <c r="AC26" s="43">
        <f t="shared" si="4"/>
        <v>-49504144.450547002</v>
      </c>
      <c r="AD26" s="44">
        <f>AC26/G28</f>
        <v>-4.3010369065803876E-2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10634694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11348341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21983035</v>
      </c>
      <c r="AD27" s="53">
        <f>AC27/G29</f>
        <v>1.7654832906626634E-2</v>
      </c>
      <c r="AE27" s="9"/>
    </row>
    <row r="28" spans="1:31" s="114" customFormat="1" x14ac:dyDescent="0.25">
      <c r="A28" s="113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9">
        <f>VLOOKUP(G11,FAC_TOTALS_APTA!$A$4:$BS$143,$F28,FALSE)</f>
        <v>1150981624.3336101</v>
      </c>
      <c r="H28" s="119">
        <f>VLOOKUP(H11,FAC_TOTALS_APTA!$A$4:$BQ$143,$F28,FALSE)</f>
        <v>1560586460.1087601</v>
      </c>
      <c r="I28" s="121">
        <f t="shared" ref="I28:I29" si="5">H28/G28-1</f>
        <v>0.35587434856946665</v>
      </c>
      <c r="J28" s="34"/>
      <c r="K28" s="34"/>
      <c r="L28" s="9"/>
      <c r="M28" s="32">
        <f>SUM(M13:M18)</f>
        <v>99800642.21099253</v>
      </c>
      <c r="N28" s="32">
        <f>SUM(N13:N18)</f>
        <v>24562023.929260962</v>
      </c>
      <c r="O28" s="32">
        <f>SUM(O13:O18)</f>
        <v>41313715.060089618</v>
      </c>
      <c r="P28" s="32">
        <f>SUM(P13:P18)</f>
        <v>70125791.103457302</v>
      </c>
      <c r="Q28" s="32">
        <f>SUM(Q13:Q18)</f>
        <v>95311737.065487131</v>
      </c>
      <c r="R28" s="32">
        <f>SUM(R13:R18)</f>
        <v>32701082.351638317</v>
      </c>
      <c r="S28" s="32">
        <f>SUM(S13:S18)</f>
        <v>-82539097.486460835</v>
      </c>
      <c r="T28" s="32">
        <f>SUM(T13:T18)</f>
        <v>88915061.4037444</v>
      </c>
      <c r="U28" s="32">
        <f>SUM(U13:U18)</f>
        <v>53709630.341094799</v>
      </c>
      <c r="V28" s="32">
        <f>SUM(V13:V18)</f>
        <v>23769437.782982215</v>
      </c>
      <c r="W28" s="32">
        <f>SUM(W13:W18)</f>
        <v>-15361118.797311338</v>
      </c>
      <c r="X28" s="32">
        <f>SUM(X13:X18)</f>
        <v>55453378.193450727</v>
      </c>
      <c r="Y28" s="32">
        <f>SUM(Y13:Y18)</f>
        <v>-81121210.688904479</v>
      </c>
      <c r="Z28" s="32">
        <f>SUM(Z13:Z18)</f>
        <v>-11005699.904654553</v>
      </c>
      <c r="AA28" s="32">
        <f>SUM(AA13:AA18)</f>
        <v>60339504.668939896</v>
      </c>
      <c r="AB28" s="32">
        <f>SUM(AB13:AB18)</f>
        <v>30413935.790036812</v>
      </c>
      <c r="AC28" s="35">
        <f>H28-G28</f>
        <v>409604835.77515006</v>
      </c>
      <c r="AD28" s="36">
        <f>I28</f>
        <v>0.35587434856946665</v>
      </c>
      <c r="AE28" s="113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20">
        <f>VLOOKUP(G11,FAC_TOTALS_APTA!$A$4:$BQ$143,$F29,FALSE)</f>
        <v>1245156786.0349901</v>
      </c>
      <c r="H29" s="120">
        <f>VLOOKUP(H11,FAC_TOTALS_APTA!$A$4:$BQ$143,$F29,FALSE)</f>
        <v>1516828098.0079999</v>
      </c>
      <c r="I29" s="122">
        <f t="shared" si="5"/>
        <v>0.21818241286553586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271671311.97300982</v>
      </c>
      <c r="AD29" s="56">
        <f>I29</f>
        <v>0.21818241286553586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-0.13769193570393079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1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1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1" x14ac:dyDescent="0.25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1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1" ht="13.5" thickTop="1" x14ac:dyDescent="0.25">
      <c r="B37" s="28"/>
      <c r="C37" s="9"/>
      <c r="D37" s="9"/>
      <c r="E37" s="9"/>
      <c r="F37" s="9"/>
      <c r="G37" s="78" t="s">
        <v>62</v>
      </c>
      <c r="H37" s="78"/>
      <c r="I37" s="78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78" t="s">
        <v>66</v>
      </c>
      <c r="AD37" s="78"/>
    </row>
    <row r="38" spans="2:31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1" hidden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1" hidden="1" x14ac:dyDescent="0.25">
      <c r="B40" s="28"/>
      <c r="C40" s="31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6">IF($G38+N39&gt;$H38,0,CONCATENATE($C35,"_",$C36,"_",$G38+N39))</f>
        <v>1_2_2004</v>
      </c>
      <c r="O40" s="9" t="str">
        <f t="shared" si="6"/>
        <v>1_2_2005</v>
      </c>
      <c r="P40" s="9" t="str">
        <f t="shared" si="6"/>
        <v>1_2_2006</v>
      </c>
      <c r="Q40" s="9" t="str">
        <f t="shared" si="6"/>
        <v>1_2_2007</v>
      </c>
      <c r="R40" s="9" t="str">
        <f t="shared" si="6"/>
        <v>1_2_2008</v>
      </c>
      <c r="S40" s="9" t="str">
        <f t="shared" si="6"/>
        <v>1_2_2009</v>
      </c>
      <c r="T40" s="9" t="str">
        <f t="shared" si="6"/>
        <v>1_2_2010</v>
      </c>
      <c r="U40" s="9" t="str">
        <f t="shared" si="6"/>
        <v>1_2_2011</v>
      </c>
      <c r="V40" s="9" t="str">
        <f t="shared" si="6"/>
        <v>1_2_2012</v>
      </c>
      <c r="W40" s="9" t="str">
        <f t="shared" si="6"/>
        <v>1_2_2013</v>
      </c>
      <c r="X40" s="9" t="str">
        <f t="shared" si="6"/>
        <v>1_2_2014</v>
      </c>
      <c r="Y40" s="9" t="str">
        <f t="shared" si="6"/>
        <v>1_2_2015</v>
      </c>
      <c r="Z40" s="9" t="str">
        <f t="shared" si="6"/>
        <v>1_2_2016</v>
      </c>
      <c r="AA40" s="9" t="str">
        <f t="shared" si="6"/>
        <v>1_2_2017</v>
      </c>
      <c r="AB40" s="9" t="str">
        <f t="shared" si="6"/>
        <v>1_2_2018</v>
      </c>
      <c r="AC40" s="9"/>
      <c r="AD40" s="9"/>
    </row>
    <row r="41" spans="2:31" hidden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1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2977747.89348927</v>
      </c>
      <c r="H42" s="32">
        <f>VLOOKUP(H40,FAC_TOTALS_APTA!$A$4:$BS$143,$F42,FALSE)</f>
        <v>5016670.6256997101</v>
      </c>
      <c r="I42" s="33">
        <f>IFERROR(H42/G42-1,"-")</f>
        <v>0.68471972952057669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1119594.9144997101</v>
      </c>
      <c r="N42" s="32">
        <f>IF(N40=0,0,VLOOKUP(N40,FAC_TOTALS_APTA!$A$4:$BS$143,$L42,FALSE))</f>
        <v>1296402.89184226</v>
      </c>
      <c r="O42" s="32">
        <f>IF(O40=0,0,VLOOKUP(O40,FAC_TOTALS_APTA!$A$4:$BS$143,$L42,FALSE))</f>
        <v>2639215.2656479501</v>
      </c>
      <c r="P42" s="32">
        <f>IF(P40=0,0,VLOOKUP(P40,FAC_TOTALS_APTA!$A$4:$BS$143,$L42,FALSE))</f>
        <v>3329487.98008344</v>
      </c>
      <c r="Q42" s="32">
        <f>IF(Q40=0,0,VLOOKUP(Q40,FAC_TOTALS_APTA!$A$4:$BS$143,$L42,FALSE))</f>
        <v>5077457.2930250503</v>
      </c>
      <c r="R42" s="32">
        <f>IF(R40=0,0,VLOOKUP(R40,FAC_TOTALS_APTA!$A$4:$BS$143,$L42,FALSE))</f>
        <v>12351796.922275299</v>
      </c>
      <c r="S42" s="32">
        <f>IF(S40=0,0,VLOOKUP(S40,FAC_TOTALS_APTA!$A$4:$BS$143,$L42,FALSE))</f>
        <v>439948.71314001997</v>
      </c>
      <c r="T42" s="32">
        <f>IF(T40=0,0,VLOOKUP(T40,FAC_TOTALS_APTA!$A$4:$BS$143,$L42,FALSE))</f>
        <v>801159.01234396303</v>
      </c>
      <c r="U42" s="32">
        <f>IF(U40=0,0,VLOOKUP(U40,FAC_TOTALS_APTA!$A$4:$BS$143,$L42,FALSE))</f>
        <v>4854933.4997004597</v>
      </c>
      <c r="V42" s="32">
        <f>IF(V40=0,0,VLOOKUP(V40,FAC_TOTALS_APTA!$A$4:$BS$143,$L42,FALSE))</f>
        <v>5893674.26929205</v>
      </c>
      <c r="W42" s="32">
        <f>IF(W40=0,0,VLOOKUP(W40,FAC_TOTALS_APTA!$A$4:$BS$143,$L42,FALSE))</f>
        <v>9446590.1446388196</v>
      </c>
      <c r="X42" s="32">
        <f>IF(X40=0,0,VLOOKUP(X40,FAC_TOTALS_APTA!$A$4:$BS$143,$L42,FALSE))</f>
        <v>2017111.5469343101</v>
      </c>
      <c r="Y42" s="32">
        <f>IF(Y40=0,0,VLOOKUP(Y40,FAC_TOTALS_APTA!$A$4:$BS$143,$L42,FALSE))</f>
        <v>1859454.38470136</v>
      </c>
      <c r="Z42" s="32">
        <f>IF(Z40=0,0,VLOOKUP(Z40,FAC_TOTALS_APTA!$A$4:$BS$143,$L42,FALSE))</f>
        <v>2428780.67310102</v>
      </c>
      <c r="AA42" s="32">
        <f>IF(AA40=0,0,VLOOKUP(AA40,FAC_TOTALS_APTA!$A$4:$BS$143,$L42,FALSE))</f>
        <v>1242444.59858236</v>
      </c>
      <c r="AB42" s="32">
        <f>IF(AB40=0,0,VLOOKUP(AB40,FAC_TOTALS_APTA!$A$4:$BS$143,$L42,FALSE))</f>
        <v>3064087.4088655901</v>
      </c>
      <c r="AC42" s="35">
        <f>SUM(M42:AB42)</f>
        <v>57862139.518673666</v>
      </c>
      <c r="AD42" s="36">
        <f>AC42/G57</f>
        <v>1.4158614562015022</v>
      </c>
      <c r="AE42" s="110"/>
    </row>
    <row r="43" spans="2:31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1.2296739838616899</v>
      </c>
      <c r="H43" s="58">
        <f>VLOOKUP(H40,FAC_TOTALS_APTA!$A$4:$BS$143,$F43,FALSE)</f>
        <v>1.3252516185851999</v>
      </c>
      <c r="I43" s="33">
        <f t="shared" ref="I43:I55" si="7">IFERROR(H43/G43-1,"-")</f>
        <v>7.7725995652405677E-2</v>
      </c>
      <c r="J43" s="34" t="str">
        <f t="shared" ref="J43:J51" si="8">IF(C43="Log","_log","")</f>
        <v>_log</v>
      </c>
      <c r="K43" s="34" t="str">
        <f t="shared" ref="K43:K56" si="9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3487060.17582775</v>
      </c>
      <c r="N43" s="32">
        <f>IF(N40=0,0,VLOOKUP(N40,FAC_TOTALS_APTA!$A$4:$BS$143,$L43,FALSE))</f>
        <v>1014058.15621644</v>
      </c>
      <c r="O43" s="32">
        <f>IF(O40=0,0,VLOOKUP(O40,FAC_TOTALS_APTA!$A$4:$BS$143,$L43,FALSE))</f>
        <v>640605.91560907499</v>
      </c>
      <c r="P43" s="32">
        <f>IF(P40=0,0,VLOOKUP(P40,FAC_TOTALS_APTA!$A$4:$BS$143,$L43,FALSE))</f>
        <v>416453.07014385302</v>
      </c>
      <c r="Q43" s="32">
        <f>IF(Q40=0,0,VLOOKUP(Q40,FAC_TOTALS_APTA!$A$4:$BS$143,$L43,FALSE))</f>
        <v>-1197828.3008735401</v>
      </c>
      <c r="R43" s="32">
        <f>IF(R40=0,0,VLOOKUP(R40,FAC_TOTALS_APTA!$A$4:$BS$143,$L43,FALSE))</f>
        <v>-591297.17940669099</v>
      </c>
      <c r="S43" s="32">
        <f>IF(S40=0,0,VLOOKUP(S40,FAC_TOTALS_APTA!$A$4:$BS$143,$L43,FALSE))</f>
        <v>-4447626.9031285001</v>
      </c>
      <c r="T43" s="32">
        <f>IF(T40=0,0,VLOOKUP(T40,FAC_TOTALS_APTA!$A$4:$BS$143,$L43,FALSE))</f>
        <v>-430301.17556844698</v>
      </c>
      <c r="U43" s="32">
        <f>IF(U40=0,0,VLOOKUP(U40,FAC_TOTALS_APTA!$A$4:$BS$143,$L43,FALSE))</f>
        <v>3493566.7631083201</v>
      </c>
      <c r="V43" s="32">
        <f>IF(V40=0,0,VLOOKUP(V40,FAC_TOTALS_APTA!$A$4:$BS$143,$L43,FALSE))</f>
        <v>-2224881.26975893</v>
      </c>
      <c r="W43" s="32">
        <f>IF(W40=0,0,VLOOKUP(W40,FAC_TOTALS_APTA!$A$4:$BS$143,$L43,FALSE))</f>
        <v>-1716118.36085277</v>
      </c>
      <c r="X43" s="32">
        <f>IF(X40=0,0,VLOOKUP(X40,FAC_TOTALS_APTA!$A$4:$BS$143,$L43,FALSE))</f>
        <v>96454.038243163595</v>
      </c>
      <c r="Y43" s="32">
        <f>IF(Y40=0,0,VLOOKUP(Y40,FAC_TOTALS_APTA!$A$4:$BS$143,$L43,FALSE))</f>
        <v>-1168510.2357646199</v>
      </c>
      <c r="Z43" s="32">
        <f>IF(Z40=0,0,VLOOKUP(Z40,FAC_TOTALS_APTA!$A$4:$BS$143,$L43,FALSE))</f>
        <v>1152303.34338441</v>
      </c>
      <c r="AA43" s="32">
        <f>IF(AA40=0,0,VLOOKUP(AA40,FAC_TOTALS_APTA!$A$4:$BS$143,$L43,FALSE))</f>
        <v>-203160.35855584301</v>
      </c>
      <c r="AB43" s="32">
        <f>IF(AB40=0,0,VLOOKUP(AB40,FAC_TOTALS_APTA!$A$4:$BS$143,$L43,FALSE))</f>
        <v>494991.105844651</v>
      </c>
      <c r="AC43" s="35">
        <f t="shared" ref="AC43:AC55" si="10">SUM(M43:AB43)</f>
        <v>-1184231.2155316784</v>
      </c>
      <c r="AD43" s="36">
        <f>AC43/G57</f>
        <v>-2.897762418136714E-2</v>
      </c>
      <c r="AE43" s="110"/>
    </row>
    <row r="44" spans="2:31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2747170.4190500998</v>
      </c>
      <c r="H44" s="32">
        <f>VLOOKUP(H40,FAC_TOTALS_APTA!$A$4:$BS$143,$F44,FALSE)</f>
        <v>3096393.3580632801</v>
      </c>
      <c r="I44" s="33">
        <f t="shared" si="7"/>
        <v>0.12712095929379319</v>
      </c>
      <c r="J44" s="34" t="str">
        <f t="shared" si="8"/>
        <v>_log</v>
      </c>
      <c r="K44" s="34" t="str">
        <f t="shared" si="9"/>
        <v>POP_EMP_log_FAC</v>
      </c>
      <c r="L44" s="9">
        <f>MATCH($K44,FAC_TOTALS_APTA!$A$2:$BQ$2,)</f>
        <v>27</v>
      </c>
      <c r="M44" s="32">
        <f>IF(M40=0,0,VLOOKUP(M40,FAC_TOTALS_APTA!$A$4:$BS$143,$L44,FALSE))</f>
        <v>326866.23974152299</v>
      </c>
      <c r="N44" s="32">
        <f>IF(N40=0,0,VLOOKUP(N40,FAC_TOTALS_APTA!$A$4:$BS$143,$L44,FALSE))</f>
        <v>354366.85244992399</v>
      </c>
      <c r="O44" s="32">
        <f>IF(O40=0,0,VLOOKUP(O40,FAC_TOTALS_APTA!$A$4:$BS$143,$L44,FALSE))</f>
        <v>446345.34203701402</v>
      </c>
      <c r="P44" s="32">
        <f>IF(P40=0,0,VLOOKUP(P40,FAC_TOTALS_APTA!$A$4:$BS$143,$L44,FALSE))</f>
        <v>580951.22946047504</v>
      </c>
      <c r="Q44" s="32">
        <f>IF(Q40=0,0,VLOOKUP(Q40,FAC_TOTALS_APTA!$A$4:$BS$143,$L44,FALSE))</f>
        <v>186029.894949621</v>
      </c>
      <c r="R44" s="32">
        <f>IF(R40=0,0,VLOOKUP(R40,FAC_TOTALS_APTA!$A$4:$BS$143,$L44,FALSE))</f>
        <v>57583.457067310403</v>
      </c>
      <c r="S44" s="32">
        <f>IF(S40=0,0,VLOOKUP(S40,FAC_TOTALS_APTA!$A$4:$BS$143,$L44,FALSE))</f>
        <v>-185160.30599317499</v>
      </c>
      <c r="T44" s="32">
        <f>IF(T40=0,0,VLOOKUP(T40,FAC_TOTALS_APTA!$A$4:$BS$143,$L44,FALSE))</f>
        <v>98807.068062036895</v>
      </c>
      <c r="U44" s="32">
        <f>IF(U40=0,0,VLOOKUP(U40,FAC_TOTALS_APTA!$A$4:$BS$143,$L44,FALSE))</f>
        <v>180821.51402378501</v>
      </c>
      <c r="V44" s="32">
        <f>IF(V40=0,0,VLOOKUP(V40,FAC_TOTALS_APTA!$A$4:$BS$143,$L44,FALSE))</f>
        <v>279450.26765789499</v>
      </c>
      <c r="W44" s="32">
        <f>IF(W40=0,0,VLOOKUP(W40,FAC_TOTALS_APTA!$A$4:$BS$143,$L44,FALSE))</f>
        <v>426572.19775866403</v>
      </c>
      <c r="X44" s="32">
        <f>IF(X40=0,0,VLOOKUP(X40,FAC_TOTALS_APTA!$A$4:$BS$143,$L44,FALSE))</f>
        <v>355667.13202239899</v>
      </c>
      <c r="Y44" s="32">
        <f>IF(Y40=0,0,VLOOKUP(Y40,FAC_TOTALS_APTA!$A$4:$BS$143,$L44,FALSE))</f>
        <v>402608.09624425799</v>
      </c>
      <c r="Z44" s="32">
        <f>IF(Z40=0,0,VLOOKUP(Z40,FAC_TOTALS_APTA!$A$4:$BS$143,$L44,FALSE))</f>
        <v>343879.171021797</v>
      </c>
      <c r="AA44" s="32">
        <f>IF(AA40=0,0,VLOOKUP(AA40,FAC_TOTALS_APTA!$A$4:$BS$143,$L44,FALSE))</f>
        <v>364218.83975235699</v>
      </c>
      <c r="AB44" s="32">
        <f>IF(AB40=0,0,VLOOKUP(AB40,FAC_TOTALS_APTA!$A$4:$BS$143,$L44,FALSE))</f>
        <v>319289.91774943302</v>
      </c>
      <c r="AC44" s="35">
        <f t="shared" si="10"/>
        <v>4538296.9140053168</v>
      </c>
      <c r="AD44" s="36">
        <f>AC44/G57</f>
        <v>0.11105015699021357</v>
      </c>
      <c r="AE44" s="110"/>
    </row>
    <row r="45" spans="2:31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37.251863925021098</v>
      </c>
      <c r="H45" s="58">
        <f>VLOOKUP(H40,FAC_TOTALS_APTA!$A$4:$BS$143,$F45,FALSE)</f>
        <v>29.429281646957801</v>
      </c>
      <c r="I45" s="33">
        <f t="shared" si="7"/>
        <v>-0.2099917011886504</v>
      </c>
      <c r="J45" s="34" t="str">
        <f t="shared" si="8"/>
        <v/>
      </c>
      <c r="K45" s="34" t="str">
        <f t="shared" si="9"/>
        <v>TSD_POP_PCT_FAC</v>
      </c>
      <c r="L45" s="9">
        <f>MATCH($K45,FAC_TOTALS_APTA!$A$2:$BQ$2,)</f>
        <v>31</v>
      </c>
      <c r="M45" s="32">
        <f>IF(M40=0,0,VLOOKUP(M40,FAC_TOTALS_APTA!$A$4:$BS$143,$L45,FALSE))</f>
        <v>-341489.416613248</v>
      </c>
      <c r="N45" s="32">
        <f>IF(N40=0,0,VLOOKUP(N40,FAC_TOTALS_APTA!$A$4:$BS$143,$L45,FALSE))</f>
        <v>-334323.21494818898</v>
      </c>
      <c r="O45" s="32">
        <f>IF(O40=0,0,VLOOKUP(O40,FAC_TOTALS_APTA!$A$4:$BS$143,$L45,FALSE))</f>
        <v>-343051.47502742801</v>
      </c>
      <c r="P45" s="32">
        <f>IF(P40=0,0,VLOOKUP(P40,FAC_TOTALS_APTA!$A$4:$BS$143,$L45,FALSE))</f>
        <v>-414872.005734406</v>
      </c>
      <c r="Q45" s="32">
        <f>IF(Q40=0,0,VLOOKUP(Q40,FAC_TOTALS_APTA!$A$4:$BS$143,$L45,FALSE))</f>
        <v>-186767.412302882</v>
      </c>
      <c r="R45" s="32">
        <f>IF(R40=0,0,VLOOKUP(R40,FAC_TOTALS_APTA!$A$4:$BS$143,$L45,FALSE))</f>
        <v>-177785.312255</v>
      </c>
      <c r="S45" s="32">
        <f>IF(S40=0,0,VLOOKUP(S40,FAC_TOTALS_APTA!$A$4:$BS$143,$L45,FALSE))</f>
        <v>-243797.30466490201</v>
      </c>
      <c r="T45" s="32">
        <f>IF(T40=0,0,VLOOKUP(T40,FAC_TOTALS_APTA!$A$4:$BS$143,$L45,FALSE))</f>
        <v>-130065.897097475</v>
      </c>
      <c r="U45" s="32">
        <f>IF(U40=0,0,VLOOKUP(U40,FAC_TOTALS_APTA!$A$4:$BS$143,$L45,FALSE))</f>
        <v>-191766.759848749</v>
      </c>
      <c r="V45" s="32">
        <f>IF(V40=0,0,VLOOKUP(V40,FAC_TOTALS_APTA!$A$4:$BS$143,$L45,FALSE))</f>
        <v>-36817.648015288098</v>
      </c>
      <c r="W45" s="32">
        <f>IF(W40=0,0,VLOOKUP(W40,FAC_TOTALS_APTA!$A$4:$BS$143,$L45,FALSE))</f>
        <v>111159.67780518399</v>
      </c>
      <c r="X45" s="32">
        <f>IF(X40=0,0,VLOOKUP(X40,FAC_TOTALS_APTA!$A$4:$BS$143,$L45,FALSE))</f>
        <v>-34575.749279074502</v>
      </c>
      <c r="Y45" s="32">
        <f>IF(Y40=0,0,VLOOKUP(Y40,FAC_TOTALS_APTA!$A$4:$BS$143,$L45,FALSE))</f>
        <v>-40270.632760140397</v>
      </c>
      <c r="Z45" s="32">
        <f>IF(Z40=0,0,VLOOKUP(Z40,FAC_TOTALS_APTA!$A$4:$BS$143,$L45,FALSE))</f>
        <v>-42786.566339302997</v>
      </c>
      <c r="AA45" s="32">
        <f>IF(AA40=0,0,VLOOKUP(AA40,FAC_TOTALS_APTA!$A$4:$BS$143,$L45,FALSE))</f>
        <v>-66555.455117101999</v>
      </c>
      <c r="AB45" s="32">
        <f>IF(AB40=0,0,VLOOKUP(AB40,FAC_TOTALS_APTA!$A$4:$BS$143,$L45,FALSE))</f>
        <v>-57752.718475145703</v>
      </c>
      <c r="AC45" s="35">
        <f t="shared" si="10"/>
        <v>-2531517.890673148</v>
      </c>
      <c r="AD45" s="36">
        <f>AC45/G57</f>
        <v>-6.1945144733749354E-2</v>
      </c>
      <c r="AE45" s="110"/>
    </row>
    <row r="46" spans="2:31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1.9582856739004399</v>
      </c>
      <c r="H46" s="37">
        <f>VLOOKUP(H40,FAC_TOTALS_APTA!$A$4:$BS$143,$F46,FALSE)</f>
        <v>2.8849218669803798</v>
      </c>
      <c r="I46" s="33">
        <f t="shared" si="7"/>
        <v>0.47318744421711489</v>
      </c>
      <c r="J46" s="34" t="str">
        <f t="shared" si="8"/>
        <v>_log</v>
      </c>
      <c r="K46" s="34" t="str">
        <f t="shared" si="9"/>
        <v>GAS_PRICE_2018_log_FAC</v>
      </c>
      <c r="L46" s="9">
        <f>MATCH($K46,FAC_TOTALS_APTA!$A$2:$BQ$2,)</f>
        <v>28</v>
      </c>
      <c r="M46" s="32">
        <f>IF(M40=0,0,VLOOKUP(M40,FAC_TOTALS_APTA!$A$4:$BS$143,$L46,FALSE))</f>
        <v>721530.107474374</v>
      </c>
      <c r="N46" s="32">
        <f>IF(N40=0,0,VLOOKUP(N40,FAC_TOTALS_APTA!$A$4:$BS$143,$L46,FALSE))</f>
        <v>769522.02840662305</v>
      </c>
      <c r="O46" s="32">
        <f>IF(O40=0,0,VLOOKUP(O40,FAC_TOTALS_APTA!$A$4:$BS$143,$L46,FALSE))</f>
        <v>1124739.67226687</v>
      </c>
      <c r="P46" s="32">
        <f>IF(P40=0,0,VLOOKUP(P40,FAC_TOTALS_APTA!$A$4:$BS$143,$L46,FALSE))</f>
        <v>719517.92119624501</v>
      </c>
      <c r="Q46" s="32">
        <f>IF(Q40=0,0,VLOOKUP(Q40,FAC_TOTALS_APTA!$A$4:$BS$143,$L46,FALSE))</f>
        <v>541357.49361361295</v>
      </c>
      <c r="R46" s="32">
        <f>IF(R40=0,0,VLOOKUP(R40,FAC_TOTALS_APTA!$A$4:$BS$143,$L46,FALSE))</f>
        <v>1060075.6403361601</v>
      </c>
      <c r="S46" s="32">
        <f>IF(S40=0,0,VLOOKUP(S40,FAC_TOTALS_APTA!$A$4:$BS$143,$L46,FALSE))</f>
        <v>-3608873.5108773699</v>
      </c>
      <c r="T46" s="32">
        <f>IF(T40=0,0,VLOOKUP(T40,FAC_TOTALS_APTA!$A$4:$BS$143,$L46,FALSE))</f>
        <v>1574248.4079128699</v>
      </c>
      <c r="U46" s="32">
        <f>IF(U40=0,0,VLOOKUP(U40,FAC_TOTALS_APTA!$A$4:$BS$143,$L46,FALSE))</f>
        <v>2014531.72211821</v>
      </c>
      <c r="V46" s="32">
        <f>IF(V40=0,0,VLOOKUP(V40,FAC_TOTALS_APTA!$A$4:$BS$143,$L46,FALSE))</f>
        <v>36525.410889369799</v>
      </c>
      <c r="W46" s="32">
        <f>IF(W40=0,0,VLOOKUP(W40,FAC_TOTALS_APTA!$A$4:$BS$143,$L46,FALSE))</f>
        <v>-455357.303614893</v>
      </c>
      <c r="X46" s="32">
        <f>IF(X40=0,0,VLOOKUP(X40,FAC_TOTALS_APTA!$A$4:$BS$143,$L46,FALSE))</f>
        <v>-678691.12651442899</v>
      </c>
      <c r="Y46" s="32">
        <f>IF(Y40=0,0,VLOOKUP(Y40,FAC_TOTALS_APTA!$A$4:$BS$143,$L46,FALSE))</f>
        <v>-3646999.0270655998</v>
      </c>
      <c r="Z46" s="32">
        <f>IF(Z40=0,0,VLOOKUP(Z40,FAC_TOTALS_APTA!$A$4:$BS$143,$L46,FALSE))</f>
        <v>-1336698.22607843</v>
      </c>
      <c r="AA46" s="32">
        <f>IF(AA40=0,0,VLOOKUP(AA40,FAC_TOTALS_APTA!$A$4:$BS$143,$L46,FALSE))</f>
        <v>984658.45680284104</v>
      </c>
      <c r="AB46" s="32">
        <f>IF(AB40=0,0,VLOOKUP(AB40,FAC_TOTALS_APTA!$A$4:$BS$143,$L46,FALSE))</f>
        <v>1209122.7341937299</v>
      </c>
      <c r="AC46" s="35">
        <f t="shared" si="10"/>
        <v>1029210.4010601838</v>
      </c>
      <c r="AD46" s="36">
        <f>AC46/G57</f>
        <v>2.5184332091842544E-2</v>
      </c>
      <c r="AE46" s="110"/>
    </row>
    <row r="47" spans="2:31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35510.509281670697</v>
      </c>
      <c r="H47" s="58">
        <f>VLOOKUP(H40,FAC_TOTALS_APTA!$A$4:$BS$143,$F47,FALSE)</f>
        <v>31757.714344928201</v>
      </c>
      <c r="I47" s="33">
        <f t="shared" si="7"/>
        <v>-0.10568124796451617</v>
      </c>
      <c r="J47" s="34" t="str">
        <f t="shared" si="8"/>
        <v>_log</v>
      </c>
      <c r="K47" s="34" t="str">
        <f t="shared" si="9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249848.02698745599</v>
      </c>
      <c r="N47" s="32">
        <f>IF(N40=0,0,VLOOKUP(N40,FAC_TOTALS_APTA!$A$4:$BS$143,$L47,FALSE))</f>
        <v>361796.418997498</v>
      </c>
      <c r="O47" s="32">
        <f>IF(O40=0,0,VLOOKUP(O40,FAC_TOTALS_APTA!$A$4:$BS$143,$L47,FALSE))</f>
        <v>343808.79504275002</v>
      </c>
      <c r="P47" s="32">
        <f>IF(P40=0,0,VLOOKUP(P40,FAC_TOTALS_APTA!$A$4:$BS$143,$L47,FALSE))</f>
        <v>649889.31405170099</v>
      </c>
      <c r="Q47" s="32">
        <f>IF(Q40=0,0,VLOOKUP(Q40,FAC_TOTALS_APTA!$A$4:$BS$143,$L47,FALSE))</f>
        <v>-298078.77292213403</v>
      </c>
      <c r="R47" s="32">
        <f>IF(R40=0,0,VLOOKUP(R40,FAC_TOTALS_APTA!$A$4:$BS$143,$L47,FALSE))</f>
        <v>177957.050846297</v>
      </c>
      <c r="S47" s="32">
        <f>IF(S40=0,0,VLOOKUP(S40,FAC_TOTALS_APTA!$A$4:$BS$143,$L47,FALSE))</f>
        <v>891196.60000185797</v>
      </c>
      <c r="T47" s="32">
        <f>IF(T40=0,0,VLOOKUP(T40,FAC_TOTALS_APTA!$A$4:$BS$143,$L47,FALSE))</f>
        <v>547996.162286832</v>
      </c>
      <c r="U47" s="32">
        <f>IF(U40=0,0,VLOOKUP(U40,FAC_TOTALS_APTA!$A$4:$BS$143,$L47,FALSE))</f>
        <v>411381.52754086099</v>
      </c>
      <c r="V47" s="32">
        <f>IF(V40=0,0,VLOOKUP(V40,FAC_TOTALS_APTA!$A$4:$BS$143,$L47,FALSE))</f>
        <v>306662.312680754</v>
      </c>
      <c r="W47" s="32">
        <f>IF(W40=0,0,VLOOKUP(W40,FAC_TOTALS_APTA!$A$4:$BS$143,$L47,FALSE))</f>
        <v>-489764.60874519998</v>
      </c>
      <c r="X47" s="32">
        <f>IF(X40=0,0,VLOOKUP(X40,FAC_TOTALS_APTA!$A$4:$BS$143,$L47,FALSE))</f>
        <v>-54597.432199594397</v>
      </c>
      <c r="Y47" s="32">
        <f>IF(Y40=0,0,VLOOKUP(Y40,FAC_TOTALS_APTA!$A$4:$BS$143,$L47,FALSE))</f>
        <v>-1245504.7044132601</v>
      </c>
      <c r="Z47" s="32">
        <f>IF(Z40=0,0,VLOOKUP(Z40,FAC_TOTALS_APTA!$A$4:$BS$143,$L47,FALSE))</f>
        <v>-481413.02905537799</v>
      </c>
      <c r="AA47" s="32">
        <f>IF(AA40=0,0,VLOOKUP(AA40,FAC_TOTALS_APTA!$A$4:$BS$143,$L47,FALSE))</f>
        <v>92399.156021861301</v>
      </c>
      <c r="AB47" s="32">
        <f>IF(AB40=0,0,VLOOKUP(AB40,FAC_TOTALS_APTA!$A$4:$BS$143,$L47,FALSE))</f>
        <v>-138823.42549253299</v>
      </c>
      <c r="AC47" s="35">
        <f t="shared" si="10"/>
        <v>1324753.3916297688</v>
      </c>
      <c r="AD47" s="36">
        <f>AC47/G57</f>
        <v>3.2416140878708352E-2</v>
      </c>
      <c r="AE47" s="110"/>
    </row>
    <row r="48" spans="2:31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7.6746089750929096</v>
      </c>
      <c r="H48" s="32">
        <f>VLOOKUP(H40,FAC_TOTALS_APTA!$A$4:$BS$143,$F48,FALSE)</f>
        <v>7.3799953649811796</v>
      </c>
      <c r="I48" s="33">
        <f t="shared" si="7"/>
        <v>-3.8388093916949528E-2</v>
      </c>
      <c r="J48" s="34" t="str">
        <f t="shared" si="8"/>
        <v/>
      </c>
      <c r="K48" s="34" t="str">
        <f t="shared" si="9"/>
        <v>PCT_HH_NO_VEH_FAC</v>
      </c>
      <c r="L48" s="9">
        <f>MATCH($K48,FAC_TOTALS_APTA!$A$2:$BQ$2,)</f>
        <v>30</v>
      </c>
      <c r="M48" s="32">
        <f>IF(M40=0,0,VLOOKUP(M40,FAC_TOTALS_APTA!$A$4:$BS$143,$L48,FALSE))</f>
        <v>14147.3780184549</v>
      </c>
      <c r="N48" s="32">
        <f>IF(N40=0,0,VLOOKUP(N40,FAC_TOTALS_APTA!$A$4:$BS$143,$L48,FALSE))</f>
        <v>15066.895241284899</v>
      </c>
      <c r="O48" s="32">
        <f>IF(O40=0,0,VLOOKUP(O40,FAC_TOTALS_APTA!$A$4:$BS$143,$L48,FALSE))</f>
        <v>7627.2143268812197</v>
      </c>
      <c r="P48" s="32">
        <f>IF(P40=0,0,VLOOKUP(P40,FAC_TOTALS_APTA!$A$4:$BS$143,$L48,FALSE))</f>
        <v>44676.079188542601</v>
      </c>
      <c r="Q48" s="32">
        <f>IF(Q40=0,0,VLOOKUP(Q40,FAC_TOTALS_APTA!$A$4:$BS$143,$L48,FALSE))</f>
        <v>-120844.06614733</v>
      </c>
      <c r="R48" s="32">
        <f>IF(R40=0,0,VLOOKUP(R40,FAC_TOTALS_APTA!$A$4:$BS$143,$L48,FALSE))</f>
        <v>74240.486922591503</v>
      </c>
      <c r="S48" s="32">
        <f>IF(S40=0,0,VLOOKUP(S40,FAC_TOTALS_APTA!$A$4:$BS$143,$L48,FALSE))</f>
        <v>193368.31913168199</v>
      </c>
      <c r="T48" s="32">
        <f>IF(T40=0,0,VLOOKUP(T40,FAC_TOTALS_APTA!$A$4:$BS$143,$L48,FALSE))</f>
        <v>20432.547756095599</v>
      </c>
      <c r="U48" s="32">
        <f>IF(U40=0,0,VLOOKUP(U40,FAC_TOTALS_APTA!$A$4:$BS$143,$L48,FALSE))</f>
        <v>240093.843437834</v>
      </c>
      <c r="V48" s="32">
        <f>IF(V40=0,0,VLOOKUP(V40,FAC_TOTALS_APTA!$A$4:$BS$143,$L48,FALSE))</f>
        <v>-4811.0412326057303</v>
      </c>
      <c r="W48" s="32">
        <f>IF(W40=0,0,VLOOKUP(W40,FAC_TOTALS_APTA!$A$4:$BS$143,$L48,FALSE))</f>
        <v>-98435.851709596594</v>
      </c>
      <c r="X48" s="32">
        <f>IF(X40=0,0,VLOOKUP(X40,FAC_TOTALS_APTA!$A$4:$BS$143,$L48,FALSE))</f>
        <v>-2093.6100780090901</v>
      </c>
      <c r="Y48" s="32">
        <f>IF(Y40=0,0,VLOOKUP(Y40,FAC_TOTALS_APTA!$A$4:$BS$143,$L48,FALSE))</f>
        <v>-134946.23315296901</v>
      </c>
      <c r="Z48" s="32">
        <f>IF(Z40=0,0,VLOOKUP(Z40,FAC_TOTALS_APTA!$A$4:$BS$143,$L48,FALSE))</f>
        <v>-188334.82459793499</v>
      </c>
      <c r="AA48" s="32">
        <f>IF(AA40=0,0,VLOOKUP(AA40,FAC_TOTALS_APTA!$A$4:$BS$143,$L48,FALSE))</f>
        <v>-157548.62531772899</v>
      </c>
      <c r="AB48" s="32">
        <f>IF(AB40=0,0,VLOOKUP(AB40,FAC_TOTALS_APTA!$A$4:$BS$143,$L48,FALSE))</f>
        <v>-160047.47861514799</v>
      </c>
      <c r="AC48" s="35">
        <f t="shared" si="10"/>
        <v>-257408.96682795571</v>
      </c>
      <c r="AD48" s="36">
        <f>AC48/G57</f>
        <v>-6.2986857666183253E-3</v>
      </c>
      <c r="AE48" s="110"/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3.5499778434902902</v>
      </c>
      <c r="H49" s="37">
        <f>VLOOKUP(H40,FAC_TOTALS_APTA!$A$4:$BS$143,$F49,FALSE)</f>
        <v>5.6497184284967901</v>
      </c>
      <c r="I49" s="33">
        <f t="shared" si="7"/>
        <v>0.59147991271462796</v>
      </c>
      <c r="J49" s="34" t="str">
        <f t="shared" si="8"/>
        <v/>
      </c>
      <c r="K49" s="34" t="str">
        <f t="shared" si="9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-12089.068889677201</v>
      </c>
      <c r="Q49" s="32">
        <f>IF(Q40=0,0,VLOOKUP(Q40,FAC_TOTALS_APTA!$A$4:$BS$143,$L49,FALSE))</f>
        <v>-69682.312187954303</v>
      </c>
      <c r="R49" s="32">
        <f>IF(R40=0,0,VLOOKUP(R40,FAC_TOTALS_APTA!$A$4:$BS$143,$L49,FALSE))</f>
        <v>4256.0772806962696</v>
      </c>
      <c r="S49" s="32">
        <f>IF(S40=0,0,VLOOKUP(S40,FAC_TOTALS_APTA!$A$4:$BS$143,$L49,FALSE))</f>
        <v>-19147.9865878214</v>
      </c>
      <c r="T49" s="32">
        <f>IF(T40=0,0,VLOOKUP(T40,FAC_TOTALS_APTA!$A$4:$BS$143,$L49,FALSE))</f>
        <v>17650.976764970699</v>
      </c>
      <c r="U49" s="32">
        <f>IF(U40=0,0,VLOOKUP(U40,FAC_TOTALS_APTA!$A$4:$BS$143,$L49,FALSE))</f>
        <v>-20513.014993040801</v>
      </c>
      <c r="V49" s="32">
        <f>IF(V40=0,0,VLOOKUP(V40,FAC_TOTALS_APTA!$A$4:$BS$143,$L49,FALSE))</f>
        <v>-65675.420976243506</v>
      </c>
      <c r="W49" s="32">
        <f>IF(W40=0,0,VLOOKUP(W40,FAC_TOTALS_APTA!$A$4:$BS$143,$L49,FALSE))</f>
        <v>-3539.87208253669</v>
      </c>
      <c r="X49" s="32">
        <f>IF(X40=0,0,VLOOKUP(X40,FAC_TOTALS_APTA!$A$4:$BS$143,$L49,FALSE))</f>
        <v>-18154.744471533399</v>
      </c>
      <c r="Y49" s="32">
        <f>IF(Y40=0,0,VLOOKUP(Y40,FAC_TOTALS_APTA!$A$4:$BS$143,$L49,FALSE))</f>
        <v>-45071.094847099703</v>
      </c>
      <c r="Z49" s="32">
        <f>IF(Z40=0,0,VLOOKUP(Z40,FAC_TOTALS_APTA!$A$4:$BS$143,$L49,FALSE))</f>
        <v>-177104.05261455901</v>
      </c>
      <c r="AA49" s="32">
        <f>IF(AA40=0,0,VLOOKUP(AA40,FAC_TOTALS_APTA!$A$4:$BS$143,$L49,FALSE))</f>
        <v>-85154.709603605195</v>
      </c>
      <c r="AB49" s="32">
        <f>IF(AB40=0,0,VLOOKUP(AB40,FAC_TOTALS_APTA!$A$4:$BS$143,$L49,FALSE))</f>
        <v>-105366.874942471</v>
      </c>
      <c r="AC49" s="35">
        <f t="shared" si="10"/>
        <v>-599592.0981508753</v>
      </c>
      <c r="AD49" s="36">
        <f>AC49/G57</f>
        <v>-1.4671758567462525E-2</v>
      </c>
      <c r="AE49" s="110"/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7"/>
        <v>-</v>
      </c>
      <c r="J50" s="34" t="str">
        <f t="shared" si="8"/>
        <v/>
      </c>
      <c r="K50" s="34" t="str">
        <f t="shared" si="9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0"/>
        <v>0</v>
      </c>
      <c r="AD50" s="36">
        <f>AC50/G57</f>
        <v>0</v>
      </c>
      <c r="AE50" s="110"/>
    </row>
    <row r="51" spans="1:31" hidden="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7"/>
        <v>-</v>
      </c>
      <c r="J51" s="34" t="str">
        <f t="shared" si="8"/>
        <v/>
      </c>
      <c r="K51" s="34" t="str">
        <f t="shared" si="9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0"/>
        <v>0</v>
      </c>
      <c r="AD51" s="36">
        <f>AC51/G57</f>
        <v>0</v>
      </c>
      <c r="AE51" s="110"/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7"/>
        <v>-</v>
      </c>
      <c r="J52" s="34"/>
      <c r="K52" s="34" t="str">
        <f t="shared" si="9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0"/>
        <v>0</v>
      </c>
      <c r="AD52" s="36">
        <f>AC52/G57</f>
        <v>0</v>
      </c>
      <c r="AE52" s="110"/>
    </row>
    <row r="53" spans="1:3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7"/>
        <v>-</v>
      </c>
      <c r="J53" s="34"/>
      <c r="K53" s="34" t="str">
        <f t="shared" si="9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-525663.50553498894</v>
      </c>
      <c r="X53" s="32">
        <f>IF(X40=0,0,VLOOKUP(X40,FAC_TOTALS_APTA!$A$4:$BS$143,$L53,FALSE))</f>
        <v>-2062209.73254756</v>
      </c>
      <c r="Y53" s="32">
        <f>IF(Y40=0,0,VLOOKUP(Y40,FAC_TOTALS_APTA!$A$4:$BS$143,$L53,FALSE))</f>
        <v>-2282361.8403126602</v>
      </c>
      <c r="Z53" s="32">
        <f>IF(Z40=0,0,VLOOKUP(Z40,FAC_TOTALS_APTA!$A$4:$BS$143,$L53,FALSE))</f>
        <v>-2271451.0532635101</v>
      </c>
      <c r="AA53" s="32">
        <f>IF(AA40=0,0,VLOOKUP(AA40,FAC_TOTALS_APTA!$A$4:$BS$143,$L53,FALSE))</f>
        <v>-2268187.4195623398</v>
      </c>
      <c r="AB53" s="32">
        <f>IF(AB40=0,0,VLOOKUP(AB40,FAC_TOTALS_APTA!$A$4:$BS$143,$L53,FALSE))</f>
        <v>-2222201.3589270702</v>
      </c>
      <c r="AC53" s="35">
        <f t="shared" si="10"/>
        <v>-11632074.910148129</v>
      </c>
      <c r="AD53" s="36">
        <f>AC53/G57</f>
        <v>-0.28463182761522615</v>
      </c>
      <c r="AE53" s="110"/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0.31608954330006001</v>
      </c>
      <c r="H54" s="37">
        <f>VLOOKUP(H40,FAC_TOTALS_APTA!$A$4:$BS$143,$F54,FALSE)</f>
        <v>0.82753761117432301</v>
      </c>
      <c r="I54" s="33">
        <f t="shared" si="7"/>
        <v>1.6180480459258706</v>
      </c>
      <c r="J54" s="34" t="str">
        <f t="shared" ref="J54:J55" si="11">IF(C54="Log","_log","")</f>
        <v/>
      </c>
      <c r="K54" s="34" t="str">
        <f t="shared" si="9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63734.177876650101</v>
      </c>
      <c r="W54" s="32">
        <f>IF(W40=0,0,VLOOKUP(W40,FAC_TOTALS_APTA!$A$4:$BS$143,$L54,FALSE))</f>
        <v>290250.877733359</v>
      </c>
      <c r="X54" s="32">
        <f>IF(X40=0,0,VLOOKUP(X40,FAC_TOTALS_APTA!$A$4:$BS$143,$L54,FALSE))</f>
        <v>4378.7753207556298</v>
      </c>
      <c r="Y54" s="32">
        <f>IF(Y40=0,0,VLOOKUP(Y40,FAC_TOTALS_APTA!$A$4:$BS$143,$L54,FALSE))</f>
        <v>149286.17838793801</v>
      </c>
      <c r="Z54" s="32">
        <f>IF(Z40=0,0,VLOOKUP(Z40,FAC_TOTALS_APTA!$A$4:$BS$143,$L54,FALSE))</f>
        <v>112481.301997231</v>
      </c>
      <c r="AA54" s="32">
        <f>IF(AA40=0,0,VLOOKUP(AA40,FAC_TOTALS_APTA!$A$4:$BS$143,$L54,FALSE))</f>
        <v>150079.05149167901</v>
      </c>
      <c r="AB54" s="32">
        <f>IF(AB40=0,0,VLOOKUP(AB40,FAC_TOTALS_APTA!$A$4:$BS$143,$L54,FALSE))</f>
        <v>32054.4948185631</v>
      </c>
      <c r="AC54" s="35">
        <f t="shared" si="10"/>
        <v>802264.85762617586</v>
      </c>
      <c r="AD54" s="36">
        <f>AC54/G57</f>
        <v>1.96310730821024E-2</v>
      </c>
      <c r="AE54" s="110"/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7"/>
        <v>-</v>
      </c>
      <c r="J55" s="41" t="str">
        <f t="shared" si="11"/>
        <v/>
      </c>
      <c r="K55" s="41" t="str">
        <f t="shared" si="9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-2333717.3095723698</v>
      </c>
      <c r="AC55" s="43">
        <f t="shared" si="10"/>
        <v>-2333717.3095723698</v>
      </c>
      <c r="AD55" s="44">
        <f>AC55/G57</f>
        <v>-5.7105050310616787E-2</v>
      </c>
      <c r="AE55" s="110"/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9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696446.35799999896</v>
      </c>
      <c r="Q56" s="49">
        <f>IF(Q40=0,0,VLOOKUP(Q40,FAC_TOTALS_APTA!$A$4:$BS$143,$L56,FALSE))</f>
        <v>1817976.4890000001</v>
      </c>
      <c r="R56" s="49">
        <f>IF(R40=0,0,VLOOKUP(R40,FAC_TOTALS_APTA!$A$4:$BS$143,$L56,FALSE))</f>
        <v>0</v>
      </c>
      <c r="S56" s="49">
        <f>IF(S40=0,0,VLOOKUP(S40,FAC_TOTALS_APTA!$A$4:$BS$143,$L56,FALSE))</f>
        <v>1351087</v>
      </c>
      <c r="T56" s="49">
        <f>IF(T40=0,0,VLOOKUP(T40,FAC_TOTALS_APTA!$A$4:$BS$143,$L56,FALSE))</f>
        <v>0</v>
      </c>
      <c r="U56" s="49">
        <f>IF(U40=0,0,VLOOKUP(U40,FAC_TOTALS_APTA!$A$4:$BS$143,$L56,FALSE))</f>
        <v>639030.99999999895</v>
      </c>
      <c r="V56" s="49">
        <f>IF(V40=0,0,VLOOKUP(V40,FAC_TOTALS_APTA!$A$4:$BS$143,$L56,FALSE))</f>
        <v>2293093.898</v>
      </c>
      <c r="W56" s="49">
        <f>IF(W40=0,0,VLOOKUP(W40,FAC_TOTALS_APTA!$A$4:$BS$143,$L56,FALSE))</f>
        <v>0</v>
      </c>
      <c r="X56" s="49">
        <f>IF(X40=0,0,VLOOKUP(X40,FAC_TOTALS_APTA!$A$4:$BS$143,$L56,FALSE))</f>
        <v>1194022.68309999</v>
      </c>
      <c r="Y56" s="49">
        <f>IF(Y40=0,0,VLOOKUP(Y40,FAC_TOTALS_APTA!$A$4:$BS$143,$L56,FALSE))</f>
        <v>0</v>
      </c>
      <c r="Z56" s="49">
        <f>IF(Z40=0,0,VLOOKUP(Z40,FAC_TOTALS_APTA!$A$4:$BS$143,$L56,FALSE))</f>
        <v>1399344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9391001.428099988</v>
      </c>
      <c r="AD56" s="53">
        <f>AC56/G58</f>
        <v>0.19864417749923413</v>
      </c>
      <c r="AE56" s="110"/>
    </row>
    <row r="57" spans="1:31" s="116" customFormat="1" ht="15.75" customHeight="1" x14ac:dyDescent="0.25">
      <c r="A57" s="115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9">
        <f>VLOOKUP(G40,FAC_TOTALS_APTA!$A$4:$BS$143,$F57,FALSE)</f>
        <v>40867091.384708799</v>
      </c>
      <c r="H57" s="119">
        <f>VLOOKUP(H40,FAC_TOTALS_APTA!$A$4:$BQ$143,$F57,FALSE)</f>
        <v>94586165.516459301</v>
      </c>
      <c r="I57" s="121">
        <f t="shared" ref="I57" si="12">H57/G57-1</f>
        <v>1.3144824432465119</v>
      </c>
      <c r="J57" s="34"/>
      <c r="K57" s="34"/>
      <c r="L57" s="9"/>
      <c r="M57" s="32">
        <f>SUM(M42:M47)</f>
        <v>5563410.0479175644</v>
      </c>
      <c r="N57" s="32">
        <f>SUM(N42:N47)</f>
        <v>3461823.1329645561</v>
      </c>
      <c r="O57" s="32">
        <f>SUM(O42:O47)</f>
        <v>4851663.5155762322</v>
      </c>
      <c r="P57" s="32">
        <f>SUM(P42:P47)</f>
        <v>5281427.5092013078</v>
      </c>
      <c r="Q57" s="32">
        <f>SUM(Q42:Q47)</f>
        <v>4122170.1954897279</v>
      </c>
      <c r="R57" s="32">
        <f>SUM(R42:R47)</f>
        <v>12878330.578863375</v>
      </c>
      <c r="S57" s="32">
        <f>SUM(S42:S47)</f>
        <v>-7154312.7115220698</v>
      </c>
      <c r="T57" s="32">
        <f>SUM(T42:T47)</f>
        <v>2461843.57793978</v>
      </c>
      <c r="U57" s="32">
        <f>SUM(U42:U47)</f>
        <v>10763468.266642885</v>
      </c>
      <c r="V57" s="32">
        <f>SUM(V42:V47)</f>
        <v>4254613.3427458508</v>
      </c>
      <c r="W57" s="32">
        <f>SUM(W42:W47)</f>
        <v>7323081.7469898053</v>
      </c>
      <c r="X57" s="32">
        <f>SUM(X42:X47)</f>
        <v>1701368.409206775</v>
      </c>
      <c r="Y57" s="32">
        <f>SUM(Y42:Y47)</f>
        <v>-3839222.1190580027</v>
      </c>
      <c r="Z57" s="32">
        <f>SUM(Z42:Z47)</f>
        <v>2064065.3660341161</v>
      </c>
      <c r="AA57" s="32">
        <f>SUM(AA42:AA47)</f>
        <v>2414005.2374864742</v>
      </c>
      <c r="AB57" s="32">
        <f>SUM(AB42:AB47)</f>
        <v>4890915.0226857252</v>
      </c>
      <c r="AC57" s="35">
        <f>H57-G57</f>
        <v>53719074.131750502</v>
      </c>
      <c r="AD57" s="36">
        <f>I57</f>
        <v>1.3144824432465119</v>
      </c>
      <c r="AE57" s="115"/>
    </row>
    <row r="58" spans="1:31" ht="13.5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20">
        <f>VLOOKUP(G40,FAC_TOTALS_APTA!$A$4:$BQ$143,$F58,FALSE)</f>
        <v>47275493.026399903</v>
      </c>
      <c r="H58" s="120">
        <f>VLOOKUP(H40,FAC_TOTALS_APTA!$A$4:$BQ$143,$F58,FALSE)</f>
        <v>85921106.483399898</v>
      </c>
      <c r="I58" s="122">
        <f t="shared" ref="I58" si="13">H58/G58-1</f>
        <v>0.81745553526896586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38645613.456999995</v>
      </c>
      <c r="AD58" s="56">
        <f>I58</f>
        <v>0.81745553526896586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-0.49702690797754601</v>
      </c>
    </row>
    <row r="60" spans="1:31" ht="13.5" thickTop="1" x14ac:dyDescent="0.25"/>
    <row r="61" spans="1:31" s="13" customFormat="1" x14ac:dyDescent="0.25">
      <c r="B61" s="83" t="s">
        <v>31</v>
      </c>
      <c r="C61" s="81"/>
      <c r="D61" s="81"/>
      <c r="E61" s="81"/>
      <c r="F61" s="81"/>
      <c r="G61" s="81"/>
      <c r="H61" s="81"/>
      <c r="I61" s="82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</row>
    <row r="62" spans="1:31" x14ac:dyDescent="0.25">
      <c r="B62" s="79" t="s">
        <v>22</v>
      </c>
      <c r="C62" s="80" t="s">
        <v>23</v>
      </c>
      <c r="D62" s="81"/>
      <c r="E62" s="81"/>
      <c r="F62" s="81"/>
      <c r="G62" s="81"/>
      <c r="H62" s="81"/>
      <c r="I62" s="82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</row>
    <row r="63" spans="1:31" x14ac:dyDescent="0.25">
      <c r="B63" s="79"/>
      <c r="C63" s="80"/>
      <c r="D63" s="81"/>
      <c r="E63" s="81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1" x14ac:dyDescent="0.25">
      <c r="B64" s="83" t="s">
        <v>21</v>
      </c>
      <c r="C64" s="84">
        <v>1</v>
      </c>
      <c r="D64" s="81"/>
      <c r="E64" s="81"/>
      <c r="F64" s="81"/>
      <c r="G64" s="81"/>
      <c r="H64" s="81"/>
      <c r="I64" s="8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</row>
    <row r="65" spans="2:30" ht="13.5" thickBot="1" x14ac:dyDescent="0.3">
      <c r="B65" s="85" t="s">
        <v>43</v>
      </c>
      <c r="C65" s="86">
        <v>3</v>
      </c>
      <c r="D65" s="87"/>
      <c r="E65" s="87"/>
      <c r="F65" s="87"/>
      <c r="G65" s="87"/>
      <c r="H65" s="87"/>
      <c r="I65" s="8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</row>
    <row r="66" spans="2:30" ht="13.5" thickTop="1" x14ac:dyDescent="0.25">
      <c r="B66" s="79"/>
      <c r="C66" s="81"/>
      <c r="D66" s="81"/>
      <c r="E66" s="81"/>
      <c r="F66" s="81"/>
      <c r="G66" s="89" t="s">
        <v>62</v>
      </c>
      <c r="H66" s="89"/>
      <c r="I66" s="89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9" t="s">
        <v>66</v>
      </c>
      <c r="AD66" s="89"/>
    </row>
    <row r="67" spans="2:30" x14ac:dyDescent="0.25">
      <c r="B67" s="90" t="s">
        <v>24</v>
      </c>
      <c r="C67" s="91" t="s">
        <v>25</v>
      </c>
      <c r="D67" s="92" t="s">
        <v>26</v>
      </c>
      <c r="E67" s="92" t="s">
        <v>32</v>
      </c>
      <c r="F67" s="92"/>
      <c r="G67" s="91">
        <f>$C$1</f>
        <v>2002</v>
      </c>
      <c r="H67" s="91">
        <f>$C$2</f>
        <v>2018</v>
      </c>
      <c r="I67" s="91" t="s">
        <v>28</v>
      </c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 t="s">
        <v>30</v>
      </c>
      <c r="AD67" s="91" t="s">
        <v>28</v>
      </c>
    </row>
    <row r="68" spans="2:30" ht="14.1" hidden="1" customHeight="1" x14ac:dyDescent="0.25">
      <c r="B68" s="79"/>
      <c r="C68" s="82"/>
      <c r="D68" s="81"/>
      <c r="E68" s="81"/>
      <c r="F68" s="81"/>
      <c r="G68" s="81"/>
      <c r="H68" s="81"/>
      <c r="I68" s="82"/>
      <c r="J68" s="81"/>
      <c r="K68" s="81"/>
      <c r="L68" s="81"/>
      <c r="M68" s="81">
        <v>1</v>
      </c>
      <c r="N68" s="81">
        <v>2</v>
      </c>
      <c r="O68" s="81">
        <v>3</v>
      </c>
      <c r="P68" s="81">
        <v>4</v>
      </c>
      <c r="Q68" s="81">
        <v>5</v>
      </c>
      <c r="R68" s="81">
        <v>6</v>
      </c>
      <c r="S68" s="81">
        <v>7</v>
      </c>
      <c r="T68" s="81">
        <v>8</v>
      </c>
      <c r="U68" s="81">
        <v>9</v>
      </c>
      <c r="V68" s="81">
        <v>10</v>
      </c>
      <c r="W68" s="81">
        <v>11</v>
      </c>
      <c r="X68" s="81">
        <v>12</v>
      </c>
      <c r="Y68" s="81">
        <v>13</v>
      </c>
      <c r="Z68" s="81">
        <v>14</v>
      </c>
      <c r="AA68" s="81">
        <v>15</v>
      </c>
      <c r="AB68" s="81">
        <v>16</v>
      </c>
      <c r="AC68" s="81"/>
      <c r="AD68" s="81"/>
    </row>
    <row r="69" spans="2:30" ht="14.1" hidden="1" customHeight="1" x14ac:dyDescent="0.25">
      <c r="B69" s="79"/>
      <c r="C69" s="82"/>
      <c r="D69" s="81"/>
      <c r="E69" s="81"/>
      <c r="F69" s="81"/>
      <c r="G69" s="81" t="str">
        <f>CONCATENATE($C64,"_",$C65,"_",G67)</f>
        <v>1_3_2002</v>
      </c>
      <c r="H69" s="81" t="str">
        <f>CONCATENATE($C64,"_",$C65,"_",H67)</f>
        <v>1_3_2018</v>
      </c>
      <c r="I69" s="82"/>
      <c r="J69" s="81"/>
      <c r="K69" s="81"/>
      <c r="L69" s="81"/>
      <c r="M69" s="81" t="str">
        <f>IF($G67+M68&gt;$H67,0,CONCATENATE($C64,"_",$C65,"_",$G67+M68))</f>
        <v>1_3_2003</v>
      </c>
      <c r="N69" s="81" t="str">
        <f t="shared" ref="N69:AB69" si="14">IF($G67+N68&gt;$H67,0,CONCATENATE($C64,"_",$C65,"_",$G67+N68))</f>
        <v>1_3_2004</v>
      </c>
      <c r="O69" s="81" t="str">
        <f t="shared" si="14"/>
        <v>1_3_2005</v>
      </c>
      <c r="P69" s="81" t="str">
        <f t="shared" si="14"/>
        <v>1_3_2006</v>
      </c>
      <c r="Q69" s="81" t="str">
        <f t="shared" si="14"/>
        <v>1_3_2007</v>
      </c>
      <c r="R69" s="81" t="str">
        <f t="shared" si="14"/>
        <v>1_3_2008</v>
      </c>
      <c r="S69" s="81" t="str">
        <f t="shared" si="14"/>
        <v>1_3_2009</v>
      </c>
      <c r="T69" s="81" t="str">
        <f t="shared" si="14"/>
        <v>1_3_2010</v>
      </c>
      <c r="U69" s="81" t="str">
        <f t="shared" si="14"/>
        <v>1_3_2011</v>
      </c>
      <c r="V69" s="81" t="str">
        <f t="shared" si="14"/>
        <v>1_3_2012</v>
      </c>
      <c r="W69" s="81" t="str">
        <f t="shared" si="14"/>
        <v>1_3_2013</v>
      </c>
      <c r="X69" s="81" t="str">
        <f t="shared" si="14"/>
        <v>1_3_2014</v>
      </c>
      <c r="Y69" s="81" t="str">
        <f t="shared" si="14"/>
        <v>1_3_2015</v>
      </c>
      <c r="Z69" s="81" t="str">
        <f t="shared" si="14"/>
        <v>1_3_2016</v>
      </c>
      <c r="AA69" s="81" t="str">
        <f t="shared" si="14"/>
        <v>1_3_2017</v>
      </c>
      <c r="AB69" s="81" t="str">
        <f t="shared" si="14"/>
        <v>1_3_2018</v>
      </c>
      <c r="AC69" s="81"/>
      <c r="AD69" s="81"/>
    </row>
    <row r="70" spans="2:30" ht="14.1" hidden="1" customHeight="1" x14ac:dyDescent="0.25">
      <c r="B70" s="79"/>
      <c r="C70" s="82"/>
      <c r="D70" s="81"/>
      <c r="E70" s="81"/>
      <c r="F70" s="81" t="s">
        <v>29</v>
      </c>
      <c r="G70" s="93"/>
      <c r="H70" s="93"/>
      <c r="I70" s="82"/>
      <c r="J70" s="81"/>
      <c r="K70" s="81"/>
      <c r="L70" s="81" t="s">
        <v>29</v>
      </c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</row>
    <row r="71" spans="2:30" x14ac:dyDescent="0.25">
      <c r="B71" s="79" t="s">
        <v>40</v>
      </c>
      <c r="C71" s="82" t="s">
        <v>27</v>
      </c>
      <c r="D71" s="81" t="s">
        <v>8</v>
      </c>
      <c r="E71" s="94">
        <v>0.83279999999999998</v>
      </c>
      <c r="F71" s="81">
        <f>MATCH($D71,FAC_TOTALS_APTA!$A$2:$BS$2,)</f>
        <v>11</v>
      </c>
      <c r="G71" s="93">
        <f>VLOOKUP(G69,FAC_TOTALS_APTA!$A$4:$BS$143,$F71,FALSE)</f>
        <v>13624.4009482081</v>
      </c>
      <c r="H71" s="93">
        <f>VLOOKUP(H69,FAC_TOTALS_APTA!$A$4:$BS$143,$F71,FALSE)</f>
        <v>25700.075049190898</v>
      </c>
      <c r="I71" s="95">
        <f>IFERROR(H71/G71-1,"-")</f>
        <v>0.88632697664193505</v>
      </c>
      <c r="J71" s="96" t="str">
        <f>IF(C71="Log","_log","")</f>
        <v>_log</v>
      </c>
      <c r="K71" s="96" t="str">
        <f>CONCATENATE(D71,J71,"_FAC")</f>
        <v>VRM_ADJ_log_FAC</v>
      </c>
      <c r="L71" s="81">
        <f>MATCH($K71,FAC_TOTALS_APTA!$A$2:$BQ$2,)</f>
        <v>25</v>
      </c>
      <c r="M71" s="93">
        <f>IF(M69=0,0,VLOOKUP(M69,FAC_TOTALS_APTA!$A$4:$BS$143,$L71,FALSE))</f>
        <v>-11346.7948749022</v>
      </c>
      <c r="N71" s="93">
        <f>IF(N69=0,0,VLOOKUP(N69,FAC_TOTALS_APTA!$A$4:$BS$143,$L71,FALSE))</f>
        <v>65560.968426983396</v>
      </c>
      <c r="O71" s="93">
        <f>IF(O69=0,0,VLOOKUP(O69,FAC_TOTALS_APTA!$A$4:$BS$143,$L71,FALSE))</f>
        <v>11522.685069433101</v>
      </c>
      <c r="P71" s="93">
        <f>IF(P69=0,0,VLOOKUP(P69,FAC_TOTALS_APTA!$A$4:$BS$143,$L71,FALSE))</f>
        <v>-38583.932792667998</v>
      </c>
      <c r="Q71" s="93">
        <f>IF(Q69=0,0,VLOOKUP(Q69,FAC_TOTALS_APTA!$A$4:$BS$143,$L71,FALSE))</f>
        <v>93174.1682669492</v>
      </c>
      <c r="R71" s="93">
        <f>IF(R69=0,0,VLOOKUP(R69,FAC_TOTALS_APTA!$A$4:$BS$143,$L71,FALSE))</f>
        <v>65521.3959359375</v>
      </c>
      <c r="S71" s="93">
        <f>IF(S69=0,0,VLOOKUP(S69,FAC_TOTALS_APTA!$A$4:$BS$143,$L71,FALSE))</f>
        <v>-103825.18909873</v>
      </c>
      <c r="T71" s="93">
        <f>IF(T69=0,0,VLOOKUP(T69,FAC_TOTALS_APTA!$A$4:$BS$143,$L71,FALSE))</f>
        <v>56693.993334409497</v>
      </c>
      <c r="U71" s="93">
        <f>IF(U69=0,0,VLOOKUP(U69,FAC_TOTALS_APTA!$A$4:$BS$143,$L71,FALSE))</f>
        <v>-10670.623480099201</v>
      </c>
      <c r="V71" s="93">
        <f>IF(V69=0,0,VLOOKUP(V69,FAC_TOTALS_APTA!$A$4:$BS$143,$L71,FALSE))</f>
        <v>54212.521979515397</v>
      </c>
      <c r="W71" s="93">
        <f>IF(W69=0,0,VLOOKUP(W69,FAC_TOTALS_APTA!$A$4:$BS$143,$L71,FALSE))</f>
        <v>13354.822601288801</v>
      </c>
      <c r="X71" s="93">
        <f>IF(X69=0,0,VLOOKUP(X69,FAC_TOTALS_APTA!$A$4:$BS$143,$L71,FALSE))</f>
        <v>-22112.439692862801</v>
      </c>
      <c r="Y71" s="93">
        <f>IF(Y69=0,0,VLOOKUP(Y69,FAC_TOTALS_APTA!$A$4:$BS$143,$L71,FALSE))</f>
        <v>11934.672220352701</v>
      </c>
      <c r="Z71" s="93">
        <f>IF(Z69=0,0,VLOOKUP(Z69,FAC_TOTALS_APTA!$A$4:$BS$143,$L71,FALSE))</f>
        <v>8962.5064615273895</v>
      </c>
      <c r="AA71" s="93">
        <f>IF(AA69=0,0,VLOOKUP(AA69,FAC_TOTALS_APTA!$A$4:$BS$143,$L71,FALSE))</f>
        <v>28366.1561638352</v>
      </c>
      <c r="AB71" s="93">
        <f>IF(AB69=0,0,VLOOKUP(AB69,FAC_TOTALS_APTA!$A$4:$BS$143,$L71,FALSE))</f>
        <v>6456.1939103196601</v>
      </c>
      <c r="AC71" s="97">
        <f>SUM(M71:AB71)</f>
        <v>229221.10443128963</v>
      </c>
      <c r="AD71" s="98">
        <f>AC71/G86</f>
        <v>0.52959200297544673</v>
      </c>
    </row>
    <row r="72" spans="2:30" x14ac:dyDescent="0.25">
      <c r="B72" s="79" t="s">
        <v>63</v>
      </c>
      <c r="C72" s="82" t="s">
        <v>27</v>
      </c>
      <c r="D72" s="81" t="s">
        <v>20</v>
      </c>
      <c r="E72" s="94">
        <v>-0.59099999999999997</v>
      </c>
      <c r="F72" s="81">
        <f>MATCH($D72,FAC_TOTALS_APTA!$A$2:$BS$2,)</f>
        <v>12</v>
      </c>
      <c r="G72" s="99">
        <f>VLOOKUP(G69,FAC_TOTALS_APTA!$A$4:$BS$143,$F72,FALSE)</f>
        <v>4.1241436058516499</v>
      </c>
      <c r="H72" s="99">
        <f>VLOOKUP(H69,FAC_TOTALS_APTA!$A$4:$BS$143,$F72,FALSE)</f>
        <v>4.63398847896757</v>
      </c>
      <c r="I72" s="95">
        <f t="shared" ref="I72:I84" si="15">IFERROR(H72/G72-1,"-")</f>
        <v>0.12362442287230579</v>
      </c>
      <c r="J72" s="96" t="str">
        <f t="shared" ref="J72:J80" si="16">IF(C72="Log","_log","")</f>
        <v>_log</v>
      </c>
      <c r="K72" s="96" t="str">
        <f t="shared" ref="K72:K85" si="17">CONCATENATE(D72,J72,"_FAC")</f>
        <v>FARE_per_UPT_2018_log_FAC</v>
      </c>
      <c r="L72" s="81">
        <f>MATCH($K72,FAC_TOTALS_APTA!$A$2:$BQ$2,)</f>
        <v>26</v>
      </c>
      <c r="M72" s="93">
        <f>IF(M69=0,0,VLOOKUP(M69,FAC_TOTALS_APTA!$A$4:$BS$143,$L72,FALSE))</f>
        <v>-15793.0258023194</v>
      </c>
      <c r="N72" s="93">
        <f>IF(N69=0,0,VLOOKUP(N69,FAC_TOTALS_APTA!$A$4:$BS$143,$L72,FALSE))</f>
        <v>-2833.2748384772699</v>
      </c>
      <c r="O72" s="93">
        <f>IF(O69=0,0,VLOOKUP(O69,FAC_TOTALS_APTA!$A$4:$BS$143,$L72,FALSE))</f>
        <v>-7872.80494853864</v>
      </c>
      <c r="P72" s="93">
        <f>IF(P69=0,0,VLOOKUP(P69,FAC_TOTALS_APTA!$A$4:$BS$143,$L72,FALSE))</f>
        <v>-16721.502178964402</v>
      </c>
      <c r="Q72" s="93">
        <f>IF(Q69=0,0,VLOOKUP(Q69,FAC_TOTALS_APTA!$A$4:$BS$143,$L72,FALSE))</f>
        <v>-3822.0752718385302</v>
      </c>
      <c r="R72" s="93">
        <f>IF(R69=0,0,VLOOKUP(R69,FAC_TOTALS_APTA!$A$4:$BS$143,$L72,FALSE))</f>
        <v>-34565.948818693199</v>
      </c>
      <c r="S72" s="93">
        <f>IF(S69=0,0,VLOOKUP(S69,FAC_TOTALS_APTA!$A$4:$BS$143,$L72,FALSE))</f>
        <v>-13151.1654251569</v>
      </c>
      <c r="T72" s="93">
        <f>IF(T69=0,0,VLOOKUP(T69,FAC_TOTALS_APTA!$A$4:$BS$143,$L72,FALSE))</f>
        <v>-5884.3213292933397</v>
      </c>
      <c r="U72" s="93">
        <f>IF(U69=0,0,VLOOKUP(U69,FAC_TOTALS_APTA!$A$4:$BS$143,$L72,FALSE))</f>
        <v>11937.7781864075</v>
      </c>
      <c r="V72" s="93">
        <f>IF(V69=0,0,VLOOKUP(V69,FAC_TOTALS_APTA!$A$4:$BS$143,$L72,FALSE))</f>
        <v>19861.763197405799</v>
      </c>
      <c r="W72" s="93">
        <f>IF(W69=0,0,VLOOKUP(W69,FAC_TOTALS_APTA!$A$4:$BS$143,$L72,FALSE))</f>
        <v>-18023.639097932501</v>
      </c>
      <c r="X72" s="93">
        <f>IF(X69=0,0,VLOOKUP(X69,FAC_TOTALS_APTA!$A$4:$BS$143,$L72,FALSE))</f>
        <v>-3582.5684065522501</v>
      </c>
      <c r="Y72" s="93">
        <f>IF(Y69=0,0,VLOOKUP(Y69,FAC_TOTALS_APTA!$A$4:$BS$143,$L72,FALSE))</f>
        <v>22616.299242610599</v>
      </c>
      <c r="Z72" s="93">
        <f>IF(Z69=0,0,VLOOKUP(Z69,FAC_TOTALS_APTA!$A$4:$BS$143,$L72,FALSE))</f>
        <v>-27880.8838421234</v>
      </c>
      <c r="AA72" s="93">
        <f>IF(AA69=0,0,VLOOKUP(AA69,FAC_TOTALS_APTA!$A$4:$BS$143,$L72,FALSE))</f>
        <v>29296.942636641801</v>
      </c>
      <c r="AB72" s="93">
        <f>IF(AB69=0,0,VLOOKUP(AB69,FAC_TOTALS_APTA!$A$4:$BS$143,$L72,FALSE))</f>
        <v>-11786.8062349416</v>
      </c>
      <c r="AC72" s="97">
        <f t="shared" ref="AC72:AC84" si="18">SUM(M72:AB72)</f>
        <v>-78205.232931765713</v>
      </c>
      <c r="AD72" s="98">
        <f>AC72/G86</f>
        <v>-0.18068522117216357</v>
      </c>
    </row>
    <row r="73" spans="2:30" x14ac:dyDescent="0.25">
      <c r="B73" s="79" t="s">
        <v>59</v>
      </c>
      <c r="C73" s="82" t="s">
        <v>27</v>
      </c>
      <c r="D73" s="81" t="s">
        <v>9</v>
      </c>
      <c r="E73" s="94">
        <v>0.37669999999999998</v>
      </c>
      <c r="F73" s="81">
        <f>MATCH($D73,FAC_TOTALS_APTA!$A$2:$BS$2,)</f>
        <v>13</v>
      </c>
      <c r="G73" s="93">
        <f>VLOOKUP(G69,FAC_TOTALS_APTA!$A$4:$BS$143,$F73,FALSE)</f>
        <v>582204.38510840503</v>
      </c>
      <c r="H73" s="93">
        <f>VLOOKUP(H69,FAC_TOTALS_APTA!$A$4:$BS$143,$F73,FALSE)</f>
        <v>813487.90422204102</v>
      </c>
      <c r="I73" s="95">
        <f t="shared" si="15"/>
        <v>0.39725485590523602</v>
      </c>
      <c r="J73" s="96" t="str">
        <f t="shared" si="16"/>
        <v>_log</v>
      </c>
      <c r="K73" s="96" t="str">
        <f t="shared" si="17"/>
        <v>POP_EMP_log_FAC</v>
      </c>
      <c r="L73" s="81">
        <f>MATCH($K73,FAC_TOTALS_APTA!$A$2:$BQ$2,)</f>
        <v>27</v>
      </c>
      <c r="M73" s="93">
        <f>IF(M69=0,0,VLOOKUP(M69,FAC_TOTALS_APTA!$A$4:$BS$143,$L73,FALSE))</f>
        <v>6154.3701210244399</v>
      </c>
      <c r="N73" s="93">
        <f>IF(N69=0,0,VLOOKUP(N69,FAC_TOTALS_APTA!$A$4:$BS$143,$L73,FALSE))</f>
        <v>5098.7430346868896</v>
      </c>
      <c r="O73" s="93">
        <f>IF(O69=0,0,VLOOKUP(O69,FAC_TOTALS_APTA!$A$4:$BS$143,$L73,FALSE))</f>
        <v>6066.1278438688396</v>
      </c>
      <c r="P73" s="93">
        <f>IF(P69=0,0,VLOOKUP(P69,FAC_TOTALS_APTA!$A$4:$BS$143,$L73,FALSE))</f>
        <v>10931.343010806</v>
      </c>
      <c r="Q73" s="93">
        <f>IF(Q69=0,0,VLOOKUP(Q69,FAC_TOTALS_APTA!$A$4:$BS$143,$L73,FALSE))</f>
        <v>5160.2995408712104</v>
      </c>
      <c r="R73" s="93">
        <f>IF(R69=0,0,VLOOKUP(R69,FAC_TOTALS_APTA!$A$4:$BS$143,$L73,FALSE))</f>
        <v>-309.96486234607602</v>
      </c>
      <c r="S73" s="93">
        <f>IF(S69=0,0,VLOOKUP(S69,FAC_TOTALS_APTA!$A$4:$BS$143,$L73,FALSE))</f>
        <v>-2283.10443852655</v>
      </c>
      <c r="T73" s="93">
        <f>IF(T69=0,0,VLOOKUP(T69,FAC_TOTALS_APTA!$A$4:$BS$143,$L73,FALSE))</f>
        <v>1809.7025174604601</v>
      </c>
      <c r="U73" s="93">
        <f>IF(U69=0,0,VLOOKUP(U69,FAC_TOTALS_APTA!$A$4:$BS$143,$L73,FALSE))</f>
        <v>984.75717910942399</v>
      </c>
      <c r="V73" s="93">
        <f>IF(V69=0,0,VLOOKUP(V69,FAC_TOTALS_APTA!$A$4:$BS$143,$L73,FALSE))</f>
        <v>1893.2418830577201</v>
      </c>
      <c r="W73" s="93">
        <f>IF(W69=0,0,VLOOKUP(W69,FAC_TOTALS_APTA!$A$4:$BS$143,$L73,FALSE))</f>
        <v>-626.28380867828105</v>
      </c>
      <c r="X73" s="93">
        <f>IF(X69=0,0,VLOOKUP(X69,FAC_TOTALS_APTA!$A$4:$BS$143,$L73,FALSE))</f>
        <v>-414.83602486537097</v>
      </c>
      <c r="Y73" s="93">
        <f>IF(Y69=0,0,VLOOKUP(Y69,FAC_TOTALS_APTA!$A$4:$BS$143,$L73,FALSE))</f>
        <v>1882.007346415</v>
      </c>
      <c r="Z73" s="93">
        <f>IF(Z69=0,0,VLOOKUP(Z69,FAC_TOTALS_APTA!$A$4:$BS$143,$L73,FALSE))</f>
        <v>2828.7379196997299</v>
      </c>
      <c r="AA73" s="93">
        <f>IF(AA69=0,0,VLOOKUP(AA69,FAC_TOTALS_APTA!$A$4:$BS$143,$L73,FALSE))</f>
        <v>2817.8918164545998</v>
      </c>
      <c r="AB73" s="93">
        <f>IF(AB69=0,0,VLOOKUP(AB69,FAC_TOTALS_APTA!$A$4:$BS$143,$L73,FALSE))</f>
        <v>2572.6248089432902</v>
      </c>
      <c r="AC73" s="97">
        <f t="shared" si="18"/>
        <v>44565.657887981331</v>
      </c>
      <c r="AD73" s="98">
        <f>AC73/G86</f>
        <v>0.10296441107973665</v>
      </c>
    </row>
    <row r="74" spans="2:30" x14ac:dyDescent="0.25">
      <c r="B74" s="79" t="s">
        <v>83</v>
      </c>
      <c r="C74" s="82"/>
      <c r="D74" s="81" t="s">
        <v>11</v>
      </c>
      <c r="E74" s="94">
        <v>5.4999999999999997E-3</v>
      </c>
      <c r="F74" s="81">
        <f>MATCH($D74,FAC_TOTALS_APTA!$A$2:$BS$2,)</f>
        <v>17</v>
      </c>
      <c r="G74" s="99">
        <f>VLOOKUP(G69,FAC_TOTALS_APTA!$A$4:$BS$143,$F74,FALSE)</f>
        <v>6.4423311678397104</v>
      </c>
      <c r="H74" s="99">
        <f>VLOOKUP(H69,FAC_TOTALS_APTA!$A$4:$BS$143,$F74,FALSE)</f>
        <v>3.6834481166480901</v>
      </c>
      <c r="I74" s="95">
        <f t="shared" si="15"/>
        <v>-0.42824297281767165</v>
      </c>
      <c r="J74" s="96" t="str">
        <f t="shared" si="16"/>
        <v/>
      </c>
      <c r="K74" s="96" t="str">
        <f t="shared" si="17"/>
        <v>TSD_POP_PCT_FAC</v>
      </c>
      <c r="L74" s="81">
        <f>MATCH($K74,FAC_TOTALS_APTA!$A$2:$BQ$2,)</f>
        <v>31</v>
      </c>
      <c r="M74" s="93">
        <f>IF(M69=0,0,VLOOKUP(M69,FAC_TOTALS_APTA!$A$4:$BS$143,$L74,FALSE))</f>
        <v>-1619.5137233520099</v>
      </c>
      <c r="N74" s="93">
        <f>IF(N69=0,0,VLOOKUP(N69,FAC_TOTALS_APTA!$A$4:$BS$143,$L74,FALSE))</f>
        <v>-1313.94341907014</v>
      </c>
      <c r="O74" s="93">
        <f>IF(O69=0,0,VLOOKUP(O69,FAC_TOTALS_APTA!$A$4:$BS$143,$L74,FALSE))</f>
        <v>-1326.0958640276799</v>
      </c>
      <c r="P74" s="93">
        <f>IF(P69=0,0,VLOOKUP(P69,FAC_TOTALS_APTA!$A$4:$BS$143,$L74,FALSE))</f>
        <v>-1542.54333481098</v>
      </c>
      <c r="Q74" s="93">
        <f>IF(Q69=0,0,VLOOKUP(Q69,FAC_TOTALS_APTA!$A$4:$BS$143,$L74,FALSE))</f>
        <v>-930.13586174344505</v>
      </c>
      <c r="R74" s="93">
        <f>IF(R69=0,0,VLOOKUP(R69,FAC_TOTALS_APTA!$A$4:$BS$143,$L74,FALSE))</f>
        <v>-589.99099438456403</v>
      </c>
      <c r="S74" s="93">
        <f>IF(S69=0,0,VLOOKUP(S69,FAC_TOTALS_APTA!$A$4:$BS$143,$L74,FALSE))</f>
        <v>-677.54855278294303</v>
      </c>
      <c r="T74" s="93">
        <f>IF(T69=0,0,VLOOKUP(T69,FAC_TOTALS_APTA!$A$4:$BS$143,$L74,FALSE))</f>
        <v>-664.43947318469395</v>
      </c>
      <c r="U74" s="93">
        <f>IF(U69=0,0,VLOOKUP(U69,FAC_TOTALS_APTA!$A$4:$BS$143,$L74,FALSE))</f>
        <v>-550.59100869007204</v>
      </c>
      <c r="V74" s="93">
        <f>IF(V69=0,0,VLOOKUP(V69,FAC_TOTALS_APTA!$A$4:$BS$143,$L74,FALSE))</f>
        <v>332.48234285367602</v>
      </c>
      <c r="W74" s="93">
        <f>IF(W69=0,0,VLOOKUP(W69,FAC_TOTALS_APTA!$A$4:$BS$143,$L74,FALSE))</f>
        <v>136.66547339351601</v>
      </c>
      <c r="X74" s="93">
        <f>IF(X69=0,0,VLOOKUP(X69,FAC_TOTALS_APTA!$A$4:$BS$143,$L74,FALSE))</f>
        <v>349.92125571935799</v>
      </c>
      <c r="Y74" s="93">
        <f>IF(Y69=0,0,VLOOKUP(Y69,FAC_TOTALS_APTA!$A$4:$BS$143,$L74,FALSE))</f>
        <v>332.52430115464199</v>
      </c>
      <c r="Z74" s="93">
        <f>IF(Z69=0,0,VLOOKUP(Z69,FAC_TOTALS_APTA!$A$4:$BS$143,$L74,FALSE))</f>
        <v>97.985576069168999</v>
      </c>
      <c r="AA74" s="93">
        <f>IF(AA69=0,0,VLOOKUP(AA69,FAC_TOTALS_APTA!$A$4:$BS$143,$L74,FALSE))</f>
        <v>-121.099958317519</v>
      </c>
      <c r="AB74" s="93">
        <f>IF(AB69=0,0,VLOOKUP(AB69,FAC_TOTALS_APTA!$A$4:$BS$143,$L74,FALSE))</f>
        <v>-82.086335970619999</v>
      </c>
      <c r="AC74" s="97">
        <f t="shared" si="18"/>
        <v>-8168.4095771443053</v>
      </c>
      <c r="AD74" s="98">
        <f>AC74/G86</f>
        <v>-1.8872277924916796E-2</v>
      </c>
    </row>
    <row r="75" spans="2:30" x14ac:dyDescent="0.2">
      <c r="B75" s="79" t="s">
        <v>60</v>
      </c>
      <c r="C75" s="82" t="s">
        <v>27</v>
      </c>
      <c r="D75" s="100" t="s">
        <v>19</v>
      </c>
      <c r="E75" s="94">
        <v>0.1762</v>
      </c>
      <c r="F75" s="81">
        <f>MATCH($D75,FAC_TOTALS_APTA!$A$2:$BS$2,)</f>
        <v>14</v>
      </c>
      <c r="G75" s="101">
        <f>VLOOKUP(G69,FAC_TOTALS_APTA!$A$4:$BS$143,$F75,FALSE)</f>
        <v>1.87878283559788</v>
      </c>
      <c r="H75" s="101">
        <f>VLOOKUP(H69,FAC_TOTALS_APTA!$A$4:$BS$143,$F75,FALSE)</f>
        <v>2.70281490365615</v>
      </c>
      <c r="I75" s="95">
        <f t="shared" si="15"/>
        <v>0.43859889096551208</v>
      </c>
      <c r="J75" s="96" t="str">
        <f t="shared" si="16"/>
        <v>_log</v>
      </c>
      <c r="K75" s="96" t="str">
        <f t="shared" si="17"/>
        <v>GAS_PRICE_2018_log_FAC</v>
      </c>
      <c r="L75" s="81">
        <f>MATCH($K75,FAC_TOTALS_APTA!$A$2:$BQ$2,)</f>
        <v>28</v>
      </c>
      <c r="M75" s="93">
        <f>IF(M69=0,0,VLOOKUP(M69,FAC_TOTALS_APTA!$A$4:$BS$143,$L75,FALSE))</f>
        <v>7191.8030236700197</v>
      </c>
      <c r="N75" s="93">
        <f>IF(N69=0,0,VLOOKUP(N69,FAC_TOTALS_APTA!$A$4:$BS$143,$L75,FALSE))</f>
        <v>8697.3620306401408</v>
      </c>
      <c r="O75" s="93">
        <f>IF(O69=0,0,VLOOKUP(O69,FAC_TOTALS_APTA!$A$4:$BS$143,$L75,FALSE))</f>
        <v>12082.795667662</v>
      </c>
      <c r="P75" s="93">
        <f>IF(P69=0,0,VLOOKUP(P69,FAC_TOTALS_APTA!$A$4:$BS$143,$L75,FALSE))</f>
        <v>8134.8972251710102</v>
      </c>
      <c r="Q75" s="93">
        <f>IF(Q69=0,0,VLOOKUP(Q69,FAC_TOTALS_APTA!$A$4:$BS$143,$L75,FALSE))</f>
        <v>3354.9028807787899</v>
      </c>
      <c r="R75" s="93">
        <f>IF(R69=0,0,VLOOKUP(R69,FAC_TOTALS_APTA!$A$4:$BS$143,$L75,FALSE))</f>
        <v>10928.9994913849</v>
      </c>
      <c r="S75" s="93">
        <f>IF(S69=0,0,VLOOKUP(S69,FAC_TOTALS_APTA!$A$4:$BS$143,$L75,FALSE))</f>
        <v>-25890.741430822502</v>
      </c>
      <c r="T75" s="93">
        <f>IF(T69=0,0,VLOOKUP(T69,FAC_TOTALS_APTA!$A$4:$BS$143,$L75,FALSE))</f>
        <v>11504.221911810801</v>
      </c>
      <c r="U75" s="93">
        <f>IF(U69=0,0,VLOOKUP(U69,FAC_TOTALS_APTA!$A$4:$BS$143,$L75,FALSE))</f>
        <v>15808.8935522669</v>
      </c>
      <c r="V75" s="93">
        <f>IF(V69=0,0,VLOOKUP(V69,FAC_TOTALS_APTA!$A$4:$BS$143,$L75,FALSE))</f>
        <v>-75.947866016039796</v>
      </c>
      <c r="W75" s="93">
        <f>IF(W69=0,0,VLOOKUP(W69,FAC_TOTALS_APTA!$A$4:$BS$143,$L75,FALSE))</f>
        <v>-2929.6222398468199</v>
      </c>
      <c r="X75" s="93">
        <f>IF(X69=0,0,VLOOKUP(X69,FAC_TOTALS_APTA!$A$4:$BS$143,$L75,FALSE))</f>
        <v>-4109.3038781752502</v>
      </c>
      <c r="Y75" s="93">
        <f>IF(Y69=0,0,VLOOKUP(Y69,FAC_TOTALS_APTA!$A$4:$BS$143,$L75,FALSE))</f>
        <v>-24907.565702272401</v>
      </c>
      <c r="Z75" s="93">
        <f>IF(Z69=0,0,VLOOKUP(Z69,FAC_TOTALS_APTA!$A$4:$BS$143,$L75,FALSE))</f>
        <v>-7228.0542251487204</v>
      </c>
      <c r="AA75" s="93">
        <f>IF(AA69=0,0,VLOOKUP(AA69,FAC_TOTALS_APTA!$A$4:$BS$143,$L75,FALSE))</f>
        <v>6160.1728037267103</v>
      </c>
      <c r="AB75" s="93">
        <f>IF(AB69=0,0,VLOOKUP(AB69,FAC_TOTALS_APTA!$A$4:$BS$143,$L75,FALSE))</f>
        <v>6592.9685952394002</v>
      </c>
      <c r="AC75" s="97">
        <f t="shared" si="18"/>
        <v>25315.781840068939</v>
      </c>
      <c r="AD75" s="98">
        <f>AC75/G86</f>
        <v>5.8489534132710658E-2</v>
      </c>
    </row>
    <row r="76" spans="2:30" x14ac:dyDescent="0.25">
      <c r="B76" s="79" t="s">
        <v>57</v>
      </c>
      <c r="C76" s="82" t="s">
        <v>27</v>
      </c>
      <c r="D76" s="81" t="s">
        <v>18</v>
      </c>
      <c r="E76" s="94">
        <v>-0.27529999999999999</v>
      </c>
      <c r="F76" s="81">
        <f>MATCH($D76,FAC_TOTALS_APTA!$A$2:$BS$2,)</f>
        <v>15</v>
      </c>
      <c r="G76" s="99">
        <f>VLOOKUP(G69,FAC_TOTALS_APTA!$A$4:$BS$143,$F76,FALSE)</f>
        <v>33117.002644253596</v>
      </c>
      <c r="H76" s="99">
        <f>VLOOKUP(H69,FAC_TOTALS_APTA!$A$4:$BS$143,$F76,FALSE)</f>
        <v>28384.050607585399</v>
      </c>
      <c r="I76" s="95">
        <f t="shared" si="15"/>
        <v>-0.14291607509019089</v>
      </c>
      <c r="J76" s="96" t="str">
        <f t="shared" si="16"/>
        <v>_log</v>
      </c>
      <c r="K76" s="96" t="str">
        <f t="shared" si="17"/>
        <v>TOTAL_MED_INC_INDIV_2018_log_FAC</v>
      </c>
      <c r="L76" s="81">
        <f>MATCH($K76,FAC_TOTALS_APTA!$A$2:$BQ$2,)</f>
        <v>29</v>
      </c>
      <c r="M76" s="93">
        <f>IF(M69=0,0,VLOOKUP(M69,FAC_TOTALS_APTA!$A$4:$BS$143,$L76,FALSE))</f>
        <v>6189.9417304543304</v>
      </c>
      <c r="N76" s="93">
        <f>IF(N69=0,0,VLOOKUP(N69,FAC_TOTALS_APTA!$A$4:$BS$143,$L76,FALSE))</f>
        <v>6610.7548161025798</v>
      </c>
      <c r="O76" s="93">
        <f>IF(O69=0,0,VLOOKUP(O69,FAC_TOTALS_APTA!$A$4:$BS$143,$L76,FALSE))</f>
        <v>7344.2598637010497</v>
      </c>
      <c r="P76" s="93">
        <f>IF(P69=0,0,VLOOKUP(P69,FAC_TOTALS_APTA!$A$4:$BS$143,$L76,FALSE))</f>
        <v>10527.738863963499</v>
      </c>
      <c r="Q76" s="93">
        <f>IF(Q69=0,0,VLOOKUP(Q69,FAC_TOTALS_APTA!$A$4:$BS$143,$L76,FALSE))</f>
        <v>4541.1296312374998</v>
      </c>
      <c r="R76" s="93">
        <f>IF(R69=0,0,VLOOKUP(R69,FAC_TOTALS_APTA!$A$4:$BS$143,$L76,FALSE))</f>
        <v>-2951.7428197617501</v>
      </c>
      <c r="S76" s="93">
        <f>IF(S69=0,0,VLOOKUP(S69,FAC_TOTALS_APTA!$A$4:$BS$143,$L76,FALSE))</f>
        <v>3020.5218634129701</v>
      </c>
      <c r="T76" s="93">
        <f>IF(T69=0,0,VLOOKUP(T69,FAC_TOTALS_APTA!$A$4:$BS$143,$L76,FALSE))</f>
        <v>1655.0234467501</v>
      </c>
      <c r="U76" s="93">
        <f>IF(U69=0,0,VLOOKUP(U69,FAC_TOTALS_APTA!$A$4:$BS$143,$L76,FALSE))</f>
        <v>6001.9901543427204</v>
      </c>
      <c r="V76" s="93">
        <f>IF(V69=0,0,VLOOKUP(V69,FAC_TOTALS_APTA!$A$4:$BS$143,$L76,FALSE))</f>
        <v>766.22482834560503</v>
      </c>
      <c r="W76" s="93">
        <f>IF(W69=0,0,VLOOKUP(W69,FAC_TOTALS_APTA!$A$4:$BS$143,$L76,FALSE))</f>
        <v>-415.35598105382297</v>
      </c>
      <c r="X76" s="93">
        <f>IF(X69=0,0,VLOOKUP(X69,FAC_TOTALS_APTA!$A$4:$BS$143,$L76,FALSE))</f>
        <v>-673.96952934815795</v>
      </c>
      <c r="Y76" s="93">
        <f>IF(Y69=0,0,VLOOKUP(Y69,FAC_TOTALS_APTA!$A$4:$BS$143,$L76,FALSE))</f>
        <v>-5991.6104715182501</v>
      </c>
      <c r="Z76" s="93">
        <f>IF(Z69=0,0,VLOOKUP(Z69,FAC_TOTALS_APTA!$A$4:$BS$143,$L76,FALSE))</f>
        <v>-4032.79200021113</v>
      </c>
      <c r="AA76" s="93">
        <f>IF(AA69=0,0,VLOOKUP(AA69,FAC_TOTALS_APTA!$A$4:$BS$143,$L76,FALSE))</f>
        <v>-4580.2510976537997</v>
      </c>
      <c r="AB76" s="93">
        <f>IF(AB69=0,0,VLOOKUP(AB69,FAC_TOTALS_APTA!$A$4:$BS$143,$L76,FALSE))</f>
        <v>-4886.8848236628601</v>
      </c>
      <c r="AC76" s="97">
        <f t="shared" si="18"/>
        <v>23124.978475100586</v>
      </c>
      <c r="AD76" s="98">
        <f>AC76/G86</f>
        <v>5.3427906212116093E-2</v>
      </c>
    </row>
    <row r="77" spans="2:30" x14ac:dyDescent="0.25">
      <c r="B77" s="79" t="s">
        <v>84</v>
      </c>
      <c r="C77" s="82"/>
      <c r="D77" s="81" t="s">
        <v>10</v>
      </c>
      <c r="E77" s="94">
        <v>6.8999999999999999E-3</v>
      </c>
      <c r="F77" s="81">
        <f>MATCH($D77,FAC_TOTALS_APTA!$A$2:$BS$2,)</f>
        <v>16</v>
      </c>
      <c r="G77" s="93">
        <f>VLOOKUP(G69,FAC_TOTALS_APTA!$A$4:$BS$143,$F77,FALSE)</f>
        <v>7.2110091952154098</v>
      </c>
      <c r="H77" s="93">
        <f>VLOOKUP(H69,FAC_TOTALS_APTA!$A$4:$BS$143,$F77,FALSE)</f>
        <v>5.74293740486819</v>
      </c>
      <c r="I77" s="95">
        <f t="shared" si="15"/>
        <v>-0.20358756321116644</v>
      </c>
      <c r="J77" s="96" t="str">
        <f t="shared" si="16"/>
        <v/>
      </c>
      <c r="K77" s="96" t="str">
        <f t="shared" si="17"/>
        <v>PCT_HH_NO_VEH_FAC</v>
      </c>
      <c r="L77" s="81">
        <f>MATCH($K77,FAC_TOTALS_APTA!$A$2:$BQ$2,)</f>
        <v>30</v>
      </c>
      <c r="M77" s="93">
        <f>IF(M69=0,0,VLOOKUP(M69,FAC_TOTALS_APTA!$A$4:$BS$143,$L77,FALSE))</f>
        <v>-102.115939442298</v>
      </c>
      <c r="N77" s="93">
        <f>IF(N69=0,0,VLOOKUP(N69,FAC_TOTALS_APTA!$A$4:$BS$143,$L77,FALSE))</f>
        <v>-123.254917933429</v>
      </c>
      <c r="O77" s="93">
        <f>IF(O69=0,0,VLOOKUP(O69,FAC_TOTALS_APTA!$A$4:$BS$143,$L77,FALSE))</f>
        <v>67.503213728920997</v>
      </c>
      <c r="P77" s="93">
        <f>IF(P69=0,0,VLOOKUP(P69,FAC_TOTALS_APTA!$A$4:$BS$143,$L77,FALSE))</f>
        <v>-1151.73721300794</v>
      </c>
      <c r="Q77" s="93">
        <f>IF(Q69=0,0,VLOOKUP(Q69,FAC_TOTALS_APTA!$A$4:$BS$143,$L77,FALSE))</f>
        <v>1976.76979954428</v>
      </c>
      <c r="R77" s="93">
        <f>IF(R69=0,0,VLOOKUP(R69,FAC_TOTALS_APTA!$A$4:$BS$143,$L77,FALSE))</f>
        <v>-70.401800080505694</v>
      </c>
      <c r="S77" s="93">
        <f>IF(S69=0,0,VLOOKUP(S69,FAC_TOTALS_APTA!$A$4:$BS$143,$L77,FALSE))</f>
        <v>526.13464370757299</v>
      </c>
      <c r="T77" s="93">
        <f>IF(T69=0,0,VLOOKUP(T69,FAC_TOTALS_APTA!$A$4:$BS$143,$L77,FALSE))</f>
        <v>-26.066134768588199</v>
      </c>
      <c r="U77" s="93">
        <f>IF(U69=0,0,VLOOKUP(U69,FAC_TOTALS_APTA!$A$4:$BS$143,$L77,FALSE))</f>
        <v>1145.55988627586</v>
      </c>
      <c r="V77" s="93">
        <f>IF(V69=0,0,VLOOKUP(V69,FAC_TOTALS_APTA!$A$4:$BS$143,$L77,FALSE))</f>
        <v>-943.91020601540697</v>
      </c>
      <c r="W77" s="93">
        <f>IF(W69=0,0,VLOOKUP(W69,FAC_TOTALS_APTA!$A$4:$BS$143,$L77,FALSE))</f>
        <v>-1247.3215189797299</v>
      </c>
      <c r="X77" s="93">
        <f>IF(X69=0,0,VLOOKUP(X69,FAC_TOTALS_APTA!$A$4:$BS$143,$L77,FALSE))</f>
        <v>-484.67498661584602</v>
      </c>
      <c r="Y77" s="93">
        <f>IF(Y69=0,0,VLOOKUP(Y69,FAC_TOTALS_APTA!$A$4:$BS$143,$L77,FALSE))</f>
        <v>449.89905324022698</v>
      </c>
      <c r="Z77" s="93">
        <f>IF(Z69=0,0,VLOOKUP(Z69,FAC_TOTALS_APTA!$A$4:$BS$143,$L77,FALSE))</f>
        <v>-2122.75022992391</v>
      </c>
      <c r="AA77" s="93">
        <f>IF(AA69=0,0,VLOOKUP(AA69,FAC_TOTALS_APTA!$A$4:$BS$143,$L77,FALSE))</f>
        <v>-1278.62639308454</v>
      </c>
      <c r="AB77" s="93">
        <f>IF(AB69=0,0,VLOOKUP(AB69,FAC_TOTALS_APTA!$A$4:$BS$143,$L77,FALSE))</f>
        <v>-1658.5449897588201</v>
      </c>
      <c r="AC77" s="97">
        <f t="shared" si="18"/>
        <v>-5043.5377331141535</v>
      </c>
      <c r="AD77" s="98">
        <f>AC77/G86</f>
        <v>-1.1652579969846632E-2</v>
      </c>
    </row>
    <row r="78" spans="2:30" x14ac:dyDescent="0.25">
      <c r="B78" s="79" t="s">
        <v>58</v>
      </c>
      <c r="C78" s="82"/>
      <c r="D78" s="81" t="s">
        <v>35</v>
      </c>
      <c r="E78" s="94">
        <v>-3.0000000000000001E-3</v>
      </c>
      <c r="F78" s="81">
        <f>MATCH($D78,FAC_TOTALS_APTA!$A$2:$BS$2,)</f>
        <v>18</v>
      </c>
      <c r="G78" s="101">
        <f>VLOOKUP(G69,FAC_TOTALS_APTA!$A$4:$BS$143,$F78,FALSE)</f>
        <v>2.08501532535902</v>
      </c>
      <c r="H78" s="101">
        <f>VLOOKUP(H69,FAC_TOTALS_APTA!$A$4:$BS$143,$F78,FALSE)</f>
        <v>5.7151181503316604</v>
      </c>
      <c r="I78" s="95">
        <f t="shared" si="15"/>
        <v>1.741043713598398</v>
      </c>
      <c r="J78" s="96" t="str">
        <f t="shared" si="16"/>
        <v/>
      </c>
      <c r="K78" s="96" t="str">
        <f t="shared" si="17"/>
        <v>JTW_HOME_PCT_FAC</v>
      </c>
      <c r="L78" s="81">
        <f>MATCH($K78,FAC_TOTALS_APTA!$A$2:$BQ$2,)</f>
        <v>32</v>
      </c>
      <c r="M78" s="93">
        <f>IF(M69=0,0,VLOOKUP(M69,FAC_TOTALS_APTA!$A$4:$BS$143,$L78,FALSE))</f>
        <v>0</v>
      </c>
      <c r="N78" s="93">
        <f>IF(N69=0,0,VLOOKUP(N69,FAC_TOTALS_APTA!$A$4:$BS$143,$L78,FALSE))</f>
        <v>0</v>
      </c>
      <c r="O78" s="93">
        <f>IF(O69=0,0,VLOOKUP(O69,FAC_TOTALS_APTA!$A$4:$BS$143,$L78,FALSE))</f>
        <v>0</v>
      </c>
      <c r="P78" s="93">
        <f>IF(P69=0,0,VLOOKUP(P69,FAC_TOTALS_APTA!$A$4:$BS$143,$L78,FALSE))</f>
        <v>-1163.1276676033399</v>
      </c>
      <c r="Q78" s="93">
        <f>IF(Q69=0,0,VLOOKUP(Q69,FAC_TOTALS_APTA!$A$4:$BS$143,$L78,FALSE))</f>
        <v>-553.30650559596404</v>
      </c>
      <c r="R78" s="93">
        <f>IF(R69=0,0,VLOOKUP(R69,FAC_TOTALS_APTA!$A$4:$BS$143,$L78,FALSE))</f>
        <v>435.97733392248801</v>
      </c>
      <c r="S78" s="93">
        <f>IF(S69=0,0,VLOOKUP(S69,FAC_TOTALS_APTA!$A$4:$BS$143,$L78,FALSE))</f>
        <v>-204.39337855889801</v>
      </c>
      <c r="T78" s="93">
        <f>IF(T69=0,0,VLOOKUP(T69,FAC_TOTALS_APTA!$A$4:$BS$143,$L78,FALSE))</f>
        <v>-706.41875032504697</v>
      </c>
      <c r="U78" s="93">
        <f>IF(U69=0,0,VLOOKUP(U69,FAC_TOTALS_APTA!$A$4:$BS$143,$L78,FALSE))</f>
        <v>451.55168281216203</v>
      </c>
      <c r="V78" s="93">
        <f>IF(V69=0,0,VLOOKUP(V69,FAC_TOTALS_APTA!$A$4:$BS$143,$L78,FALSE))</f>
        <v>-438.75697054062198</v>
      </c>
      <c r="W78" s="93">
        <f>IF(W69=0,0,VLOOKUP(W69,FAC_TOTALS_APTA!$A$4:$BS$143,$L78,FALSE))</f>
        <v>-940.431017537191</v>
      </c>
      <c r="X78" s="93">
        <f>IF(X69=0,0,VLOOKUP(X69,FAC_TOTALS_APTA!$A$4:$BS$143,$L78,FALSE))</f>
        <v>559.60134086413905</v>
      </c>
      <c r="Y78" s="93">
        <f>IF(Y69=0,0,VLOOKUP(Y69,FAC_TOTALS_APTA!$A$4:$BS$143,$L78,FALSE))</f>
        <v>-573.993452926445</v>
      </c>
      <c r="Z78" s="93">
        <f>IF(Z69=0,0,VLOOKUP(Z69,FAC_TOTALS_APTA!$A$4:$BS$143,$L78,FALSE))</f>
        <v>124.649087024734</v>
      </c>
      <c r="AA78" s="93">
        <f>IF(AA69=0,0,VLOOKUP(AA69,FAC_TOTALS_APTA!$A$4:$BS$143,$L78,FALSE))</f>
        <v>-2051.4149478885502</v>
      </c>
      <c r="AB78" s="93">
        <f>IF(AB69=0,0,VLOOKUP(AB69,FAC_TOTALS_APTA!$A$4:$BS$143,$L78,FALSE))</f>
        <v>-1588.7651825344999</v>
      </c>
      <c r="AC78" s="97">
        <f t="shared" si="18"/>
        <v>-6648.8284288870345</v>
      </c>
      <c r="AD78" s="98">
        <f>AC78/G86</f>
        <v>-1.5361440535026596E-2</v>
      </c>
    </row>
    <row r="79" spans="2:30" hidden="1" x14ac:dyDescent="0.25">
      <c r="B79" s="79" t="s">
        <v>85</v>
      </c>
      <c r="C79" s="82"/>
      <c r="D79" s="109" t="s">
        <v>75</v>
      </c>
      <c r="E79" s="94">
        <v>-1.29E-2</v>
      </c>
      <c r="F79" s="81">
        <f>MATCH($D79,FAC_TOTALS_APTA!$A$2:$BS$2,)</f>
        <v>19</v>
      </c>
      <c r="G79" s="101">
        <f>VLOOKUP(G69,FAC_TOTALS_APTA!$A$4:$BS$143,$F79,FALSE)</f>
        <v>0</v>
      </c>
      <c r="H79" s="101">
        <f>VLOOKUP(H69,FAC_TOTALS_APTA!$A$4:$BS$143,$F79,FALSE)</f>
        <v>0</v>
      </c>
      <c r="I79" s="95" t="str">
        <f t="shared" si="15"/>
        <v>-</v>
      </c>
      <c r="J79" s="96" t="str">
        <f t="shared" si="16"/>
        <v/>
      </c>
      <c r="K79" s="96" t="str">
        <f t="shared" si="17"/>
        <v>YEARS_SINCE_TNC_BUS2_HINY_FAC</v>
      </c>
      <c r="L79" s="81">
        <f>MATCH($K79,FAC_TOTALS_APTA!$A$2:$BQ$2,)</f>
        <v>33</v>
      </c>
      <c r="M79" s="93">
        <f>IF(M69=0,0,VLOOKUP(M69,FAC_TOTALS_APTA!$A$4:$BS$143,$L79,FALSE))</f>
        <v>0</v>
      </c>
      <c r="N79" s="93">
        <f>IF(N69=0,0,VLOOKUP(N69,FAC_TOTALS_APTA!$A$4:$BS$143,$L79,FALSE))</f>
        <v>0</v>
      </c>
      <c r="O79" s="93">
        <f>IF(O69=0,0,VLOOKUP(O69,FAC_TOTALS_APTA!$A$4:$BS$143,$L79,FALSE))</f>
        <v>0</v>
      </c>
      <c r="P79" s="93">
        <f>IF(P69=0,0,VLOOKUP(P69,FAC_TOTALS_APTA!$A$4:$BS$143,$L79,FALSE))</f>
        <v>0</v>
      </c>
      <c r="Q79" s="93">
        <f>IF(Q69=0,0,VLOOKUP(Q69,FAC_TOTALS_APTA!$A$4:$BS$143,$L79,FALSE))</f>
        <v>0</v>
      </c>
      <c r="R79" s="93">
        <f>IF(R69=0,0,VLOOKUP(R69,FAC_TOTALS_APTA!$A$4:$BS$143,$L79,FALSE))</f>
        <v>0</v>
      </c>
      <c r="S79" s="93">
        <f>IF(S69=0,0,VLOOKUP(S69,FAC_TOTALS_APTA!$A$4:$BS$143,$L79,FALSE))</f>
        <v>0</v>
      </c>
      <c r="T79" s="93">
        <f>IF(T69=0,0,VLOOKUP(T69,FAC_TOTALS_APTA!$A$4:$BS$143,$L79,FALSE))</f>
        <v>0</v>
      </c>
      <c r="U79" s="93">
        <f>IF(U69=0,0,VLOOKUP(U69,FAC_TOTALS_APTA!$A$4:$BS$143,$L79,FALSE))</f>
        <v>0</v>
      </c>
      <c r="V79" s="93">
        <f>IF(V69=0,0,VLOOKUP(V69,FAC_TOTALS_APTA!$A$4:$BS$143,$L79,FALSE))</f>
        <v>0</v>
      </c>
      <c r="W79" s="93">
        <f>IF(W69=0,0,VLOOKUP(W69,FAC_TOTALS_APTA!$A$4:$BS$143,$L79,FALSE))</f>
        <v>0</v>
      </c>
      <c r="X79" s="93">
        <f>IF(X69=0,0,VLOOKUP(X69,FAC_TOTALS_APTA!$A$4:$BS$143,$L79,FALSE))</f>
        <v>0</v>
      </c>
      <c r="Y79" s="93">
        <f>IF(Y69=0,0,VLOOKUP(Y69,FAC_TOTALS_APTA!$A$4:$BS$143,$L79,FALSE))</f>
        <v>0</v>
      </c>
      <c r="Z79" s="93">
        <f>IF(Z69=0,0,VLOOKUP(Z69,FAC_TOTALS_APTA!$A$4:$BS$143,$L79,FALSE))</f>
        <v>0</v>
      </c>
      <c r="AA79" s="93">
        <f>IF(AA69=0,0,VLOOKUP(AA69,FAC_TOTALS_APTA!$A$4:$BS$143,$L79,FALSE))</f>
        <v>0</v>
      </c>
      <c r="AB79" s="93">
        <f>IF(AB69=0,0,VLOOKUP(AB69,FAC_TOTALS_APTA!$A$4:$BS$143,$L79,FALSE))</f>
        <v>0</v>
      </c>
      <c r="AC79" s="97">
        <f t="shared" si="18"/>
        <v>0</v>
      </c>
      <c r="AD79" s="98">
        <f>AC79/G86</f>
        <v>0</v>
      </c>
    </row>
    <row r="80" spans="2:30" hidden="1" x14ac:dyDescent="0.25">
      <c r="B80" s="79" t="s">
        <v>85</v>
      </c>
      <c r="C80" s="82"/>
      <c r="D80" s="109" t="s">
        <v>76</v>
      </c>
      <c r="E80" s="94">
        <v>-2.7400000000000001E-2</v>
      </c>
      <c r="F80" s="81">
        <f>MATCH($D80,FAC_TOTALS_APTA!$A$2:$BS$2,)</f>
        <v>20</v>
      </c>
      <c r="G80" s="101">
        <f>VLOOKUP(G69,FAC_TOTALS_APTA!$A$4:$BS$143,$F80,FALSE)</f>
        <v>0</v>
      </c>
      <c r="H80" s="101">
        <f>VLOOKUP(H69,FAC_TOTALS_APTA!$A$4:$BS$143,$F80,FALSE)</f>
        <v>0</v>
      </c>
      <c r="I80" s="95" t="str">
        <f t="shared" si="15"/>
        <v>-</v>
      </c>
      <c r="J80" s="96" t="str">
        <f t="shared" si="16"/>
        <v/>
      </c>
      <c r="K80" s="96" t="str">
        <f t="shared" si="17"/>
        <v>YEARS_SINCE_TNC_BUS2_MIDLOW_FAC</v>
      </c>
      <c r="L80" s="81">
        <f>MATCH($K80,FAC_TOTALS_APTA!$A$2:$BQ$2,)</f>
        <v>34</v>
      </c>
      <c r="M80" s="93">
        <f>IF(M69=0,0,VLOOKUP(M69,FAC_TOTALS_APTA!$A$4:$BS$143,$L80,FALSE))</f>
        <v>0</v>
      </c>
      <c r="N80" s="93">
        <f>IF(N69=0,0,VLOOKUP(N69,FAC_TOTALS_APTA!$A$4:$BS$143,$L80,FALSE))</f>
        <v>0</v>
      </c>
      <c r="O80" s="93">
        <f>IF(O69=0,0,VLOOKUP(O69,FAC_TOTALS_APTA!$A$4:$BS$143,$L80,FALSE))</f>
        <v>0</v>
      </c>
      <c r="P80" s="93">
        <f>IF(P69=0,0,VLOOKUP(P69,FAC_TOTALS_APTA!$A$4:$BS$143,$L80,FALSE))</f>
        <v>0</v>
      </c>
      <c r="Q80" s="93">
        <f>IF(Q69=0,0,VLOOKUP(Q69,FAC_TOTALS_APTA!$A$4:$BS$143,$L80,FALSE))</f>
        <v>0</v>
      </c>
      <c r="R80" s="93">
        <f>IF(R69=0,0,VLOOKUP(R69,FAC_TOTALS_APTA!$A$4:$BS$143,$L80,FALSE))</f>
        <v>0</v>
      </c>
      <c r="S80" s="93">
        <f>IF(S69=0,0,VLOOKUP(S69,FAC_TOTALS_APTA!$A$4:$BS$143,$L80,FALSE))</f>
        <v>0</v>
      </c>
      <c r="T80" s="93">
        <f>IF(T69=0,0,VLOOKUP(T69,FAC_TOTALS_APTA!$A$4:$BS$143,$L80,FALSE))</f>
        <v>0</v>
      </c>
      <c r="U80" s="93">
        <f>IF(U69=0,0,VLOOKUP(U69,FAC_TOTALS_APTA!$A$4:$BS$143,$L80,FALSE))</f>
        <v>0</v>
      </c>
      <c r="V80" s="93">
        <f>IF(V69=0,0,VLOOKUP(V69,FAC_TOTALS_APTA!$A$4:$BS$143,$L80,FALSE))</f>
        <v>0</v>
      </c>
      <c r="W80" s="93">
        <f>IF(W69=0,0,VLOOKUP(W69,FAC_TOTALS_APTA!$A$4:$BS$143,$L80,FALSE))</f>
        <v>0</v>
      </c>
      <c r="X80" s="93">
        <f>IF(X69=0,0,VLOOKUP(X69,FAC_TOTALS_APTA!$A$4:$BS$143,$L80,FALSE))</f>
        <v>0</v>
      </c>
      <c r="Y80" s="93">
        <f>IF(Y69=0,0,VLOOKUP(Y69,FAC_TOTALS_APTA!$A$4:$BS$143,$L80,FALSE))</f>
        <v>0</v>
      </c>
      <c r="Z80" s="93">
        <f>IF(Z69=0,0,VLOOKUP(Z69,FAC_TOTALS_APTA!$A$4:$BS$143,$L80,FALSE))</f>
        <v>0</v>
      </c>
      <c r="AA80" s="93">
        <f>IF(AA69=0,0,VLOOKUP(AA69,FAC_TOTALS_APTA!$A$4:$BS$143,$L80,FALSE))</f>
        <v>0</v>
      </c>
      <c r="AB80" s="93">
        <f>IF(AB69=0,0,VLOOKUP(AB69,FAC_TOTALS_APTA!$A$4:$BS$143,$L80,FALSE))</f>
        <v>0</v>
      </c>
      <c r="AC80" s="97">
        <f t="shared" si="18"/>
        <v>0</v>
      </c>
      <c r="AD80" s="98">
        <f>AC80/G86</f>
        <v>0</v>
      </c>
    </row>
    <row r="81" spans="1:33" hidden="1" x14ac:dyDescent="0.25">
      <c r="B81" s="79" t="s">
        <v>85</v>
      </c>
      <c r="C81" s="82"/>
      <c r="D81" s="109" t="s">
        <v>77</v>
      </c>
      <c r="E81" s="94">
        <v>-2.5999999999999999E-3</v>
      </c>
      <c r="F81" s="81">
        <f>MATCH($D81,FAC_TOTALS_APTA!$A$2:$BS$2,)</f>
        <v>21</v>
      </c>
      <c r="G81" s="101">
        <f>VLOOKUP(G69,FAC_TOTALS_APTA!$A$4:$BS$143,$F81,FALSE)</f>
        <v>0</v>
      </c>
      <c r="H81" s="101">
        <f>VLOOKUP(H69,FAC_TOTALS_APTA!$A$4:$BS$143,$F81,FALSE)</f>
        <v>0</v>
      </c>
      <c r="I81" s="95" t="str">
        <f t="shared" si="15"/>
        <v>-</v>
      </c>
      <c r="J81" s="96"/>
      <c r="K81" s="96" t="str">
        <f t="shared" si="17"/>
        <v>YEARS_SINCE_TNC_RAIL2_HINY_FAC</v>
      </c>
      <c r="L81" s="81">
        <f>MATCH($K81,FAC_TOTALS_APTA!$A$2:$BQ$2,)</f>
        <v>35</v>
      </c>
      <c r="M81" s="93">
        <f>IF(M69=0,0,VLOOKUP(M69,FAC_TOTALS_APTA!$A$4:$BS$143,$L81,FALSE))</f>
        <v>0</v>
      </c>
      <c r="N81" s="93">
        <f>IF(N69=0,0,VLOOKUP(N69,FAC_TOTALS_APTA!$A$4:$BS$143,$L81,FALSE))</f>
        <v>0</v>
      </c>
      <c r="O81" s="93">
        <f>IF(O69=0,0,VLOOKUP(O69,FAC_TOTALS_APTA!$A$4:$BS$143,$L81,FALSE))</f>
        <v>0</v>
      </c>
      <c r="P81" s="93">
        <f>IF(P69=0,0,VLOOKUP(P69,FAC_TOTALS_APTA!$A$4:$BS$143,$L81,FALSE))</f>
        <v>0</v>
      </c>
      <c r="Q81" s="93">
        <f>IF(Q69=0,0,VLOOKUP(Q69,FAC_TOTALS_APTA!$A$4:$BS$143,$L81,FALSE))</f>
        <v>0</v>
      </c>
      <c r="R81" s="93">
        <f>IF(R69=0,0,VLOOKUP(R69,FAC_TOTALS_APTA!$A$4:$BS$143,$L81,FALSE))</f>
        <v>0</v>
      </c>
      <c r="S81" s="93">
        <f>IF(S69=0,0,VLOOKUP(S69,FAC_TOTALS_APTA!$A$4:$BS$143,$L81,FALSE))</f>
        <v>0</v>
      </c>
      <c r="T81" s="93">
        <f>IF(T69=0,0,VLOOKUP(T69,FAC_TOTALS_APTA!$A$4:$BS$143,$L81,FALSE))</f>
        <v>0</v>
      </c>
      <c r="U81" s="93">
        <f>IF(U69=0,0,VLOOKUP(U69,FAC_TOTALS_APTA!$A$4:$BS$143,$L81,FALSE))</f>
        <v>0</v>
      </c>
      <c r="V81" s="93">
        <f>IF(V69=0,0,VLOOKUP(V69,FAC_TOTALS_APTA!$A$4:$BS$143,$L81,FALSE))</f>
        <v>0</v>
      </c>
      <c r="W81" s="93">
        <f>IF(W69=0,0,VLOOKUP(W69,FAC_TOTALS_APTA!$A$4:$BS$143,$L81,FALSE))</f>
        <v>0</v>
      </c>
      <c r="X81" s="93">
        <f>IF(X69=0,0,VLOOKUP(X69,FAC_TOTALS_APTA!$A$4:$BS$143,$L81,FALSE))</f>
        <v>0</v>
      </c>
      <c r="Y81" s="93">
        <f>IF(Y69=0,0,VLOOKUP(Y69,FAC_TOTALS_APTA!$A$4:$BS$143,$L81,FALSE))</f>
        <v>0</v>
      </c>
      <c r="Z81" s="93">
        <f>IF(Z69=0,0,VLOOKUP(Z69,FAC_TOTALS_APTA!$A$4:$BS$143,$L81,FALSE))</f>
        <v>0</v>
      </c>
      <c r="AA81" s="93">
        <f>IF(AA69=0,0,VLOOKUP(AA69,FAC_TOTALS_APTA!$A$4:$BS$143,$L81,FALSE))</f>
        <v>0</v>
      </c>
      <c r="AB81" s="93">
        <f>IF(AB69=0,0,VLOOKUP(AB69,FAC_TOTALS_APTA!$A$4:$BS$143,$L81,FALSE))</f>
        <v>0</v>
      </c>
      <c r="AC81" s="97">
        <f t="shared" si="18"/>
        <v>0</v>
      </c>
      <c r="AD81" s="98">
        <f>AC81/G86</f>
        <v>0</v>
      </c>
    </row>
    <row r="82" spans="1:33" x14ac:dyDescent="0.25">
      <c r="B82" s="79" t="s">
        <v>85</v>
      </c>
      <c r="C82" s="82"/>
      <c r="D82" s="109" t="s">
        <v>78</v>
      </c>
      <c r="E82" s="94">
        <v>-2.58E-2</v>
      </c>
      <c r="F82" s="81">
        <f>MATCH($D82,FAC_TOTALS_APTA!$A$2:$BS$2,)</f>
        <v>22</v>
      </c>
      <c r="G82" s="101">
        <f>VLOOKUP(G69,FAC_TOTALS_APTA!$A$4:$BS$143,$F82,FALSE)</f>
        <v>0</v>
      </c>
      <c r="H82" s="101">
        <f>VLOOKUP(H69,FAC_TOTALS_APTA!$A$4:$BS$143,$F82,FALSE)</f>
        <v>4.7720485221839297</v>
      </c>
      <c r="I82" s="95" t="str">
        <f t="shared" si="15"/>
        <v>-</v>
      </c>
      <c r="J82" s="96"/>
      <c r="K82" s="96" t="str">
        <f t="shared" si="17"/>
        <v>YEARS_SINCE_TNC_RAIL2_MIDLOW_FAC</v>
      </c>
      <c r="L82" s="81">
        <f>MATCH($K82,FAC_TOTALS_APTA!$A$2:$BQ$2,)</f>
        <v>36</v>
      </c>
      <c r="M82" s="93">
        <f>IF(M69=0,0,VLOOKUP(M69,FAC_TOTALS_APTA!$A$4:$BS$143,$L82,FALSE))</f>
        <v>0</v>
      </c>
      <c r="N82" s="93">
        <f>IF(N69=0,0,VLOOKUP(N69,FAC_TOTALS_APTA!$A$4:$BS$143,$L82,FALSE))</f>
        <v>0</v>
      </c>
      <c r="O82" s="93">
        <f>IF(O69=0,0,VLOOKUP(O69,FAC_TOTALS_APTA!$A$4:$BS$143,$L82,FALSE))</f>
        <v>0</v>
      </c>
      <c r="P82" s="93">
        <f>IF(P69=0,0,VLOOKUP(P69,FAC_TOTALS_APTA!$A$4:$BS$143,$L82,FALSE))</f>
        <v>0</v>
      </c>
      <c r="Q82" s="93">
        <f>IF(Q69=0,0,VLOOKUP(Q69,FAC_TOTALS_APTA!$A$4:$BS$143,$L82,FALSE))</f>
        <v>0</v>
      </c>
      <c r="R82" s="93">
        <f>IF(R69=0,0,VLOOKUP(R69,FAC_TOTALS_APTA!$A$4:$BS$143,$L82,FALSE))</f>
        <v>0</v>
      </c>
      <c r="S82" s="93">
        <f>IF(S69=0,0,VLOOKUP(S69,FAC_TOTALS_APTA!$A$4:$BS$143,$L82,FALSE))</f>
        <v>0</v>
      </c>
      <c r="T82" s="93">
        <f>IF(T69=0,0,VLOOKUP(T69,FAC_TOTALS_APTA!$A$4:$BS$143,$L82,FALSE))</f>
        <v>0</v>
      </c>
      <c r="U82" s="93">
        <f>IF(U69=0,0,VLOOKUP(U69,FAC_TOTALS_APTA!$A$4:$BS$143,$L82,FALSE))</f>
        <v>0</v>
      </c>
      <c r="V82" s="93">
        <f>IF(V69=0,0,VLOOKUP(V69,FAC_TOTALS_APTA!$A$4:$BS$143,$L82,FALSE))</f>
        <v>0</v>
      </c>
      <c r="W82" s="93">
        <f>IF(W69=0,0,VLOOKUP(W69,FAC_TOTALS_APTA!$A$4:$BS$143,$L82,FALSE))</f>
        <v>0</v>
      </c>
      <c r="X82" s="93">
        <f>IF(X69=0,0,VLOOKUP(X69,FAC_TOTALS_APTA!$A$4:$BS$143,$L82,FALSE))</f>
        <v>-12200.6615997802</v>
      </c>
      <c r="Y82" s="93">
        <f>IF(Y69=0,0,VLOOKUP(Y69,FAC_TOTALS_APTA!$A$4:$BS$143,$L82,FALSE))</f>
        <v>-12725.6224642945</v>
      </c>
      <c r="Z82" s="93">
        <f>IF(Z69=0,0,VLOOKUP(Z69,FAC_TOTALS_APTA!$A$4:$BS$143,$L82,FALSE))</f>
        <v>-14923.369491845</v>
      </c>
      <c r="AA82" s="93">
        <f>IF(AA69=0,0,VLOOKUP(AA69,FAC_TOTALS_APTA!$A$4:$BS$143,$L82,FALSE))</f>
        <v>-15239.5455932964</v>
      </c>
      <c r="AB82" s="93">
        <f>IF(AB69=0,0,VLOOKUP(AB69,FAC_TOTALS_APTA!$A$4:$BS$143,$L82,FALSE))</f>
        <v>-16431.024765911301</v>
      </c>
      <c r="AC82" s="97">
        <f t="shared" si="18"/>
        <v>-71520.223915127397</v>
      </c>
      <c r="AD82" s="98">
        <f>AC82/G86</f>
        <v>-0.1652401890761262</v>
      </c>
      <c r="AG82" s="57"/>
    </row>
    <row r="83" spans="1:33" x14ac:dyDescent="0.25">
      <c r="B83" s="79" t="s">
        <v>86</v>
      </c>
      <c r="C83" s="82"/>
      <c r="D83" s="81" t="s">
        <v>52</v>
      </c>
      <c r="E83" s="94">
        <v>1.46E-2</v>
      </c>
      <c r="F83" s="81">
        <f>MATCH($D83,FAC_TOTALS_APTA!$A$2:$BS$2,)</f>
        <v>23</v>
      </c>
      <c r="G83" s="101">
        <f>VLOOKUP(G69,FAC_TOTALS_APTA!$A$4:$BS$143,$F83,FALSE)</f>
        <v>0</v>
      </c>
      <c r="H83" s="101">
        <f>VLOOKUP(H69,FAC_TOTALS_APTA!$A$4:$BS$143,$F83,FALSE)</f>
        <v>0.64663963405710301</v>
      </c>
      <c r="I83" s="95" t="str">
        <f t="shared" si="15"/>
        <v>-</v>
      </c>
      <c r="J83" s="96" t="str">
        <f t="shared" ref="J83:J84" si="19">IF(C83="Log","_log","")</f>
        <v/>
      </c>
      <c r="K83" s="96" t="str">
        <f t="shared" si="17"/>
        <v>BIKE_SHARE_FAC</v>
      </c>
      <c r="L83" s="81">
        <f>MATCH($K83,FAC_TOTALS_APTA!$A$2:$BQ$2,)</f>
        <v>37</v>
      </c>
      <c r="M83" s="93">
        <f>IF(M69=0,0,VLOOKUP(M69,FAC_TOTALS_APTA!$A$4:$BS$143,$L83,FALSE))</f>
        <v>0</v>
      </c>
      <c r="N83" s="93">
        <f>IF(N69=0,0,VLOOKUP(N69,FAC_TOTALS_APTA!$A$4:$BS$143,$L83,FALSE))</f>
        <v>0</v>
      </c>
      <c r="O83" s="93">
        <f>IF(O69=0,0,VLOOKUP(O69,FAC_TOTALS_APTA!$A$4:$BS$143,$L83,FALSE))</f>
        <v>0</v>
      </c>
      <c r="P83" s="93">
        <f>IF(P69=0,0,VLOOKUP(P69,FAC_TOTALS_APTA!$A$4:$BS$143,$L83,FALSE))</f>
        <v>0</v>
      </c>
      <c r="Q83" s="93">
        <f>IF(Q69=0,0,VLOOKUP(Q69,FAC_TOTALS_APTA!$A$4:$BS$143,$L83,FALSE))</f>
        <v>0</v>
      </c>
      <c r="R83" s="93">
        <f>IF(R69=0,0,VLOOKUP(R69,FAC_TOTALS_APTA!$A$4:$BS$143,$L83,FALSE))</f>
        <v>0</v>
      </c>
      <c r="S83" s="93">
        <f>IF(S69=0,0,VLOOKUP(S69,FAC_TOTALS_APTA!$A$4:$BS$143,$L83,FALSE))</f>
        <v>0</v>
      </c>
      <c r="T83" s="93">
        <f>IF(T69=0,0,VLOOKUP(T69,FAC_TOTALS_APTA!$A$4:$BS$143,$L83,FALSE))</f>
        <v>0</v>
      </c>
      <c r="U83" s="93">
        <f>IF(U69=0,0,VLOOKUP(U69,FAC_TOTALS_APTA!$A$4:$BS$143,$L83,FALSE))</f>
        <v>0</v>
      </c>
      <c r="V83" s="93">
        <f>IF(V69=0,0,VLOOKUP(V69,FAC_TOTALS_APTA!$A$4:$BS$143,$L83,FALSE))</f>
        <v>5251.2838962788201</v>
      </c>
      <c r="W83" s="93">
        <f>IF(W69=0,0,VLOOKUP(W69,FAC_TOTALS_APTA!$A$4:$BS$143,$L83,FALSE))</f>
        <v>0</v>
      </c>
      <c r="X83" s="93">
        <f>IF(X69=0,0,VLOOKUP(X69,FAC_TOTALS_APTA!$A$4:$BS$143,$L83,FALSE))</f>
        <v>0</v>
      </c>
      <c r="Y83" s="93">
        <f>IF(Y69=0,0,VLOOKUP(Y69,FAC_TOTALS_APTA!$A$4:$BS$143,$L83,FALSE))</f>
        <v>0</v>
      </c>
      <c r="Z83" s="93">
        <f>IF(Z69=0,0,VLOOKUP(Z69,FAC_TOTALS_APTA!$A$4:$BS$143,$L83,FALSE))</f>
        <v>0</v>
      </c>
      <c r="AA83" s="93">
        <f>IF(AA69=0,0,VLOOKUP(AA69,FAC_TOTALS_APTA!$A$4:$BS$143,$L83,FALSE))</f>
        <v>0</v>
      </c>
      <c r="AB83" s="93">
        <f>IF(AB69=0,0,VLOOKUP(AB69,FAC_TOTALS_APTA!$A$4:$BS$143,$L83,FALSE))</f>
        <v>0</v>
      </c>
      <c r="AC83" s="97">
        <f t="shared" si="18"/>
        <v>5251.2838962788201</v>
      </c>
      <c r="AD83" s="98">
        <f>AC83/G86</f>
        <v>1.2132556309432847E-2</v>
      </c>
      <c r="AG83" s="57"/>
    </row>
    <row r="84" spans="1:33" x14ac:dyDescent="0.25">
      <c r="B84" s="90" t="s">
        <v>87</v>
      </c>
      <c r="C84" s="91"/>
      <c r="D84" s="92" t="s">
        <v>53</v>
      </c>
      <c r="E84" s="102">
        <v>-4.8399999999999999E-2</v>
      </c>
      <c r="F84" s="92">
        <f>MATCH($D84,FAC_TOTALS_APTA!$A$2:$BS$2,)</f>
        <v>24</v>
      </c>
      <c r="G84" s="103">
        <f>VLOOKUP(G69,FAC_TOTALS_APTA!$A$4:$BS$143,$F84,FALSE)</f>
        <v>0</v>
      </c>
      <c r="H84" s="103">
        <f>VLOOKUP(H69,FAC_TOTALS_APTA!$A$4:$BS$143,$F84,FALSE)</f>
        <v>0.23938462703486399</v>
      </c>
      <c r="I84" s="104" t="str">
        <f t="shared" si="15"/>
        <v>-</v>
      </c>
      <c r="J84" s="105" t="str">
        <f t="shared" si="19"/>
        <v/>
      </c>
      <c r="K84" s="105" t="str">
        <f t="shared" si="17"/>
        <v>scooter_flag_FAC</v>
      </c>
      <c r="L84" s="92">
        <f>MATCH($K84,FAC_TOTALS_APTA!$A$2:$BQ$2,)</f>
        <v>38</v>
      </c>
      <c r="M84" s="106">
        <f>IF(M69=0,0,VLOOKUP(M69,FAC_TOTALS_APTA!$A$4:$BS$143,$L84,FALSE))</f>
        <v>0</v>
      </c>
      <c r="N84" s="106">
        <f>IF(N69=0,0,VLOOKUP(N69,FAC_TOTALS_APTA!$A$4:$BS$143,$L84,FALSE))</f>
        <v>0</v>
      </c>
      <c r="O84" s="106">
        <f>IF(O69=0,0,VLOOKUP(O69,FAC_TOTALS_APTA!$A$4:$BS$143,$L84,FALSE))</f>
        <v>0</v>
      </c>
      <c r="P84" s="106">
        <f>IF(P69=0,0,VLOOKUP(P69,FAC_TOTALS_APTA!$A$4:$BS$143,$L84,FALSE))</f>
        <v>0</v>
      </c>
      <c r="Q84" s="106">
        <f>IF(Q69=0,0,VLOOKUP(Q69,FAC_TOTALS_APTA!$A$4:$BS$143,$L84,FALSE))</f>
        <v>0</v>
      </c>
      <c r="R84" s="106">
        <f>IF(R69=0,0,VLOOKUP(R69,FAC_TOTALS_APTA!$A$4:$BS$143,$L84,FALSE))</f>
        <v>0</v>
      </c>
      <c r="S84" s="106">
        <f>IF(S69=0,0,VLOOKUP(S69,FAC_TOTALS_APTA!$A$4:$BS$143,$L84,FALSE))</f>
        <v>0</v>
      </c>
      <c r="T84" s="106">
        <f>IF(T69=0,0,VLOOKUP(T69,FAC_TOTALS_APTA!$A$4:$BS$143,$L84,FALSE))</f>
        <v>0</v>
      </c>
      <c r="U84" s="106">
        <f>IF(U69=0,0,VLOOKUP(U69,FAC_TOTALS_APTA!$A$4:$BS$143,$L84,FALSE))</f>
        <v>0</v>
      </c>
      <c r="V84" s="106">
        <f>IF(V69=0,0,VLOOKUP(V69,FAC_TOTALS_APTA!$A$4:$BS$143,$L84,FALSE))</f>
        <v>0</v>
      </c>
      <c r="W84" s="106">
        <f>IF(W69=0,0,VLOOKUP(W69,FAC_TOTALS_APTA!$A$4:$BS$143,$L84,FALSE))</f>
        <v>0</v>
      </c>
      <c r="X84" s="106">
        <f>IF(X69=0,0,VLOOKUP(X69,FAC_TOTALS_APTA!$A$4:$BS$143,$L84,FALSE))</f>
        <v>0</v>
      </c>
      <c r="Y84" s="106">
        <f>IF(Y69=0,0,VLOOKUP(Y69,FAC_TOTALS_APTA!$A$4:$BS$143,$L84,FALSE))</f>
        <v>0</v>
      </c>
      <c r="Z84" s="106">
        <f>IF(Z69=0,0,VLOOKUP(Z69,FAC_TOTALS_APTA!$A$4:$BS$143,$L84,FALSE))</f>
        <v>0</v>
      </c>
      <c r="AA84" s="106">
        <f>IF(AA69=0,0,VLOOKUP(AA69,FAC_TOTALS_APTA!$A$4:$BS$143,$L84,FALSE))</f>
        <v>0</v>
      </c>
      <c r="AB84" s="106">
        <f>IF(AB69=0,0,VLOOKUP(AB69,FAC_TOTALS_APTA!$A$4:$BS$143,$L84,FALSE))</f>
        <v>-4494.89939372555</v>
      </c>
      <c r="AC84" s="107">
        <f t="shared" si="18"/>
        <v>-4494.89939372555</v>
      </c>
      <c r="AD84" s="108">
        <f>AC84/G86</f>
        <v>-1.0385006995766364E-2</v>
      </c>
      <c r="AG84" s="57"/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7"/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159461.99999999901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159461.99999999901</v>
      </c>
      <c r="AD85" s="53">
        <f>AC85/G87</f>
        <v>0.31472493923132383</v>
      </c>
    </row>
    <row r="86" spans="1:33" s="116" customFormat="1" x14ac:dyDescent="0.25">
      <c r="A86" s="115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9">
        <f>VLOOKUP(G69,FAC_TOTALS_APTA!$A$4:$BS$143,$F86,FALSE)</f>
        <v>432825.84167328698</v>
      </c>
      <c r="H86" s="119">
        <f>VLOOKUP(H69,FAC_TOTALS_APTA!$A$4:$BQ$143,$F86,FALSE)</f>
        <v>563465.54858647601</v>
      </c>
      <c r="I86" s="121">
        <f t="shared" ref="I86" si="20">H86/G86-1</f>
        <v>0.3018297299628443</v>
      </c>
      <c r="J86" s="34"/>
      <c r="K86" s="34"/>
      <c r="L86" s="9"/>
      <c r="M86" s="32">
        <f>SUM(M71:M76)</f>
        <v>-9223.2195254248218</v>
      </c>
      <c r="N86" s="32">
        <f>SUM(N71:N76)</f>
        <v>81820.610050865595</v>
      </c>
      <c r="O86" s="32">
        <f>SUM(O71:O76)</f>
        <v>27816.967632098665</v>
      </c>
      <c r="P86" s="32">
        <f>SUM(P71:P76)</f>
        <v>-27253.999206502875</v>
      </c>
      <c r="Q86" s="32">
        <f>SUM(Q71:Q76)</f>
        <v>101478.28918625473</v>
      </c>
      <c r="R86" s="32">
        <f>SUM(R71:R76)</f>
        <v>38032.747932136816</v>
      </c>
      <c r="S86" s="32">
        <f>SUM(S71:S76)</f>
        <v>-142807.22708260594</v>
      </c>
      <c r="T86" s="32">
        <f>SUM(T71:T76)</f>
        <v>65114.180407952823</v>
      </c>
      <c r="U86" s="32">
        <f>SUM(U71:U76)</f>
        <v>23512.204583337269</v>
      </c>
      <c r="V86" s="32">
        <f>SUM(V71:V76)</f>
        <v>76990.286365162159</v>
      </c>
      <c r="W86" s="32">
        <f>SUM(W71:W76)</f>
        <v>-8503.413052829108</v>
      </c>
      <c r="X86" s="32">
        <f>SUM(X71:X76)</f>
        <v>-30543.196276084473</v>
      </c>
      <c r="Y86" s="32">
        <f>SUM(Y71:Y76)</f>
        <v>5866.326936742289</v>
      </c>
      <c r="Z86" s="32">
        <f>SUM(Z71:Z76)</f>
        <v>-27252.50011018696</v>
      </c>
      <c r="AA86" s="32">
        <f>SUM(AA71:AA76)</f>
        <v>61939.812364686994</v>
      </c>
      <c r="AB86" s="32">
        <f>SUM(AB71:AB76)</f>
        <v>-1133.9900800727291</v>
      </c>
      <c r="AC86" s="35">
        <f>H86-G86</f>
        <v>130639.70691318903</v>
      </c>
      <c r="AD86" s="36">
        <f>I86</f>
        <v>0.3018297299628443</v>
      </c>
      <c r="AE86" s="115"/>
    </row>
    <row r="87" spans="1:33" ht="13.5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20">
        <f>VLOOKUP(G69,FAC_TOTALS_APTA!$A$4:$BQ$143,$F87,FALSE)</f>
        <v>506671.00099999999</v>
      </c>
      <c r="H87" s="120">
        <f>VLOOKUP(H69,FAC_TOTALS_APTA!$A$4:$BQ$143,$F87,FALSE)</f>
        <v>581062.38399999996</v>
      </c>
      <c r="I87" s="122">
        <f t="shared" ref="I87" si="21">H87/G87-1</f>
        <v>0.14682384200630416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74391.382999999973</v>
      </c>
      <c r="AD87" s="56">
        <f>I87</f>
        <v>0.14682384200630416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-0.15500588795654013</v>
      </c>
    </row>
    <row r="89" spans="1:33" ht="13.5" thickTop="1" x14ac:dyDescent="0.25"/>
    <row r="91" spans="1:33" s="13" customFormat="1" x14ac:dyDescent="0.25">
      <c r="B91" s="21" t="s">
        <v>31</v>
      </c>
      <c r="E91" s="9"/>
      <c r="I91" s="20"/>
    </row>
    <row r="92" spans="1:33" x14ac:dyDescent="0.25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x14ac:dyDescent="0.25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3" ht="13.5" thickBot="1" x14ac:dyDescent="0.3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3" ht="13.5" thickTop="1" x14ac:dyDescent="0.25">
      <c r="B96" s="28"/>
      <c r="C96" s="9"/>
      <c r="D96" s="9"/>
      <c r="E96" s="9"/>
      <c r="F96" s="9"/>
      <c r="G96" s="78" t="s">
        <v>62</v>
      </c>
      <c r="H96" s="78"/>
      <c r="I96" s="78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78" t="s">
        <v>66</v>
      </c>
      <c r="AD96" s="78"/>
    </row>
    <row r="97" spans="2:30" x14ac:dyDescent="0.25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2002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5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5">
      <c r="B99" s="28"/>
      <c r="C99" s="31"/>
      <c r="D99" s="9"/>
      <c r="E99" s="9"/>
      <c r="F99" s="9"/>
      <c r="G99" s="9" t="str">
        <f>CONCATENATE($C94,"_",$C95,"_",G97)</f>
        <v>1_10_2002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1_10_2003</v>
      </c>
      <c r="N99" s="9" t="str">
        <f t="shared" ref="N99:AB99" si="22">IF($G97+N98&gt;$H97,0,CONCATENATE($C94,"_",$C95,"_",$G97+N98))</f>
        <v>1_10_2004</v>
      </c>
      <c r="O99" s="9" t="str">
        <f t="shared" si="22"/>
        <v>1_10_2005</v>
      </c>
      <c r="P99" s="9" t="str">
        <f t="shared" si="22"/>
        <v>1_10_2006</v>
      </c>
      <c r="Q99" s="9" t="str">
        <f t="shared" si="22"/>
        <v>1_10_2007</v>
      </c>
      <c r="R99" s="9" t="str">
        <f t="shared" si="22"/>
        <v>1_10_2008</v>
      </c>
      <c r="S99" s="9" t="str">
        <f t="shared" si="22"/>
        <v>1_10_2009</v>
      </c>
      <c r="T99" s="9" t="str">
        <f t="shared" si="22"/>
        <v>1_10_2010</v>
      </c>
      <c r="U99" s="9" t="str">
        <f t="shared" si="22"/>
        <v>1_10_2011</v>
      </c>
      <c r="V99" s="9" t="str">
        <f t="shared" si="22"/>
        <v>1_10_2012</v>
      </c>
      <c r="W99" s="9" t="str">
        <f t="shared" si="22"/>
        <v>1_10_2013</v>
      </c>
      <c r="X99" s="9" t="str">
        <f t="shared" si="22"/>
        <v>1_10_2014</v>
      </c>
      <c r="Y99" s="9" t="str">
        <f t="shared" si="22"/>
        <v>1_10_2015</v>
      </c>
      <c r="Z99" s="9" t="str">
        <f t="shared" si="22"/>
        <v>1_10_2016</v>
      </c>
      <c r="AA99" s="9" t="str">
        <f t="shared" si="22"/>
        <v>1_10_2017</v>
      </c>
      <c r="AB99" s="9" t="str">
        <f t="shared" si="22"/>
        <v>1_10_2018</v>
      </c>
      <c r="AC99" s="9"/>
      <c r="AD99" s="9"/>
    </row>
    <row r="100" spans="2:30" hidden="1" x14ac:dyDescent="0.25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x14ac:dyDescent="0.25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474570591.5</v>
      </c>
      <c r="H101" s="32">
        <f>VLOOKUP(H99,FAC_TOTALS_APTA!$A$4:$BS$143,$F101,FALSE)</f>
        <v>559394026.10000002</v>
      </c>
      <c r="I101" s="33">
        <f>IFERROR(H101/G101-1,"-")</f>
        <v>0.17873723344696546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102656433.266598</v>
      </c>
      <c r="N101" s="32">
        <f>IF(N99=0,0,VLOOKUP(N99,FAC_TOTALS_APTA!$A$4:$BS$143,$L101,FALSE))</f>
        <v>60373082.0788927</v>
      </c>
      <c r="O101" s="32">
        <f>IF(O99=0,0,VLOOKUP(O99,FAC_TOTALS_APTA!$A$4:$BS$143,$L101,FALSE))</f>
        <v>20700545.934735801</v>
      </c>
      <c r="P101" s="32">
        <f>IF(P99=0,0,VLOOKUP(P99,FAC_TOTALS_APTA!$A$4:$BS$143,$L101,FALSE))</f>
        <v>47224484.194425002</v>
      </c>
      <c r="Q101" s="32">
        <f>IF(Q99=0,0,VLOOKUP(Q99,FAC_TOTALS_APTA!$A$4:$BS$143,$L101,FALSE))</f>
        <v>12622811.5224394</v>
      </c>
      <c r="R101" s="32">
        <f>IF(R99=0,0,VLOOKUP(R99,FAC_TOTALS_APTA!$A$4:$BS$143,$L101,FALSE))</f>
        <v>64398530.188969404</v>
      </c>
      <c r="S101" s="32">
        <f>IF(S99=0,0,VLOOKUP(S99,FAC_TOTALS_APTA!$A$4:$BS$143,$L101,FALSE))</f>
        <v>15832204.9417904</v>
      </c>
      <c r="T101" s="32">
        <f>IF(T99=0,0,VLOOKUP(T99,FAC_TOTALS_APTA!$A$4:$BS$143,$L101,FALSE))</f>
        <v>-39197040.742653303</v>
      </c>
      <c r="U101" s="32">
        <f>IF(U99=0,0,VLOOKUP(U99,FAC_TOTALS_APTA!$A$4:$BS$143,$L101,FALSE))</f>
        <v>-41061554.447485402</v>
      </c>
      <c r="V101" s="32">
        <f>IF(V99=0,0,VLOOKUP(V99,FAC_TOTALS_APTA!$A$4:$BS$143,$L101,FALSE))</f>
        <v>-7290246.7482622098</v>
      </c>
      <c r="W101" s="32">
        <f>IF(W99=0,0,VLOOKUP(W99,FAC_TOTALS_APTA!$A$4:$BS$143,$L101,FALSE))</f>
        <v>54126417.830306403</v>
      </c>
      <c r="X101" s="32">
        <f>IF(X99=0,0,VLOOKUP(X99,FAC_TOTALS_APTA!$A$4:$BS$143,$L101,FALSE))</f>
        <v>31307972.369254898</v>
      </c>
      <c r="Y101" s="32">
        <f>IF(Y99=0,0,VLOOKUP(Y99,FAC_TOTALS_APTA!$A$4:$BS$143,$L101,FALSE))</f>
        <v>5575858.9775249297</v>
      </c>
      <c r="Z101" s="32">
        <f>IF(Z99=0,0,VLOOKUP(Z99,FAC_TOTALS_APTA!$A$4:$BS$143,$L101,FALSE))</f>
        <v>-2305392.38435004</v>
      </c>
      <c r="AA101" s="32">
        <f>IF(AA99=0,0,VLOOKUP(AA99,FAC_TOTALS_APTA!$A$4:$BS$143,$L101,FALSE))</f>
        <v>14841407.460284401</v>
      </c>
      <c r="AB101" s="32">
        <f>IF(AB99=0,0,VLOOKUP(AB99,FAC_TOTALS_APTA!$A$4:$BS$143,$L101,FALSE))</f>
        <v>-21008099.596901398</v>
      </c>
      <c r="AC101" s="35">
        <f>SUM(M101:AB101)</f>
        <v>318797414.84556895</v>
      </c>
      <c r="AD101" s="36">
        <f>AC101/G116</f>
        <v>0.14085918468756153</v>
      </c>
    </row>
    <row r="102" spans="2:30" x14ac:dyDescent="0.25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1.7610024580000001</v>
      </c>
      <c r="H102" s="58">
        <f>VLOOKUP(H99,FAC_TOTALS_APTA!$A$4:$BS$143,$F102,FALSE)</f>
        <v>1.956607269</v>
      </c>
      <c r="I102" s="33">
        <f t="shared" ref="I102:I114" si="23">IFERROR(H102/G102-1,"-")</f>
        <v>0.11107583076411576</v>
      </c>
      <c r="J102" s="34" t="str">
        <f t="shared" ref="J102:J110" si="24">IF(C102="Log","_log","")</f>
        <v>_log</v>
      </c>
      <c r="K102" s="34" t="str">
        <f t="shared" ref="K102:K115" si="25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-69669017.543079004</v>
      </c>
      <c r="N102" s="32">
        <f>IF(N99=0,0,VLOOKUP(N99,FAC_TOTALS_APTA!$A$4:$BS$143,$L102,FALSE))</f>
        <v>11065412.115662901</v>
      </c>
      <c r="O102" s="32">
        <f>IF(O99=0,0,VLOOKUP(O99,FAC_TOTALS_APTA!$A$4:$BS$143,$L102,FALSE))</f>
        <v>137459539.72464901</v>
      </c>
      <c r="P102" s="32">
        <f>IF(P99=0,0,VLOOKUP(P99,FAC_TOTALS_APTA!$A$4:$BS$143,$L102,FALSE))</f>
        <v>12034543.552061601</v>
      </c>
      <c r="Q102" s="32">
        <f>IF(Q99=0,0,VLOOKUP(Q99,FAC_TOTALS_APTA!$A$4:$BS$143,$L102,FALSE))</f>
        <v>38641368.7878941</v>
      </c>
      <c r="R102" s="32">
        <f>IF(R99=0,0,VLOOKUP(R99,FAC_TOTALS_APTA!$A$4:$BS$143,$L102,FALSE))</f>
        <v>-15975664.3625424</v>
      </c>
      <c r="S102" s="32">
        <f>IF(S99=0,0,VLOOKUP(S99,FAC_TOTALS_APTA!$A$4:$BS$143,$L102,FALSE))</f>
        <v>-53220792.316608503</v>
      </c>
      <c r="T102" s="32">
        <f>IF(T99=0,0,VLOOKUP(T99,FAC_TOTALS_APTA!$A$4:$BS$143,$L102,FALSE))</f>
        <v>-890835.88720173598</v>
      </c>
      <c r="U102" s="32">
        <f>IF(U99=0,0,VLOOKUP(U99,FAC_TOTALS_APTA!$A$4:$BS$143,$L102,FALSE))</f>
        <v>-63855900.222106002</v>
      </c>
      <c r="V102" s="32">
        <f>IF(V99=0,0,VLOOKUP(V99,FAC_TOTALS_APTA!$A$4:$BS$143,$L102,FALSE))</f>
        <v>25812893.0392332</v>
      </c>
      <c r="W102" s="32">
        <f>IF(W99=0,0,VLOOKUP(W99,FAC_TOTALS_APTA!$A$4:$BS$143,$L102,FALSE))</f>
        <v>-38629289.1036999</v>
      </c>
      <c r="X102" s="32">
        <f>IF(X99=0,0,VLOOKUP(X99,FAC_TOTALS_APTA!$A$4:$BS$143,$L102,FALSE))</f>
        <v>5959689.9519643504</v>
      </c>
      <c r="Y102" s="32">
        <f>IF(Y99=0,0,VLOOKUP(Y99,FAC_TOTALS_APTA!$A$4:$BS$143,$L102,FALSE))</f>
        <v>-87905229.998229101</v>
      </c>
      <c r="Z102" s="32">
        <f>IF(Z99=0,0,VLOOKUP(Z99,FAC_TOTALS_APTA!$A$4:$BS$143,$L102,FALSE))</f>
        <v>-6109643.7763452101</v>
      </c>
      <c r="AA102" s="32">
        <f>IF(AA99=0,0,VLOOKUP(AA99,FAC_TOTALS_APTA!$A$4:$BS$143,$L102,FALSE))</f>
        <v>-2460484.2230364601</v>
      </c>
      <c r="AB102" s="32">
        <f>IF(AB99=0,0,VLOOKUP(AB99,FAC_TOTALS_APTA!$A$4:$BS$143,$L102,FALSE))</f>
        <v>-35914460.716077901</v>
      </c>
      <c r="AC102" s="35">
        <f t="shared" ref="AC102:AC114" si="26">SUM(M102:AB102)</f>
        <v>-143657870.97746104</v>
      </c>
      <c r="AD102" s="36">
        <f>AC102/G116</f>
        <v>-6.3474575506324349E-2</v>
      </c>
    </row>
    <row r="103" spans="2:30" x14ac:dyDescent="0.25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25697520.3899999</v>
      </c>
      <c r="H103" s="32">
        <f>VLOOKUP(H99,FAC_TOTALS_APTA!$A$4:$BS$143,$F103,FALSE)</f>
        <v>29807700.839999899</v>
      </c>
      <c r="I103" s="33">
        <f t="shared" si="23"/>
        <v>0.15994463230777156</v>
      </c>
      <c r="J103" s="34" t="str">
        <f t="shared" si="24"/>
        <v>_log</v>
      </c>
      <c r="K103" s="34" t="str">
        <f t="shared" si="25"/>
        <v>POP_EMP_log_FAC</v>
      </c>
      <c r="L103" s="9">
        <f>MATCH($K103,FAC_TOTALS_APTA!$A$2:$BQ$2,)</f>
        <v>27</v>
      </c>
      <c r="M103" s="32">
        <f>IF(M99=0,0,VLOOKUP(M99,FAC_TOTALS_APTA!$A$4:$BS$143,$L103,FALSE))</f>
        <v>10207227.679607701</v>
      </c>
      <c r="N103" s="32">
        <f>IF(N99=0,0,VLOOKUP(N99,FAC_TOTALS_APTA!$A$4:$BS$143,$L103,FALSE))</f>
        <v>14992495.778270001</v>
      </c>
      <c r="O103" s="32">
        <f>IF(O99=0,0,VLOOKUP(O99,FAC_TOTALS_APTA!$A$4:$BS$143,$L103,FALSE))</f>
        <v>15424633.9411222</v>
      </c>
      <c r="P103" s="32">
        <f>IF(P99=0,0,VLOOKUP(P99,FAC_TOTALS_APTA!$A$4:$BS$143,$L103,FALSE))</f>
        <v>19881513.9356541</v>
      </c>
      <c r="Q103" s="32">
        <f>IF(Q99=0,0,VLOOKUP(Q99,FAC_TOTALS_APTA!$A$4:$BS$143,$L103,FALSE))</f>
        <v>2094652.7787518101</v>
      </c>
      <c r="R103" s="32">
        <f>IF(R99=0,0,VLOOKUP(R99,FAC_TOTALS_APTA!$A$4:$BS$143,$L103,FALSE))</f>
        <v>9049172.77599038</v>
      </c>
      <c r="S103" s="32">
        <f>IF(S99=0,0,VLOOKUP(S99,FAC_TOTALS_APTA!$A$4:$BS$143,$L103,FALSE))</f>
        <v>-8461783.1611657999</v>
      </c>
      <c r="T103" s="32">
        <f>IF(T99=0,0,VLOOKUP(T99,FAC_TOTALS_APTA!$A$4:$BS$143,$L103,FALSE))</f>
        <v>-6691010.2682892</v>
      </c>
      <c r="U103" s="32">
        <f>IF(U99=0,0,VLOOKUP(U99,FAC_TOTALS_APTA!$A$4:$BS$143,$L103,FALSE))</f>
        <v>4954451.5075051403</v>
      </c>
      <c r="V103" s="32">
        <f>IF(V99=0,0,VLOOKUP(V99,FAC_TOTALS_APTA!$A$4:$BS$143,$L103,FALSE))</f>
        <v>8838481.4876635391</v>
      </c>
      <c r="W103" s="32">
        <f>IF(W99=0,0,VLOOKUP(W99,FAC_TOTALS_APTA!$A$4:$BS$143,$L103,FALSE))</f>
        <v>35545074.6654054</v>
      </c>
      <c r="X103" s="32">
        <f>IF(X99=0,0,VLOOKUP(X99,FAC_TOTALS_APTA!$A$4:$BS$143,$L103,FALSE))</f>
        <v>11534507.697329201</v>
      </c>
      <c r="Y103" s="32">
        <f>IF(Y99=0,0,VLOOKUP(Y99,FAC_TOTALS_APTA!$A$4:$BS$143,$L103,FALSE))</f>
        <v>10826806.1323185</v>
      </c>
      <c r="Z103" s="32">
        <f>IF(Z99=0,0,VLOOKUP(Z99,FAC_TOTALS_APTA!$A$4:$BS$143,$L103,FALSE))</f>
        <v>2318488.8358360901</v>
      </c>
      <c r="AA103" s="32">
        <f>IF(AA99=0,0,VLOOKUP(AA99,FAC_TOTALS_APTA!$A$4:$BS$143,$L103,FALSE))</f>
        <v>9039330.1367926691</v>
      </c>
      <c r="AB103" s="32">
        <f>IF(AB99=0,0,VLOOKUP(AB99,FAC_TOTALS_APTA!$A$4:$BS$143,$L103,FALSE))</f>
        <v>5458380.5545524703</v>
      </c>
      <c r="AC103" s="35">
        <f t="shared" si="26"/>
        <v>145012424.47734416</v>
      </c>
      <c r="AD103" s="36">
        <f>AC103/G116</f>
        <v>6.4073078796263644E-2</v>
      </c>
    </row>
    <row r="104" spans="2:30" x14ac:dyDescent="0.25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80.049944068744793</v>
      </c>
      <c r="H104" s="58">
        <f>VLOOKUP(H99,FAC_TOTALS_APTA!$A$4:$BS$143,$F104,FALSE)</f>
        <v>67.468769080655605</v>
      </c>
      <c r="I104" s="33">
        <f t="shared" si="23"/>
        <v>-0.15716656812757801</v>
      </c>
      <c r="J104" s="34" t="str">
        <f t="shared" si="24"/>
        <v/>
      </c>
      <c r="K104" s="34" t="str">
        <f t="shared" si="25"/>
        <v>TSD_POP_PCT_FAC</v>
      </c>
      <c r="L104" s="9">
        <f>MATCH($K104,FAC_TOTALS_APTA!$A$2:$BQ$2,)</f>
        <v>31</v>
      </c>
      <c r="M104" s="32">
        <f>IF(M99=0,0,VLOOKUP(M99,FAC_TOTALS_APTA!$A$4:$BS$143,$L104,FALSE))</f>
        <v>-23884397.436824299</v>
      </c>
      <c r="N104" s="32">
        <f>IF(N99=0,0,VLOOKUP(N99,FAC_TOTALS_APTA!$A$4:$BS$143,$L104,FALSE))</f>
        <v>-22913285.756645299</v>
      </c>
      <c r="O104" s="32">
        <f>IF(O99=0,0,VLOOKUP(O99,FAC_TOTALS_APTA!$A$4:$BS$143,$L104,FALSE))</f>
        <v>-21891072.3958093</v>
      </c>
      <c r="P104" s="32">
        <f>IF(P99=0,0,VLOOKUP(P99,FAC_TOTALS_APTA!$A$4:$BS$143,$L104,FALSE))</f>
        <v>-31069536.778560799</v>
      </c>
      <c r="Q104" s="32">
        <f>IF(Q99=0,0,VLOOKUP(Q99,FAC_TOTALS_APTA!$A$4:$BS$143,$L104,FALSE))</f>
        <v>-6242105.2519001598</v>
      </c>
      <c r="R104" s="32">
        <f>IF(R99=0,0,VLOOKUP(R99,FAC_TOTALS_APTA!$A$4:$BS$143,$L104,FALSE))</f>
        <v>-17352572.320632901</v>
      </c>
      <c r="S104" s="32">
        <f>IF(S99=0,0,VLOOKUP(S99,FAC_TOTALS_APTA!$A$4:$BS$143,$L104,FALSE))</f>
        <v>-10361312.1840796</v>
      </c>
      <c r="T104" s="32">
        <f>IF(T99=0,0,VLOOKUP(T99,FAC_TOTALS_APTA!$A$4:$BS$143,$L104,FALSE))</f>
        <v>1512091.33969012</v>
      </c>
      <c r="U104" s="32">
        <f>IF(U99=0,0,VLOOKUP(U99,FAC_TOTALS_APTA!$A$4:$BS$143,$L104,FALSE))</f>
        <v>-12177683.342327399</v>
      </c>
      <c r="V104" s="32">
        <f>IF(V99=0,0,VLOOKUP(V99,FAC_TOTALS_APTA!$A$4:$BS$143,$L104,FALSE))</f>
        <v>256372.18967900399</v>
      </c>
      <c r="W104" s="32">
        <f>IF(W99=0,0,VLOOKUP(W99,FAC_TOTALS_APTA!$A$4:$BS$143,$L104,FALSE))</f>
        <v>-34955337.403115399</v>
      </c>
      <c r="X104" s="32">
        <f>IF(X99=0,0,VLOOKUP(X99,FAC_TOTALS_APTA!$A$4:$BS$143,$L104,FALSE))</f>
        <v>2662968.0443284102</v>
      </c>
      <c r="Y104" s="32">
        <f>IF(Y99=0,0,VLOOKUP(Y99,FAC_TOTALS_APTA!$A$4:$BS$143,$L104,FALSE))</f>
        <v>3668427.4977157698</v>
      </c>
      <c r="Z104" s="32">
        <f>IF(Z99=0,0,VLOOKUP(Z99,FAC_TOTALS_APTA!$A$4:$BS$143,$L104,FALSE))</f>
        <v>5589658.9358587097</v>
      </c>
      <c r="AA104" s="32">
        <f>IF(AA99=0,0,VLOOKUP(AA99,FAC_TOTALS_APTA!$A$4:$BS$143,$L104,FALSE))</f>
        <v>2365238.2230973798</v>
      </c>
      <c r="AB104" s="32">
        <f>IF(AB99=0,0,VLOOKUP(AB99,FAC_TOTALS_APTA!$A$4:$BS$143,$L104,FALSE))</f>
        <v>3161176.5413591899</v>
      </c>
      <c r="AC104" s="35">
        <f t="shared" si="26"/>
        <v>-161631370.09816658</v>
      </c>
      <c r="AD104" s="36">
        <f>AC104/G116</f>
        <v>-7.1416084170538588E-2</v>
      </c>
    </row>
    <row r="105" spans="2:30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1.974</v>
      </c>
      <c r="H105" s="37">
        <f>VLOOKUP(H99,FAC_TOTALS_APTA!$A$4:$BS$143,$F105,FALSE)</f>
        <v>2.9199999999999902</v>
      </c>
      <c r="I105" s="33">
        <f t="shared" si="23"/>
        <v>0.4792299898682828</v>
      </c>
      <c r="J105" s="34" t="str">
        <f t="shared" si="24"/>
        <v>_log</v>
      </c>
      <c r="K105" s="34" t="str">
        <f t="shared" si="25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31610431.155010499</v>
      </c>
      <c r="N105" s="32">
        <f>IF(N99=0,0,VLOOKUP(N99,FAC_TOTALS_APTA!$A$4:$BS$143,$L105,FALSE))</f>
        <v>33407804.851261798</v>
      </c>
      <c r="O105" s="32">
        <f>IF(O99=0,0,VLOOKUP(O99,FAC_TOTALS_APTA!$A$4:$BS$143,$L105,FALSE))</f>
        <v>46127459.714896798</v>
      </c>
      <c r="P105" s="32">
        <f>IF(P99=0,0,VLOOKUP(P99,FAC_TOTALS_APTA!$A$4:$BS$143,$L105,FALSE))</f>
        <v>33816284.601315901</v>
      </c>
      <c r="Q105" s="32">
        <f>IF(Q99=0,0,VLOOKUP(Q99,FAC_TOTALS_APTA!$A$4:$BS$143,$L105,FALSE))</f>
        <v>11543594.7976103</v>
      </c>
      <c r="R105" s="32">
        <f>IF(R99=0,0,VLOOKUP(R99,FAC_TOTALS_APTA!$A$4:$BS$143,$L105,FALSE))</f>
        <v>47877287.205725402</v>
      </c>
      <c r="S105" s="32">
        <f>IF(S99=0,0,VLOOKUP(S99,FAC_TOTALS_APTA!$A$4:$BS$143,$L105,FALSE))</f>
        <v>-120003598.02861699</v>
      </c>
      <c r="T105" s="32">
        <f>IF(T99=0,0,VLOOKUP(T99,FAC_TOTALS_APTA!$A$4:$BS$143,$L105,FALSE))</f>
        <v>53068334.999789797</v>
      </c>
      <c r="U105" s="32">
        <f>IF(U99=0,0,VLOOKUP(U99,FAC_TOTALS_APTA!$A$4:$BS$143,$L105,FALSE))</f>
        <v>83698405.844004095</v>
      </c>
      <c r="V105" s="32">
        <f>IF(V99=0,0,VLOOKUP(V99,FAC_TOTALS_APTA!$A$4:$BS$143,$L105,FALSE))</f>
        <v>4355301.0171749201</v>
      </c>
      <c r="W105" s="32">
        <f>IF(W99=0,0,VLOOKUP(W99,FAC_TOTALS_APTA!$A$4:$BS$143,$L105,FALSE))</f>
        <v>-17117551.3265986</v>
      </c>
      <c r="X105" s="32">
        <f>IF(X99=0,0,VLOOKUP(X99,FAC_TOTALS_APTA!$A$4:$BS$143,$L105,FALSE))</f>
        <v>-20784932.147259299</v>
      </c>
      <c r="Y105" s="32">
        <f>IF(Y99=0,0,VLOOKUP(Y99,FAC_TOTALS_APTA!$A$4:$BS$143,$L105,FALSE))</f>
        <v>-134813565.73212001</v>
      </c>
      <c r="Z105" s="32">
        <f>IF(Z99=0,0,VLOOKUP(Z99,FAC_TOTALS_APTA!$A$4:$BS$143,$L105,FALSE))</f>
        <v>-41536861.136041299</v>
      </c>
      <c r="AA105" s="32">
        <f>IF(AA99=0,0,VLOOKUP(AA99,FAC_TOTALS_APTA!$A$4:$BS$143,$L105,FALSE))</f>
        <v>40909010.8564815</v>
      </c>
      <c r="AB105" s="32">
        <f>IF(AB99=0,0,VLOOKUP(AB99,FAC_TOTALS_APTA!$A$4:$BS$143,$L105,FALSE))</f>
        <v>32685860.714103401</v>
      </c>
      <c r="AC105" s="35">
        <f t="shared" si="26"/>
        <v>84843267.386738271</v>
      </c>
      <c r="AD105" s="36">
        <f>AC105/G116</f>
        <v>3.7487610983652372E-2</v>
      </c>
    </row>
    <row r="106" spans="2:30" x14ac:dyDescent="0.25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42439.074999999903</v>
      </c>
      <c r="H106" s="58">
        <f>VLOOKUP(H99,FAC_TOTALS_APTA!$A$4:$BS$143,$F106,FALSE)</f>
        <v>36801.5</v>
      </c>
      <c r="I106" s="33">
        <f t="shared" si="23"/>
        <v>-0.13283925250491235</v>
      </c>
      <c r="J106" s="34" t="str">
        <f t="shared" si="24"/>
        <v>_log</v>
      </c>
      <c r="K106" s="34" t="str">
        <f t="shared" si="25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17315139.596540701</v>
      </c>
      <c r="N106" s="32">
        <f>IF(N99=0,0,VLOOKUP(N99,FAC_TOTALS_APTA!$A$4:$BS$143,$L106,FALSE))</f>
        <v>22191766.743654098</v>
      </c>
      <c r="O106" s="32">
        <f>IF(O99=0,0,VLOOKUP(O99,FAC_TOTALS_APTA!$A$4:$BS$143,$L106,FALSE))</f>
        <v>21324270.265618</v>
      </c>
      <c r="P106" s="32">
        <f>IF(P99=0,0,VLOOKUP(P99,FAC_TOTALS_APTA!$A$4:$BS$143,$L106,FALSE))</f>
        <v>39186793.197364897</v>
      </c>
      <c r="Q106" s="32">
        <f>IF(Q99=0,0,VLOOKUP(Q99,FAC_TOTALS_APTA!$A$4:$BS$143,$L106,FALSE))</f>
        <v>-12429836.378733801</v>
      </c>
      <c r="R106" s="32">
        <f>IF(R99=0,0,VLOOKUP(R99,FAC_TOTALS_APTA!$A$4:$BS$143,$L106,FALSE))</f>
        <v>-1163034.064178</v>
      </c>
      <c r="S106" s="32">
        <f>IF(S99=0,0,VLOOKUP(S99,FAC_TOTALS_APTA!$A$4:$BS$143,$L106,FALSE))</f>
        <v>26399072.991680399</v>
      </c>
      <c r="T106" s="32">
        <f>IF(T99=0,0,VLOOKUP(T99,FAC_TOTALS_APTA!$A$4:$BS$143,$L106,FALSE))</f>
        <v>5957743.78815261</v>
      </c>
      <c r="U106" s="32">
        <f>IF(U99=0,0,VLOOKUP(U99,FAC_TOTALS_APTA!$A$4:$BS$143,$L106,FALSE))</f>
        <v>23886656.156407502</v>
      </c>
      <c r="V106" s="32">
        <f>IF(V99=0,0,VLOOKUP(V99,FAC_TOTALS_APTA!$A$4:$BS$143,$L106,FALSE))</f>
        <v>4288332.7220075401</v>
      </c>
      <c r="W106" s="32">
        <f>IF(W99=0,0,VLOOKUP(W99,FAC_TOTALS_APTA!$A$4:$BS$143,$L106,FALSE))</f>
        <v>6269125.0321620097</v>
      </c>
      <c r="X106" s="32">
        <f>IF(X99=0,0,VLOOKUP(X99,FAC_TOTALS_APTA!$A$4:$BS$143,$L106,FALSE))</f>
        <v>2960649.3131695702</v>
      </c>
      <c r="Y106" s="32">
        <f>IF(Y99=0,0,VLOOKUP(Y99,FAC_TOTALS_APTA!$A$4:$BS$143,$L106,FALSE))</f>
        <v>-15055528.1189496</v>
      </c>
      <c r="Z106" s="32">
        <f>IF(Z99=0,0,VLOOKUP(Z99,FAC_TOTALS_APTA!$A$4:$BS$143,$L106,FALSE))</f>
        <v>-27135034.1116657</v>
      </c>
      <c r="AA106" s="32">
        <f>IF(AA99=0,0,VLOOKUP(AA99,FAC_TOTALS_APTA!$A$4:$BS$143,$L106,FALSE))</f>
        <v>-15232133.6354282</v>
      </c>
      <c r="AB106" s="32">
        <f>IF(AB99=0,0,VLOOKUP(AB99,FAC_TOTALS_APTA!$A$4:$BS$143,$L106,FALSE))</f>
        <v>-19950123.042967599</v>
      </c>
      <c r="AC106" s="35">
        <f t="shared" si="26"/>
        <v>78813860.454834431</v>
      </c>
      <c r="AD106" s="36">
        <f>AC106/G116</f>
        <v>3.4823545012512294E-2</v>
      </c>
    </row>
    <row r="107" spans="2:30" x14ac:dyDescent="0.25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31.71</v>
      </c>
      <c r="H107" s="32">
        <f>VLOOKUP(H99,FAC_TOTALS_APTA!$A$4:$BS$143,$F107,FALSE)</f>
        <v>30.01</v>
      </c>
      <c r="I107" s="33">
        <f t="shared" si="23"/>
        <v>-5.3610848312835024E-2</v>
      </c>
      <c r="J107" s="34" t="str">
        <f t="shared" si="24"/>
        <v/>
      </c>
      <c r="K107" s="34" t="str">
        <f t="shared" si="25"/>
        <v>PCT_HH_NO_VEH_FAC</v>
      </c>
      <c r="L107" s="9">
        <f>MATCH($K107,FAC_TOTALS_APTA!$A$2:$BQ$2,)</f>
        <v>30</v>
      </c>
      <c r="M107" s="32">
        <f>IF(M99=0,0,VLOOKUP(M99,FAC_TOTALS_APTA!$A$4:$BS$143,$L107,FALSE))</f>
        <v>-4877946.4917536797</v>
      </c>
      <c r="N107" s="32">
        <f>IF(N99=0,0,VLOOKUP(N99,FAC_TOTALS_APTA!$A$4:$BS$143,$L107,FALSE))</f>
        <v>-4946386.1997806197</v>
      </c>
      <c r="O107" s="32">
        <f>IF(O99=0,0,VLOOKUP(O99,FAC_TOTALS_APTA!$A$4:$BS$143,$L107,FALSE))</f>
        <v>-4650927.0314648096</v>
      </c>
      <c r="P107" s="32">
        <f>IF(P99=0,0,VLOOKUP(P99,FAC_TOTALS_APTA!$A$4:$BS$143,$L107,FALSE))</f>
        <v>-8608749.4846735206</v>
      </c>
      <c r="Q107" s="32">
        <f>IF(Q99=0,0,VLOOKUP(Q99,FAC_TOTALS_APTA!$A$4:$BS$143,$L107,FALSE))</f>
        <v>3943294.0397928301</v>
      </c>
      <c r="R107" s="32">
        <f>IF(R99=0,0,VLOOKUP(R99,FAC_TOTALS_APTA!$A$4:$BS$143,$L107,FALSE))</f>
        <v>378512.43984612799</v>
      </c>
      <c r="S107" s="32">
        <f>IF(S99=0,0,VLOOKUP(S99,FAC_TOTALS_APTA!$A$4:$BS$143,$L107,FALSE))</f>
        <v>3686426.6959758098</v>
      </c>
      <c r="T107" s="32">
        <f>IF(T99=0,0,VLOOKUP(T99,FAC_TOTALS_APTA!$A$4:$BS$143,$L107,FALSE))</f>
        <v>5988062.8213984501</v>
      </c>
      <c r="U107" s="32">
        <f>IF(U99=0,0,VLOOKUP(U99,FAC_TOTALS_APTA!$A$4:$BS$143,$L107,FALSE))</f>
        <v>7168300.3871048205</v>
      </c>
      <c r="V107" s="32">
        <f>IF(V99=0,0,VLOOKUP(V99,FAC_TOTALS_APTA!$A$4:$BS$143,$L107,FALSE))</f>
        <v>4156891.7944016499</v>
      </c>
      <c r="W107" s="32">
        <f>IF(W99=0,0,VLOOKUP(W99,FAC_TOTALS_APTA!$A$4:$BS$143,$L107,FALSE))</f>
        <v>-31637360.036947198</v>
      </c>
      <c r="X107" s="32">
        <f>IF(X99=0,0,VLOOKUP(X99,FAC_TOTALS_APTA!$A$4:$BS$143,$L107,FALSE))</f>
        <v>5625213.9392718803</v>
      </c>
      <c r="Y107" s="32">
        <f>IF(Y99=0,0,VLOOKUP(Y99,FAC_TOTALS_APTA!$A$4:$BS$143,$L107,FALSE))</f>
        <v>-646799.49859826604</v>
      </c>
      <c r="Z107" s="32">
        <f>IF(Z99=0,0,VLOOKUP(Z99,FAC_TOTALS_APTA!$A$4:$BS$143,$L107,FALSE))</f>
        <v>-6072832.3199947895</v>
      </c>
      <c r="AA107" s="32">
        <f>IF(AA99=0,0,VLOOKUP(AA99,FAC_TOTALS_APTA!$A$4:$BS$143,$L107,FALSE))</f>
        <v>2534981.3394833398</v>
      </c>
      <c r="AB107" s="32">
        <f>IF(AB99=0,0,VLOOKUP(AB99,FAC_TOTALS_APTA!$A$4:$BS$143,$L107,FALSE))</f>
        <v>212615.896320723</v>
      </c>
      <c r="AC107" s="35">
        <f t="shared" si="26"/>
        <v>-27746701.709617246</v>
      </c>
      <c r="AD107" s="36">
        <f>AC107/G116</f>
        <v>-1.2259753682378327E-2</v>
      </c>
    </row>
    <row r="108" spans="2:30" x14ac:dyDescent="0.25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3.5</v>
      </c>
      <c r="H108" s="37">
        <f>VLOOKUP(H99,FAC_TOTALS_APTA!$A$4:$BS$143,$F108,FALSE)</f>
        <v>4.5999999999999996</v>
      </c>
      <c r="I108" s="33">
        <f t="shared" si="23"/>
        <v>0.31428571428571428</v>
      </c>
      <c r="J108" s="34" t="str">
        <f t="shared" si="24"/>
        <v/>
      </c>
      <c r="K108" s="34" t="str">
        <f t="shared" si="25"/>
        <v>JTW_HOME_PCT_FAC</v>
      </c>
      <c r="L108" s="9">
        <f>MATCH($K108,FAC_TOTALS_APTA!$A$2:$BQ$2,)</f>
        <v>32</v>
      </c>
      <c r="M108" s="32">
        <f>IF(M99=0,0,VLOOKUP(M99,FAC_TOTALS_APTA!$A$4:$BS$143,$L108,FALSE))</f>
        <v>0</v>
      </c>
      <c r="N108" s="32">
        <f>IF(N99=0,0,VLOOKUP(N99,FAC_TOTALS_APTA!$A$4:$BS$143,$L108,FALSE))</f>
        <v>0</v>
      </c>
      <c r="O108" s="32">
        <f>IF(O99=0,0,VLOOKUP(O99,FAC_TOTALS_APTA!$A$4:$BS$143,$L108,FALSE))</f>
        <v>0</v>
      </c>
      <c r="P108" s="32">
        <f>IF(P99=0,0,VLOOKUP(P99,FAC_TOTALS_APTA!$A$4:$BS$143,$L108,FALSE))</f>
        <v>-1503915.1084250901</v>
      </c>
      <c r="Q108" s="32">
        <f>IF(Q99=0,0,VLOOKUP(Q99,FAC_TOTALS_APTA!$A$4:$BS$143,$L108,FALSE))</f>
        <v>781231.67406017205</v>
      </c>
      <c r="R108" s="32">
        <f>IF(R99=0,0,VLOOKUP(R99,FAC_TOTALS_APTA!$A$4:$BS$143,$L108,FALSE))</f>
        <v>-825205.32858825603</v>
      </c>
      <c r="S108" s="32">
        <f>IF(S99=0,0,VLOOKUP(S99,FAC_TOTALS_APTA!$A$4:$BS$143,$L108,FALSE))</f>
        <v>-1690731.9089017101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-1724814.0876464599</v>
      </c>
      <c r="W108" s="32">
        <f>IF(W99=0,0,VLOOKUP(W99,FAC_TOTALS_APTA!$A$4:$BS$143,$L108,FALSE))</f>
        <v>-877895.62682281702</v>
      </c>
      <c r="X108" s="32">
        <f>IF(X99=0,0,VLOOKUP(X99,FAC_TOTALS_APTA!$A$4:$BS$143,$L108,FALSE))</f>
        <v>0</v>
      </c>
      <c r="Y108" s="32">
        <f>IF(Y99=0,0,VLOOKUP(Y99,FAC_TOTALS_APTA!$A$4:$BS$143,$L108,FALSE))</f>
        <v>940513.99240212201</v>
      </c>
      <c r="Z108" s="32">
        <f>IF(Z99=0,0,VLOOKUP(Z99,FAC_TOTALS_APTA!$A$4:$BS$143,$L108,FALSE))</f>
        <v>-3654540.0455874898</v>
      </c>
      <c r="AA108" s="32">
        <f>IF(AA99=0,0,VLOOKUP(AA99,FAC_TOTALS_APTA!$A$4:$BS$143,$L108,FALSE))</f>
        <v>0</v>
      </c>
      <c r="AB108" s="32">
        <f>IF(AB99=0,0,VLOOKUP(AB99,FAC_TOTALS_APTA!$A$4:$BS$143,$L108,FALSE))</f>
        <v>-927091.35547830095</v>
      </c>
      <c r="AC108" s="35">
        <f t="shared" si="26"/>
        <v>-9482447.7949878313</v>
      </c>
      <c r="AD108" s="36">
        <f>AC108/G116</f>
        <v>-4.1897763377139775E-3</v>
      </c>
    </row>
    <row r="109" spans="2:30" hidden="1" x14ac:dyDescent="0.25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3"/>
        <v>-</v>
      </c>
      <c r="J109" s="34" t="str">
        <f t="shared" si="24"/>
        <v/>
      </c>
      <c r="K109" s="34" t="str">
        <f t="shared" si="25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26"/>
        <v>0</v>
      </c>
      <c r="AD109" s="36">
        <f>AC109/G116</f>
        <v>0</v>
      </c>
    </row>
    <row r="110" spans="2:30" hidden="1" x14ac:dyDescent="0.25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3"/>
        <v>-</v>
      </c>
      <c r="J110" s="34" t="str">
        <f t="shared" si="24"/>
        <v/>
      </c>
      <c r="K110" s="34" t="str">
        <f t="shared" si="25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26"/>
        <v>0</v>
      </c>
      <c r="AD110" s="36">
        <f>AC110/G116</f>
        <v>0</v>
      </c>
    </row>
    <row r="111" spans="2:30" x14ac:dyDescent="0.25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0</v>
      </c>
      <c r="H111" s="37">
        <f>VLOOKUP(H99,FAC_TOTALS_APTA!$A$4:$BS$143,$F111,FALSE)</f>
        <v>8</v>
      </c>
      <c r="I111" s="33" t="str">
        <f t="shared" si="23"/>
        <v>-</v>
      </c>
      <c r="J111" s="34"/>
      <c r="K111" s="34" t="str">
        <f t="shared" si="25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0</v>
      </c>
      <c r="N111" s="32">
        <f>IF(N99=0,0,VLOOKUP(N99,FAC_TOTALS_APTA!$A$4:$BS$143,$L111,FALSE))</f>
        <v>0</v>
      </c>
      <c r="O111" s="32">
        <f>IF(O99=0,0,VLOOKUP(O99,FAC_TOTALS_APTA!$A$4:$BS$143,$L111,FALSE))</f>
        <v>0</v>
      </c>
      <c r="P111" s="32">
        <f>IF(P99=0,0,VLOOKUP(P99,FAC_TOTALS_APTA!$A$4:$BS$143,$L111,FALSE))</f>
        <v>0</v>
      </c>
      <c r="Q111" s="32">
        <f>IF(Q99=0,0,VLOOKUP(Q99,FAC_TOTALS_APTA!$A$4:$BS$143,$L111,FALSE))</f>
        <v>0</v>
      </c>
      <c r="R111" s="32">
        <f>IF(R99=0,0,VLOOKUP(R99,FAC_TOTALS_APTA!$A$4:$BS$143,$L111,FALSE))</f>
        <v>0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-7217308.8633497404</v>
      </c>
      <c r="V111" s="32">
        <f>IF(V99=0,0,VLOOKUP(V99,FAC_TOTALS_APTA!$A$4:$BS$143,$L111,FALSE))</f>
        <v>-7378181.3357628398</v>
      </c>
      <c r="W111" s="32">
        <f>IF(W99=0,0,VLOOKUP(W99,FAC_TOTALS_APTA!$A$4:$BS$143,$L111,FALSE))</f>
        <v>-7509564.8912466196</v>
      </c>
      <c r="X111" s="32">
        <f>IF(X99=0,0,VLOOKUP(X99,FAC_TOTALS_APTA!$A$4:$BS$143,$L111,FALSE))</f>
        <v>-7764000.0550412899</v>
      </c>
      <c r="Y111" s="32">
        <f>IF(Y99=0,0,VLOOKUP(Y99,FAC_TOTALS_APTA!$A$4:$BS$143,$L111,FALSE))</f>
        <v>-8042792.38808008</v>
      </c>
      <c r="Z111" s="32">
        <f>IF(Z99=0,0,VLOOKUP(Z99,FAC_TOTALS_APTA!$A$4:$BS$143,$L111,FALSE))</f>
        <v>-7818798.7663746998</v>
      </c>
      <c r="AA111" s="32">
        <f>IF(AA99=0,0,VLOOKUP(AA99,FAC_TOTALS_APTA!$A$4:$BS$143,$L111,FALSE))</f>
        <v>-7876402.1852374999</v>
      </c>
      <c r="AB111" s="32">
        <f>IF(AB99=0,0,VLOOKUP(AB99,FAC_TOTALS_APTA!$A$4:$BS$143,$L111,FALSE))</f>
        <v>-7930387.7150799697</v>
      </c>
      <c r="AC111" s="35">
        <f t="shared" si="26"/>
        <v>-61537436.200172737</v>
      </c>
      <c r="AD111" s="36">
        <f>AC111/G116</f>
        <v>-2.719003570062873E-2</v>
      </c>
    </row>
    <row r="112" spans="2:30" hidden="1" x14ac:dyDescent="0.25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3"/>
        <v>-</v>
      </c>
      <c r="J112" s="34"/>
      <c r="K112" s="34" t="str">
        <f t="shared" si="25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26"/>
        <v>0</v>
      </c>
      <c r="AD112" s="36">
        <f>AC112/G116</f>
        <v>0</v>
      </c>
    </row>
    <row r="113" spans="1:31" x14ac:dyDescent="0.25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3"/>
        <v>-</v>
      </c>
      <c r="J113" s="34" t="str">
        <f t="shared" ref="J113:J114" si="27">IF(C113="Log","_log","")</f>
        <v/>
      </c>
      <c r="K113" s="34" t="str">
        <f t="shared" si="25"/>
        <v>BIKE_SHARE_FAC</v>
      </c>
      <c r="L113" s="9">
        <f>MATCH($K113,FAC_TOTALS_APTA!$A$2:$BQ$2,)</f>
        <v>37</v>
      </c>
      <c r="M113" s="32">
        <f>IF(M99=0,0,VLOOKUP(M99,FAC_TOTALS_APTA!$A$4:$BS$143,$L113,FALSE))</f>
        <v>0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43188365.8323512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26"/>
        <v>43188365.8323512</v>
      </c>
      <c r="AD113" s="36">
        <f>AC113/G116</f>
        <v>1.9082582592710399E-2</v>
      </c>
    </row>
    <row r="114" spans="1:31" x14ac:dyDescent="0.25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3"/>
        <v>-</v>
      </c>
      <c r="J114" s="41" t="str">
        <f t="shared" si="27"/>
        <v/>
      </c>
      <c r="K114" s="41" t="str">
        <f t="shared" si="25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0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-146053671.23690099</v>
      </c>
      <c r="AC114" s="43">
        <f t="shared" si="26"/>
        <v>-146053671.23690099</v>
      </c>
      <c r="AD114" s="44">
        <f>AC114/G116</f>
        <v>-6.4533148931025533E-2</v>
      </c>
    </row>
    <row r="115" spans="1:31" x14ac:dyDescent="0.25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si="25"/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6" customFormat="1" ht="15.75" customHeight="1" x14ac:dyDescent="0.25">
      <c r="A116" s="115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9">
        <f>VLOOKUP(G99,FAC_TOTALS_APTA!$A$4:$BS$143,$F116,FALSE)</f>
        <v>2263234843.73909</v>
      </c>
      <c r="H116" s="119">
        <f>VLOOKUP(H99,FAC_TOTALS_APTA!$A$4:$BQ$143,$F116,FALSE)</f>
        <v>2507008492.8472099</v>
      </c>
      <c r="I116" s="121">
        <f t="shared" ref="I116" si="28">H116/G116-1</f>
        <v>0.10771027575087233</v>
      </c>
      <c r="J116" s="34"/>
      <c r="K116" s="34"/>
      <c r="L116" s="9"/>
      <c r="M116" s="32">
        <f>SUM(M101:M106)</f>
        <v>68235816.717853606</v>
      </c>
      <c r="N116" s="32">
        <f>SUM(N101:N106)</f>
        <v>119117275.81109621</v>
      </c>
      <c r="O116" s="32">
        <f>SUM(O101:O106)</f>
        <v>219145377.18521252</v>
      </c>
      <c r="P116" s="32">
        <f>SUM(P101:P106)</f>
        <v>121074082.7022607</v>
      </c>
      <c r="Q116" s="32">
        <f>SUM(Q101:Q106)</f>
        <v>46230486.256061651</v>
      </c>
      <c r="R116" s="32">
        <f>SUM(R101:R106)</f>
        <v>86833719.423331887</v>
      </c>
      <c r="S116" s="32">
        <f>SUM(S101:S106)</f>
        <v>-149816207.75700009</v>
      </c>
      <c r="T116" s="32">
        <f>SUM(T101:T106)</f>
        <v>13759283.229488287</v>
      </c>
      <c r="U116" s="32">
        <f>SUM(U101:U106)</f>
        <v>-4555624.5040020682</v>
      </c>
      <c r="V116" s="32">
        <f>SUM(V101:V106)</f>
        <v>36261133.707495995</v>
      </c>
      <c r="W116" s="32">
        <f>SUM(W101:W106)</f>
        <v>5238439.6944599142</v>
      </c>
      <c r="X116" s="32">
        <f>SUM(X101:X106)</f>
        <v>33640855.228787139</v>
      </c>
      <c r="Y116" s="32">
        <f>SUM(Y101:Y106)</f>
        <v>-217703231.24173951</v>
      </c>
      <c r="Z116" s="32">
        <f>SUM(Z101:Z106)</f>
        <v>-69178783.636707455</v>
      </c>
      <c r="AA116" s="32">
        <f>SUM(AA101:AA106)</f>
        <v>49462368.818191297</v>
      </c>
      <c r="AB116" s="32">
        <f>SUM(AB101:AB106)</f>
        <v>-35567265.545931831</v>
      </c>
      <c r="AC116" s="35">
        <f>H116-G116</f>
        <v>243773649.10811996</v>
      </c>
      <c r="AD116" s="36">
        <f>I116</f>
        <v>0.10771027575087233</v>
      </c>
      <c r="AE116" s="115"/>
    </row>
    <row r="117" spans="1:31" ht="13.5" thickBot="1" x14ac:dyDescent="0.3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20">
        <f>VLOOKUP(G99,FAC_TOTALS_APTA!$A$4:$BQ$143,$F117,FALSE)</f>
        <v>2028458449</v>
      </c>
      <c r="H117" s="120">
        <f>VLOOKUP(H99,FAC_TOTALS_APTA!$A$4:$BQ$143,$F117,FALSE)</f>
        <v>3025899128.99999</v>
      </c>
      <c r="I117" s="122">
        <f t="shared" ref="I117" si="29">H117/G117-1</f>
        <v>0.49172349598371778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997440679.99998999</v>
      </c>
      <c r="AD117" s="56">
        <f>I117</f>
        <v>0.49172349598371778</v>
      </c>
    </row>
    <row r="118" spans="1:31" ht="14.25" thickTop="1" thickBot="1" x14ac:dyDescent="0.3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0.38401322023284545</v>
      </c>
    </row>
    <row r="119" spans="1:31" ht="13.5" thickTop="1" x14ac:dyDescent="0.25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showGridLines="0" workbookViewId="0">
      <selection activeCell="AF28" sqref="AF28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45</v>
      </c>
      <c r="C1" s="15">
        <v>2012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9"/>
      <c r="E8" s="9"/>
      <c r="F8" s="9"/>
      <c r="G8" s="78" t="s">
        <v>62</v>
      </c>
      <c r="H8" s="78"/>
      <c r="I8" s="78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78" t="s">
        <v>66</v>
      </c>
      <c r="AD8" s="78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0.83289999999999997</v>
      </c>
      <c r="F13" s="9">
        <f>MATCH($D13,FAC_TOTALS_APTA!$A$2:$BS$2,)</f>
        <v>11</v>
      </c>
      <c r="G13" s="32">
        <f>VLOOKUP(G11,FAC_TOTALS_APTA!$A$4:$BS$143,$F13,FALSE)</f>
        <v>62726144.354737803</v>
      </c>
      <c r="H13" s="32">
        <f>VLOOKUP(H11,FAC_TOTALS_APTA!$A$4:$BS$143,$F13,FALSE)</f>
        <v>69714209.321614698</v>
      </c>
      <c r="I13" s="33">
        <f>IFERROR(H13/G13-1,"-")</f>
        <v>0.11140593828558942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32225965.2743502</v>
      </c>
      <c r="N13" s="32">
        <f>IF(N11=0,0,VLOOKUP(N11,FAC_TOTALS_APTA!$A$4:$BS$143,$L13,FALSE))</f>
        <v>53256520.741796702</v>
      </c>
      <c r="O13" s="32">
        <f>IF(O11=0,0,VLOOKUP(O11,FAC_TOTALS_APTA!$A$4:$BS$143,$L13,FALSE))</f>
        <v>29042391.630425401</v>
      </c>
      <c r="P13" s="32">
        <f>IF(P11=0,0,VLOOKUP(P11,FAC_TOTALS_APTA!$A$4:$BS$143,$L13,FALSE))</f>
        <v>29788864.987107601</v>
      </c>
      <c r="Q13" s="32">
        <f>IF(Q11=0,0,VLOOKUP(Q11,FAC_TOTALS_APTA!$A$4:$BS$143,$L13,FALSE))</f>
        <v>35847017.1131455</v>
      </c>
      <c r="R13" s="32">
        <f>IF(R11=0,0,VLOOKUP(R11,FAC_TOTALS_APTA!$A$4:$BS$143,$L13,FALSE))</f>
        <v>11527481.2061892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191688240.95301461</v>
      </c>
      <c r="AD13" s="36">
        <f>AC13/G28</f>
        <v>0.12004971291485647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1.9002067312497499</v>
      </c>
      <c r="H14" s="58">
        <f>VLOOKUP(H11,FAC_TOTALS_APTA!$A$4:$BS$143,$F14,FALSE)</f>
        <v>2.1532325278653901</v>
      </c>
      <c r="I14" s="33">
        <f t="shared" ref="I14:I26" si="1">IFERROR(H14/G14-1,"-")</f>
        <v>0.13315698363473705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-41322200.347490601</v>
      </c>
      <c r="N14" s="32">
        <f>IF(N11=0,0,VLOOKUP(N11,FAC_TOTALS_APTA!$A$4:$BS$143,$L14,FALSE))</f>
        <v>8497662.4210044295</v>
      </c>
      <c r="O14" s="32">
        <f>IF(O11=0,0,VLOOKUP(O11,FAC_TOTALS_APTA!$A$4:$BS$143,$L14,FALSE))</f>
        <v>-39477233.956956699</v>
      </c>
      <c r="P14" s="32">
        <f>IF(P11=0,0,VLOOKUP(P11,FAC_TOTALS_APTA!$A$4:$BS$143,$L14,FALSE))</f>
        <v>-14407068.3157646</v>
      </c>
      <c r="Q14" s="32">
        <f>IF(Q11=0,0,VLOOKUP(Q11,FAC_TOTALS_APTA!$A$4:$BS$143,$L14,FALSE))</f>
        <v>9143291.0061281994</v>
      </c>
      <c r="R14" s="32">
        <f>IF(R11=0,0,VLOOKUP(R11,FAC_TOTALS_APTA!$A$4:$BS$143,$L14,FALSE))</f>
        <v>2106250.36958005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-75459298.823499247</v>
      </c>
      <c r="AD14" s="36">
        <f>AC14/G28</f>
        <v>-4.7258335281703076E-2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8781393.8450598791</v>
      </c>
      <c r="H15" s="32">
        <f>VLOOKUP(H11,FAC_TOTALS_APTA!$A$4:$BS$143,$F15,FALSE)</f>
        <v>9315861.7176705897</v>
      </c>
      <c r="I15" s="33">
        <f t="shared" si="1"/>
        <v>6.0863671763382365E-2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6585760.1132380804</v>
      </c>
      <c r="N15" s="32">
        <f>IF(N11=0,0,VLOOKUP(N11,FAC_TOTALS_APTA!$A$4:$BS$143,$L15,FALSE))</f>
        <v>7709240.5727353701</v>
      </c>
      <c r="O15" s="32">
        <f>IF(O11=0,0,VLOOKUP(O11,FAC_TOTALS_APTA!$A$4:$BS$143,$L15,FALSE))</f>
        <v>7276429.5526766097</v>
      </c>
      <c r="P15" s="32">
        <f>IF(P11=0,0,VLOOKUP(P11,FAC_TOTALS_APTA!$A$4:$BS$143,$L15,FALSE))</f>
        <v>5575496.8646653397</v>
      </c>
      <c r="Q15" s="32">
        <f>IF(Q11=0,0,VLOOKUP(Q11,FAC_TOTALS_APTA!$A$4:$BS$143,$L15,FALSE))</f>
        <v>6750659.63362695</v>
      </c>
      <c r="R15" s="32">
        <f>IF(R11=0,0,VLOOKUP(R11,FAC_TOTALS_APTA!$A$4:$BS$143,$L15,FALSE))</f>
        <v>6062590.2674776996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39960177.004420049</v>
      </c>
      <c r="AD15" s="36">
        <f>AC15/G28</f>
        <v>2.5026093168559759E-2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0.1762</v>
      </c>
      <c r="F16" s="9">
        <f>MATCH($D16,FAC_TOTALS_APTA!$A$2:$BS$2,)</f>
        <v>17</v>
      </c>
      <c r="G16" s="58">
        <f>VLOOKUP(G11,FAC_TOTALS_APTA!$A$4:$BS$143,$F16,FALSE)</f>
        <v>36.587438562194698</v>
      </c>
      <c r="H16" s="58">
        <f>VLOOKUP(H11,FAC_TOTALS_APTA!$A$4:$BS$143,$F16,FALSE)</f>
        <v>36.8732097197013</v>
      </c>
      <c r="I16" s="33">
        <f t="shared" si="1"/>
        <v>7.8106358011595933E-3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-136645.212329378</v>
      </c>
      <c r="N16" s="32">
        <f>IF(N11=0,0,VLOOKUP(N11,FAC_TOTALS_APTA!$A$4:$BS$143,$L16,FALSE))</f>
        <v>225117.15243169299</v>
      </c>
      <c r="O16" s="32">
        <f>IF(O11=0,0,VLOOKUP(O11,FAC_TOTALS_APTA!$A$4:$BS$143,$L16,FALSE))</f>
        <v>637845.070164804</v>
      </c>
      <c r="P16" s="32">
        <f>IF(P11=0,0,VLOOKUP(P11,FAC_TOTALS_APTA!$A$4:$BS$143,$L16,FALSE))</f>
        <v>931578.65781615605</v>
      </c>
      <c r="Q16" s="32">
        <f>IF(Q11=0,0,VLOOKUP(Q11,FAC_TOTALS_APTA!$A$4:$BS$143,$L16,FALSE))</f>
        <v>294477.62435175001</v>
      </c>
      <c r="R16" s="32">
        <f>IF(R11=0,0,VLOOKUP(R11,FAC_TOTALS_APTA!$A$4:$BS$143,$L16,FALSE))</f>
        <v>422996.971969529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2375370.2644045539</v>
      </c>
      <c r="AD16" s="36">
        <f>AC16/G28</f>
        <v>1.4876369927049964E-3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6.8999999999999999E-3</v>
      </c>
      <c r="F17" s="9">
        <f>MATCH($D17,FAC_TOTALS_APTA!$A$2:$BS$2,)</f>
        <v>14</v>
      </c>
      <c r="G17" s="37">
        <f>VLOOKUP(G11,FAC_TOTALS_APTA!$A$4:$BS$143,$F17,FALSE)</f>
        <v>4.0682969001623404</v>
      </c>
      <c r="H17" s="37">
        <f>VLOOKUP(H11,FAC_TOTALS_APTA!$A$4:$BS$143,$F17,FALSE)</f>
        <v>2.8895691221026301</v>
      </c>
      <c r="I17" s="33">
        <f t="shared" si="1"/>
        <v>-0.28973494486419482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-8588563.9076602496</v>
      </c>
      <c r="N17" s="32">
        <f>IF(N11=0,0,VLOOKUP(N11,FAC_TOTALS_APTA!$A$4:$BS$143,$L17,FALSE))</f>
        <v>-12074284.104804801</v>
      </c>
      <c r="O17" s="32">
        <f>IF(O11=0,0,VLOOKUP(O11,FAC_TOTALS_APTA!$A$4:$BS$143,$L17,FALSE))</f>
        <v>-65915611.181914203</v>
      </c>
      <c r="P17" s="32">
        <f>IF(P11=0,0,VLOOKUP(P11,FAC_TOTALS_APTA!$A$4:$BS$143,$L17,FALSE))</f>
        <v>-23489543.119221199</v>
      </c>
      <c r="Q17" s="32">
        <f>IF(Q11=0,0,VLOOKUP(Q11,FAC_TOTALS_APTA!$A$4:$BS$143,$L17,FALSE))</f>
        <v>16963228.851033501</v>
      </c>
      <c r="R17" s="32">
        <f>IF(R11=0,0,VLOOKUP(R11,FAC_TOTALS_APTA!$A$4:$BS$143,$L17,FALSE))</f>
        <v>19754540.7143424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-73350232.748224542</v>
      </c>
      <c r="AD17" s="36">
        <f>AC17/G28</f>
        <v>-4.5937478167065296E-2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5.4999999999999997E-3</v>
      </c>
      <c r="F18" s="9">
        <f>MATCH($D18,FAC_TOTALS_APTA!$A$2:$BS$2,)</f>
        <v>15</v>
      </c>
      <c r="G18" s="58">
        <f>VLOOKUP(G11,FAC_TOTALS_APTA!$A$4:$BS$143,$F18,FALSE)</f>
        <v>35778.921973924698</v>
      </c>
      <c r="H18" s="58">
        <f>VLOOKUP(H11,FAC_TOTALS_APTA!$A$4:$BS$143,$F18,FALSE)</f>
        <v>39786.389473927899</v>
      </c>
      <c r="I18" s="33">
        <f t="shared" si="1"/>
        <v>0.11200637914478806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-4125434.7174193901</v>
      </c>
      <c r="N18" s="32">
        <f>IF(N11=0,0,VLOOKUP(N11,FAC_TOTALS_APTA!$A$4:$BS$143,$L18,FALSE))</f>
        <v>-2160878.5897126701</v>
      </c>
      <c r="O18" s="32">
        <f>IF(O11=0,0,VLOOKUP(O11,FAC_TOTALS_APTA!$A$4:$BS$143,$L18,FALSE))</f>
        <v>-12685031.803300399</v>
      </c>
      <c r="P18" s="32">
        <f>IF(P11=0,0,VLOOKUP(P11,FAC_TOTALS_APTA!$A$4:$BS$143,$L18,FALSE))</f>
        <v>-9405028.97925785</v>
      </c>
      <c r="Q18" s="32">
        <f>IF(Q11=0,0,VLOOKUP(Q11,FAC_TOTALS_APTA!$A$4:$BS$143,$L18,FALSE))</f>
        <v>-8659169.5593460109</v>
      </c>
      <c r="R18" s="32">
        <f>IF(R11=0,0,VLOOKUP(R11,FAC_TOTALS_APTA!$A$4:$BS$143,$L18,FALSE))</f>
        <v>-9459923.7395220697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-46495467.388558395</v>
      </c>
      <c r="AD18" s="36">
        <f>AC18/G28</f>
        <v>-2.9118987602409444E-2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-0.27529999999999999</v>
      </c>
      <c r="F19" s="9">
        <f>MATCH($D19,FAC_TOTALS_APTA!$A$2:$BS$2,)</f>
        <v>16</v>
      </c>
      <c r="G19" s="32">
        <f>VLOOKUP(G11,FAC_TOTALS_APTA!$A$4:$BS$143,$F19,FALSE)</f>
        <v>11.4208850818637</v>
      </c>
      <c r="H19" s="32">
        <f>VLOOKUP(H11,FAC_TOTALS_APTA!$A$4:$BS$143,$F19,FALSE)</f>
        <v>10.6410515802635</v>
      </c>
      <c r="I19" s="33">
        <f t="shared" si="1"/>
        <v>-6.8281354379317816E-2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-3649312.8378558401</v>
      </c>
      <c r="N19" s="32">
        <f>IF(N11=0,0,VLOOKUP(N11,FAC_TOTALS_APTA!$A$4:$BS$143,$L19,FALSE))</f>
        <v>-313129.25408553501</v>
      </c>
      <c r="O19" s="32">
        <f>IF(O11=0,0,VLOOKUP(O11,FAC_TOTALS_APTA!$A$4:$BS$143,$L19,FALSE))</f>
        <v>134420.99092553</v>
      </c>
      <c r="P19" s="32">
        <f>IF(P11=0,0,VLOOKUP(P11,FAC_TOTALS_APTA!$A$4:$BS$143,$L19,FALSE))</f>
        <v>-1029447.70775821</v>
      </c>
      <c r="Q19" s="32">
        <f>IF(Q11=0,0,VLOOKUP(Q11,FAC_TOTALS_APTA!$A$4:$BS$143,$L19,FALSE))</f>
        <v>-1865605.7956801599</v>
      </c>
      <c r="R19" s="32">
        <f>IF(R11=0,0,VLOOKUP(R11,FAC_TOTALS_APTA!$A$4:$BS$143,$L19,FALSE))</f>
        <v>-1576432.58349829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-8299507.1879525045</v>
      </c>
      <c r="AD19" s="36">
        <f>AC19/G28</f>
        <v>-5.1977807834999419E-3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4.8717741411834998</v>
      </c>
      <c r="H20" s="37">
        <f>VLOOKUP(H11,FAC_TOTALS_APTA!$A$4:$BS$143,$F20,FALSE)</f>
        <v>6.0751839704795199</v>
      </c>
      <c r="I20" s="33">
        <f t="shared" si="1"/>
        <v>0.24701675291615133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-16007.4760370649</v>
      </c>
      <c r="N20" s="32">
        <f>IF(N11=0,0,VLOOKUP(N11,FAC_TOTALS_APTA!$A$4:$BS$143,$L20,FALSE))</f>
        <v>-1228482.1932955</v>
      </c>
      <c r="O20" s="32">
        <f>IF(O11=0,0,VLOOKUP(O11,FAC_TOTALS_APTA!$A$4:$BS$143,$L20,FALSE))</f>
        <v>-59708.075597150899</v>
      </c>
      <c r="P20" s="32">
        <f>IF(P11=0,0,VLOOKUP(P11,FAC_TOTALS_APTA!$A$4:$BS$143,$L20,FALSE))</f>
        <v>-2541960.40451574</v>
      </c>
      <c r="Q20" s="32">
        <f>IF(Q11=0,0,VLOOKUP(Q11,FAC_TOTALS_APTA!$A$4:$BS$143,$L20,FALSE))</f>
        <v>-692576.53275847505</v>
      </c>
      <c r="R20" s="32">
        <f>IF(R11=0,0,VLOOKUP(R11,FAC_TOTALS_APTA!$A$4:$BS$143,$L20,FALSE))</f>
        <v>-1122340.59840996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-5661075.2806138908</v>
      </c>
      <c r="AD20" s="36">
        <f>AC20/G28</f>
        <v>-3.5453946410498381E-3</v>
      </c>
      <c r="AE20" s="9"/>
    </row>
    <row r="21" spans="1:31" s="16" customFormat="1" hidden="1" x14ac:dyDescent="0.25">
      <c r="A21" s="9"/>
      <c r="B21" s="28" t="s">
        <v>85</v>
      </c>
      <c r="C21" s="31"/>
      <c r="D21" s="14" t="s">
        <v>75</v>
      </c>
      <c r="E21" s="59">
        <v>-0.129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1.5787699093719301</v>
      </c>
      <c r="H23" s="37">
        <f>VLOOKUP(H11,FAC_TOTALS_APTA!$A$4:$BS$143,$F23,FALSE)</f>
        <v>7.5293321967374798</v>
      </c>
      <c r="I23" s="33">
        <f t="shared" si="1"/>
        <v>3.7691130620375306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-3762910.3086667201</v>
      </c>
      <c r="N23" s="32">
        <f>IF(N11=0,0,VLOOKUP(N11,FAC_TOTALS_APTA!$A$4:$BS$143,$L23,FALSE))</f>
        <v>-4025133.1858379701</v>
      </c>
      <c r="O23" s="32">
        <f>IF(O11=0,0,VLOOKUP(O11,FAC_TOTALS_APTA!$A$4:$BS$143,$L23,FALSE))</f>
        <v>-4150664.9272880801</v>
      </c>
      <c r="P23" s="32">
        <f>IF(P11=0,0,VLOOKUP(P11,FAC_TOTALS_APTA!$A$4:$BS$143,$L23,FALSE))</f>
        <v>-4118042.3179189302</v>
      </c>
      <c r="Q23" s="32">
        <f>IF(Q11=0,0,VLOOKUP(Q11,FAC_TOTALS_APTA!$A$4:$BS$143,$L23,FALSE))</f>
        <v>-4043950.6582014398</v>
      </c>
      <c r="R23" s="32">
        <f>IF(R11=0,0,VLOOKUP(R11,FAC_TOTALS_APTA!$A$4:$BS$143,$L23,FALSE))</f>
        <v>-3958623.7862229799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-24059325.184136119</v>
      </c>
      <c r="AD23" s="36">
        <f>AC23/G28</f>
        <v>-1.5067773938145129E-2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0.38684622637746002</v>
      </c>
      <c r="H25" s="37">
        <f>VLOOKUP(H11,FAC_TOTALS_APTA!$A$4:$BS$143,$F25,FALSE)</f>
        <v>1</v>
      </c>
      <c r="I25" s="33">
        <f t="shared" si="1"/>
        <v>1.5850064749610957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5960803.2892464101</v>
      </c>
      <c r="O25" s="32">
        <f>IF(O11=0,0,VLOOKUP(O11,FAC_TOTALS_APTA!$A$4:$BS$143,$L25,FALSE))</f>
        <v>7591562.8734701201</v>
      </c>
      <c r="P25" s="32">
        <f>IF(P11=0,0,VLOOKUP(P11,FAC_TOTALS_APTA!$A$4:$BS$143,$L25,FALSE))</f>
        <v>1046737.10215141</v>
      </c>
      <c r="Q25" s="32">
        <f>IF(Q11=0,0,VLOOKUP(Q11,FAC_TOTALS_APTA!$A$4:$BS$143,$L25,FALSE))</f>
        <v>0</v>
      </c>
      <c r="R25" s="32">
        <f>IF(R11=0,0,VLOOKUP(R11,FAC_TOTALS_APTA!$A$4:$BS$143,$L25,FALSE))</f>
        <v>127739.47119916001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14726842.736067101</v>
      </c>
      <c r="AD25" s="36">
        <f>AC25/G28</f>
        <v>9.2230657124160488E-3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-49504144.450547002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-49504144.450547002</v>
      </c>
      <c r="AD26" s="44">
        <f>AC26/G28</f>
        <v>-3.1003249337764296E-2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5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4" customFormat="1" x14ac:dyDescent="0.25">
      <c r="A28" s="113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9">
        <f>VLOOKUP(G11,FAC_TOTALS_APTA!$A$4:$BS$143,$F28,FALSE)</f>
        <v>1596740519.39605</v>
      </c>
      <c r="H28" s="119">
        <f>VLOOKUP(H11,FAC_TOTALS_APTA!$A$4:$BQ$143,$F28,FALSE)</f>
        <v>1560586460.1087601</v>
      </c>
      <c r="I28" s="121">
        <f t="shared" ref="I28:I29" si="6">H28/G28-1</f>
        <v>-2.2642413622073532E-2</v>
      </c>
      <c r="J28" s="34"/>
      <c r="K28" s="34"/>
      <c r="L28" s="9"/>
      <c r="M28" s="32">
        <f>SUM(M13:M18)</f>
        <v>-15361118.797311338</v>
      </c>
      <c r="N28" s="32">
        <f>SUM(N13:N18)</f>
        <v>55453378.193450727</v>
      </c>
      <c r="O28" s="32">
        <f>SUM(O13:O18)</f>
        <v>-81121210.688904479</v>
      </c>
      <c r="P28" s="32">
        <f>SUM(P13:P18)</f>
        <v>-11005699.904654553</v>
      </c>
      <c r="Q28" s="32">
        <f>SUM(Q13:Q18)</f>
        <v>60339504.668939896</v>
      </c>
      <c r="R28" s="32">
        <f>SUM(R13:R18)</f>
        <v>30413935.790036812</v>
      </c>
      <c r="S28" s="32">
        <f>SUM(S13:S18)</f>
        <v>0</v>
      </c>
      <c r="T28" s="32">
        <f>SUM(T13:T18)</f>
        <v>0</v>
      </c>
      <c r="U28" s="32">
        <f>SUM(U13:U18)</f>
        <v>0</v>
      </c>
      <c r="V28" s="32">
        <f>SUM(V13:V18)</f>
        <v>0</v>
      </c>
      <c r="W28" s="32">
        <f>SUM(W13:W18)</f>
        <v>0</v>
      </c>
      <c r="X28" s="32">
        <f>SUM(X13:X18)</f>
        <v>0</v>
      </c>
      <c r="Y28" s="32">
        <f>SUM(Y13:Y18)</f>
        <v>0</v>
      </c>
      <c r="Z28" s="32">
        <f>SUM(Z13:Z18)</f>
        <v>0</v>
      </c>
      <c r="AA28" s="32">
        <f>SUM(AA13:AA18)</f>
        <v>0</v>
      </c>
      <c r="AB28" s="32">
        <f>SUM(AB13:AB18)</f>
        <v>0</v>
      </c>
      <c r="AC28" s="35">
        <f>H28-G28</f>
        <v>-36154059.287289858</v>
      </c>
      <c r="AD28" s="36">
        <f>I28</f>
        <v>-2.2642413622073532E-2</v>
      </c>
      <c r="AE28" s="113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20">
        <f>VLOOKUP(G11,FAC_TOTALS_APTA!$A$4:$BQ$143,$F29,FALSE)</f>
        <v>1564035023.6099999</v>
      </c>
      <c r="H29" s="120">
        <f>VLOOKUP(H11,FAC_TOTALS_APTA!$A$4:$BQ$143,$F29,FALSE)</f>
        <v>1516828098.0079999</v>
      </c>
      <c r="I29" s="122">
        <f t="shared" si="6"/>
        <v>-3.0182780365774819E-2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-47206925.601999998</v>
      </c>
      <c r="AD29" s="56">
        <f>I29</f>
        <v>-3.0182780365774819E-2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-7.5403667437012878E-3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28"/>
      <c r="C37" s="9"/>
      <c r="D37" s="9"/>
      <c r="E37" s="9"/>
      <c r="F37" s="9"/>
      <c r="G37" s="78" t="s">
        <v>62</v>
      </c>
      <c r="H37" s="78"/>
      <c r="I37" s="78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78" t="s">
        <v>66</v>
      </c>
      <c r="AD37" s="78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idden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idden="1" x14ac:dyDescent="0.25">
      <c r="B40" s="28"/>
      <c r="C40" s="31"/>
      <c r="D40" s="9"/>
      <c r="E40" s="9"/>
      <c r="F40" s="9"/>
      <c r="G40" s="9" t="str">
        <f>CONCATENATE($C35,"_",$C36,"_",G38)</f>
        <v>1_2_2012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1_2_2013</v>
      </c>
      <c r="N40" s="9" t="str">
        <f t="shared" ref="N40:AB40" si="7">IF($G38+N39&gt;$H38,0,CONCATENATE($C35,"_",$C36,"_",$G38+N39))</f>
        <v>1_2_2014</v>
      </c>
      <c r="O40" s="9" t="str">
        <f t="shared" si="7"/>
        <v>1_2_2015</v>
      </c>
      <c r="P40" s="9" t="str">
        <f t="shared" si="7"/>
        <v>1_2_2016</v>
      </c>
      <c r="Q40" s="9" t="str">
        <f t="shared" si="7"/>
        <v>1_2_2017</v>
      </c>
      <c r="R40" s="9" t="str">
        <f t="shared" si="7"/>
        <v>1_2_2018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9">
        <f t="shared" si="7"/>
        <v>0</v>
      </c>
      <c r="Y40" s="9">
        <f t="shared" si="7"/>
        <v>0</v>
      </c>
      <c r="Z40" s="9">
        <f t="shared" si="7"/>
        <v>0</v>
      </c>
      <c r="AA40" s="9">
        <f t="shared" si="7"/>
        <v>0</v>
      </c>
      <c r="AB40" s="9">
        <f t="shared" si="7"/>
        <v>0</v>
      </c>
      <c r="AC40" s="9"/>
      <c r="AD40" s="9"/>
    </row>
    <row r="41" spans="2:30" hidden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0.83289999999999997</v>
      </c>
      <c r="F42" s="9">
        <f>MATCH($D42,FAC_TOTALS_APTA!$A$2:$BS$2,)</f>
        <v>11</v>
      </c>
      <c r="G42" s="32">
        <f>VLOOKUP(G40,FAC_TOTALS_APTA!$A$4:$BS$143,$F42,FALSE)</f>
        <v>4332729.1135261599</v>
      </c>
      <c r="H42" s="32">
        <f>VLOOKUP(H40,FAC_TOTALS_APTA!$A$4:$BS$143,$F42,FALSE)</f>
        <v>5016670.6256997101</v>
      </c>
      <c r="I42" s="33">
        <f>IFERROR(H42/G42-1,"-")</f>
        <v>0.15785466717464125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9446590.1446388196</v>
      </c>
      <c r="N42" s="32">
        <f>IF(N40=0,0,VLOOKUP(N40,FAC_TOTALS_APTA!$A$4:$BS$143,$L42,FALSE))</f>
        <v>2017111.5469343101</v>
      </c>
      <c r="O42" s="32">
        <f>IF(O40=0,0,VLOOKUP(O40,FAC_TOTALS_APTA!$A$4:$BS$143,$L42,FALSE))</f>
        <v>1859454.38470136</v>
      </c>
      <c r="P42" s="32">
        <f>IF(P40=0,0,VLOOKUP(P40,FAC_TOTALS_APTA!$A$4:$BS$143,$L42,FALSE))</f>
        <v>2428780.67310102</v>
      </c>
      <c r="Q42" s="32">
        <f>IF(Q40=0,0,VLOOKUP(Q40,FAC_TOTALS_APTA!$A$4:$BS$143,$L42,FALSE))</f>
        <v>1242444.59858236</v>
      </c>
      <c r="R42" s="32">
        <f>IF(R40=0,0,VLOOKUP(R40,FAC_TOTALS_APTA!$A$4:$BS$143,$L42,FALSE))</f>
        <v>3064087.4088655901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20058468.756823462</v>
      </c>
      <c r="AD42" s="36">
        <f>AC42/G57</f>
        <v>0.21731091886015255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1.2133849446182301</v>
      </c>
      <c r="H43" s="58">
        <f>VLOOKUP(H40,FAC_TOTALS_APTA!$A$4:$BS$143,$F43,FALSE)</f>
        <v>1.3252516185851999</v>
      </c>
      <c r="I43" s="33">
        <f t="shared" ref="I43:I55" si="8">IFERROR(H43/G43-1,"-")</f>
        <v>9.2193886584085449E-2</v>
      </c>
      <c r="J43" s="34" t="str">
        <f t="shared" ref="J43:J51" si="9">IF(C43="Log","_log","")</f>
        <v>_log</v>
      </c>
      <c r="K43" s="34" t="str">
        <f t="shared" ref="K43:K55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-1716118.36085277</v>
      </c>
      <c r="N43" s="32">
        <f>IF(N40=0,0,VLOOKUP(N40,FAC_TOTALS_APTA!$A$4:$BS$143,$L43,FALSE))</f>
        <v>96454.038243163595</v>
      </c>
      <c r="O43" s="32">
        <f>IF(O40=0,0,VLOOKUP(O40,FAC_TOTALS_APTA!$A$4:$BS$143,$L43,FALSE))</f>
        <v>-1168510.2357646199</v>
      </c>
      <c r="P43" s="32">
        <f>IF(P40=0,0,VLOOKUP(P40,FAC_TOTALS_APTA!$A$4:$BS$143,$L43,FALSE))</f>
        <v>1152303.34338441</v>
      </c>
      <c r="Q43" s="32">
        <f>IF(Q40=0,0,VLOOKUP(Q40,FAC_TOTALS_APTA!$A$4:$BS$143,$L43,FALSE))</f>
        <v>-203160.35855584301</v>
      </c>
      <c r="R43" s="32">
        <f>IF(R40=0,0,VLOOKUP(R40,FAC_TOTALS_APTA!$A$4:$BS$143,$L43,FALSE))</f>
        <v>494991.105844651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1">SUM(M43:AB43)</f>
        <v>-1344040.4677010081</v>
      </c>
      <c r="AD43" s="36">
        <f>AC43/G57</f>
        <v>-1.4561164790905473E-2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2992531.8530987999</v>
      </c>
      <c r="H44" s="32">
        <f>VLOOKUP(H40,FAC_TOTALS_APTA!$A$4:$BS$143,$F44,FALSE)</f>
        <v>3096393.3580632801</v>
      </c>
      <c r="I44" s="33">
        <f t="shared" si="8"/>
        <v>3.4706900398380203E-2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426572.19775866403</v>
      </c>
      <c r="N44" s="32">
        <f>IF(N40=0,0,VLOOKUP(N40,FAC_TOTALS_APTA!$A$4:$BS$143,$L44,FALSE))</f>
        <v>355667.13202239899</v>
      </c>
      <c r="O44" s="32">
        <f>IF(O40=0,0,VLOOKUP(O40,FAC_TOTALS_APTA!$A$4:$BS$143,$L44,FALSE))</f>
        <v>402608.09624425799</v>
      </c>
      <c r="P44" s="32">
        <f>IF(P40=0,0,VLOOKUP(P40,FAC_TOTALS_APTA!$A$4:$BS$143,$L44,FALSE))</f>
        <v>343879.171021797</v>
      </c>
      <c r="Q44" s="32">
        <f>IF(Q40=0,0,VLOOKUP(Q40,FAC_TOTALS_APTA!$A$4:$BS$143,$L44,FALSE))</f>
        <v>364218.83975235699</v>
      </c>
      <c r="R44" s="32">
        <f>IF(R40=0,0,VLOOKUP(R40,FAC_TOTALS_APTA!$A$4:$BS$143,$L44,FALSE))</f>
        <v>319289.91774943302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1"/>
        <v>2212235.3545489078</v>
      </c>
      <c r="AD44" s="36">
        <f>AC44/G57</f>
        <v>2.3967078617025545E-2</v>
      </c>
    </row>
    <row r="45" spans="2:30" x14ac:dyDescent="0.25">
      <c r="B45" s="28" t="s">
        <v>83</v>
      </c>
      <c r="C45" s="31"/>
      <c r="D45" s="9" t="s">
        <v>11</v>
      </c>
      <c r="E45" s="59">
        <v>0.1762</v>
      </c>
      <c r="F45" s="9">
        <f>MATCH($D45,FAC_TOTALS_APTA!$A$2:$BS$2,)</f>
        <v>17</v>
      </c>
      <c r="G45" s="58">
        <f>VLOOKUP(G40,FAC_TOTALS_APTA!$A$4:$BS$143,$F45,FALSE)</f>
        <v>30.4074532164787</v>
      </c>
      <c r="H45" s="58">
        <f>VLOOKUP(H40,FAC_TOTALS_APTA!$A$4:$BS$143,$F45,FALSE)</f>
        <v>29.429281646957801</v>
      </c>
      <c r="I45" s="33">
        <f t="shared" si="8"/>
        <v>-3.2168809487497563E-2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111159.67780518399</v>
      </c>
      <c r="N45" s="32">
        <f>IF(N40=0,0,VLOOKUP(N40,FAC_TOTALS_APTA!$A$4:$BS$143,$L45,FALSE))</f>
        <v>-34575.749279074502</v>
      </c>
      <c r="O45" s="32">
        <f>IF(O40=0,0,VLOOKUP(O40,FAC_TOTALS_APTA!$A$4:$BS$143,$L45,FALSE))</f>
        <v>-40270.632760140397</v>
      </c>
      <c r="P45" s="32">
        <f>IF(P40=0,0,VLOOKUP(P40,FAC_TOTALS_APTA!$A$4:$BS$143,$L45,FALSE))</f>
        <v>-42786.566339302997</v>
      </c>
      <c r="Q45" s="32">
        <f>IF(Q40=0,0,VLOOKUP(Q40,FAC_TOTALS_APTA!$A$4:$BS$143,$L45,FALSE))</f>
        <v>-66555.455117101999</v>
      </c>
      <c r="R45" s="32">
        <f>IF(R40=0,0,VLOOKUP(R40,FAC_TOTALS_APTA!$A$4:$BS$143,$L45,FALSE))</f>
        <v>-57752.718475145703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1"/>
        <v>-130781.4441655816</v>
      </c>
      <c r="AD45" s="36">
        <f>AC45/G57</f>
        <v>-1.416869659694852E-3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6.8999999999999999E-3</v>
      </c>
      <c r="F46" s="9">
        <f>MATCH($D46,FAC_TOTALS_APTA!$A$2:$BS$2,)</f>
        <v>14</v>
      </c>
      <c r="G46" s="37">
        <f>VLOOKUP(G40,FAC_TOTALS_APTA!$A$4:$BS$143,$F46,FALSE)</f>
        <v>4.0121762756840997</v>
      </c>
      <c r="H46" s="37">
        <f>VLOOKUP(H40,FAC_TOTALS_APTA!$A$4:$BS$143,$F46,FALSE)</f>
        <v>2.8849218669803798</v>
      </c>
      <c r="I46" s="33">
        <f t="shared" si="8"/>
        <v>-0.28095834560796218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-455357.303614893</v>
      </c>
      <c r="N46" s="32">
        <f>IF(N40=0,0,VLOOKUP(N40,FAC_TOTALS_APTA!$A$4:$BS$143,$L46,FALSE))</f>
        <v>-678691.12651442899</v>
      </c>
      <c r="O46" s="32">
        <f>IF(O40=0,0,VLOOKUP(O40,FAC_TOTALS_APTA!$A$4:$BS$143,$L46,FALSE))</f>
        <v>-3646999.0270655998</v>
      </c>
      <c r="P46" s="32">
        <f>IF(P40=0,0,VLOOKUP(P40,FAC_TOTALS_APTA!$A$4:$BS$143,$L46,FALSE))</f>
        <v>-1336698.22607843</v>
      </c>
      <c r="Q46" s="32">
        <f>IF(Q40=0,0,VLOOKUP(Q40,FAC_TOTALS_APTA!$A$4:$BS$143,$L46,FALSE))</f>
        <v>984658.45680284104</v>
      </c>
      <c r="R46" s="32">
        <f>IF(R40=0,0,VLOOKUP(R40,FAC_TOTALS_APTA!$A$4:$BS$143,$L46,FALSE))</f>
        <v>1209122.7341937299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1"/>
        <v>-3923964.4922767803</v>
      </c>
      <c r="AD46" s="36">
        <f>AC46/G57</f>
        <v>-4.2511736051696468E-2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5.4999999999999997E-3</v>
      </c>
      <c r="F47" s="9">
        <f>MATCH($D47,FAC_TOTALS_APTA!$A$2:$BS$2,)</f>
        <v>15</v>
      </c>
      <c r="G47" s="58">
        <f>VLOOKUP(G40,FAC_TOTALS_APTA!$A$4:$BS$143,$F47,FALSE)</f>
        <v>28920.409617227298</v>
      </c>
      <c r="H47" s="58">
        <f>VLOOKUP(H40,FAC_TOTALS_APTA!$A$4:$BS$143,$F47,FALSE)</f>
        <v>31757.714344928201</v>
      </c>
      <c r="I47" s="33">
        <f t="shared" si="8"/>
        <v>9.8107349282175349E-2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-489764.60874519998</v>
      </c>
      <c r="N47" s="32">
        <f>IF(N40=0,0,VLOOKUP(N40,FAC_TOTALS_APTA!$A$4:$BS$143,$L47,FALSE))</f>
        <v>-54597.432199594397</v>
      </c>
      <c r="O47" s="32">
        <f>IF(O40=0,0,VLOOKUP(O40,FAC_TOTALS_APTA!$A$4:$BS$143,$L47,FALSE))</f>
        <v>-1245504.7044132601</v>
      </c>
      <c r="P47" s="32">
        <f>IF(P40=0,0,VLOOKUP(P40,FAC_TOTALS_APTA!$A$4:$BS$143,$L47,FALSE))</f>
        <v>-481413.02905537799</v>
      </c>
      <c r="Q47" s="32">
        <f>IF(Q40=0,0,VLOOKUP(Q40,FAC_TOTALS_APTA!$A$4:$BS$143,$L47,FALSE))</f>
        <v>92399.156021861301</v>
      </c>
      <c r="R47" s="32">
        <f>IF(R40=0,0,VLOOKUP(R40,FAC_TOTALS_APTA!$A$4:$BS$143,$L47,FALSE))</f>
        <v>-138823.42549253299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1"/>
        <v>-2317704.0438841041</v>
      </c>
      <c r="AD47" s="36">
        <f>AC47/G57</f>
        <v>-2.5109713085701563E-2</v>
      </c>
    </row>
    <row r="48" spans="2:30" x14ac:dyDescent="0.25">
      <c r="B48" s="28" t="s">
        <v>84</v>
      </c>
      <c r="C48" s="31"/>
      <c r="D48" s="9" t="s">
        <v>10</v>
      </c>
      <c r="E48" s="59">
        <v>-0.27529999999999999</v>
      </c>
      <c r="F48" s="9">
        <f>MATCH($D48,FAC_TOTALS_APTA!$A$2:$BS$2,)</f>
        <v>16</v>
      </c>
      <c r="G48" s="32">
        <f>VLOOKUP(G40,FAC_TOTALS_APTA!$A$4:$BS$143,$F48,FALSE)</f>
        <v>8.6426271311501797</v>
      </c>
      <c r="H48" s="32">
        <f>VLOOKUP(H40,FAC_TOTALS_APTA!$A$4:$BS$143,$F48,FALSE)</f>
        <v>7.3799953649811796</v>
      </c>
      <c r="I48" s="33">
        <f t="shared" si="8"/>
        <v>-0.14609351381342839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-98435.851709596594</v>
      </c>
      <c r="N48" s="32">
        <f>IF(N40=0,0,VLOOKUP(N40,FAC_TOTALS_APTA!$A$4:$BS$143,$L48,FALSE))</f>
        <v>-2093.6100780090901</v>
      </c>
      <c r="O48" s="32">
        <f>IF(O40=0,0,VLOOKUP(O40,FAC_TOTALS_APTA!$A$4:$BS$143,$L48,FALSE))</f>
        <v>-134946.23315296901</v>
      </c>
      <c r="P48" s="32">
        <f>IF(P40=0,0,VLOOKUP(P40,FAC_TOTALS_APTA!$A$4:$BS$143,$L48,FALSE))</f>
        <v>-188334.82459793499</v>
      </c>
      <c r="Q48" s="32">
        <f>IF(Q40=0,0,VLOOKUP(Q40,FAC_TOTALS_APTA!$A$4:$BS$143,$L48,FALSE))</f>
        <v>-157548.62531772899</v>
      </c>
      <c r="R48" s="32">
        <f>IF(R40=0,0,VLOOKUP(R40,FAC_TOTALS_APTA!$A$4:$BS$143,$L48,FALSE))</f>
        <v>-160047.47861514799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1"/>
        <v>-741406.62347138661</v>
      </c>
      <c r="AD48" s="36">
        <f>AC48/G57</f>
        <v>-8.0323057831003207E-3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4.2275376729527299</v>
      </c>
      <c r="H49" s="37">
        <f>VLOOKUP(H40,FAC_TOTALS_APTA!$A$4:$BS$143,$F49,FALSE)</f>
        <v>5.6497184284967901</v>
      </c>
      <c r="I49" s="33">
        <f t="shared" si="8"/>
        <v>0.33640877162207183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-3539.87208253669</v>
      </c>
      <c r="N49" s="32">
        <f>IF(N40=0,0,VLOOKUP(N40,FAC_TOTALS_APTA!$A$4:$BS$143,$L49,FALSE))</f>
        <v>-18154.744471533399</v>
      </c>
      <c r="O49" s="32">
        <f>IF(O40=0,0,VLOOKUP(O40,FAC_TOTALS_APTA!$A$4:$BS$143,$L49,FALSE))</f>
        <v>-45071.094847099703</v>
      </c>
      <c r="P49" s="32">
        <f>IF(P40=0,0,VLOOKUP(P40,FAC_TOTALS_APTA!$A$4:$BS$143,$L49,FALSE))</f>
        <v>-177104.05261455901</v>
      </c>
      <c r="Q49" s="32">
        <f>IF(Q40=0,0,VLOOKUP(Q40,FAC_TOTALS_APTA!$A$4:$BS$143,$L49,FALSE))</f>
        <v>-85154.709603605195</v>
      </c>
      <c r="R49" s="32">
        <f>IF(R40=0,0,VLOOKUP(R40,FAC_TOTALS_APTA!$A$4:$BS$143,$L49,FALSE))</f>
        <v>-105366.874942471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1"/>
        <v>-434391.34856180497</v>
      </c>
      <c r="AD49" s="36">
        <f>AC49/G57</f>
        <v>-4.7061410442287366E-3</v>
      </c>
    </row>
    <row r="50" spans="1:31" hidden="1" x14ac:dyDescent="0.25">
      <c r="B50" s="28" t="s">
        <v>85</v>
      </c>
      <c r="C50" s="31"/>
      <c r="D50" s="14" t="s">
        <v>75</v>
      </c>
      <c r="E50" s="59">
        <v>-0.129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</row>
    <row r="51" spans="1:31" hidden="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1"/>
        <v>0</v>
      </c>
      <c r="AD51" s="36">
        <f>AC51/G57</f>
        <v>0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</row>
    <row r="53" spans="1:3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-525663.50553498894</v>
      </c>
      <c r="N53" s="32">
        <f>IF(N40=0,0,VLOOKUP(N40,FAC_TOTALS_APTA!$A$4:$BS$143,$L53,FALSE))</f>
        <v>-2062209.73254756</v>
      </c>
      <c r="O53" s="32">
        <f>IF(O40=0,0,VLOOKUP(O40,FAC_TOTALS_APTA!$A$4:$BS$143,$L53,FALSE))</f>
        <v>-2282361.8403126602</v>
      </c>
      <c r="P53" s="32">
        <f>IF(P40=0,0,VLOOKUP(P40,FAC_TOTALS_APTA!$A$4:$BS$143,$L53,FALSE))</f>
        <v>-2271451.0532635101</v>
      </c>
      <c r="Q53" s="32">
        <f>IF(Q40=0,0,VLOOKUP(Q40,FAC_TOTALS_APTA!$A$4:$BS$143,$L53,FALSE))</f>
        <v>-2268187.4195623398</v>
      </c>
      <c r="R53" s="32">
        <f>IF(R40=0,0,VLOOKUP(R40,FAC_TOTALS_APTA!$A$4:$BS$143,$L53,FALSE))</f>
        <v>-2222201.3589270702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1"/>
        <v>-11632074.910148129</v>
      </c>
      <c r="AD53" s="36">
        <f>AC53/G57</f>
        <v>-0.12602043145065703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0.276784920252311</v>
      </c>
      <c r="H54" s="37">
        <f>VLOOKUP(H40,FAC_TOTALS_APTA!$A$4:$BS$143,$F54,FALSE)</f>
        <v>0.82753761117432301</v>
      </c>
      <c r="I54" s="33">
        <f t="shared" si="8"/>
        <v>1.9898218819867717</v>
      </c>
      <c r="J54" s="34" t="str">
        <f t="shared" ref="J54:J55" si="12">IF(C54="Log","_log","")</f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290250.877733359</v>
      </c>
      <c r="N54" s="32">
        <f>IF(N40=0,0,VLOOKUP(N40,FAC_TOTALS_APTA!$A$4:$BS$143,$L54,FALSE))</f>
        <v>4378.7753207556298</v>
      </c>
      <c r="O54" s="32">
        <f>IF(O40=0,0,VLOOKUP(O40,FAC_TOTALS_APTA!$A$4:$BS$143,$L54,FALSE))</f>
        <v>149286.17838793801</v>
      </c>
      <c r="P54" s="32">
        <f>IF(P40=0,0,VLOOKUP(P40,FAC_TOTALS_APTA!$A$4:$BS$143,$L54,FALSE))</f>
        <v>112481.301997231</v>
      </c>
      <c r="Q54" s="32">
        <f>IF(Q40=0,0,VLOOKUP(Q40,FAC_TOTALS_APTA!$A$4:$BS$143,$L54,FALSE))</f>
        <v>150079.05149167901</v>
      </c>
      <c r="R54" s="32">
        <f>IF(R40=0,0,VLOOKUP(R40,FAC_TOTALS_APTA!$A$4:$BS$143,$L54,FALSE))</f>
        <v>32054.4948185631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1"/>
        <v>738530.67974952573</v>
      </c>
      <c r="AD54" s="36">
        <f>AC54/G57</f>
        <v>8.0011481718008492E-3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8"/>
        <v>-</v>
      </c>
      <c r="J55" s="41" t="str">
        <f t="shared" si="12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-2333717.3095723698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1"/>
        <v>-2333717.3095723698</v>
      </c>
      <c r="AD55" s="44">
        <f>AC55/G57</f>
        <v>-2.5283198785076545E-2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ref="K56" si="13">CONCATENATE(D56,J56,"_FAC")</f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1194022.68309999</v>
      </c>
      <c r="O56" s="49">
        <f>IF(O40=0,0,VLOOKUP(O40,FAC_TOTALS_APTA!$A$4:$BS$143,$L56,FALSE))</f>
        <v>0</v>
      </c>
      <c r="P56" s="49">
        <f>IF(P40=0,0,VLOOKUP(P40,FAC_TOTALS_APTA!$A$4:$BS$143,$L56,FALSE))</f>
        <v>1399344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2593366.6830999898</v>
      </c>
      <c r="AD56" s="53">
        <f>AC56/G58</f>
        <v>3.0357798611487987E-2</v>
      </c>
    </row>
    <row r="57" spans="1:31" s="116" customFormat="1" ht="15.75" customHeight="1" x14ac:dyDescent="0.25">
      <c r="A57" s="115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9">
        <f>VLOOKUP(G40,FAC_TOTALS_APTA!$A$4:$BS$143,$F57,FALSE)</f>
        <v>92303087.493416801</v>
      </c>
      <c r="H57" s="119">
        <f>VLOOKUP(H40,FAC_TOTALS_APTA!$A$4:$BQ$143,$F57,FALSE)</f>
        <v>94586165.516459301</v>
      </c>
      <c r="I57" s="121">
        <f t="shared" ref="I57" si="14">H57/G57-1</f>
        <v>2.4734579146177937E-2</v>
      </c>
      <c r="J57" s="34"/>
      <c r="K57" s="34"/>
      <c r="L57" s="9"/>
      <c r="M57" s="32">
        <f>SUM(M42:M47)</f>
        <v>7323081.7469898053</v>
      </c>
      <c r="N57" s="32">
        <f>SUM(N42:N47)</f>
        <v>1701368.409206775</v>
      </c>
      <c r="O57" s="32">
        <f>SUM(O42:O47)</f>
        <v>-3839222.1190580027</v>
      </c>
      <c r="P57" s="32">
        <f>SUM(P42:P47)</f>
        <v>2064065.3660341161</v>
      </c>
      <c r="Q57" s="32">
        <f>SUM(Q42:Q47)</f>
        <v>2414005.2374864742</v>
      </c>
      <c r="R57" s="32">
        <f>SUM(R42:R47)</f>
        <v>4890915.0226857252</v>
      </c>
      <c r="S57" s="32">
        <f>SUM(S42:S47)</f>
        <v>0</v>
      </c>
      <c r="T57" s="32">
        <f>SUM(T42:T47)</f>
        <v>0</v>
      </c>
      <c r="U57" s="32">
        <f>SUM(U42:U47)</f>
        <v>0</v>
      </c>
      <c r="V57" s="32">
        <f>SUM(V42:V47)</f>
        <v>0</v>
      </c>
      <c r="W57" s="32">
        <f>SUM(W42:W47)</f>
        <v>0</v>
      </c>
      <c r="X57" s="32">
        <f>SUM(X42:X47)</f>
        <v>0</v>
      </c>
      <c r="Y57" s="32">
        <f>SUM(Y42:Y47)</f>
        <v>0</v>
      </c>
      <c r="Z57" s="32">
        <f>SUM(Z42:Z47)</f>
        <v>0</v>
      </c>
      <c r="AA57" s="32">
        <f>SUM(AA42:AA47)</f>
        <v>0</v>
      </c>
      <c r="AB57" s="32">
        <f>SUM(AB42:AB47)</f>
        <v>0</v>
      </c>
      <c r="AC57" s="35">
        <f>H57-G57</f>
        <v>2283078.0230425</v>
      </c>
      <c r="AD57" s="36">
        <f>I57</f>
        <v>2.4734579146177937E-2</v>
      </c>
      <c r="AE57" s="115"/>
    </row>
    <row r="58" spans="1:31" ht="13.5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20">
        <f>VLOOKUP(G40,FAC_TOTALS_APTA!$A$4:$BQ$143,$F58,FALSE)</f>
        <v>85426704.231399998</v>
      </c>
      <c r="H58" s="120">
        <f>VLOOKUP(H40,FAC_TOTALS_APTA!$A$4:$BQ$143,$F58,FALSE)</f>
        <v>85921106.483399898</v>
      </c>
      <c r="I58" s="122">
        <f t="shared" ref="I58" si="15">H58/G58-1</f>
        <v>5.7874438262381922E-3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494402.25199989974</v>
      </c>
      <c r="AD58" s="56">
        <f>I58</f>
        <v>5.7874438262381922E-3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-1.8947135319939745E-2</v>
      </c>
    </row>
    <row r="60" spans="1:31" ht="13.5" thickTop="1" x14ac:dyDescent="0.25"/>
    <row r="61" spans="1:31" s="13" customFormat="1" x14ac:dyDescent="0.25">
      <c r="B61" s="83" t="s">
        <v>31</v>
      </c>
      <c r="C61" s="81"/>
      <c r="D61" s="81"/>
      <c r="E61" s="81"/>
      <c r="F61" s="81"/>
      <c r="G61" s="81"/>
      <c r="H61" s="81"/>
      <c r="I61" s="82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</row>
    <row r="62" spans="1:31" x14ac:dyDescent="0.25">
      <c r="B62" s="79" t="s">
        <v>22</v>
      </c>
      <c r="C62" s="80" t="s">
        <v>23</v>
      </c>
      <c r="D62" s="81"/>
      <c r="E62" s="81"/>
      <c r="F62" s="81"/>
      <c r="G62" s="81"/>
      <c r="H62" s="81"/>
      <c r="I62" s="82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</row>
    <row r="63" spans="1:31" x14ac:dyDescent="0.25">
      <c r="B63" s="79"/>
      <c r="C63" s="80"/>
      <c r="D63" s="81"/>
      <c r="E63" s="81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</row>
    <row r="64" spans="1:31" x14ac:dyDescent="0.25">
      <c r="B64" s="83" t="s">
        <v>21</v>
      </c>
      <c r="C64" s="84">
        <v>1</v>
      </c>
      <c r="D64" s="81"/>
      <c r="E64" s="81"/>
      <c r="F64" s="81"/>
      <c r="G64" s="81"/>
      <c r="H64" s="81"/>
      <c r="I64" s="8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</row>
    <row r="65" spans="2:30" ht="13.5" thickBot="1" x14ac:dyDescent="0.3">
      <c r="B65" s="85" t="s">
        <v>43</v>
      </c>
      <c r="C65" s="86">
        <v>3</v>
      </c>
      <c r="D65" s="87"/>
      <c r="E65" s="87"/>
      <c r="F65" s="87"/>
      <c r="G65" s="87"/>
      <c r="H65" s="87"/>
      <c r="I65" s="8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</row>
    <row r="66" spans="2:30" ht="13.5" thickTop="1" x14ac:dyDescent="0.25">
      <c r="B66" s="79"/>
      <c r="C66" s="81"/>
      <c r="D66" s="81"/>
      <c r="E66" s="81"/>
      <c r="F66" s="81"/>
      <c r="G66" s="89" t="s">
        <v>62</v>
      </c>
      <c r="H66" s="89"/>
      <c r="I66" s="89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9" t="s">
        <v>66</v>
      </c>
      <c r="AD66" s="89"/>
    </row>
    <row r="67" spans="2:30" x14ac:dyDescent="0.25">
      <c r="B67" s="90" t="s">
        <v>24</v>
      </c>
      <c r="C67" s="91" t="s">
        <v>25</v>
      </c>
      <c r="D67" s="92" t="s">
        <v>26</v>
      </c>
      <c r="E67" s="92" t="s">
        <v>32</v>
      </c>
      <c r="F67" s="92"/>
      <c r="G67" s="91">
        <f>$C$1</f>
        <v>2012</v>
      </c>
      <c r="H67" s="91">
        <f>$C$2</f>
        <v>2018</v>
      </c>
      <c r="I67" s="91" t="s">
        <v>28</v>
      </c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 t="s">
        <v>30</v>
      </c>
      <c r="AD67" s="91" t="s">
        <v>28</v>
      </c>
    </row>
    <row r="68" spans="2:30" ht="14.1" hidden="1" customHeight="1" x14ac:dyDescent="0.25">
      <c r="B68" s="79"/>
      <c r="C68" s="82"/>
      <c r="D68" s="81"/>
      <c r="E68" s="81"/>
      <c r="F68" s="81"/>
      <c r="G68" s="81"/>
      <c r="H68" s="81"/>
      <c r="I68" s="82"/>
      <c r="J68" s="81"/>
      <c r="K68" s="81"/>
      <c r="L68" s="81"/>
      <c r="M68" s="81">
        <v>1</v>
      </c>
      <c r="N68" s="81">
        <v>2</v>
      </c>
      <c r="O68" s="81">
        <v>3</v>
      </c>
      <c r="P68" s="81">
        <v>4</v>
      </c>
      <c r="Q68" s="81">
        <v>5</v>
      </c>
      <c r="R68" s="81">
        <v>6</v>
      </c>
      <c r="S68" s="81">
        <v>7</v>
      </c>
      <c r="T68" s="81">
        <v>8</v>
      </c>
      <c r="U68" s="81">
        <v>9</v>
      </c>
      <c r="V68" s="81">
        <v>10</v>
      </c>
      <c r="W68" s="81">
        <v>11</v>
      </c>
      <c r="X68" s="81">
        <v>12</v>
      </c>
      <c r="Y68" s="81">
        <v>13</v>
      </c>
      <c r="Z68" s="81">
        <v>14</v>
      </c>
      <c r="AA68" s="81">
        <v>15</v>
      </c>
      <c r="AB68" s="81">
        <v>16</v>
      </c>
      <c r="AC68" s="81"/>
      <c r="AD68" s="81"/>
    </row>
    <row r="69" spans="2:30" ht="14.1" hidden="1" customHeight="1" x14ac:dyDescent="0.25">
      <c r="B69" s="79"/>
      <c r="C69" s="82"/>
      <c r="D69" s="81"/>
      <c r="E69" s="81"/>
      <c r="F69" s="81"/>
      <c r="G69" s="81" t="str">
        <f>CONCATENATE($C64,"_",$C65,"_",G67)</f>
        <v>1_3_2012</v>
      </c>
      <c r="H69" s="81" t="str">
        <f>CONCATENATE($C64,"_",$C65,"_",H67)</f>
        <v>1_3_2018</v>
      </c>
      <c r="I69" s="82"/>
      <c r="J69" s="81"/>
      <c r="K69" s="81"/>
      <c r="L69" s="81"/>
      <c r="M69" s="81" t="str">
        <f>IF($G67+M68&gt;$H67,0,CONCATENATE($C64,"_",$C65,"_",$G67+M68))</f>
        <v>1_3_2013</v>
      </c>
      <c r="N69" s="81" t="str">
        <f t="shared" ref="N69:AB69" si="16">IF($G67+N68&gt;$H67,0,CONCATENATE($C64,"_",$C65,"_",$G67+N68))</f>
        <v>1_3_2014</v>
      </c>
      <c r="O69" s="81" t="str">
        <f t="shared" si="16"/>
        <v>1_3_2015</v>
      </c>
      <c r="P69" s="81" t="str">
        <f t="shared" si="16"/>
        <v>1_3_2016</v>
      </c>
      <c r="Q69" s="81" t="str">
        <f t="shared" si="16"/>
        <v>1_3_2017</v>
      </c>
      <c r="R69" s="81" t="str">
        <f t="shared" si="16"/>
        <v>1_3_2018</v>
      </c>
      <c r="S69" s="81">
        <f t="shared" si="16"/>
        <v>0</v>
      </c>
      <c r="T69" s="81">
        <f t="shared" si="16"/>
        <v>0</v>
      </c>
      <c r="U69" s="81">
        <f t="shared" si="16"/>
        <v>0</v>
      </c>
      <c r="V69" s="81">
        <f t="shared" si="16"/>
        <v>0</v>
      </c>
      <c r="W69" s="81">
        <f t="shared" si="16"/>
        <v>0</v>
      </c>
      <c r="X69" s="81">
        <f t="shared" si="16"/>
        <v>0</v>
      </c>
      <c r="Y69" s="81">
        <f t="shared" si="16"/>
        <v>0</v>
      </c>
      <c r="Z69" s="81">
        <f t="shared" si="16"/>
        <v>0</v>
      </c>
      <c r="AA69" s="81">
        <f t="shared" si="16"/>
        <v>0</v>
      </c>
      <c r="AB69" s="81">
        <f t="shared" si="16"/>
        <v>0</v>
      </c>
      <c r="AC69" s="81"/>
      <c r="AD69" s="81"/>
    </row>
    <row r="70" spans="2:30" ht="14.1" hidden="1" customHeight="1" x14ac:dyDescent="0.25">
      <c r="B70" s="79"/>
      <c r="C70" s="82"/>
      <c r="D70" s="81"/>
      <c r="E70" s="81"/>
      <c r="F70" s="81" t="s">
        <v>29</v>
      </c>
      <c r="G70" s="93"/>
      <c r="H70" s="93"/>
      <c r="I70" s="82"/>
      <c r="J70" s="81"/>
      <c r="K70" s="81"/>
      <c r="L70" s="81" t="s">
        <v>29</v>
      </c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</row>
    <row r="71" spans="2:30" x14ac:dyDescent="0.25">
      <c r="B71" s="79" t="s">
        <v>40</v>
      </c>
      <c r="C71" s="82" t="s">
        <v>27</v>
      </c>
      <c r="D71" s="81" t="s">
        <v>8</v>
      </c>
      <c r="E71" s="94">
        <v>0.83289999999999997</v>
      </c>
      <c r="F71" s="81">
        <f>MATCH($D71,FAC_TOTALS_APTA!$A$2:$BS$2,)</f>
        <v>11</v>
      </c>
      <c r="G71" s="93">
        <f>VLOOKUP(G69,FAC_TOTALS_APTA!$A$4:$BS$143,$F71,FALSE)</f>
        <v>23893.9934768577</v>
      </c>
      <c r="H71" s="93">
        <f>VLOOKUP(H69,FAC_TOTALS_APTA!$A$4:$BS$143,$F71,FALSE)</f>
        <v>25700.075049190898</v>
      </c>
      <c r="I71" s="95">
        <f>IFERROR(H71/G71-1,"-")</f>
        <v>7.5587263137175453E-2</v>
      </c>
      <c r="J71" s="96" t="str">
        <f>IF(C71="Log","_log","")</f>
        <v>_log</v>
      </c>
      <c r="K71" s="96" t="str">
        <f>CONCATENATE(D71,J71,"_FAC")</f>
        <v>VRM_ADJ_log_FAC</v>
      </c>
      <c r="L71" s="81">
        <f>MATCH($K71,FAC_TOTALS_APTA!$A$2:$BQ$2,)</f>
        <v>25</v>
      </c>
      <c r="M71" s="93">
        <f>IF(M69=0,0,VLOOKUP(M69,FAC_TOTALS_APTA!$A$4:$BS$143,$L71,FALSE))</f>
        <v>13354.822601288801</v>
      </c>
      <c r="N71" s="93">
        <f>IF(N69=0,0,VLOOKUP(N69,FAC_TOTALS_APTA!$A$4:$BS$143,$L71,FALSE))</f>
        <v>-22112.439692862801</v>
      </c>
      <c r="O71" s="93">
        <f>IF(O69=0,0,VLOOKUP(O69,FAC_TOTALS_APTA!$A$4:$BS$143,$L71,FALSE))</f>
        <v>11934.672220352701</v>
      </c>
      <c r="P71" s="93">
        <f>IF(P69=0,0,VLOOKUP(P69,FAC_TOTALS_APTA!$A$4:$BS$143,$L71,FALSE))</f>
        <v>8962.5064615273895</v>
      </c>
      <c r="Q71" s="93">
        <f>IF(Q69=0,0,VLOOKUP(Q69,FAC_TOTALS_APTA!$A$4:$BS$143,$L71,FALSE))</f>
        <v>28366.1561638352</v>
      </c>
      <c r="R71" s="93">
        <f>IF(R69=0,0,VLOOKUP(R69,FAC_TOTALS_APTA!$A$4:$BS$143,$L71,FALSE))</f>
        <v>6456.1939103196601</v>
      </c>
      <c r="S71" s="93">
        <f>IF(S69=0,0,VLOOKUP(S69,FAC_TOTALS_APTA!$A$4:$BS$143,$L71,FALSE))</f>
        <v>0</v>
      </c>
      <c r="T71" s="93">
        <f>IF(T69=0,0,VLOOKUP(T69,FAC_TOTALS_APTA!$A$4:$BS$143,$L71,FALSE))</f>
        <v>0</v>
      </c>
      <c r="U71" s="93">
        <f>IF(U69=0,0,VLOOKUP(U69,FAC_TOTALS_APTA!$A$4:$BS$143,$L71,FALSE))</f>
        <v>0</v>
      </c>
      <c r="V71" s="93">
        <f>IF(V69=0,0,VLOOKUP(V69,FAC_TOTALS_APTA!$A$4:$BS$143,$L71,FALSE))</f>
        <v>0</v>
      </c>
      <c r="W71" s="93">
        <f>IF(W69=0,0,VLOOKUP(W69,FAC_TOTALS_APTA!$A$4:$BS$143,$L71,FALSE))</f>
        <v>0</v>
      </c>
      <c r="X71" s="93">
        <f>IF(X69=0,0,VLOOKUP(X69,FAC_TOTALS_APTA!$A$4:$BS$143,$L71,FALSE))</f>
        <v>0</v>
      </c>
      <c r="Y71" s="93">
        <f>IF(Y69=0,0,VLOOKUP(Y69,FAC_TOTALS_APTA!$A$4:$BS$143,$L71,FALSE))</f>
        <v>0</v>
      </c>
      <c r="Z71" s="93">
        <f>IF(Z69=0,0,VLOOKUP(Z69,FAC_TOTALS_APTA!$A$4:$BS$143,$L71,FALSE))</f>
        <v>0</v>
      </c>
      <c r="AA71" s="93">
        <f>IF(AA69=0,0,VLOOKUP(AA69,FAC_TOTALS_APTA!$A$4:$BS$143,$L71,FALSE))</f>
        <v>0</v>
      </c>
      <c r="AB71" s="93">
        <f>IF(AB69=0,0,VLOOKUP(AB69,FAC_TOTALS_APTA!$A$4:$BS$143,$L71,FALSE))</f>
        <v>0</v>
      </c>
      <c r="AC71" s="97">
        <f>SUM(M71:AB71)</f>
        <v>46961.911664460946</v>
      </c>
      <c r="AD71" s="98">
        <f>AC71/G86</f>
        <v>7.116896386815226E-2</v>
      </c>
    </row>
    <row r="72" spans="2:30" x14ac:dyDescent="0.25">
      <c r="B72" s="79" t="s">
        <v>63</v>
      </c>
      <c r="C72" s="82" t="s">
        <v>27</v>
      </c>
      <c r="D72" s="81" t="s">
        <v>20</v>
      </c>
      <c r="E72" s="94">
        <v>-0.59099999999999997</v>
      </c>
      <c r="F72" s="81">
        <f>MATCH($D72,FAC_TOTALS_APTA!$A$2:$BS$2,)</f>
        <v>12</v>
      </c>
      <c r="G72" s="99">
        <f>VLOOKUP(G69,FAC_TOTALS_APTA!$A$4:$BS$143,$F72,FALSE)</f>
        <v>4.2334004323775396</v>
      </c>
      <c r="H72" s="99">
        <f>VLOOKUP(H69,FAC_TOTALS_APTA!$A$4:$BS$143,$F72,FALSE)</f>
        <v>4.63398847896757</v>
      </c>
      <c r="I72" s="95">
        <f t="shared" ref="I72:I84" si="17">IFERROR(H72/G72-1,"-")</f>
        <v>9.4625597788077442E-2</v>
      </c>
      <c r="J72" s="96" t="str">
        <f t="shared" ref="J72:J80" si="18">IF(C72="Log","_log","")</f>
        <v>_log</v>
      </c>
      <c r="K72" s="96" t="str">
        <f t="shared" ref="K72:K84" si="19">CONCATENATE(D72,J72,"_FAC")</f>
        <v>FARE_per_UPT_2018_log_FAC</v>
      </c>
      <c r="L72" s="81">
        <f>MATCH($K72,FAC_TOTALS_APTA!$A$2:$BQ$2,)</f>
        <v>26</v>
      </c>
      <c r="M72" s="93">
        <f>IF(M69=0,0,VLOOKUP(M69,FAC_TOTALS_APTA!$A$4:$BS$143,$L72,FALSE))</f>
        <v>-18023.639097932501</v>
      </c>
      <c r="N72" s="93">
        <f>IF(N69=0,0,VLOOKUP(N69,FAC_TOTALS_APTA!$A$4:$BS$143,$L72,FALSE))</f>
        <v>-3582.5684065522501</v>
      </c>
      <c r="O72" s="93">
        <f>IF(O69=0,0,VLOOKUP(O69,FAC_TOTALS_APTA!$A$4:$BS$143,$L72,FALSE))</f>
        <v>22616.299242610599</v>
      </c>
      <c r="P72" s="93">
        <f>IF(P69=0,0,VLOOKUP(P69,FAC_TOTALS_APTA!$A$4:$BS$143,$L72,FALSE))</f>
        <v>-27880.8838421234</v>
      </c>
      <c r="Q72" s="93">
        <f>IF(Q69=0,0,VLOOKUP(Q69,FAC_TOTALS_APTA!$A$4:$BS$143,$L72,FALSE))</f>
        <v>29296.942636641801</v>
      </c>
      <c r="R72" s="93">
        <f>IF(R69=0,0,VLOOKUP(R69,FAC_TOTALS_APTA!$A$4:$BS$143,$L72,FALSE))</f>
        <v>-11786.8062349416</v>
      </c>
      <c r="S72" s="93">
        <f>IF(S69=0,0,VLOOKUP(S69,FAC_TOTALS_APTA!$A$4:$BS$143,$L72,FALSE))</f>
        <v>0</v>
      </c>
      <c r="T72" s="93">
        <f>IF(T69=0,0,VLOOKUP(T69,FAC_TOTALS_APTA!$A$4:$BS$143,$L72,FALSE))</f>
        <v>0</v>
      </c>
      <c r="U72" s="93">
        <f>IF(U69=0,0,VLOOKUP(U69,FAC_TOTALS_APTA!$A$4:$BS$143,$L72,FALSE))</f>
        <v>0</v>
      </c>
      <c r="V72" s="93">
        <f>IF(V69=0,0,VLOOKUP(V69,FAC_TOTALS_APTA!$A$4:$BS$143,$L72,FALSE))</f>
        <v>0</v>
      </c>
      <c r="W72" s="93">
        <f>IF(W69=0,0,VLOOKUP(W69,FAC_TOTALS_APTA!$A$4:$BS$143,$L72,FALSE))</f>
        <v>0</v>
      </c>
      <c r="X72" s="93">
        <f>IF(X69=0,0,VLOOKUP(X69,FAC_TOTALS_APTA!$A$4:$BS$143,$L72,FALSE))</f>
        <v>0</v>
      </c>
      <c r="Y72" s="93">
        <f>IF(Y69=0,0,VLOOKUP(Y69,FAC_TOTALS_APTA!$A$4:$BS$143,$L72,FALSE))</f>
        <v>0</v>
      </c>
      <c r="Z72" s="93">
        <f>IF(Z69=0,0,VLOOKUP(Z69,FAC_TOTALS_APTA!$A$4:$BS$143,$L72,FALSE))</f>
        <v>0</v>
      </c>
      <c r="AA72" s="93">
        <f>IF(AA69=0,0,VLOOKUP(AA69,FAC_TOTALS_APTA!$A$4:$BS$143,$L72,FALSE))</f>
        <v>0</v>
      </c>
      <c r="AB72" s="93">
        <f>IF(AB69=0,0,VLOOKUP(AB69,FAC_TOTALS_APTA!$A$4:$BS$143,$L72,FALSE))</f>
        <v>0</v>
      </c>
      <c r="AC72" s="97">
        <f t="shared" ref="AC72:AC84" si="20">SUM(M72:AB72)</f>
        <v>-9360.6557022973502</v>
      </c>
      <c r="AD72" s="98">
        <f>AC72/G86</f>
        <v>-1.4185712289969669E-2</v>
      </c>
    </row>
    <row r="73" spans="2:30" x14ac:dyDescent="0.25">
      <c r="B73" s="79" t="s">
        <v>59</v>
      </c>
      <c r="C73" s="82" t="s">
        <v>27</v>
      </c>
      <c r="D73" s="81" t="s">
        <v>9</v>
      </c>
      <c r="E73" s="94">
        <v>0.37669999999999998</v>
      </c>
      <c r="F73" s="81">
        <f>MATCH($D73,FAC_TOTALS_APTA!$A$2:$BS$2,)</f>
        <v>13</v>
      </c>
      <c r="G73" s="93">
        <f>VLOOKUP(G69,FAC_TOTALS_APTA!$A$4:$BS$143,$F73,FALSE)</f>
        <v>776885.71285653603</v>
      </c>
      <c r="H73" s="93">
        <f>VLOOKUP(H69,FAC_TOTALS_APTA!$A$4:$BS$143,$F73,FALSE)</f>
        <v>813487.90422204102</v>
      </c>
      <c r="I73" s="95">
        <f t="shared" si="17"/>
        <v>4.7113997284004894E-2</v>
      </c>
      <c r="J73" s="96" t="str">
        <f t="shared" si="18"/>
        <v>_log</v>
      </c>
      <c r="K73" s="96" t="str">
        <f t="shared" si="19"/>
        <v>POP_EMP_log_FAC</v>
      </c>
      <c r="L73" s="81">
        <f>MATCH($K73,FAC_TOTALS_APTA!$A$2:$BQ$2,)</f>
        <v>27</v>
      </c>
      <c r="M73" s="93">
        <f>IF(M69=0,0,VLOOKUP(M69,FAC_TOTALS_APTA!$A$4:$BS$143,$L73,FALSE))</f>
        <v>-626.28380867828105</v>
      </c>
      <c r="N73" s="93">
        <f>IF(N69=0,0,VLOOKUP(N69,FAC_TOTALS_APTA!$A$4:$BS$143,$L73,FALSE))</f>
        <v>-414.83602486537097</v>
      </c>
      <c r="O73" s="93">
        <f>IF(O69=0,0,VLOOKUP(O69,FAC_TOTALS_APTA!$A$4:$BS$143,$L73,FALSE))</f>
        <v>1882.007346415</v>
      </c>
      <c r="P73" s="93">
        <f>IF(P69=0,0,VLOOKUP(P69,FAC_TOTALS_APTA!$A$4:$BS$143,$L73,FALSE))</f>
        <v>2828.7379196997299</v>
      </c>
      <c r="Q73" s="93">
        <f>IF(Q69=0,0,VLOOKUP(Q69,FAC_TOTALS_APTA!$A$4:$BS$143,$L73,FALSE))</f>
        <v>2817.8918164545998</v>
      </c>
      <c r="R73" s="93">
        <f>IF(R69=0,0,VLOOKUP(R69,FAC_TOTALS_APTA!$A$4:$BS$143,$L73,FALSE))</f>
        <v>2572.6248089432902</v>
      </c>
      <c r="S73" s="93">
        <f>IF(S69=0,0,VLOOKUP(S69,FAC_TOTALS_APTA!$A$4:$BS$143,$L73,FALSE))</f>
        <v>0</v>
      </c>
      <c r="T73" s="93">
        <f>IF(T69=0,0,VLOOKUP(T69,FAC_TOTALS_APTA!$A$4:$BS$143,$L73,FALSE))</f>
        <v>0</v>
      </c>
      <c r="U73" s="93">
        <f>IF(U69=0,0,VLOOKUP(U69,FAC_TOTALS_APTA!$A$4:$BS$143,$L73,FALSE))</f>
        <v>0</v>
      </c>
      <c r="V73" s="93">
        <f>IF(V69=0,0,VLOOKUP(V69,FAC_TOTALS_APTA!$A$4:$BS$143,$L73,FALSE))</f>
        <v>0</v>
      </c>
      <c r="W73" s="93">
        <f>IF(W69=0,0,VLOOKUP(W69,FAC_TOTALS_APTA!$A$4:$BS$143,$L73,FALSE))</f>
        <v>0</v>
      </c>
      <c r="X73" s="93">
        <f>IF(X69=0,0,VLOOKUP(X69,FAC_TOTALS_APTA!$A$4:$BS$143,$L73,FALSE))</f>
        <v>0</v>
      </c>
      <c r="Y73" s="93">
        <f>IF(Y69=0,0,VLOOKUP(Y69,FAC_TOTALS_APTA!$A$4:$BS$143,$L73,FALSE))</f>
        <v>0</v>
      </c>
      <c r="Z73" s="93">
        <f>IF(Z69=0,0,VLOOKUP(Z69,FAC_TOTALS_APTA!$A$4:$BS$143,$L73,FALSE))</f>
        <v>0</v>
      </c>
      <c r="AA73" s="93">
        <f>IF(AA69=0,0,VLOOKUP(AA69,FAC_TOTALS_APTA!$A$4:$BS$143,$L73,FALSE))</f>
        <v>0</v>
      </c>
      <c r="AB73" s="93">
        <f>IF(AB69=0,0,VLOOKUP(AB69,FAC_TOTALS_APTA!$A$4:$BS$143,$L73,FALSE))</f>
        <v>0</v>
      </c>
      <c r="AC73" s="97">
        <f t="shared" si="20"/>
        <v>9060.1420579689675</v>
      </c>
      <c r="AD73" s="98">
        <f>AC73/G86</f>
        <v>1.3730295465205303E-2</v>
      </c>
    </row>
    <row r="74" spans="2:30" x14ac:dyDescent="0.25">
      <c r="B74" s="79" t="s">
        <v>83</v>
      </c>
      <c r="C74" s="82"/>
      <c r="D74" s="81" t="s">
        <v>11</v>
      </c>
      <c r="E74" s="94">
        <v>0.1762</v>
      </c>
      <c r="F74" s="81">
        <f>MATCH($D74,FAC_TOTALS_APTA!$A$2:$BS$2,)</f>
        <v>17</v>
      </c>
      <c r="G74" s="99">
        <f>VLOOKUP(G69,FAC_TOTALS_APTA!$A$4:$BS$143,$F74,FALSE)</f>
        <v>3.5007754765511301</v>
      </c>
      <c r="H74" s="99">
        <f>VLOOKUP(H69,FAC_TOTALS_APTA!$A$4:$BS$143,$F74,FALSE)</f>
        <v>3.6834481166480901</v>
      </c>
      <c r="I74" s="95">
        <f t="shared" si="17"/>
        <v>5.2180621499589686E-2</v>
      </c>
      <c r="J74" s="96" t="str">
        <f t="shared" si="18"/>
        <v/>
      </c>
      <c r="K74" s="96" t="str">
        <f t="shared" si="19"/>
        <v>TSD_POP_PCT_FAC</v>
      </c>
      <c r="L74" s="81">
        <f>MATCH($K74,FAC_TOTALS_APTA!$A$2:$BQ$2,)</f>
        <v>31</v>
      </c>
      <c r="M74" s="93">
        <f>IF(M69=0,0,VLOOKUP(M69,FAC_TOTALS_APTA!$A$4:$BS$143,$L74,FALSE))</f>
        <v>136.66547339351601</v>
      </c>
      <c r="N74" s="93">
        <f>IF(N69=0,0,VLOOKUP(N69,FAC_TOTALS_APTA!$A$4:$BS$143,$L74,FALSE))</f>
        <v>349.92125571935799</v>
      </c>
      <c r="O74" s="93">
        <f>IF(O69=0,0,VLOOKUP(O69,FAC_TOTALS_APTA!$A$4:$BS$143,$L74,FALSE))</f>
        <v>332.52430115464199</v>
      </c>
      <c r="P74" s="93">
        <f>IF(P69=0,0,VLOOKUP(P69,FAC_TOTALS_APTA!$A$4:$BS$143,$L74,FALSE))</f>
        <v>97.985576069168999</v>
      </c>
      <c r="Q74" s="93">
        <f>IF(Q69=0,0,VLOOKUP(Q69,FAC_TOTALS_APTA!$A$4:$BS$143,$L74,FALSE))</f>
        <v>-121.099958317519</v>
      </c>
      <c r="R74" s="93">
        <f>IF(R69=0,0,VLOOKUP(R69,FAC_TOTALS_APTA!$A$4:$BS$143,$L74,FALSE))</f>
        <v>-82.086335970619999</v>
      </c>
      <c r="S74" s="93">
        <f>IF(S69=0,0,VLOOKUP(S69,FAC_TOTALS_APTA!$A$4:$BS$143,$L74,FALSE))</f>
        <v>0</v>
      </c>
      <c r="T74" s="93">
        <f>IF(T69=0,0,VLOOKUP(T69,FAC_TOTALS_APTA!$A$4:$BS$143,$L74,FALSE))</f>
        <v>0</v>
      </c>
      <c r="U74" s="93">
        <f>IF(U69=0,0,VLOOKUP(U69,FAC_TOTALS_APTA!$A$4:$BS$143,$L74,FALSE))</f>
        <v>0</v>
      </c>
      <c r="V74" s="93">
        <f>IF(V69=0,0,VLOOKUP(V69,FAC_TOTALS_APTA!$A$4:$BS$143,$L74,FALSE))</f>
        <v>0</v>
      </c>
      <c r="W74" s="93">
        <f>IF(W69=0,0,VLOOKUP(W69,FAC_TOTALS_APTA!$A$4:$BS$143,$L74,FALSE))</f>
        <v>0</v>
      </c>
      <c r="X74" s="93">
        <f>IF(X69=0,0,VLOOKUP(X69,FAC_TOTALS_APTA!$A$4:$BS$143,$L74,FALSE))</f>
        <v>0</v>
      </c>
      <c r="Y74" s="93">
        <f>IF(Y69=0,0,VLOOKUP(Y69,FAC_TOTALS_APTA!$A$4:$BS$143,$L74,FALSE))</f>
        <v>0</v>
      </c>
      <c r="Z74" s="93">
        <f>IF(Z69=0,0,VLOOKUP(Z69,FAC_TOTALS_APTA!$A$4:$BS$143,$L74,FALSE))</f>
        <v>0</v>
      </c>
      <c r="AA74" s="93">
        <f>IF(AA69=0,0,VLOOKUP(AA69,FAC_TOTALS_APTA!$A$4:$BS$143,$L74,FALSE))</f>
        <v>0</v>
      </c>
      <c r="AB74" s="93">
        <f>IF(AB69=0,0,VLOOKUP(AB69,FAC_TOTALS_APTA!$A$4:$BS$143,$L74,FALSE))</f>
        <v>0</v>
      </c>
      <c r="AC74" s="97">
        <f t="shared" si="20"/>
        <v>713.91031204854607</v>
      </c>
      <c r="AD74" s="98">
        <f>AC74/G86</f>
        <v>1.0819035129213898E-3</v>
      </c>
    </row>
    <row r="75" spans="2:30" x14ac:dyDescent="0.2">
      <c r="B75" s="79" t="s">
        <v>60</v>
      </c>
      <c r="C75" s="82" t="s">
        <v>27</v>
      </c>
      <c r="D75" s="100" t="s">
        <v>19</v>
      </c>
      <c r="E75" s="94">
        <v>6.8999999999999999E-3</v>
      </c>
      <c r="F75" s="81">
        <f>MATCH($D75,FAC_TOTALS_APTA!$A$2:$BS$2,)</f>
        <v>14</v>
      </c>
      <c r="G75" s="101">
        <f>VLOOKUP(G69,FAC_TOTALS_APTA!$A$4:$BS$143,$F75,FALSE)</f>
        <v>3.9305142316606201</v>
      </c>
      <c r="H75" s="101">
        <f>VLOOKUP(H69,FAC_TOTALS_APTA!$A$4:$BS$143,$F75,FALSE)</f>
        <v>2.70281490365615</v>
      </c>
      <c r="I75" s="95">
        <f t="shared" si="17"/>
        <v>-0.31235081611338522</v>
      </c>
      <c r="J75" s="96" t="str">
        <f t="shared" si="18"/>
        <v>_log</v>
      </c>
      <c r="K75" s="96" t="str">
        <f t="shared" si="19"/>
        <v>GAS_PRICE_2018_log_FAC</v>
      </c>
      <c r="L75" s="81">
        <f>MATCH($K75,FAC_TOTALS_APTA!$A$2:$BQ$2,)</f>
        <v>28</v>
      </c>
      <c r="M75" s="93">
        <f>IF(M69=0,0,VLOOKUP(M69,FAC_TOTALS_APTA!$A$4:$BS$143,$L75,FALSE))</f>
        <v>-2929.6222398468199</v>
      </c>
      <c r="N75" s="93">
        <f>IF(N69=0,0,VLOOKUP(N69,FAC_TOTALS_APTA!$A$4:$BS$143,$L75,FALSE))</f>
        <v>-4109.3038781752502</v>
      </c>
      <c r="O75" s="93">
        <f>IF(O69=0,0,VLOOKUP(O69,FAC_TOTALS_APTA!$A$4:$BS$143,$L75,FALSE))</f>
        <v>-24907.565702272401</v>
      </c>
      <c r="P75" s="93">
        <f>IF(P69=0,0,VLOOKUP(P69,FAC_TOTALS_APTA!$A$4:$BS$143,$L75,FALSE))</f>
        <v>-7228.0542251487204</v>
      </c>
      <c r="Q75" s="93">
        <f>IF(Q69=0,0,VLOOKUP(Q69,FAC_TOTALS_APTA!$A$4:$BS$143,$L75,FALSE))</f>
        <v>6160.1728037267103</v>
      </c>
      <c r="R75" s="93">
        <f>IF(R69=0,0,VLOOKUP(R69,FAC_TOTALS_APTA!$A$4:$BS$143,$L75,FALSE))</f>
        <v>6592.9685952394002</v>
      </c>
      <c r="S75" s="93">
        <f>IF(S69=0,0,VLOOKUP(S69,FAC_TOTALS_APTA!$A$4:$BS$143,$L75,FALSE))</f>
        <v>0</v>
      </c>
      <c r="T75" s="93">
        <f>IF(T69=0,0,VLOOKUP(T69,FAC_TOTALS_APTA!$A$4:$BS$143,$L75,FALSE))</f>
        <v>0</v>
      </c>
      <c r="U75" s="93">
        <f>IF(U69=0,0,VLOOKUP(U69,FAC_TOTALS_APTA!$A$4:$BS$143,$L75,FALSE))</f>
        <v>0</v>
      </c>
      <c r="V75" s="93">
        <f>IF(V69=0,0,VLOOKUP(V69,FAC_TOTALS_APTA!$A$4:$BS$143,$L75,FALSE))</f>
        <v>0</v>
      </c>
      <c r="W75" s="93">
        <f>IF(W69=0,0,VLOOKUP(W69,FAC_TOTALS_APTA!$A$4:$BS$143,$L75,FALSE))</f>
        <v>0</v>
      </c>
      <c r="X75" s="93">
        <f>IF(X69=0,0,VLOOKUP(X69,FAC_TOTALS_APTA!$A$4:$BS$143,$L75,FALSE))</f>
        <v>0</v>
      </c>
      <c r="Y75" s="93">
        <f>IF(Y69=0,0,VLOOKUP(Y69,FAC_TOTALS_APTA!$A$4:$BS$143,$L75,FALSE))</f>
        <v>0</v>
      </c>
      <c r="Z75" s="93">
        <f>IF(Z69=0,0,VLOOKUP(Z69,FAC_TOTALS_APTA!$A$4:$BS$143,$L75,FALSE))</f>
        <v>0</v>
      </c>
      <c r="AA75" s="93">
        <f>IF(AA69=0,0,VLOOKUP(AA69,FAC_TOTALS_APTA!$A$4:$BS$143,$L75,FALSE))</f>
        <v>0</v>
      </c>
      <c r="AB75" s="93">
        <f>IF(AB69=0,0,VLOOKUP(AB69,FAC_TOTALS_APTA!$A$4:$BS$143,$L75,FALSE))</f>
        <v>0</v>
      </c>
      <c r="AC75" s="97">
        <f t="shared" si="20"/>
        <v>-26421.40464647708</v>
      </c>
      <c r="AD75" s="98">
        <f>AC75/G86</f>
        <v>-4.0040618577585785E-2</v>
      </c>
    </row>
    <row r="76" spans="2:30" x14ac:dyDescent="0.25">
      <c r="B76" s="79" t="s">
        <v>57</v>
      </c>
      <c r="C76" s="82" t="s">
        <v>27</v>
      </c>
      <c r="D76" s="81" t="s">
        <v>18</v>
      </c>
      <c r="E76" s="94">
        <v>5.4999999999999997E-3</v>
      </c>
      <c r="F76" s="81">
        <f>MATCH($D76,FAC_TOTALS_APTA!$A$2:$BS$2,)</f>
        <v>15</v>
      </c>
      <c r="G76" s="99">
        <f>VLOOKUP(G69,FAC_TOTALS_APTA!$A$4:$BS$143,$F76,FALSE)</f>
        <v>25251.2568444272</v>
      </c>
      <c r="H76" s="99">
        <f>VLOOKUP(H69,FAC_TOTALS_APTA!$A$4:$BS$143,$F76,FALSE)</f>
        <v>28384.050607585399</v>
      </c>
      <c r="I76" s="95">
        <f t="shared" si="17"/>
        <v>0.12406486467027422</v>
      </c>
      <c r="J76" s="96" t="str">
        <f t="shared" si="18"/>
        <v>_log</v>
      </c>
      <c r="K76" s="96" t="str">
        <f t="shared" si="19"/>
        <v>TOTAL_MED_INC_INDIV_2018_log_FAC</v>
      </c>
      <c r="L76" s="81">
        <f>MATCH($K76,FAC_TOTALS_APTA!$A$2:$BQ$2,)</f>
        <v>29</v>
      </c>
      <c r="M76" s="93">
        <f>IF(M69=0,0,VLOOKUP(M69,FAC_TOTALS_APTA!$A$4:$BS$143,$L76,FALSE))</f>
        <v>-415.35598105382297</v>
      </c>
      <c r="N76" s="93">
        <f>IF(N69=0,0,VLOOKUP(N69,FAC_TOTALS_APTA!$A$4:$BS$143,$L76,FALSE))</f>
        <v>-673.96952934815795</v>
      </c>
      <c r="O76" s="93">
        <f>IF(O69=0,0,VLOOKUP(O69,FAC_TOTALS_APTA!$A$4:$BS$143,$L76,FALSE))</f>
        <v>-5991.6104715182501</v>
      </c>
      <c r="P76" s="93">
        <f>IF(P69=0,0,VLOOKUP(P69,FAC_TOTALS_APTA!$A$4:$BS$143,$L76,FALSE))</f>
        <v>-4032.79200021113</v>
      </c>
      <c r="Q76" s="93">
        <f>IF(Q69=0,0,VLOOKUP(Q69,FAC_TOTALS_APTA!$A$4:$BS$143,$L76,FALSE))</f>
        <v>-4580.2510976537997</v>
      </c>
      <c r="R76" s="93">
        <f>IF(R69=0,0,VLOOKUP(R69,FAC_TOTALS_APTA!$A$4:$BS$143,$L76,FALSE))</f>
        <v>-4886.8848236628601</v>
      </c>
      <c r="S76" s="93">
        <f>IF(S69=0,0,VLOOKUP(S69,FAC_TOTALS_APTA!$A$4:$BS$143,$L76,FALSE))</f>
        <v>0</v>
      </c>
      <c r="T76" s="93">
        <f>IF(T69=0,0,VLOOKUP(T69,FAC_TOTALS_APTA!$A$4:$BS$143,$L76,FALSE))</f>
        <v>0</v>
      </c>
      <c r="U76" s="93">
        <f>IF(U69=0,0,VLOOKUP(U69,FAC_TOTALS_APTA!$A$4:$BS$143,$L76,FALSE))</f>
        <v>0</v>
      </c>
      <c r="V76" s="93">
        <f>IF(V69=0,0,VLOOKUP(V69,FAC_TOTALS_APTA!$A$4:$BS$143,$L76,FALSE))</f>
        <v>0</v>
      </c>
      <c r="W76" s="93">
        <f>IF(W69=0,0,VLOOKUP(W69,FAC_TOTALS_APTA!$A$4:$BS$143,$L76,FALSE))</f>
        <v>0</v>
      </c>
      <c r="X76" s="93">
        <f>IF(X69=0,0,VLOOKUP(X69,FAC_TOTALS_APTA!$A$4:$BS$143,$L76,FALSE))</f>
        <v>0</v>
      </c>
      <c r="Y76" s="93">
        <f>IF(Y69=0,0,VLOOKUP(Y69,FAC_TOTALS_APTA!$A$4:$BS$143,$L76,FALSE))</f>
        <v>0</v>
      </c>
      <c r="Z76" s="93">
        <f>IF(Z69=0,0,VLOOKUP(Z69,FAC_TOTALS_APTA!$A$4:$BS$143,$L76,FALSE))</f>
        <v>0</v>
      </c>
      <c r="AA76" s="93">
        <f>IF(AA69=0,0,VLOOKUP(AA69,FAC_TOTALS_APTA!$A$4:$BS$143,$L76,FALSE))</f>
        <v>0</v>
      </c>
      <c r="AB76" s="93">
        <f>IF(AB69=0,0,VLOOKUP(AB69,FAC_TOTALS_APTA!$A$4:$BS$143,$L76,FALSE))</f>
        <v>0</v>
      </c>
      <c r="AC76" s="97">
        <f t="shared" si="20"/>
        <v>-20580.863903448022</v>
      </c>
      <c r="AD76" s="98">
        <f>AC76/G86</f>
        <v>-3.1189504592256556E-2</v>
      </c>
    </row>
    <row r="77" spans="2:30" x14ac:dyDescent="0.25">
      <c r="B77" s="79" t="s">
        <v>84</v>
      </c>
      <c r="C77" s="82"/>
      <c r="D77" s="81" t="s">
        <v>10</v>
      </c>
      <c r="E77" s="94">
        <v>-0.27529999999999999</v>
      </c>
      <c r="F77" s="81">
        <f>MATCH($D77,FAC_TOTALS_APTA!$A$2:$BS$2,)</f>
        <v>16</v>
      </c>
      <c r="G77" s="93">
        <f>VLOOKUP(G69,FAC_TOTALS_APTA!$A$4:$BS$143,$F77,FALSE)</f>
        <v>7.3568172461703298</v>
      </c>
      <c r="H77" s="93">
        <f>VLOOKUP(H69,FAC_TOTALS_APTA!$A$4:$BS$143,$F77,FALSE)</f>
        <v>5.74293740486819</v>
      </c>
      <c r="I77" s="95">
        <f t="shared" si="17"/>
        <v>-0.21937201744983703</v>
      </c>
      <c r="J77" s="96" t="str">
        <f t="shared" si="18"/>
        <v/>
      </c>
      <c r="K77" s="96" t="str">
        <f t="shared" si="19"/>
        <v>PCT_HH_NO_VEH_FAC</v>
      </c>
      <c r="L77" s="81">
        <f>MATCH($K77,FAC_TOTALS_APTA!$A$2:$BQ$2,)</f>
        <v>30</v>
      </c>
      <c r="M77" s="93">
        <f>IF(M69=0,0,VLOOKUP(M69,FAC_TOTALS_APTA!$A$4:$BS$143,$L77,FALSE))</f>
        <v>-1247.3215189797299</v>
      </c>
      <c r="N77" s="93">
        <f>IF(N69=0,0,VLOOKUP(N69,FAC_TOTALS_APTA!$A$4:$BS$143,$L77,FALSE))</f>
        <v>-484.67498661584602</v>
      </c>
      <c r="O77" s="93">
        <f>IF(O69=0,0,VLOOKUP(O69,FAC_TOTALS_APTA!$A$4:$BS$143,$L77,FALSE))</f>
        <v>449.89905324022698</v>
      </c>
      <c r="P77" s="93">
        <f>IF(P69=0,0,VLOOKUP(P69,FAC_TOTALS_APTA!$A$4:$BS$143,$L77,FALSE))</f>
        <v>-2122.75022992391</v>
      </c>
      <c r="Q77" s="93">
        <f>IF(Q69=0,0,VLOOKUP(Q69,FAC_TOTALS_APTA!$A$4:$BS$143,$L77,FALSE))</f>
        <v>-1278.62639308454</v>
      </c>
      <c r="R77" s="93">
        <f>IF(R69=0,0,VLOOKUP(R69,FAC_TOTALS_APTA!$A$4:$BS$143,$L77,FALSE))</f>
        <v>-1658.5449897588201</v>
      </c>
      <c r="S77" s="93">
        <f>IF(S69=0,0,VLOOKUP(S69,FAC_TOTALS_APTA!$A$4:$BS$143,$L77,FALSE))</f>
        <v>0</v>
      </c>
      <c r="T77" s="93">
        <f>IF(T69=0,0,VLOOKUP(T69,FAC_TOTALS_APTA!$A$4:$BS$143,$L77,FALSE))</f>
        <v>0</v>
      </c>
      <c r="U77" s="93">
        <f>IF(U69=0,0,VLOOKUP(U69,FAC_TOTALS_APTA!$A$4:$BS$143,$L77,FALSE))</f>
        <v>0</v>
      </c>
      <c r="V77" s="93">
        <f>IF(V69=0,0,VLOOKUP(V69,FAC_TOTALS_APTA!$A$4:$BS$143,$L77,FALSE))</f>
        <v>0</v>
      </c>
      <c r="W77" s="93">
        <f>IF(W69=0,0,VLOOKUP(W69,FAC_TOTALS_APTA!$A$4:$BS$143,$L77,FALSE))</f>
        <v>0</v>
      </c>
      <c r="X77" s="93">
        <f>IF(X69=0,0,VLOOKUP(X69,FAC_TOTALS_APTA!$A$4:$BS$143,$L77,FALSE))</f>
        <v>0</v>
      </c>
      <c r="Y77" s="93">
        <f>IF(Y69=0,0,VLOOKUP(Y69,FAC_TOTALS_APTA!$A$4:$BS$143,$L77,FALSE))</f>
        <v>0</v>
      </c>
      <c r="Z77" s="93">
        <f>IF(Z69=0,0,VLOOKUP(Z69,FAC_TOTALS_APTA!$A$4:$BS$143,$L77,FALSE))</f>
        <v>0</v>
      </c>
      <c r="AA77" s="93">
        <f>IF(AA69=0,0,VLOOKUP(AA69,FAC_TOTALS_APTA!$A$4:$BS$143,$L77,FALSE))</f>
        <v>0</v>
      </c>
      <c r="AB77" s="93">
        <f>IF(AB69=0,0,VLOOKUP(AB69,FAC_TOTALS_APTA!$A$4:$BS$143,$L77,FALSE))</f>
        <v>0</v>
      </c>
      <c r="AC77" s="97">
        <f t="shared" si="20"/>
        <v>-6342.0190651226185</v>
      </c>
      <c r="AD77" s="98">
        <f>AC77/G86</f>
        <v>-9.6110850197440607E-3</v>
      </c>
    </row>
    <row r="78" spans="2:30" x14ac:dyDescent="0.25">
      <c r="B78" s="79" t="s">
        <v>58</v>
      </c>
      <c r="C78" s="82"/>
      <c r="D78" s="81" t="s">
        <v>35</v>
      </c>
      <c r="E78" s="94">
        <v>-3.0000000000000001E-3</v>
      </c>
      <c r="F78" s="81">
        <f>MATCH($D78,FAC_TOTALS_APTA!$A$2:$BS$2,)</f>
        <v>18</v>
      </c>
      <c r="G78" s="101">
        <f>VLOOKUP(G69,FAC_TOTALS_APTA!$A$4:$BS$143,$F78,FALSE)</f>
        <v>3.2896517646030801</v>
      </c>
      <c r="H78" s="101">
        <f>VLOOKUP(H69,FAC_TOTALS_APTA!$A$4:$BS$143,$F78,FALSE)</f>
        <v>5.7151181503316604</v>
      </c>
      <c r="I78" s="95">
        <f t="shared" si="17"/>
        <v>0.73730186636372741</v>
      </c>
      <c r="J78" s="96" t="str">
        <f t="shared" si="18"/>
        <v/>
      </c>
      <c r="K78" s="96" t="str">
        <f t="shared" si="19"/>
        <v>JTW_HOME_PCT_FAC</v>
      </c>
      <c r="L78" s="81">
        <f>MATCH($K78,FAC_TOTALS_APTA!$A$2:$BQ$2,)</f>
        <v>32</v>
      </c>
      <c r="M78" s="93">
        <f>IF(M69=0,0,VLOOKUP(M69,FAC_TOTALS_APTA!$A$4:$BS$143,$L78,FALSE))</f>
        <v>-940.431017537191</v>
      </c>
      <c r="N78" s="93">
        <f>IF(N69=0,0,VLOOKUP(N69,FAC_TOTALS_APTA!$A$4:$BS$143,$L78,FALSE))</f>
        <v>559.60134086413905</v>
      </c>
      <c r="O78" s="93">
        <f>IF(O69=0,0,VLOOKUP(O69,FAC_TOTALS_APTA!$A$4:$BS$143,$L78,FALSE))</f>
        <v>-573.993452926445</v>
      </c>
      <c r="P78" s="93">
        <f>IF(P69=0,0,VLOOKUP(P69,FAC_TOTALS_APTA!$A$4:$BS$143,$L78,FALSE))</f>
        <v>124.649087024734</v>
      </c>
      <c r="Q78" s="93">
        <f>IF(Q69=0,0,VLOOKUP(Q69,FAC_TOTALS_APTA!$A$4:$BS$143,$L78,FALSE))</f>
        <v>-2051.4149478885502</v>
      </c>
      <c r="R78" s="93">
        <f>IF(R69=0,0,VLOOKUP(R69,FAC_TOTALS_APTA!$A$4:$BS$143,$L78,FALSE))</f>
        <v>-1588.7651825344999</v>
      </c>
      <c r="S78" s="93">
        <f>IF(S69=0,0,VLOOKUP(S69,FAC_TOTALS_APTA!$A$4:$BS$143,$L78,FALSE))</f>
        <v>0</v>
      </c>
      <c r="T78" s="93">
        <f>IF(T69=0,0,VLOOKUP(T69,FAC_TOTALS_APTA!$A$4:$BS$143,$L78,FALSE))</f>
        <v>0</v>
      </c>
      <c r="U78" s="93">
        <f>IF(U69=0,0,VLOOKUP(U69,FAC_TOTALS_APTA!$A$4:$BS$143,$L78,FALSE))</f>
        <v>0</v>
      </c>
      <c r="V78" s="93">
        <f>IF(V69=0,0,VLOOKUP(V69,FAC_TOTALS_APTA!$A$4:$BS$143,$L78,FALSE))</f>
        <v>0</v>
      </c>
      <c r="W78" s="93">
        <f>IF(W69=0,0,VLOOKUP(W69,FAC_TOTALS_APTA!$A$4:$BS$143,$L78,FALSE))</f>
        <v>0</v>
      </c>
      <c r="X78" s="93">
        <f>IF(X69=0,0,VLOOKUP(X69,FAC_TOTALS_APTA!$A$4:$BS$143,$L78,FALSE))</f>
        <v>0</v>
      </c>
      <c r="Y78" s="93">
        <f>IF(Y69=0,0,VLOOKUP(Y69,FAC_TOTALS_APTA!$A$4:$BS$143,$L78,FALSE))</f>
        <v>0</v>
      </c>
      <c r="Z78" s="93">
        <f>IF(Z69=0,0,VLOOKUP(Z69,FAC_TOTALS_APTA!$A$4:$BS$143,$L78,FALSE))</f>
        <v>0</v>
      </c>
      <c r="AA78" s="93">
        <f>IF(AA69=0,0,VLOOKUP(AA69,FAC_TOTALS_APTA!$A$4:$BS$143,$L78,FALSE))</f>
        <v>0</v>
      </c>
      <c r="AB78" s="93">
        <f>IF(AB69=0,0,VLOOKUP(AB69,FAC_TOTALS_APTA!$A$4:$BS$143,$L78,FALSE))</f>
        <v>0</v>
      </c>
      <c r="AC78" s="97">
        <f t="shared" si="20"/>
        <v>-4470.3541729978133</v>
      </c>
      <c r="AD78" s="98">
        <f>AC78/G86</f>
        <v>-6.7746491430988676E-3</v>
      </c>
    </row>
    <row r="79" spans="2:30" hidden="1" x14ac:dyDescent="0.25">
      <c r="B79" s="79" t="s">
        <v>85</v>
      </c>
      <c r="C79" s="82"/>
      <c r="D79" s="109" t="s">
        <v>75</v>
      </c>
      <c r="E79" s="94">
        <v>-0.129</v>
      </c>
      <c r="F79" s="81">
        <f>MATCH($D79,FAC_TOTALS_APTA!$A$2:$BS$2,)</f>
        <v>19</v>
      </c>
      <c r="G79" s="101">
        <f>VLOOKUP(G69,FAC_TOTALS_APTA!$A$4:$BS$143,$F79,FALSE)</f>
        <v>0</v>
      </c>
      <c r="H79" s="101">
        <f>VLOOKUP(H69,FAC_TOTALS_APTA!$A$4:$BS$143,$F79,FALSE)</f>
        <v>0</v>
      </c>
      <c r="I79" s="95" t="str">
        <f t="shared" si="17"/>
        <v>-</v>
      </c>
      <c r="J79" s="96" t="str">
        <f t="shared" si="18"/>
        <v/>
      </c>
      <c r="K79" s="96" t="str">
        <f t="shared" si="19"/>
        <v>YEARS_SINCE_TNC_BUS2_HINY_FAC</v>
      </c>
      <c r="L79" s="81">
        <f>MATCH($K79,FAC_TOTALS_APTA!$A$2:$BQ$2,)</f>
        <v>33</v>
      </c>
      <c r="M79" s="93">
        <f>IF(M69=0,0,VLOOKUP(M69,FAC_TOTALS_APTA!$A$4:$BS$143,$L79,FALSE))</f>
        <v>0</v>
      </c>
      <c r="N79" s="93">
        <f>IF(N69=0,0,VLOOKUP(N69,FAC_TOTALS_APTA!$A$4:$BS$143,$L79,FALSE))</f>
        <v>0</v>
      </c>
      <c r="O79" s="93">
        <f>IF(O69=0,0,VLOOKUP(O69,FAC_TOTALS_APTA!$A$4:$BS$143,$L79,FALSE))</f>
        <v>0</v>
      </c>
      <c r="P79" s="93">
        <f>IF(P69=0,0,VLOOKUP(P69,FAC_TOTALS_APTA!$A$4:$BS$143,$L79,FALSE))</f>
        <v>0</v>
      </c>
      <c r="Q79" s="93">
        <f>IF(Q69=0,0,VLOOKUP(Q69,FAC_TOTALS_APTA!$A$4:$BS$143,$L79,FALSE))</f>
        <v>0</v>
      </c>
      <c r="R79" s="93">
        <f>IF(R69=0,0,VLOOKUP(R69,FAC_TOTALS_APTA!$A$4:$BS$143,$L79,FALSE))</f>
        <v>0</v>
      </c>
      <c r="S79" s="93">
        <f>IF(S69=0,0,VLOOKUP(S69,FAC_TOTALS_APTA!$A$4:$BS$143,$L79,FALSE))</f>
        <v>0</v>
      </c>
      <c r="T79" s="93">
        <f>IF(T69=0,0,VLOOKUP(T69,FAC_TOTALS_APTA!$A$4:$BS$143,$L79,FALSE))</f>
        <v>0</v>
      </c>
      <c r="U79" s="93">
        <f>IF(U69=0,0,VLOOKUP(U69,FAC_TOTALS_APTA!$A$4:$BS$143,$L79,FALSE))</f>
        <v>0</v>
      </c>
      <c r="V79" s="93">
        <f>IF(V69=0,0,VLOOKUP(V69,FAC_TOTALS_APTA!$A$4:$BS$143,$L79,FALSE))</f>
        <v>0</v>
      </c>
      <c r="W79" s="93">
        <f>IF(W69=0,0,VLOOKUP(W69,FAC_TOTALS_APTA!$A$4:$BS$143,$L79,FALSE))</f>
        <v>0</v>
      </c>
      <c r="X79" s="93">
        <f>IF(X69=0,0,VLOOKUP(X69,FAC_TOTALS_APTA!$A$4:$BS$143,$L79,FALSE))</f>
        <v>0</v>
      </c>
      <c r="Y79" s="93">
        <f>IF(Y69=0,0,VLOOKUP(Y69,FAC_TOTALS_APTA!$A$4:$BS$143,$L79,FALSE))</f>
        <v>0</v>
      </c>
      <c r="Z79" s="93">
        <f>IF(Z69=0,0,VLOOKUP(Z69,FAC_TOTALS_APTA!$A$4:$BS$143,$L79,FALSE))</f>
        <v>0</v>
      </c>
      <c r="AA79" s="93">
        <f>IF(AA69=0,0,VLOOKUP(AA69,FAC_TOTALS_APTA!$A$4:$BS$143,$L79,FALSE))</f>
        <v>0</v>
      </c>
      <c r="AB79" s="93">
        <f>IF(AB69=0,0,VLOOKUP(AB69,FAC_TOTALS_APTA!$A$4:$BS$143,$L79,FALSE))</f>
        <v>0</v>
      </c>
      <c r="AC79" s="97">
        <f t="shared" si="20"/>
        <v>0</v>
      </c>
      <c r="AD79" s="98">
        <f>AC79/G86</f>
        <v>0</v>
      </c>
    </row>
    <row r="80" spans="2:30" hidden="1" x14ac:dyDescent="0.25">
      <c r="B80" s="79" t="s">
        <v>85</v>
      </c>
      <c r="C80" s="82"/>
      <c r="D80" s="109" t="s">
        <v>76</v>
      </c>
      <c r="E80" s="94">
        <v>-2.7400000000000001E-2</v>
      </c>
      <c r="F80" s="81">
        <f>MATCH($D80,FAC_TOTALS_APTA!$A$2:$BS$2,)</f>
        <v>20</v>
      </c>
      <c r="G80" s="101">
        <f>VLOOKUP(G69,FAC_TOTALS_APTA!$A$4:$BS$143,$F80,FALSE)</f>
        <v>0</v>
      </c>
      <c r="H80" s="101">
        <f>VLOOKUP(H69,FAC_TOTALS_APTA!$A$4:$BS$143,$F80,FALSE)</f>
        <v>0</v>
      </c>
      <c r="I80" s="95" t="str">
        <f t="shared" si="17"/>
        <v>-</v>
      </c>
      <c r="J80" s="96" t="str">
        <f t="shared" si="18"/>
        <v/>
      </c>
      <c r="K80" s="96" t="str">
        <f t="shared" si="19"/>
        <v>YEARS_SINCE_TNC_BUS2_MIDLOW_FAC</v>
      </c>
      <c r="L80" s="81">
        <f>MATCH($K80,FAC_TOTALS_APTA!$A$2:$BQ$2,)</f>
        <v>34</v>
      </c>
      <c r="M80" s="93">
        <f>IF(M69=0,0,VLOOKUP(M69,FAC_TOTALS_APTA!$A$4:$BS$143,$L80,FALSE))</f>
        <v>0</v>
      </c>
      <c r="N80" s="93">
        <f>IF(N69=0,0,VLOOKUP(N69,FAC_TOTALS_APTA!$A$4:$BS$143,$L80,FALSE))</f>
        <v>0</v>
      </c>
      <c r="O80" s="93">
        <f>IF(O69=0,0,VLOOKUP(O69,FAC_TOTALS_APTA!$A$4:$BS$143,$L80,FALSE))</f>
        <v>0</v>
      </c>
      <c r="P80" s="93">
        <f>IF(P69=0,0,VLOOKUP(P69,FAC_TOTALS_APTA!$A$4:$BS$143,$L80,FALSE))</f>
        <v>0</v>
      </c>
      <c r="Q80" s="93">
        <f>IF(Q69=0,0,VLOOKUP(Q69,FAC_TOTALS_APTA!$A$4:$BS$143,$L80,FALSE))</f>
        <v>0</v>
      </c>
      <c r="R80" s="93">
        <f>IF(R69=0,0,VLOOKUP(R69,FAC_TOTALS_APTA!$A$4:$BS$143,$L80,FALSE))</f>
        <v>0</v>
      </c>
      <c r="S80" s="93">
        <f>IF(S69=0,0,VLOOKUP(S69,FAC_TOTALS_APTA!$A$4:$BS$143,$L80,FALSE))</f>
        <v>0</v>
      </c>
      <c r="T80" s="93">
        <f>IF(T69=0,0,VLOOKUP(T69,FAC_TOTALS_APTA!$A$4:$BS$143,$L80,FALSE))</f>
        <v>0</v>
      </c>
      <c r="U80" s="93">
        <f>IF(U69=0,0,VLOOKUP(U69,FAC_TOTALS_APTA!$A$4:$BS$143,$L80,FALSE))</f>
        <v>0</v>
      </c>
      <c r="V80" s="93">
        <f>IF(V69=0,0,VLOOKUP(V69,FAC_TOTALS_APTA!$A$4:$BS$143,$L80,FALSE))</f>
        <v>0</v>
      </c>
      <c r="W80" s="93">
        <f>IF(W69=0,0,VLOOKUP(W69,FAC_TOTALS_APTA!$A$4:$BS$143,$L80,FALSE))</f>
        <v>0</v>
      </c>
      <c r="X80" s="93">
        <f>IF(X69=0,0,VLOOKUP(X69,FAC_TOTALS_APTA!$A$4:$BS$143,$L80,FALSE))</f>
        <v>0</v>
      </c>
      <c r="Y80" s="93">
        <f>IF(Y69=0,0,VLOOKUP(Y69,FAC_TOTALS_APTA!$A$4:$BS$143,$L80,FALSE))</f>
        <v>0</v>
      </c>
      <c r="Z80" s="93">
        <f>IF(Z69=0,0,VLOOKUP(Z69,FAC_TOTALS_APTA!$A$4:$BS$143,$L80,FALSE))</f>
        <v>0</v>
      </c>
      <c r="AA80" s="93">
        <f>IF(AA69=0,0,VLOOKUP(AA69,FAC_TOTALS_APTA!$A$4:$BS$143,$L80,FALSE))</f>
        <v>0</v>
      </c>
      <c r="AB80" s="93">
        <f>IF(AB69=0,0,VLOOKUP(AB69,FAC_TOTALS_APTA!$A$4:$BS$143,$L80,FALSE))</f>
        <v>0</v>
      </c>
      <c r="AC80" s="97">
        <f t="shared" si="20"/>
        <v>0</v>
      </c>
      <c r="AD80" s="98">
        <f>AC80/G86</f>
        <v>0</v>
      </c>
    </row>
    <row r="81" spans="2:33" hidden="1" x14ac:dyDescent="0.25">
      <c r="B81" s="79" t="s">
        <v>85</v>
      </c>
      <c r="C81" s="82"/>
      <c r="D81" s="109" t="s">
        <v>77</v>
      </c>
      <c r="E81" s="94">
        <v>-2.5999999999999999E-3</v>
      </c>
      <c r="F81" s="81">
        <f>MATCH($D81,FAC_TOTALS_APTA!$A$2:$BS$2,)</f>
        <v>21</v>
      </c>
      <c r="G81" s="101">
        <f>VLOOKUP(G69,FAC_TOTALS_APTA!$A$4:$BS$143,$F81,FALSE)</f>
        <v>0</v>
      </c>
      <c r="H81" s="101">
        <f>VLOOKUP(H69,FAC_TOTALS_APTA!$A$4:$BS$143,$F81,FALSE)</f>
        <v>0</v>
      </c>
      <c r="I81" s="95" t="str">
        <f t="shared" si="17"/>
        <v>-</v>
      </c>
      <c r="J81" s="96"/>
      <c r="K81" s="96" t="str">
        <f t="shared" si="19"/>
        <v>YEARS_SINCE_TNC_RAIL2_HINY_FAC</v>
      </c>
      <c r="L81" s="81">
        <f>MATCH($K81,FAC_TOTALS_APTA!$A$2:$BQ$2,)</f>
        <v>35</v>
      </c>
      <c r="M81" s="93">
        <f>IF(M69=0,0,VLOOKUP(M69,FAC_TOTALS_APTA!$A$4:$BS$143,$L81,FALSE))</f>
        <v>0</v>
      </c>
      <c r="N81" s="93">
        <f>IF(N69=0,0,VLOOKUP(N69,FAC_TOTALS_APTA!$A$4:$BS$143,$L81,FALSE))</f>
        <v>0</v>
      </c>
      <c r="O81" s="93">
        <f>IF(O69=0,0,VLOOKUP(O69,FAC_TOTALS_APTA!$A$4:$BS$143,$L81,FALSE))</f>
        <v>0</v>
      </c>
      <c r="P81" s="93">
        <f>IF(P69=0,0,VLOOKUP(P69,FAC_TOTALS_APTA!$A$4:$BS$143,$L81,FALSE))</f>
        <v>0</v>
      </c>
      <c r="Q81" s="93">
        <f>IF(Q69=0,0,VLOOKUP(Q69,FAC_TOTALS_APTA!$A$4:$BS$143,$L81,FALSE))</f>
        <v>0</v>
      </c>
      <c r="R81" s="93">
        <f>IF(R69=0,0,VLOOKUP(R69,FAC_TOTALS_APTA!$A$4:$BS$143,$L81,FALSE))</f>
        <v>0</v>
      </c>
      <c r="S81" s="93">
        <f>IF(S69=0,0,VLOOKUP(S69,FAC_TOTALS_APTA!$A$4:$BS$143,$L81,FALSE))</f>
        <v>0</v>
      </c>
      <c r="T81" s="93">
        <f>IF(T69=0,0,VLOOKUP(T69,FAC_TOTALS_APTA!$A$4:$BS$143,$L81,FALSE))</f>
        <v>0</v>
      </c>
      <c r="U81" s="93">
        <f>IF(U69=0,0,VLOOKUP(U69,FAC_TOTALS_APTA!$A$4:$BS$143,$L81,FALSE))</f>
        <v>0</v>
      </c>
      <c r="V81" s="93">
        <f>IF(V69=0,0,VLOOKUP(V69,FAC_TOTALS_APTA!$A$4:$BS$143,$L81,FALSE))</f>
        <v>0</v>
      </c>
      <c r="W81" s="93">
        <f>IF(W69=0,0,VLOOKUP(W69,FAC_TOTALS_APTA!$A$4:$BS$143,$L81,FALSE))</f>
        <v>0</v>
      </c>
      <c r="X81" s="93">
        <f>IF(X69=0,0,VLOOKUP(X69,FAC_TOTALS_APTA!$A$4:$BS$143,$L81,FALSE))</f>
        <v>0</v>
      </c>
      <c r="Y81" s="93">
        <f>IF(Y69=0,0,VLOOKUP(Y69,FAC_TOTALS_APTA!$A$4:$BS$143,$L81,FALSE))</f>
        <v>0</v>
      </c>
      <c r="Z81" s="93">
        <f>IF(Z69=0,0,VLOOKUP(Z69,FAC_TOTALS_APTA!$A$4:$BS$143,$L81,FALSE))</f>
        <v>0</v>
      </c>
      <c r="AA81" s="93">
        <f>IF(AA69=0,0,VLOOKUP(AA69,FAC_TOTALS_APTA!$A$4:$BS$143,$L81,FALSE))</f>
        <v>0</v>
      </c>
      <c r="AB81" s="93">
        <f>IF(AB69=0,0,VLOOKUP(AB69,FAC_TOTALS_APTA!$A$4:$BS$143,$L81,FALSE))</f>
        <v>0</v>
      </c>
      <c r="AC81" s="97">
        <f t="shared" si="20"/>
        <v>0</v>
      </c>
      <c r="AD81" s="98">
        <f>AC81/G86</f>
        <v>0</v>
      </c>
    </row>
    <row r="82" spans="2:33" x14ac:dyDescent="0.25">
      <c r="B82" s="79" t="s">
        <v>85</v>
      </c>
      <c r="C82" s="82"/>
      <c r="D82" s="109" t="s">
        <v>78</v>
      </c>
      <c r="E82" s="94">
        <v>-2.58E-2</v>
      </c>
      <c r="F82" s="81">
        <f>MATCH($D82,FAC_TOTALS_APTA!$A$2:$BS$2,)</f>
        <v>22</v>
      </c>
      <c r="G82" s="101">
        <f>VLOOKUP(G69,FAC_TOTALS_APTA!$A$4:$BS$143,$F82,FALSE)</f>
        <v>0</v>
      </c>
      <c r="H82" s="101">
        <f>VLOOKUP(H69,FAC_TOTALS_APTA!$A$4:$BS$143,$F82,FALSE)</f>
        <v>4.7720485221839297</v>
      </c>
      <c r="I82" s="95" t="str">
        <f t="shared" si="17"/>
        <v>-</v>
      </c>
      <c r="J82" s="96"/>
      <c r="K82" s="96" t="str">
        <f t="shared" si="19"/>
        <v>YEARS_SINCE_TNC_RAIL2_MIDLOW_FAC</v>
      </c>
      <c r="L82" s="81">
        <f>MATCH($K82,FAC_TOTALS_APTA!$A$2:$BQ$2,)</f>
        <v>36</v>
      </c>
      <c r="M82" s="93">
        <f>IF(M69=0,0,VLOOKUP(M69,FAC_TOTALS_APTA!$A$4:$BS$143,$L82,FALSE))</f>
        <v>0</v>
      </c>
      <c r="N82" s="93">
        <f>IF(N69=0,0,VLOOKUP(N69,FAC_TOTALS_APTA!$A$4:$BS$143,$L82,FALSE))</f>
        <v>-12200.6615997802</v>
      </c>
      <c r="O82" s="93">
        <f>IF(O69=0,0,VLOOKUP(O69,FAC_TOTALS_APTA!$A$4:$BS$143,$L82,FALSE))</f>
        <v>-12725.6224642945</v>
      </c>
      <c r="P82" s="93">
        <f>IF(P69=0,0,VLOOKUP(P69,FAC_TOTALS_APTA!$A$4:$BS$143,$L82,FALSE))</f>
        <v>-14923.369491845</v>
      </c>
      <c r="Q82" s="93">
        <f>IF(Q69=0,0,VLOOKUP(Q69,FAC_TOTALS_APTA!$A$4:$BS$143,$L82,FALSE))</f>
        <v>-15239.5455932964</v>
      </c>
      <c r="R82" s="93">
        <f>IF(R69=0,0,VLOOKUP(R69,FAC_TOTALS_APTA!$A$4:$BS$143,$L82,FALSE))</f>
        <v>-16431.024765911301</v>
      </c>
      <c r="S82" s="93">
        <f>IF(S69=0,0,VLOOKUP(S69,FAC_TOTALS_APTA!$A$4:$BS$143,$L82,FALSE))</f>
        <v>0</v>
      </c>
      <c r="T82" s="93">
        <f>IF(T69=0,0,VLOOKUP(T69,FAC_TOTALS_APTA!$A$4:$BS$143,$L82,FALSE))</f>
        <v>0</v>
      </c>
      <c r="U82" s="93">
        <f>IF(U69=0,0,VLOOKUP(U69,FAC_TOTALS_APTA!$A$4:$BS$143,$L82,FALSE))</f>
        <v>0</v>
      </c>
      <c r="V82" s="93">
        <f>IF(V69=0,0,VLOOKUP(V69,FAC_TOTALS_APTA!$A$4:$BS$143,$L82,FALSE))</f>
        <v>0</v>
      </c>
      <c r="W82" s="93">
        <f>IF(W69=0,0,VLOOKUP(W69,FAC_TOTALS_APTA!$A$4:$BS$143,$L82,FALSE))</f>
        <v>0</v>
      </c>
      <c r="X82" s="93">
        <f>IF(X69=0,0,VLOOKUP(X69,FAC_TOTALS_APTA!$A$4:$BS$143,$L82,FALSE))</f>
        <v>0</v>
      </c>
      <c r="Y82" s="93">
        <f>IF(Y69=0,0,VLOOKUP(Y69,FAC_TOTALS_APTA!$A$4:$BS$143,$L82,FALSE))</f>
        <v>0</v>
      </c>
      <c r="Z82" s="93">
        <f>IF(Z69=0,0,VLOOKUP(Z69,FAC_TOTALS_APTA!$A$4:$BS$143,$L82,FALSE))</f>
        <v>0</v>
      </c>
      <c r="AA82" s="93">
        <f>IF(AA69=0,0,VLOOKUP(AA69,FAC_TOTALS_APTA!$A$4:$BS$143,$L82,FALSE))</f>
        <v>0</v>
      </c>
      <c r="AB82" s="93">
        <f>IF(AB69=0,0,VLOOKUP(AB69,FAC_TOTALS_APTA!$A$4:$BS$143,$L82,FALSE))</f>
        <v>0</v>
      </c>
      <c r="AC82" s="97">
        <f t="shared" si="20"/>
        <v>-71520.223915127397</v>
      </c>
      <c r="AD82" s="98">
        <f>AC82/G86</f>
        <v>-0.10838613785626197</v>
      </c>
      <c r="AG82" s="57"/>
    </row>
    <row r="83" spans="2:33" x14ac:dyDescent="0.25">
      <c r="B83" s="79" t="s">
        <v>86</v>
      </c>
      <c r="C83" s="82"/>
      <c r="D83" s="81" t="s">
        <v>52</v>
      </c>
      <c r="E83" s="94">
        <v>1.46E-2</v>
      </c>
      <c r="F83" s="81">
        <f>MATCH($D83,FAC_TOTALS_APTA!$A$2:$BS$2,)</f>
        <v>23</v>
      </c>
      <c r="G83" s="101">
        <f>VLOOKUP(G69,FAC_TOTALS_APTA!$A$4:$BS$143,$F83,FALSE)</f>
        <v>0.64663963405710301</v>
      </c>
      <c r="H83" s="101">
        <f>VLOOKUP(H69,FAC_TOTALS_APTA!$A$4:$BS$143,$F83,FALSE)</f>
        <v>0.64663963405710301</v>
      </c>
      <c r="I83" s="95">
        <f t="shared" si="17"/>
        <v>0</v>
      </c>
      <c r="J83" s="96" t="str">
        <f t="shared" ref="J83:J84" si="21">IF(C83="Log","_log","")</f>
        <v/>
      </c>
      <c r="K83" s="96" t="str">
        <f t="shared" si="19"/>
        <v>BIKE_SHARE_FAC</v>
      </c>
      <c r="L83" s="81">
        <f>MATCH($K83,FAC_TOTALS_APTA!$A$2:$BQ$2,)</f>
        <v>37</v>
      </c>
      <c r="M83" s="93">
        <f>IF(M69=0,0,VLOOKUP(M69,FAC_TOTALS_APTA!$A$4:$BS$143,$L83,FALSE))</f>
        <v>0</v>
      </c>
      <c r="N83" s="93">
        <f>IF(N69=0,0,VLOOKUP(N69,FAC_TOTALS_APTA!$A$4:$BS$143,$L83,FALSE))</f>
        <v>0</v>
      </c>
      <c r="O83" s="93">
        <f>IF(O69=0,0,VLOOKUP(O69,FAC_TOTALS_APTA!$A$4:$BS$143,$L83,FALSE))</f>
        <v>0</v>
      </c>
      <c r="P83" s="93">
        <f>IF(P69=0,0,VLOOKUP(P69,FAC_TOTALS_APTA!$A$4:$BS$143,$L83,FALSE))</f>
        <v>0</v>
      </c>
      <c r="Q83" s="93">
        <f>IF(Q69=0,0,VLOOKUP(Q69,FAC_TOTALS_APTA!$A$4:$BS$143,$L83,FALSE))</f>
        <v>0</v>
      </c>
      <c r="R83" s="93">
        <f>IF(R69=0,0,VLOOKUP(R69,FAC_TOTALS_APTA!$A$4:$BS$143,$L83,FALSE))</f>
        <v>0</v>
      </c>
      <c r="S83" s="93">
        <f>IF(S69=0,0,VLOOKUP(S69,FAC_TOTALS_APTA!$A$4:$BS$143,$L83,FALSE))</f>
        <v>0</v>
      </c>
      <c r="T83" s="93">
        <f>IF(T69=0,0,VLOOKUP(T69,FAC_TOTALS_APTA!$A$4:$BS$143,$L83,FALSE))</f>
        <v>0</v>
      </c>
      <c r="U83" s="93">
        <f>IF(U69=0,0,VLOOKUP(U69,FAC_TOTALS_APTA!$A$4:$BS$143,$L83,FALSE))</f>
        <v>0</v>
      </c>
      <c r="V83" s="93">
        <f>IF(V69=0,0,VLOOKUP(V69,FAC_TOTALS_APTA!$A$4:$BS$143,$L83,FALSE))</f>
        <v>0</v>
      </c>
      <c r="W83" s="93">
        <f>IF(W69=0,0,VLOOKUP(W69,FAC_TOTALS_APTA!$A$4:$BS$143,$L83,FALSE))</f>
        <v>0</v>
      </c>
      <c r="X83" s="93">
        <f>IF(X69=0,0,VLOOKUP(X69,FAC_TOTALS_APTA!$A$4:$BS$143,$L83,FALSE))</f>
        <v>0</v>
      </c>
      <c r="Y83" s="93">
        <f>IF(Y69=0,0,VLOOKUP(Y69,FAC_TOTALS_APTA!$A$4:$BS$143,$L83,FALSE))</f>
        <v>0</v>
      </c>
      <c r="Z83" s="93">
        <f>IF(Z69=0,0,VLOOKUP(Z69,FAC_TOTALS_APTA!$A$4:$BS$143,$L83,FALSE))</f>
        <v>0</v>
      </c>
      <c r="AA83" s="93">
        <f>IF(AA69=0,0,VLOOKUP(AA69,FAC_TOTALS_APTA!$A$4:$BS$143,$L83,FALSE))</f>
        <v>0</v>
      </c>
      <c r="AB83" s="93">
        <f>IF(AB69=0,0,VLOOKUP(AB69,FAC_TOTALS_APTA!$A$4:$BS$143,$L83,FALSE))</f>
        <v>0</v>
      </c>
      <c r="AC83" s="97">
        <f t="shared" si="20"/>
        <v>0</v>
      </c>
      <c r="AD83" s="98">
        <f>AC83/G86</f>
        <v>0</v>
      </c>
      <c r="AG83" s="57"/>
    </row>
    <row r="84" spans="2:33" x14ac:dyDescent="0.25">
      <c r="B84" s="90" t="s">
        <v>87</v>
      </c>
      <c r="C84" s="91"/>
      <c r="D84" s="92" t="s">
        <v>53</v>
      </c>
      <c r="E84" s="102">
        <v>-4.8399999999999999E-2</v>
      </c>
      <c r="F84" s="92">
        <f>MATCH($D84,FAC_TOTALS_APTA!$A$2:$BS$2,)</f>
        <v>24</v>
      </c>
      <c r="G84" s="103">
        <f>VLOOKUP(G69,FAC_TOTALS_APTA!$A$4:$BS$143,$F84,FALSE)</f>
        <v>0</v>
      </c>
      <c r="H84" s="103">
        <f>VLOOKUP(H69,FAC_TOTALS_APTA!$A$4:$BS$143,$F84,FALSE)</f>
        <v>0.23938462703486399</v>
      </c>
      <c r="I84" s="104" t="str">
        <f t="shared" si="17"/>
        <v>-</v>
      </c>
      <c r="J84" s="105" t="str">
        <f t="shared" si="21"/>
        <v/>
      </c>
      <c r="K84" s="105" t="str">
        <f t="shared" si="19"/>
        <v>scooter_flag_FAC</v>
      </c>
      <c r="L84" s="92">
        <f>MATCH($K84,FAC_TOTALS_APTA!$A$2:$BQ$2,)</f>
        <v>38</v>
      </c>
      <c r="M84" s="106">
        <f>IF(M69=0,0,VLOOKUP(M69,FAC_TOTALS_APTA!$A$4:$BS$143,$L84,FALSE))</f>
        <v>0</v>
      </c>
      <c r="N84" s="106">
        <f>IF(N69=0,0,VLOOKUP(N69,FAC_TOTALS_APTA!$A$4:$BS$143,$L84,FALSE))</f>
        <v>0</v>
      </c>
      <c r="O84" s="106">
        <f>IF(O69=0,0,VLOOKUP(O69,FAC_TOTALS_APTA!$A$4:$BS$143,$L84,FALSE))</f>
        <v>0</v>
      </c>
      <c r="P84" s="106">
        <f>IF(P69=0,0,VLOOKUP(P69,FAC_TOTALS_APTA!$A$4:$BS$143,$L84,FALSE))</f>
        <v>0</v>
      </c>
      <c r="Q84" s="106">
        <f>IF(Q69=0,0,VLOOKUP(Q69,FAC_TOTALS_APTA!$A$4:$BS$143,$L84,FALSE))</f>
        <v>0</v>
      </c>
      <c r="R84" s="106">
        <f>IF(R69=0,0,VLOOKUP(R69,FAC_TOTALS_APTA!$A$4:$BS$143,$L84,FALSE))</f>
        <v>-4494.89939372555</v>
      </c>
      <c r="S84" s="106">
        <f>IF(S69=0,0,VLOOKUP(S69,FAC_TOTALS_APTA!$A$4:$BS$143,$L84,FALSE))</f>
        <v>0</v>
      </c>
      <c r="T84" s="106">
        <f>IF(T69=0,0,VLOOKUP(T69,FAC_TOTALS_APTA!$A$4:$BS$143,$L84,FALSE))</f>
        <v>0</v>
      </c>
      <c r="U84" s="106">
        <f>IF(U69=0,0,VLOOKUP(U69,FAC_TOTALS_APTA!$A$4:$BS$143,$L84,FALSE))</f>
        <v>0</v>
      </c>
      <c r="V84" s="106">
        <f>IF(V69=0,0,VLOOKUP(V69,FAC_TOTALS_APTA!$A$4:$BS$143,$L84,FALSE))</f>
        <v>0</v>
      </c>
      <c r="W84" s="106">
        <f>IF(W69=0,0,VLOOKUP(W69,FAC_TOTALS_APTA!$A$4:$BS$143,$L84,FALSE))</f>
        <v>0</v>
      </c>
      <c r="X84" s="106">
        <f>IF(X69=0,0,VLOOKUP(X69,FAC_TOTALS_APTA!$A$4:$BS$143,$L84,FALSE))</f>
        <v>0</v>
      </c>
      <c r="Y84" s="106">
        <f>IF(Y69=0,0,VLOOKUP(Y69,FAC_TOTALS_APTA!$A$4:$BS$143,$L84,FALSE))</f>
        <v>0</v>
      </c>
      <c r="Z84" s="106">
        <f>IF(Z69=0,0,VLOOKUP(Z69,FAC_TOTALS_APTA!$A$4:$BS$143,$L84,FALSE))</f>
        <v>0</v>
      </c>
      <c r="AA84" s="106">
        <f>IF(AA69=0,0,VLOOKUP(AA69,FAC_TOTALS_APTA!$A$4:$BS$143,$L84,FALSE))</f>
        <v>0</v>
      </c>
      <c r="AB84" s="106">
        <f>IF(AB69=0,0,VLOOKUP(AB69,FAC_TOTALS_APTA!$A$4:$BS$143,$L84,FALSE))</f>
        <v>0</v>
      </c>
      <c r="AC84" s="107">
        <f t="shared" si="20"/>
        <v>-4494.89939372555</v>
      </c>
      <c r="AD84" s="108">
        <f>AC84/G86</f>
        <v>-6.8118464773894577E-3</v>
      </c>
      <c r="AG84" s="57"/>
    </row>
    <row r="85" spans="2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2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0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0</v>
      </c>
      <c r="AD85" s="53">
        <f>AC85/G87</f>
        <v>0</v>
      </c>
    </row>
    <row r="86" spans="2:33" x14ac:dyDescent="0.25"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9">
        <f>VLOOKUP(G69,FAC_TOTALS_APTA!$A$4:$BS$143,$F86,FALSE)</f>
        <v>659865.04667206702</v>
      </c>
      <c r="H86" s="119">
        <f>VLOOKUP(H69,FAC_TOTALS_APTA!$A$4:$BQ$143,$F86,FALSE)</f>
        <v>563465.54858647601</v>
      </c>
      <c r="I86" s="121">
        <f t="shared" ref="I86" si="23">H86/G86-1</f>
        <v>-0.146089717241075</v>
      </c>
      <c r="J86" s="34"/>
      <c r="K86" s="34"/>
      <c r="L86" s="9"/>
      <c r="M86" s="32">
        <f>SUM(M71:M76)</f>
        <v>-8503.413052829108</v>
      </c>
      <c r="N86" s="32">
        <f>SUM(N71:N76)</f>
        <v>-30543.196276084473</v>
      </c>
      <c r="O86" s="32">
        <f>SUM(O71:O76)</f>
        <v>5866.326936742289</v>
      </c>
      <c r="P86" s="32">
        <f>SUM(P71:P76)</f>
        <v>-27252.50011018696</v>
      </c>
      <c r="Q86" s="32">
        <f>SUM(Q71:Q76)</f>
        <v>61939.812364686994</v>
      </c>
      <c r="R86" s="32">
        <f>SUM(R71:R76)</f>
        <v>-1133.9900800727291</v>
      </c>
      <c r="S86" s="32">
        <f>SUM(S71:S76)</f>
        <v>0</v>
      </c>
      <c r="T86" s="32">
        <f>SUM(T71:T76)</f>
        <v>0</v>
      </c>
      <c r="U86" s="32">
        <f>SUM(U71:U76)</f>
        <v>0</v>
      </c>
      <c r="V86" s="32">
        <f>SUM(V71:V76)</f>
        <v>0</v>
      </c>
      <c r="W86" s="32">
        <f>SUM(W71:W76)</f>
        <v>0</v>
      </c>
      <c r="X86" s="32">
        <f>SUM(X71:X76)</f>
        <v>0</v>
      </c>
      <c r="Y86" s="32">
        <f>SUM(Y71:Y76)</f>
        <v>0</v>
      </c>
      <c r="Z86" s="32">
        <f>SUM(Z71:Z76)</f>
        <v>0</v>
      </c>
      <c r="AA86" s="32">
        <f>SUM(AA71:AA76)</f>
        <v>0</v>
      </c>
      <c r="AB86" s="32">
        <f>SUM(AB71:AB76)</f>
        <v>0</v>
      </c>
      <c r="AC86" s="35">
        <f>H86-G86</f>
        <v>-96399.498085591011</v>
      </c>
      <c r="AD86" s="36">
        <f>I86</f>
        <v>-0.146089717241075</v>
      </c>
    </row>
    <row r="87" spans="2:33" ht="13.5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20">
        <f>VLOOKUP(G69,FAC_TOTALS_APTA!$A$4:$BQ$143,$F87,FALSE)</f>
        <v>562428.34400000004</v>
      </c>
      <c r="H87" s="120">
        <f>VLOOKUP(H69,FAC_TOTALS_APTA!$A$4:$BQ$143,$F87,FALSE)</f>
        <v>581062.38399999996</v>
      </c>
      <c r="I87" s="122">
        <f t="shared" ref="I87" si="24">H87/G87-1</f>
        <v>3.3131402780084418E-2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18634.039999999921</v>
      </c>
      <c r="AD87" s="56">
        <f>I87</f>
        <v>3.3131402780084418E-2</v>
      </c>
    </row>
    <row r="88" spans="2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0.17922112002115942</v>
      </c>
    </row>
    <row r="89" spans="2:33" ht="13.5" thickTop="1" x14ac:dyDescent="0.25"/>
    <row r="91" spans="2:33" s="13" customFormat="1" x14ac:dyDescent="0.25">
      <c r="B91" s="21" t="s">
        <v>31</v>
      </c>
      <c r="E91" s="9"/>
      <c r="I91" s="20"/>
    </row>
    <row r="92" spans="2:33" x14ac:dyDescent="0.25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2:33" x14ac:dyDescent="0.25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2:33" x14ac:dyDescent="0.25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2:33" ht="13.5" thickBot="1" x14ac:dyDescent="0.3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2:33" ht="13.5" thickTop="1" x14ac:dyDescent="0.25">
      <c r="B96" s="28"/>
      <c r="C96" s="9"/>
      <c r="D96" s="9"/>
      <c r="E96" s="9"/>
      <c r="F96" s="9"/>
      <c r="G96" s="78" t="s">
        <v>62</v>
      </c>
      <c r="H96" s="78"/>
      <c r="I96" s="78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78" t="s">
        <v>66</v>
      </c>
      <c r="AD96" s="78"/>
    </row>
    <row r="97" spans="2:30" x14ac:dyDescent="0.25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2012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5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5">
      <c r="B99" s="28"/>
      <c r="C99" s="31"/>
      <c r="D99" s="9"/>
      <c r="E99" s="9"/>
      <c r="F99" s="9"/>
      <c r="G99" s="9" t="str">
        <f>CONCATENATE($C94,"_",$C95,"_",G97)</f>
        <v>1_10_2012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1_10_2013</v>
      </c>
      <c r="N99" s="9" t="str">
        <f t="shared" ref="N99:AB99" si="25">IF($G97+N98&gt;$H97,0,CONCATENATE($C94,"_",$C95,"_",$G97+N98))</f>
        <v>1_10_2014</v>
      </c>
      <c r="O99" s="9" t="str">
        <f t="shared" si="25"/>
        <v>1_10_2015</v>
      </c>
      <c r="P99" s="9" t="str">
        <f t="shared" si="25"/>
        <v>1_10_2016</v>
      </c>
      <c r="Q99" s="9" t="str">
        <f t="shared" si="25"/>
        <v>1_10_2017</v>
      </c>
      <c r="R99" s="9" t="str">
        <f t="shared" si="25"/>
        <v>1_10_2018</v>
      </c>
      <c r="S99" s="9">
        <f t="shared" si="25"/>
        <v>0</v>
      </c>
      <c r="T99" s="9">
        <f t="shared" si="25"/>
        <v>0</v>
      </c>
      <c r="U99" s="9">
        <f t="shared" si="25"/>
        <v>0</v>
      </c>
      <c r="V99" s="9">
        <f t="shared" si="25"/>
        <v>0</v>
      </c>
      <c r="W99" s="9">
        <f t="shared" si="25"/>
        <v>0</v>
      </c>
      <c r="X99" s="9">
        <f t="shared" si="25"/>
        <v>0</v>
      </c>
      <c r="Y99" s="9">
        <f t="shared" si="25"/>
        <v>0</v>
      </c>
      <c r="Z99" s="9">
        <f t="shared" si="25"/>
        <v>0</v>
      </c>
      <c r="AA99" s="9">
        <f t="shared" si="25"/>
        <v>0</v>
      </c>
      <c r="AB99" s="9">
        <f t="shared" si="25"/>
        <v>0</v>
      </c>
      <c r="AC99" s="9"/>
      <c r="AD99" s="9"/>
    </row>
    <row r="100" spans="2:30" hidden="1" x14ac:dyDescent="0.25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x14ac:dyDescent="0.25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541132314.10000002</v>
      </c>
      <c r="H101" s="32">
        <f>VLOOKUP(H99,FAC_TOTALS_APTA!$A$4:$BS$143,$F101,FALSE)</f>
        <v>559394026.10000002</v>
      </c>
      <c r="I101" s="33">
        <f>IFERROR(H101/G101-1,"-")</f>
        <v>3.3747221380361569E-2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54126417.830306403</v>
      </c>
      <c r="N101" s="32">
        <f>IF(N99=0,0,VLOOKUP(N99,FAC_TOTALS_APTA!$A$4:$BS$143,$L101,FALSE))</f>
        <v>31307972.369254898</v>
      </c>
      <c r="O101" s="32">
        <f>IF(O99=0,0,VLOOKUP(O99,FAC_TOTALS_APTA!$A$4:$BS$143,$L101,FALSE))</f>
        <v>5575858.9775249297</v>
      </c>
      <c r="P101" s="32">
        <f>IF(P99=0,0,VLOOKUP(P99,FAC_TOTALS_APTA!$A$4:$BS$143,$L101,FALSE))</f>
        <v>-2305392.38435004</v>
      </c>
      <c r="Q101" s="32">
        <f>IF(Q99=0,0,VLOOKUP(Q99,FAC_TOTALS_APTA!$A$4:$BS$143,$L101,FALSE))</f>
        <v>14841407.460284401</v>
      </c>
      <c r="R101" s="32">
        <f>IF(R99=0,0,VLOOKUP(R99,FAC_TOTALS_APTA!$A$4:$BS$143,$L101,FALSE))</f>
        <v>-21008099.596901398</v>
      </c>
      <c r="S101" s="32">
        <f>IF(S99=0,0,VLOOKUP(S99,FAC_TOTALS_APTA!$A$4:$BS$143,$L101,FALSE))</f>
        <v>0</v>
      </c>
      <c r="T101" s="32">
        <f>IF(T99=0,0,VLOOKUP(T99,FAC_TOTALS_APTA!$A$4:$BS$143,$L101,FALSE))</f>
        <v>0</v>
      </c>
      <c r="U101" s="32">
        <f>IF(U99=0,0,VLOOKUP(U99,FAC_TOTALS_APTA!$A$4:$BS$143,$L101,FALSE))</f>
        <v>0</v>
      </c>
      <c r="V101" s="32">
        <f>IF(V99=0,0,VLOOKUP(V99,FAC_TOTALS_APTA!$A$4:$BS$143,$L101,FALSE))</f>
        <v>0</v>
      </c>
      <c r="W101" s="32">
        <f>IF(W99=0,0,VLOOKUP(W99,FAC_TOTALS_APTA!$A$4:$BS$143,$L101,FALSE))</f>
        <v>0</v>
      </c>
      <c r="X101" s="32">
        <f>IF(X99=0,0,VLOOKUP(X99,FAC_TOTALS_APTA!$A$4:$BS$143,$L101,FALSE))</f>
        <v>0</v>
      </c>
      <c r="Y101" s="32">
        <f>IF(Y99=0,0,VLOOKUP(Y99,FAC_TOTALS_APTA!$A$4:$BS$143,$L101,FALSE))</f>
        <v>0</v>
      </c>
      <c r="Z101" s="32">
        <f>IF(Z99=0,0,VLOOKUP(Z99,FAC_TOTALS_APTA!$A$4:$BS$143,$L101,FALSE))</f>
        <v>0</v>
      </c>
      <c r="AA101" s="32">
        <f>IF(AA99=0,0,VLOOKUP(AA99,FAC_TOTALS_APTA!$A$4:$BS$143,$L101,FALSE))</f>
        <v>0</v>
      </c>
      <c r="AB101" s="32">
        <f>IF(AB99=0,0,VLOOKUP(AB99,FAC_TOTALS_APTA!$A$4:$BS$143,$L101,FALSE))</f>
        <v>0</v>
      </c>
      <c r="AC101" s="35">
        <f>SUM(M101:AB101)</f>
        <v>82538164.656119183</v>
      </c>
      <c r="AD101" s="36">
        <f>AC101/G116</f>
        <v>2.8680796041227963E-2</v>
      </c>
    </row>
    <row r="102" spans="2:30" x14ac:dyDescent="0.25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1.69722137399999</v>
      </c>
      <c r="H102" s="58">
        <f>VLOOKUP(H99,FAC_TOTALS_APTA!$A$4:$BS$143,$F102,FALSE)</f>
        <v>1.956607269</v>
      </c>
      <c r="I102" s="33">
        <f t="shared" ref="I102:I114" si="26">IFERROR(H102/G102-1,"-")</f>
        <v>0.15282973628165708</v>
      </c>
      <c r="J102" s="34" t="str">
        <f t="shared" ref="J102:J110" si="27">IF(C102="Log","_log","")</f>
        <v>_log</v>
      </c>
      <c r="K102" s="34" t="str">
        <f t="shared" ref="K102:K114" si="28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-38629289.1036999</v>
      </c>
      <c r="N102" s="32">
        <f>IF(N99=0,0,VLOOKUP(N99,FAC_TOTALS_APTA!$A$4:$BS$143,$L102,FALSE))</f>
        <v>5959689.9519643504</v>
      </c>
      <c r="O102" s="32">
        <f>IF(O99=0,0,VLOOKUP(O99,FAC_TOTALS_APTA!$A$4:$BS$143,$L102,FALSE))</f>
        <v>-87905229.998229101</v>
      </c>
      <c r="P102" s="32">
        <f>IF(P99=0,0,VLOOKUP(P99,FAC_TOTALS_APTA!$A$4:$BS$143,$L102,FALSE))</f>
        <v>-6109643.7763452101</v>
      </c>
      <c r="Q102" s="32">
        <f>IF(Q99=0,0,VLOOKUP(Q99,FAC_TOTALS_APTA!$A$4:$BS$143,$L102,FALSE))</f>
        <v>-2460484.2230364601</v>
      </c>
      <c r="R102" s="32">
        <f>IF(R99=0,0,VLOOKUP(R99,FAC_TOTALS_APTA!$A$4:$BS$143,$L102,FALSE))</f>
        <v>-35914460.716077901</v>
      </c>
      <c r="S102" s="32">
        <f>IF(S99=0,0,VLOOKUP(S99,FAC_TOTALS_APTA!$A$4:$BS$143,$L102,FALSE))</f>
        <v>0</v>
      </c>
      <c r="T102" s="32">
        <f>IF(T99=0,0,VLOOKUP(T99,FAC_TOTALS_APTA!$A$4:$BS$143,$L102,FALSE))</f>
        <v>0</v>
      </c>
      <c r="U102" s="32">
        <f>IF(U99=0,0,VLOOKUP(U99,FAC_TOTALS_APTA!$A$4:$BS$143,$L102,FALSE))</f>
        <v>0</v>
      </c>
      <c r="V102" s="32">
        <f>IF(V99=0,0,VLOOKUP(V99,FAC_TOTALS_APTA!$A$4:$BS$143,$L102,FALSE))</f>
        <v>0</v>
      </c>
      <c r="W102" s="32">
        <f>IF(W99=0,0,VLOOKUP(W99,FAC_TOTALS_APTA!$A$4:$BS$143,$L102,FALSE))</f>
        <v>0</v>
      </c>
      <c r="X102" s="32">
        <f>IF(X99=0,0,VLOOKUP(X99,FAC_TOTALS_APTA!$A$4:$BS$143,$L102,FALSE))</f>
        <v>0</v>
      </c>
      <c r="Y102" s="32">
        <f>IF(Y99=0,0,VLOOKUP(Y99,FAC_TOTALS_APTA!$A$4:$BS$143,$L102,FALSE))</f>
        <v>0</v>
      </c>
      <c r="Z102" s="32">
        <f>IF(Z99=0,0,VLOOKUP(Z99,FAC_TOTALS_APTA!$A$4:$BS$143,$L102,FALSE))</f>
        <v>0</v>
      </c>
      <c r="AA102" s="32">
        <f>IF(AA99=0,0,VLOOKUP(AA99,FAC_TOTALS_APTA!$A$4:$BS$143,$L102,FALSE))</f>
        <v>0</v>
      </c>
      <c r="AB102" s="32">
        <f>IF(AB99=0,0,VLOOKUP(AB99,FAC_TOTALS_APTA!$A$4:$BS$143,$L102,FALSE))</f>
        <v>0</v>
      </c>
      <c r="AC102" s="35">
        <f t="shared" ref="AC102:AC114" si="29">SUM(M102:AB102)</f>
        <v>-165059417.86542422</v>
      </c>
      <c r="AD102" s="36">
        <f>AC102/G116</f>
        <v>-5.7355715603873446E-2</v>
      </c>
    </row>
    <row r="103" spans="2:30" x14ac:dyDescent="0.25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27909105.420000002</v>
      </c>
      <c r="H103" s="32">
        <f>VLOOKUP(H99,FAC_TOTALS_APTA!$A$4:$BS$143,$F103,FALSE)</f>
        <v>29807700.839999899</v>
      </c>
      <c r="I103" s="33">
        <f t="shared" si="26"/>
        <v>6.8027813555046501E-2</v>
      </c>
      <c r="J103" s="34" t="str">
        <f t="shared" si="27"/>
        <v>_log</v>
      </c>
      <c r="K103" s="34" t="str">
        <f t="shared" si="28"/>
        <v>POP_EMP_log_FAC</v>
      </c>
      <c r="L103" s="9">
        <f>MATCH($K103,FAC_TOTALS_APTA!$A$2:$BQ$2,)</f>
        <v>27</v>
      </c>
      <c r="M103" s="32">
        <f>IF(M99=0,0,VLOOKUP(M99,FAC_TOTALS_APTA!$A$4:$BS$143,$L103,FALSE))</f>
        <v>35545074.6654054</v>
      </c>
      <c r="N103" s="32">
        <f>IF(N99=0,0,VLOOKUP(N99,FAC_TOTALS_APTA!$A$4:$BS$143,$L103,FALSE))</f>
        <v>11534507.697329201</v>
      </c>
      <c r="O103" s="32">
        <f>IF(O99=0,0,VLOOKUP(O99,FAC_TOTALS_APTA!$A$4:$BS$143,$L103,FALSE))</f>
        <v>10826806.1323185</v>
      </c>
      <c r="P103" s="32">
        <f>IF(P99=0,0,VLOOKUP(P99,FAC_TOTALS_APTA!$A$4:$BS$143,$L103,FALSE))</f>
        <v>2318488.8358360901</v>
      </c>
      <c r="Q103" s="32">
        <f>IF(Q99=0,0,VLOOKUP(Q99,FAC_TOTALS_APTA!$A$4:$BS$143,$L103,FALSE))</f>
        <v>9039330.1367926691</v>
      </c>
      <c r="R103" s="32">
        <f>IF(R99=0,0,VLOOKUP(R99,FAC_TOTALS_APTA!$A$4:$BS$143,$L103,FALSE))</f>
        <v>5458380.5545524703</v>
      </c>
      <c r="S103" s="32">
        <f>IF(S99=0,0,VLOOKUP(S99,FAC_TOTALS_APTA!$A$4:$BS$143,$L103,FALSE))</f>
        <v>0</v>
      </c>
      <c r="T103" s="32">
        <f>IF(T99=0,0,VLOOKUP(T99,FAC_TOTALS_APTA!$A$4:$BS$143,$L103,FALSE))</f>
        <v>0</v>
      </c>
      <c r="U103" s="32">
        <f>IF(U99=0,0,VLOOKUP(U99,FAC_TOTALS_APTA!$A$4:$BS$143,$L103,FALSE))</f>
        <v>0</v>
      </c>
      <c r="V103" s="32">
        <f>IF(V99=0,0,VLOOKUP(V99,FAC_TOTALS_APTA!$A$4:$BS$143,$L103,FALSE))</f>
        <v>0</v>
      </c>
      <c r="W103" s="32">
        <f>IF(W99=0,0,VLOOKUP(W99,FAC_TOTALS_APTA!$A$4:$BS$143,$L103,FALSE))</f>
        <v>0</v>
      </c>
      <c r="X103" s="32">
        <f>IF(X99=0,0,VLOOKUP(X99,FAC_TOTALS_APTA!$A$4:$BS$143,$L103,FALSE))</f>
        <v>0</v>
      </c>
      <c r="Y103" s="32">
        <f>IF(Y99=0,0,VLOOKUP(Y99,FAC_TOTALS_APTA!$A$4:$BS$143,$L103,FALSE))</f>
        <v>0</v>
      </c>
      <c r="Z103" s="32">
        <f>IF(Z99=0,0,VLOOKUP(Z99,FAC_TOTALS_APTA!$A$4:$BS$143,$L103,FALSE))</f>
        <v>0</v>
      </c>
      <c r="AA103" s="32">
        <f>IF(AA99=0,0,VLOOKUP(AA99,FAC_TOTALS_APTA!$A$4:$BS$143,$L103,FALSE))</f>
        <v>0</v>
      </c>
      <c r="AB103" s="32">
        <f>IF(AB99=0,0,VLOOKUP(AB99,FAC_TOTALS_APTA!$A$4:$BS$143,$L103,FALSE))</f>
        <v>0</v>
      </c>
      <c r="AC103" s="35">
        <f t="shared" si="29"/>
        <v>74722588.022234321</v>
      </c>
      <c r="AD103" s="36">
        <f>AC103/G116</f>
        <v>2.5964998321288957E-2</v>
      </c>
    </row>
    <row r="104" spans="2:30" x14ac:dyDescent="0.25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68.630248062319694</v>
      </c>
      <c r="H104" s="58">
        <f>VLOOKUP(H99,FAC_TOTALS_APTA!$A$4:$BS$143,$F104,FALSE)</f>
        <v>67.468769080655605</v>
      </c>
      <c r="I104" s="33">
        <f t="shared" si="26"/>
        <v>-1.6923718250433928E-2</v>
      </c>
      <c r="J104" s="34" t="str">
        <f t="shared" si="27"/>
        <v/>
      </c>
      <c r="K104" s="34" t="str">
        <f t="shared" si="28"/>
        <v>TSD_POP_PCT_FAC</v>
      </c>
      <c r="L104" s="9">
        <f>MATCH($K104,FAC_TOTALS_APTA!$A$2:$BQ$2,)</f>
        <v>31</v>
      </c>
      <c r="M104" s="32">
        <f>IF(M99=0,0,VLOOKUP(M99,FAC_TOTALS_APTA!$A$4:$BS$143,$L104,FALSE))</f>
        <v>-34955337.403115399</v>
      </c>
      <c r="N104" s="32">
        <f>IF(N99=0,0,VLOOKUP(N99,FAC_TOTALS_APTA!$A$4:$BS$143,$L104,FALSE))</f>
        <v>2662968.0443284102</v>
      </c>
      <c r="O104" s="32">
        <f>IF(O99=0,0,VLOOKUP(O99,FAC_TOTALS_APTA!$A$4:$BS$143,$L104,FALSE))</f>
        <v>3668427.4977157698</v>
      </c>
      <c r="P104" s="32">
        <f>IF(P99=0,0,VLOOKUP(P99,FAC_TOTALS_APTA!$A$4:$BS$143,$L104,FALSE))</f>
        <v>5589658.9358587097</v>
      </c>
      <c r="Q104" s="32">
        <f>IF(Q99=0,0,VLOOKUP(Q99,FAC_TOTALS_APTA!$A$4:$BS$143,$L104,FALSE))</f>
        <v>2365238.2230973798</v>
      </c>
      <c r="R104" s="32">
        <f>IF(R99=0,0,VLOOKUP(R99,FAC_TOTALS_APTA!$A$4:$BS$143,$L104,FALSE))</f>
        <v>3161176.5413591899</v>
      </c>
      <c r="S104" s="32">
        <f>IF(S99=0,0,VLOOKUP(S99,FAC_TOTALS_APTA!$A$4:$BS$143,$L104,FALSE))</f>
        <v>0</v>
      </c>
      <c r="T104" s="32">
        <f>IF(T99=0,0,VLOOKUP(T99,FAC_TOTALS_APTA!$A$4:$BS$143,$L104,FALSE))</f>
        <v>0</v>
      </c>
      <c r="U104" s="32">
        <f>IF(U99=0,0,VLOOKUP(U99,FAC_TOTALS_APTA!$A$4:$BS$143,$L104,FALSE))</f>
        <v>0</v>
      </c>
      <c r="V104" s="32">
        <f>IF(V99=0,0,VLOOKUP(V99,FAC_TOTALS_APTA!$A$4:$BS$143,$L104,FALSE))</f>
        <v>0</v>
      </c>
      <c r="W104" s="32">
        <f>IF(W99=0,0,VLOOKUP(W99,FAC_TOTALS_APTA!$A$4:$BS$143,$L104,FALSE))</f>
        <v>0</v>
      </c>
      <c r="X104" s="32">
        <f>IF(X99=0,0,VLOOKUP(X99,FAC_TOTALS_APTA!$A$4:$BS$143,$L104,FALSE))</f>
        <v>0</v>
      </c>
      <c r="Y104" s="32">
        <f>IF(Y99=0,0,VLOOKUP(Y99,FAC_TOTALS_APTA!$A$4:$BS$143,$L104,FALSE))</f>
        <v>0</v>
      </c>
      <c r="Z104" s="32">
        <f>IF(Z99=0,0,VLOOKUP(Z99,FAC_TOTALS_APTA!$A$4:$BS$143,$L104,FALSE))</f>
        <v>0</v>
      </c>
      <c r="AA104" s="32">
        <f>IF(AA99=0,0,VLOOKUP(AA99,FAC_TOTALS_APTA!$A$4:$BS$143,$L104,FALSE))</f>
        <v>0</v>
      </c>
      <c r="AB104" s="32">
        <f>IF(AB99=0,0,VLOOKUP(AB99,FAC_TOTALS_APTA!$A$4:$BS$143,$L104,FALSE))</f>
        <v>0</v>
      </c>
      <c r="AC104" s="35">
        <f t="shared" si="29"/>
        <v>-17507868.16075594</v>
      </c>
      <c r="AD104" s="36">
        <f>AC104/G116</f>
        <v>-6.0837262123216189E-3</v>
      </c>
    </row>
    <row r="105" spans="2:30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4.1093000000000002</v>
      </c>
      <c r="H105" s="37">
        <f>VLOOKUP(H99,FAC_TOTALS_APTA!$A$4:$BS$143,$F105,FALSE)</f>
        <v>2.9199999999999902</v>
      </c>
      <c r="I105" s="33">
        <f t="shared" si="26"/>
        <v>-0.28941668897379358</v>
      </c>
      <c r="J105" s="34" t="str">
        <f t="shared" si="27"/>
        <v>_log</v>
      </c>
      <c r="K105" s="34" t="str">
        <f t="shared" si="28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-17117551.3265986</v>
      </c>
      <c r="N105" s="32">
        <f>IF(N99=0,0,VLOOKUP(N99,FAC_TOTALS_APTA!$A$4:$BS$143,$L105,FALSE))</f>
        <v>-20784932.147259299</v>
      </c>
      <c r="O105" s="32">
        <f>IF(O99=0,0,VLOOKUP(O99,FAC_TOTALS_APTA!$A$4:$BS$143,$L105,FALSE))</f>
        <v>-134813565.73212001</v>
      </c>
      <c r="P105" s="32">
        <f>IF(P99=0,0,VLOOKUP(P99,FAC_TOTALS_APTA!$A$4:$BS$143,$L105,FALSE))</f>
        <v>-41536861.136041299</v>
      </c>
      <c r="Q105" s="32">
        <f>IF(Q99=0,0,VLOOKUP(Q99,FAC_TOTALS_APTA!$A$4:$BS$143,$L105,FALSE))</f>
        <v>40909010.8564815</v>
      </c>
      <c r="R105" s="32">
        <f>IF(R99=0,0,VLOOKUP(R99,FAC_TOTALS_APTA!$A$4:$BS$143,$L105,FALSE))</f>
        <v>32685860.714103401</v>
      </c>
      <c r="S105" s="32">
        <f>IF(S99=0,0,VLOOKUP(S99,FAC_TOTALS_APTA!$A$4:$BS$143,$L105,FALSE))</f>
        <v>0</v>
      </c>
      <c r="T105" s="32">
        <f>IF(T99=0,0,VLOOKUP(T99,FAC_TOTALS_APTA!$A$4:$BS$143,$L105,FALSE))</f>
        <v>0</v>
      </c>
      <c r="U105" s="32">
        <f>IF(U99=0,0,VLOOKUP(U99,FAC_TOTALS_APTA!$A$4:$BS$143,$L105,FALSE))</f>
        <v>0</v>
      </c>
      <c r="V105" s="32">
        <f>IF(V99=0,0,VLOOKUP(V99,FAC_TOTALS_APTA!$A$4:$BS$143,$L105,FALSE))</f>
        <v>0</v>
      </c>
      <c r="W105" s="32">
        <f>IF(W99=0,0,VLOOKUP(W99,FAC_TOTALS_APTA!$A$4:$BS$143,$L105,FALSE))</f>
        <v>0</v>
      </c>
      <c r="X105" s="32">
        <f>IF(X99=0,0,VLOOKUP(X99,FAC_TOTALS_APTA!$A$4:$BS$143,$L105,FALSE))</f>
        <v>0</v>
      </c>
      <c r="Y105" s="32">
        <f>IF(Y99=0,0,VLOOKUP(Y99,FAC_TOTALS_APTA!$A$4:$BS$143,$L105,FALSE))</f>
        <v>0</v>
      </c>
      <c r="Z105" s="32">
        <f>IF(Z99=0,0,VLOOKUP(Z99,FAC_TOTALS_APTA!$A$4:$BS$143,$L105,FALSE))</f>
        <v>0</v>
      </c>
      <c r="AA105" s="32">
        <f>IF(AA99=0,0,VLOOKUP(AA99,FAC_TOTALS_APTA!$A$4:$BS$143,$L105,FALSE))</f>
        <v>0</v>
      </c>
      <c r="AB105" s="32">
        <f>IF(AB99=0,0,VLOOKUP(AB99,FAC_TOTALS_APTA!$A$4:$BS$143,$L105,FALSE))</f>
        <v>0</v>
      </c>
      <c r="AC105" s="35">
        <f t="shared" si="29"/>
        <v>-140658038.77143431</v>
      </c>
      <c r="AD105" s="36">
        <f>AC105/G116</f>
        <v>-4.8876595916208777E-2</v>
      </c>
    </row>
    <row r="106" spans="2:30" x14ac:dyDescent="0.25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33963.31</v>
      </c>
      <c r="H106" s="58">
        <f>VLOOKUP(H99,FAC_TOTALS_APTA!$A$4:$BS$143,$F106,FALSE)</f>
        <v>36801.5</v>
      </c>
      <c r="I106" s="33">
        <f t="shared" si="26"/>
        <v>8.3566354398319831E-2</v>
      </c>
      <c r="J106" s="34" t="str">
        <f t="shared" si="27"/>
        <v>_log</v>
      </c>
      <c r="K106" s="34" t="str">
        <f t="shared" si="28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6269125.0321620097</v>
      </c>
      <c r="N106" s="32">
        <f>IF(N99=0,0,VLOOKUP(N99,FAC_TOTALS_APTA!$A$4:$BS$143,$L106,FALSE))</f>
        <v>2960649.3131695702</v>
      </c>
      <c r="O106" s="32">
        <f>IF(O99=0,0,VLOOKUP(O99,FAC_TOTALS_APTA!$A$4:$BS$143,$L106,FALSE))</f>
        <v>-15055528.1189496</v>
      </c>
      <c r="P106" s="32">
        <f>IF(P99=0,0,VLOOKUP(P99,FAC_TOTALS_APTA!$A$4:$BS$143,$L106,FALSE))</f>
        <v>-27135034.1116657</v>
      </c>
      <c r="Q106" s="32">
        <f>IF(Q99=0,0,VLOOKUP(Q99,FAC_TOTALS_APTA!$A$4:$BS$143,$L106,FALSE))</f>
        <v>-15232133.6354282</v>
      </c>
      <c r="R106" s="32">
        <f>IF(R99=0,0,VLOOKUP(R99,FAC_TOTALS_APTA!$A$4:$BS$143,$L106,FALSE))</f>
        <v>-19950123.042967599</v>
      </c>
      <c r="S106" s="32">
        <f>IF(S99=0,0,VLOOKUP(S99,FAC_TOTALS_APTA!$A$4:$BS$143,$L106,FALSE))</f>
        <v>0</v>
      </c>
      <c r="T106" s="32">
        <f>IF(T99=0,0,VLOOKUP(T99,FAC_TOTALS_APTA!$A$4:$BS$143,$L106,FALSE))</f>
        <v>0</v>
      </c>
      <c r="U106" s="32">
        <f>IF(U99=0,0,VLOOKUP(U99,FAC_TOTALS_APTA!$A$4:$BS$143,$L106,FALSE))</f>
        <v>0</v>
      </c>
      <c r="V106" s="32">
        <f>IF(V99=0,0,VLOOKUP(V99,FAC_TOTALS_APTA!$A$4:$BS$143,$L106,FALSE))</f>
        <v>0</v>
      </c>
      <c r="W106" s="32">
        <f>IF(W99=0,0,VLOOKUP(W99,FAC_TOTALS_APTA!$A$4:$BS$143,$L106,FALSE))</f>
        <v>0</v>
      </c>
      <c r="X106" s="32">
        <f>IF(X99=0,0,VLOOKUP(X99,FAC_TOTALS_APTA!$A$4:$BS$143,$L106,FALSE))</f>
        <v>0</v>
      </c>
      <c r="Y106" s="32">
        <f>IF(Y99=0,0,VLOOKUP(Y99,FAC_TOTALS_APTA!$A$4:$BS$143,$L106,FALSE))</f>
        <v>0</v>
      </c>
      <c r="Z106" s="32">
        <f>IF(Z99=0,0,VLOOKUP(Z99,FAC_TOTALS_APTA!$A$4:$BS$143,$L106,FALSE))</f>
        <v>0</v>
      </c>
      <c r="AA106" s="32">
        <f>IF(AA99=0,0,VLOOKUP(AA99,FAC_TOTALS_APTA!$A$4:$BS$143,$L106,FALSE))</f>
        <v>0</v>
      </c>
      <c r="AB106" s="32">
        <f>IF(AB99=0,0,VLOOKUP(AB99,FAC_TOTALS_APTA!$A$4:$BS$143,$L106,FALSE))</f>
        <v>0</v>
      </c>
      <c r="AC106" s="35">
        <f t="shared" si="29"/>
        <v>-68143044.563679516</v>
      </c>
      <c r="AD106" s="36">
        <f>AC106/G116</f>
        <v>-2.3678703917173978E-2</v>
      </c>
    </row>
    <row r="107" spans="2:30" x14ac:dyDescent="0.25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31.51</v>
      </c>
      <c r="H107" s="32">
        <f>VLOOKUP(H99,FAC_TOTALS_APTA!$A$4:$BS$143,$F107,FALSE)</f>
        <v>30.01</v>
      </c>
      <c r="I107" s="33">
        <f t="shared" si="26"/>
        <v>-4.7603935258648034E-2</v>
      </c>
      <c r="J107" s="34" t="str">
        <f t="shared" si="27"/>
        <v/>
      </c>
      <c r="K107" s="34" t="str">
        <f t="shared" si="28"/>
        <v>PCT_HH_NO_VEH_FAC</v>
      </c>
      <c r="L107" s="9">
        <f>MATCH($K107,FAC_TOTALS_APTA!$A$2:$BQ$2,)</f>
        <v>30</v>
      </c>
      <c r="M107" s="32">
        <f>IF(M99=0,0,VLOOKUP(M99,FAC_TOTALS_APTA!$A$4:$BS$143,$L107,FALSE))</f>
        <v>-31637360.036947198</v>
      </c>
      <c r="N107" s="32">
        <f>IF(N99=0,0,VLOOKUP(N99,FAC_TOTALS_APTA!$A$4:$BS$143,$L107,FALSE))</f>
        <v>5625213.9392718803</v>
      </c>
      <c r="O107" s="32">
        <f>IF(O99=0,0,VLOOKUP(O99,FAC_TOTALS_APTA!$A$4:$BS$143,$L107,FALSE))</f>
        <v>-646799.49859826604</v>
      </c>
      <c r="P107" s="32">
        <f>IF(P99=0,0,VLOOKUP(P99,FAC_TOTALS_APTA!$A$4:$BS$143,$L107,FALSE))</f>
        <v>-6072832.3199947895</v>
      </c>
      <c r="Q107" s="32">
        <f>IF(Q99=0,0,VLOOKUP(Q99,FAC_TOTALS_APTA!$A$4:$BS$143,$L107,FALSE))</f>
        <v>2534981.3394833398</v>
      </c>
      <c r="R107" s="32">
        <f>IF(R99=0,0,VLOOKUP(R99,FAC_TOTALS_APTA!$A$4:$BS$143,$L107,FALSE))</f>
        <v>212615.896320723</v>
      </c>
      <c r="S107" s="32">
        <f>IF(S99=0,0,VLOOKUP(S99,FAC_TOTALS_APTA!$A$4:$BS$143,$L107,FALSE))</f>
        <v>0</v>
      </c>
      <c r="T107" s="32">
        <f>IF(T99=0,0,VLOOKUP(T99,FAC_TOTALS_APTA!$A$4:$BS$143,$L107,FALSE))</f>
        <v>0</v>
      </c>
      <c r="U107" s="32">
        <f>IF(U99=0,0,VLOOKUP(U99,FAC_TOTALS_APTA!$A$4:$BS$143,$L107,FALSE))</f>
        <v>0</v>
      </c>
      <c r="V107" s="32">
        <f>IF(V99=0,0,VLOOKUP(V99,FAC_TOTALS_APTA!$A$4:$BS$143,$L107,FALSE))</f>
        <v>0</v>
      </c>
      <c r="W107" s="32">
        <f>IF(W99=0,0,VLOOKUP(W99,FAC_TOTALS_APTA!$A$4:$BS$143,$L107,FALSE))</f>
        <v>0</v>
      </c>
      <c r="X107" s="32">
        <f>IF(X99=0,0,VLOOKUP(X99,FAC_TOTALS_APTA!$A$4:$BS$143,$L107,FALSE))</f>
        <v>0</v>
      </c>
      <c r="Y107" s="32">
        <f>IF(Y99=0,0,VLOOKUP(Y99,FAC_TOTALS_APTA!$A$4:$BS$143,$L107,FALSE))</f>
        <v>0</v>
      </c>
      <c r="Z107" s="32">
        <f>IF(Z99=0,0,VLOOKUP(Z99,FAC_TOTALS_APTA!$A$4:$BS$143,$L107,FALSE))</f>
        <v>0</v>
      </c>
      <c r="AA107" s="32">
        <f>IF(AA99=0,0,VLOOKUP(AA99,FAC_TOTALS_APTA!$A$4:$BS$143,$L107,FALSE))</f>
        <v>0</v>
      </c>
      <c r="AB107" s="32">
        <f>IF(AB99=0,0,VLOOKUP(AB99,FAC_TOTALS_APTA!$A$4:$BS$143,$L107,FALSE))</f>
        <v>0</v>
      </c>
      <c r="AC107" s="35">
        <f t="shared" si="29"/>
        <v>-29984180.680464309</v>
      </c>
      <c r="AD107" s="36">
        <f>AC107/G116</f>
        <v>-1.0419060977944445E-2</v>
      </c>
    </row>
    <row r="108" spans="2:30" x14ac:dyDescent="0.25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4.0999999999999996</v>
      </c>
      <c r="H108" s="37">
        <f>VLOOKUP(H99,FAC_TOTALS_APTA!$A$4:$BS$143,$F108,FALSE)</f>
        <v>4.5999999999999996</v>
      </c>
      <c r="I108" s="33">
        <f t="shared" si="26"/>
        <v>0.12195121951219523</v>
      </c>
      <c r="J108" s="34" t="str">
        <f t="shared" si="27"/>
        <v/>
      </c>
      <c r="K108" s="34" t="str">
        <f t="shared" si="28"/>
        <v>JTW_HOME_PCT_FAC</v>
      </c>
      <c r="L108" s="9">
        <f>MATCH($K108,FAC_TOTALS_APTA!$A$2:$BQ$2,)</f>
        <v>32</v>
      </c>
      <c r="M108" s="32">
        <f>IF(M99=0,0,VLOOKUP(M99,FAC_TOTALS_APTA!$A$4:$BS$143,$L108,FALSE))</f>
        <v>-877895.62682281702</v>
      </c>
      <c r="N108" s="32">
        <f>IF(N99=0,0,VLOOKUP(N99,FAC_TOTALS_APTA!$A$4:$BS$143,$L108,FALSE))</f>
        <v>0</v>
      </c>
      <c r="O108" s="32">
        <f>IF(O99=0,0,VLOOKUP(O99,FAC_TOTALS_APTA!$A$4:$BS$143,$L108,FALSE))</f>
        <v>940513.99240212201</v>
      </c>
      <c r="P108" s="32">
        <f>IF(P99=0,0,VLOOKUP(P99,FAC_TOTALS_APTA!$A$4:$BS$143,$L108,FALSE))</f>
        <v>-3654540.0455874898</v>
      </c>
      <c r="Q108" s="32">
        <f>IF(Q99=0,0,VLOOKUP(Q99,FAC_TOTALS_APTA!$A$4:$BS$143,$L108,FALSE))</f>
        <v>0</v>
      </c>
      <c r="R108" s="32">
        <f>IF(R99=0,0,VLOOKUP(R99,FAC_TOTALS_APTA!$A$4:$BS$143,$L108,FALSE))</f>
        <v>-927091.35547830095</v>
      </c>
      <c r="S108" s="32">
        <f>IF(S99=0,0,VLOOKUP(S99,FAC_TOTALS_APTA!$A$4:$BS$143,$L108,FALSE))</f>
        <v>0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0</v>
      </c>
      <c r="W108" s="32">
        <f>IF(W99=0,0,VLOOKUP(W99,FAC_TOTALS_APTA!$A$4:$BS$143,$L108,FALSE))</f>
        <v>0</v>
      </c>
      <c r="X108" s="32">
        <f>IF(X99=0,0,VLOOKUP(X99,FAC_TOTALS_APTA!$A$4:$BS$143,$L108,FALSE))</f>
        <v>0</v>
      </c>
      <c r="Y108" s="32">
        <f>IF(Y99=0,0,VLOOKUP(Y99,FAC_TOTALS_APTA!$A$4:$BS$143,$L108,FALSE))</f>
        <v>0</v>
      </c>
      <c r="Z108" s="32">
        <f>IF(Z99=0,0,VLOOKUP(Z99,FAC_TOTALS_APTA!$A$4:$BS$143,$L108,FALSE))</f>
        <v>0</v>
      </c>
      <c r="AA108" s="32">
        <f>IF(AA99=0,0,VLOOKUP(AA99,FAC_TOTALS_APTA!$A$4:$BS$143,$L108,FALSE))</f>
        <v>0</v>
      </c>
      <c r="AB108" s="32">
        <f>IF(AB99=0,0,VLOOKUP(AB99,FAC_TOTALS_APTA!$A$4:$BS$143,$L108,FALSE))</f>
        <v>0</v>
      </c>
      <c r="AC108" s="35">
        <f t="shared" si="29"/>
        <v>-4519013.0354864858</v>
      </c>
      <c r="AD108" s="36">
        <f>AC108/G116</f>
        <v>-1.5702904434382703E-3</v>
      </c>
    </row>
    <row r="109" spans="2:30" hidden="1" x14ac:dyDescent="0.25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6"/>
        <v>-</v>
      </c>
      <c r="J109" s="34" t="str">
        <f t="shared" si="27"/>
        <v/>
      </c>
      <c r="K109" s="34" t="str">
        <f t="shared" si="28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29"/>
        <v>0</v>
      </c>
      <c r="AD109" s="36">
        <f>AC109/G116</f>
        <v>0</v>
      </c>
    </row>
    <row r="110" spans="2:30" hidden="1" x14ac:dyDescent="0.25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6"/>
        <v>-</v>
      </c>
      <c r="J110" s="34" t="str">
        <f t="shared" si="27"/>
        <v/>
      </c>
      <c r="K110" s="34" t="str">
        <f t="shared" si="28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29"/>
        <v>0</v>
      </c>
      <c r="AD110" s="36">
        <f>AC110/G116</f>
        <v>0</v>
      </c>
    </row>
    <row r="111" spans="2:30" x14ac:dyDescent="0.25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2</v>
      </c>
      <c r="H111" s="37">
        <f>VLOOKUP(H99,FAC_TOTALS_APTA!$A$4:$BS$143,$F111,FALSE)</f>
        <v>8</v>
      </c>
      <c r="I111" s="33">
        <f t="shared" si="26"/>
        <v>3</v>
      </c>
      <c r="J111" s="34"/>
      <c r="K111" s="34" t="str">
        <f t="shared" si="28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-7509564.8912466196</v>
      </c>
      <c r="N111" s="32">
        <f>IF(N99=0,0,VLOOKUP(N99,FAC_TOTALS_APTA!$A$4:$BS$143,$L111,FALSE))</f>
        <v>-7764000.0550412899</v>
      </c>
      <c r="O111" s="32">
        <f>IF(O99=0,0,VLOOKUP(O99,FAC_TOTALS_APTA!$A$4:$BS$143,$L111,FALSE))</f>
        <v>-8042792.38808008</v>
      </c>
      <c r="P111" s="32">
        <f>IF(P99=0,0,VLOOKUP(P99,FAC_TOTALS_APTA!$A$4:$BS$143,$L111,FALSE))</f>
        <v>-7818798.7663746998</v>
      </c>
      <c r="Q111" s="32">
        <f>IF(Q99=0,0,VLOOKUP(Q99,FAC_TOTALS_APTA!$A$4:$BS$143,$L111,FALSE))</f>
        <v>-7876402.1852374999</v>
      </c>
      <c r="R111" s="32">
        <f>IF(R99=0,0,VLOOKUP(R99,FAC_TOTALS_APTA!$A$4:$BS$143,$L111,FALSE))</f>
        <v>-7930387.7150799697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0</v>
      </c>
      <c r="V111" s="32">
        <f>IF(V99=0,0,VLOOKUP(V99,FAC_TOTALS_APTA!$A$4:$BS$143,$L111,FALSE))</f>
        <v>0</v>
      </c>
      <c r="W111" s="32">
        <f>IF(W99=0,0,VLOOKUP(W99,FAC_TOTALS_APTA!$A$4:$BS$143,$L111,FALSE))</f>
        <v>0</v>
      </c>
      <c r="X111" s="32">
        <f>IF(X99=0,0,VLOOKUP(X99,FAC_TOTALS_APTA!$A$4:$BS$143,$L111,FALSE))</f>
        <v>0</v>
      </c>
      <c r="Y111" s="32">
        <f>IF(Y99=0,0,VLOOKUP(Y99,FAC_TOTALS_APTA!$A$4:$BS$143,$L111,FALSE))</f>
        <v>0</v>
      </c>
      <c r="Z111" s="32">
        <f>IF(Z99=0,0,VLOOKUP(Z99,FAC_TOTALS_APTA!$A$4:$BS$143,$L111,FALSE))</f>
        <v>0</v>
      </c>
      <c r="AA111" s="32">
        <f>IF(AA99=0,0,VLOOKUP(AA99,FAC_TOTALS_APTA!$A$4:$BS$143,$L111,FALSE))</f>
        <v>0</v>
      </c>
      <c r="AB111" s="32">
        <f>IF(AB99=0,0,VLOOKUP(AB99,FAC_TOTALS_APTA!$A$4:$BS$143,$L111,FALSE))</f>
        <v>0</v>
      </c>
      <c r="AC111" s="35">
        <f t="shared" si="29"/>
        <v>-46941946.001060158</v>
      </c>
      <c r="AD111" s="36">
        <f>AC111/G116</f>
        <v>-1.6311634558921938E-2</v>
      </c>
    </row>
    <row r="112" spans="2:30" hidden="1" x14ac:dyDescent="0.25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6"/>
        <v>-</v>
      </c>
      <c r="J112" s="34"/>
      <c r="K112" s="34" t="str">
        <f t="shared" si="28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29"/>
        <v>0</v>
      </c>
      <c r="AD112" s="36">
        <f>AC112/G116</f>
        <v>0</v>
      </c>
    </row>
    <row r="113" spans="1:31" x14ac:dyDescent="0.25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6"/>
        <v>-</v>
      </c>
      <c r="J113" s="34" t="str">
        <f t="shared" ref="J113:J114" si="30">IF(C113="Log","_log","")</f>
        <v/>
      </c>
      <c r="K113" s="34" t="str">
        <f t="shared" si="28"/>
        <v>BIKE_SHARE_FAC</v>
      </c>
      <c r="L113" s="9">
        <f>MATCH($K113,FAC_TOTALS_APTA!$A$2:$BQ$2,)</f>
        <v>37</v>
      </c>
      <c r="M113" s="32">
        <f>IF(M99=0,0,VLOOKUP(M99,FAC_TOTALS_APTA!$A$4:$BS$143,$L113,FALSE))</f>
        <v>43188365.8323512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0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29"/>
        <v>43188365.8323512</v>
      </c>
      <c r="AD113" s="36">
        <f>AC113/G116</f>
        <v>1.5007320758249631E-2</v>
      </c>
    </row>
    <row r="114" spans="1:31" x14ac:dyDescent="0.25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6"/>
        <v>-</v>
      </c>
      <c r="J114" s="41" t="str">
        <f t="shared" si="30"/>
        <v/>
      </c>
      <c r="K114" s="41" t="str">
        <f t="shared" si="28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-146053671.23690099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0</v>
      </c>
      <c r="AC114" s="43">
        <f t="shared" si="29"/>
        <v>-146053671.23690099</v>
      </c>
      <c r="AD114" s="44">
        <f>AC114/G116</f>
        <v>-5.0751498694823018E-2</v>
      </c>
    </row>
    <row r="115" spans="1:31" x14ac:dyDescent="0.25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ref="K115" si="31">CONCATENATE(D115,J115,"_FAC")</f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6" customFormat="1" ht="15.75" customHeight="1" x14ac:dyDescent="0.25">
      <c r="A116" s="115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9">
        <f>VLOOKUP(G99,FAC_TOTALS_APTA!$A$4:$BS$143,$F116,FALSE)</f>
        <v>2877819867.2544699</v>
      </c>
      <c r="H116" s="119">
        <f>VLOOKUP(H99,FAC_TOTALS_APTA!$A$4:$BQ$143,$F116,FALSE)</f>
        <v>2507008492.8472099</v>
      </c>
      <c r="I116" s="121">
        <f t="shared" ref="I116" si="32">H116/G116-1</f>
        <v>-0.1288514888046226</v>
      </c>
      <c r="J116" s="34"/>
      <c r="K116" s="34"/>
      <c r="L116" s="9"/>
      <c r="M116" s="32">
        <f>SUM(M101:M106)</f>
        <v>5238439.6944599142</v>
      </c>
      <c r="N116" s="32">
        <f>SUM(N101:N106)</f>
        <v>33640855.228787139</v>
      </c>
      <c r="O116" s="32">
        <f>SUM(O101:O106)</f>
        <v>-217703231.24173951</v>
      </c>
      <c r="P116" s="32">
        <f>SUM(P101:P106)</f>
        <v>-69178783.636707455</v>
      </c>
      <c r="Q116" s="32">
        <f>SUM(Q101:Q106)</f>
        <v>49462368.818191297</v>
      </c>
      <c r="R116" s="32">
        <f>SUM(R101:R106)</f>
        <v>-35567265.545931831</v>
      </c>
      <c r="S116" s="32">
        <f>SUM(S101:S106)</f>
        <v>0</v>
      </c>
      <c r="T116" s="32">
        <f>SUM(T101:T106)</f>
        <v>0</v>
      </c>
      <c r="U116" s="32">
        <f>SUM(U101:U106)</f>
        <v>0</v>
      </c>
      <c r="V116" s="32">
        <f>SUM(V101:V106)</f>
        <v>0</v>
      </c>
      <c r="W116" s="32">
        <f>SUM(W101:W106)</f>
        <v>0</v>
      </c>
      <c r="X116" s="32">
        <f>SUM(X101:X106)</f>
        <v>0</v>
      </c>
      <c r="Y116" s="32">
        <f>SUM(Y101:Y106)</f>
        <v>0</v>
      </c>
      <c r="Z116" s="32">
        <f>SUM(Z101:Z106)</f>
        <v>0</v>
      </c>
      <c r="AA116" s="32">
        <f>SUM(AA101:AA106)</f>
        <v>0</v>
      </c>
      <c r="AB116" s="32">
        <f>SUM(AB101:AB106)</f>
        <v>0</v>
      </c>
      <c r="AC116" s="35">
        <f>H116-G116</f>
        <v>-370811374.40725994</v>
      </c>
      <c r="AD116" s="36">
        <f>I116</f>
        <v>-0.1288514888046226</v>
      </c>
      <c r="AE116" s="115"/>
    </row>
    <row r="117" spans="1:31" ht="13.5" thickBot="1" x14ac:dyDescent="0.3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20">
        <f>VLOOKUP(G99,FAC_TOTALS_APTA!$A$4:$BQ$143,$F117,FALSE)</f>
        <v>2926682201</v>
      </c>
      <c r="H117" s="120">
        <f>VLOOKUP(H99,FAC_TOTALS_APTA!$A$4:$BQ$143,$F117,FALSE)</f>
        <v>3025899128.99999</v>
      </c>
      <c r="I117" s="122">
        <f t="shared" ref="I117" si="33">H117/G117-1</f>
        <v>3.3900820514809915E-2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99216927.999989986</v>
      </c>
      <c r="AD117" s="56">
        <f>I117</f>
        <v>3.3900820514809915E-2</v>
      </c>
    </row>
    <row r="118" spans="1:31" ht="14.25" thickTop="1" thickBot="1" x14ac:dyDescent="0.3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0.16275230931943252</v>
      </c>
    </row>
    <row r="119" spans="1:31" ht="13.5" thickTop="1" x14ac:dyDescent="0.25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FAC_TOTALS_APTA</vt:lpstr>
      <vt:lpstr>Summary-Bus</vt:lpstr>
      <vt:lpstr>Summary-Rail</vt:lpstr>
      <vt:lpstr>FAC 2002-2018 BUS</vt:lpstr>
      <vt:lpstr>FAC 2012-2018 BUS</vt:lpstr>
      <vt:lpstr>FAC 2002-2018 RAIL</vt:lpstr>
      <vt:lpstr>FAC 2012-2018 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2019-12-18T02:03:50Z</dcterms:modified>
</cp:coreProperties>
</file>