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7\"/>
    </mc:Choice>
  </mc:AlternateContent>
  <bookViews>
    <workbookView xWindow="15105" yWindow="465" windowWidth="13695" windowHeight="13800" activeTab="1"/>
  </bookViews>
  <sheets>
    <sheet name="FAC_TOTALS_APTA" sheetId="1" r:id="rId1"/>
    <sheet name="Summary-Bus" sheetId="21" r:id="rId2"/>
    <sheet name="Summary-Rail" sheetId="22" r:id="rId3"/>
    <sheet name="FAC 2012-2018 BUS" sheetId="19" r:id="rId4"/>
    <sheet name="FAC 2012-2018 RAIL" sheetId="20" r:id="rId5"/>
  </sheets>
  <definedNames>
    <definedName name="_xlnm._FilterDatabase" localSheetId="0" hidden="1">FAC_TOTALS_APTA!$C$2:$BM$142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19" l="1"/>
  <c r="H123" i="19"/>
  <c r="AE27" i="19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55" i="1"/>
  <c r="A56" i="1"/>
  <c r="A57" i="1"/>
  <c r="A58" i="1"/>
  <c r="A59" i="1"/>
  <c r="T21" i="22" l="1"/>
  <c r="R21" i="22"/>
  <c r="Q21" i="22"/>
  <c r="J21" i="22"/>
  <c r="H21" i="22"/>
  <c r="G21" i="22"/>
  <c r="T19" i="22"/>
  <c r="R19" i="22"/>
  <c r="Q19" i="22"/>
  <c r="J19" i="22"/>
  <c r="H19" i="22"/>
  <c r="G19" i="22"/>
  <c r="T18" i="21"/>
  <c r="T20" i="21"/>
  <c r="S18" i="21"/>
  <c r="S20" i="21"/>
  <c r="R18" i="21"/>
  <c r="R20" i="21"/>
  <c r="Q18" i="21"/>
  <c r="Q20" i="21"/>
  <c r="J18" i="21"/>
  <c r="J20" i="21"/>
  <c r="I18" i="21"/>
  <c r="I20" i="21"/>
  <c r="H18" i="21"/>
  <c r="H20" i="21"/>
  <c r="G18" i="21"/>
  <c r="G20" i="21"/>
  <c r="F124" i="20" l="1"/>
  <c r="F122" i="20"/>
  <c r="K119" i="20"/>
  <c r="L119" i="20" s="1"/>
  <c r="J118" i="20"/>
  <c r="K118" i="20" s="1"/>
  <c r="L118" i="20" s="1"/>
  <c r="F118" i="20"/>
  <c r="J117" i="20"/>
  <c r="K117" i="20" s="1"/>
  <c r="L117" i="20" s="1"/>
  <c r="F117" i="20"/>
  <c r="J116" i="20"/>
  <c r="K116" i="20" s="1"/>
  <c r="L116" i="20" s="1"/>
  <c r="F116" i="20"/>
  <c r="J115" i="20"/>
  <c r="K115" i="20" s="1"/>
  <c r="L115" i="20" s="1"/>
  <c r="F115" i="20"/>
  <c r="J114" i="20"/>
  <c r="K114" i="20" s="1"/>
  <c r="L114" i="20" s="1"/>
  <c r="F114" i="20"/>
  <c r="J113" i="20"/>
  <c r="K113" i="20" s="1"/>
  <c r="L113" i="20" s="1"/>
  <c r="F113" i="20"/>
  <c r="J112" i="20"/>
  <c r="K112" i="20" s="1"/>
  <c r="L112" i="20" s="1"/>
  <c r="F112" i="20"/>
  <c r="J111" i="20"/>
  <c r="K111" i="20" s="1"/>
  <c r="L111" i="20" s="1"/>
  <c r="F111" i="20"/>
  <c r="J110" i="20"/>
  <c r="K110" i="20" s="1"/>
  <c r="L110" i="20" s="1"/>
  <c r="F110" i="20"/>
  <c r="J109" i="20"/>
  <c r="K109" i="20" s="1"/>
  <c r="L109" i="20" s="1"/>
  <c r="F109" i="20"/>
  <c r="J108" i="20"/>
  <c r="K108" i="20" s="1"/>
  <c r="L108" i="20" s="1"/>
  <c r="F108" i="20"/>
  <c r="J107" i="20"/>
  <c r="K107" i="20" s="1"/>
  <c r="L107" i="20" s="1"/>
  <c r="F107" i="20"/>
  <c r="H103" i="20"/>
  <c r="H105" i="20" s="1"/>
  <c r="G103" i="20"/>
  <c r="F61" i="20"/>
  <c r="F59" i="20"/>
  <c r="K56" i="20"/>
  <c r="L56" i="20" s="1"/>
  <c r="J55" i="20"/>
  <c r="K55" i="20" s="1"/>
  <c r="L55" i="20" s="1"/>
  <c r="F55" i="20"/>
  <c r="J54" i="20"/>
  <c r="K54" i="20" s="1"/>
  <c r="L54" i="20" s="1"/>
  <c r="F54" i="20"/>
  <c r="J53" i="20"/>
  <c r="K53" i="20" s="1"/>
  <c r="L53" i="20" s="1"/>
  <c r="F53" i="20"/>
  <c r="J52" i="20"/>
  <c r="K52" i="20" s="1"/>
  <c r="L52" i="20" s="1"/>
  <c r="F52" i="20"/>
  <c r="J51" i="20"/>
  <c r="K51" i="20" s="1"/>
  <c r="L51" i="20" s="1"/>
  <c r="F51" i="20"/>
  <c r="J50" i="20"/>
  <c r="K50" i="20" s="1"/>
  <c r="L50" i="20" s="1"/>
  <c r="F50" i="20"/>
  <c r="J49" i="20"/>
  <c r="K49" i="20" s="1"/>
  <c r="L49" i="20" s="1"/>
  <c r="F49" i="20"/>
  <c r="J48" i="20"/>
  <c r="K48" i="20" s="1"/>
  <c r="L48" i="20" s="1"/>
  <c r="F48" i="20"/>
  <c r="J47" i="20"/>
  <c r="K47" i="20" s="1"/>
  <c r="L47" i="20" s="1"/>
  <c r="F47" i="20"/>
  <c r="J46" i="20"/>
  <c r="K46" i="20" s="1"/>
  <c r="L46" i="20" s="1"/>
  <c r="F46" i="20"/>
  <c r="J45" i="20"/>
  <c r="K45" i="20" s="1"/>
  <c r="L45" i="20" s="1"/>
  <c r="F45" i="20"/>
  <c r="J44" i="20"/>
  <c r="K44" i="20" s="1"/>
  <c r="L44" i="20" s="1"/>
  <c r="F44" i="20"/>
  <c r="H40" i="20"/>
  <c r="H42" i="20" s="1"/>
  <c r="G40" i="20"/>
  <c r="F30" i="20"/>
  <c r="F28" i="20"/>
  <c r="K25" i="20"/>
  <c r="L25" i="20" s="1"/>
  <c r="J24" i="20"/>
  <c r="K24" i="20" s="1"/>
  <c r="L24" i="20" s="1"/>
  <c r="F24" i="20"/>
  <c r="J23" i="20"/>
  <c r="K23" i="20" s="1"/>
  <c r="L23" i="20" s="1"/>
  <c r="F23" i="20"/>
  <c r="J22" i="20"/>
  <c r="K22" i="20" s="1"/>
  <c r="L22" i="20" s="1"/>
  <c r="F22" i="20"/>
  <c r="J21" i="20"/>
  <c r="K21" i="20" s="1"/>
  <c r="L21" i="20" s="1"/>
  <c r="F21" i="20"/>
  <c r="J20" i="20"/>
  <c r="K20" i="20" s="1"/>
  <c r="L20" i="20" s="1"/>
  <c r="F20" i="20"/>
  <c r="J19" i="20"/>
  <c r="K19" i="20" s="1"/>
  <c r="L19" i="20" s="1"/>
  <c r="F19" i="20"/>
  <c r="J18" i="20"/>
  <c r="K18" i="20" s="1"/>
  <c r="L18" i="20" s="1"/>
  <c r="F18" i="20"/>
  <c r="J17" i="20"/>
  <c r="K17" i="20" s="1"/>
  <c r="L17" i="20" s="1"/>
  <c r="F17" i="20"/>
  <c r="J16" i="20"/>
  <c r="K16" i="20" s="1"/>
  <c r="L16" i="20" s="1"/>
  <c r="F16" i="20"/>
  <c r="J15" i="20"/>
  <c r="K15" i="20" s="1"/>
  <c r="L15" i="20" s="1"/>
  <c r="F15" i="20"/>
  <c r="J14" i="20"/>
  <c r="K14" i="20" s="1"/>
  <c r="L14" i="20" s="1"/>
  <c r="F14" i="20"/>
  <c r="J13" i="20"/>
  <c r="K13" i="20" s="1"/>
  <c r="L13" i="20" s="1"/>
  <c r="F13" i="20"/>
  <c r="H9" i="20"/>
  <c r="H11" i="20" s="1"/>
  <c r="G9" i="20"/>
  <c r="F123" i="19"/>
  <c r="F121" i="19"/>
  <c r="K118" i="19"/>
  <c r="L118" i="19" s="1"/>
  <c r="J117" i="19"/>
  <c r="K117" i="19" s="1"/>
  <c r="L117" i="19" s="1"/>
  <c r="F117" i="19"/>
  <c r="J116" i="19"/>
  <c r="K116" i="19" s="1"/>
  <c r="L116" i="19" s="1"/>
  <c r="F116" i="19"/>
  <c r="J115" i="19"/>
  <c r="K115" i="19" s="1"/>
  <c r="L115" i="19" s="1"/>
  <c r="F115" i="19"/>
  <c r="J114" i="19"/>
  <c r="K114" i="19" s="1"/>
  <c r="L114" i="19" s="1"/>
  <c r="F114" i="19"/>
  <c r="J113" i="19"/>
  <c r="K113" i="19" s="1"/>
  <c r="L113" i="19" s="1"/>
  <c r="F113" i="19"/>
  <c r="J112" i="19"/>
  <c r="K112" i="19" s="1"/>
  <c r="L112" i="19" s="1"/>
  <c r="F112" i="19"/>
  <c r="J111" i="19"/>
  <c r="K111" i="19" s="1"/>
  <c r="L111" i="19" s="1"/>
  <c r="F111" i="19"/>
  <c r="J110" i="19"/>
  <c r="K110" i="19" s="1"/>
  <c r="L110" i="19" s="1"/>
  <c r="F110" i="19"/>
  <c r="J109" i="19"/>
  <c r="K109" i="19" s="1"/>
  <c r="L109" i="19" s="1"/>
  <c r="F109" i="19"/>
  <c r="J108" i="19"/>
  <c r="K108" i="19" s="1"/>
  <c r="L108" i="19" s="1"/>
  <c r="F108" i="19"/>
  <c r="J107" i="19"/>
  <c r="K107" i="19" s="1"/>
  <c r="L107" i="19" s="1"/>
  <c r="F107" i="19"/>
  <c r="J106" i="19"/>
  <c r="K106" i="19" s="1"/>
  <c r="L106" i="19" s="1"/>
  <c r="F106" i="19"/>
  <c r="H102" i="19"/>
  <c r="H104" i="19" s="1"/>
  <c r="G102" i="19"/>
  <c r="F92" i="19"/>
  <c r="F90" i="19"/>
  <c r="K87" i="19"/>
  <c r="L87" i="19" s="1"/>
  <c r="J86" i="19"/>
  <c r="K86" i="19" s="1"/>
  <c r="L86" i="19" s="1"/>
  <c r="F86" i="19"/>
  <c r="J85" i="19"/>
  <c r="K85" i="19" s="1"/>
  <c r="L85" i="19" s="1"/>
  <c r="F85" i="19"/>
  <c r="J84" i="19"/>
  <c r="K84" i="19" s="1"/>
  <c r="L84" i="19" s="1"/>
  <c r="F84" i="19"/>
  <c r="J83" i="19"/>
  <c r="K83" i="19" s="1"/>
  <c r="L83" i="19" s="1"/>
  <c r="F83" i="19"/>
  <c r="J82" i="19"/>
  <c r="K82" i="19" s="1"/>
  <c r="L82" i="19" s="1"/>
  <c r="F82" i="19"/>
  <c r="J81" i="19"/>
  <c r="K81" i="19" s="1"/>
  <c r="L81" i="19" s="1"/>
  <c r="F81" i="19"/>
  <c r="J80" i="19"/>
  <c r="K80" i="19" s="1"/>
  <c r="L80" i="19" s="1"/>
  <c r="F80" i="19"/>
  <c r="J79" i="19"/>
  <c r="K79" i="19" s="1"/>
  <c r="L79" i="19" s="1"/>
  <c r="F79" i="19"/>
  <c r="J78" i="19"/>
  <c r="K78" i="19" s="1"/>
  <c r="L78" i="19" s="1"/>
  <c r="F78" i="19"/>
  <c r="J77" i="19"/>
  <c r="K77" i="19" s="1"/>
  <c r="L77" i="19" s="1"/>
  <c r="F77" i="19"/>
  <c r="J76" i="19"/>
  <c r="K76" i="19" s="1"/>
  <c r="L76" i="19" s="1"/>
  <c r="F76" i="19"/>
  <c r="J75" i="19"/>
  <c r="K75" i="19" s="1"/>
  <c r="L75" i="19" s="1"/>
  <c r="F75" i="19"/>
  <c r="H71" i="19"/>
  <c r="G71" i="19"/>
  <c r="F61" i="19"/>
  <c r="F59" i="19"/>
  <c r="K56" i="19"/>
  <c r="L56" i="19" s="1"/>
  <c r="J55" i="19"/>
  <c r="K55" i="19" s="1"/>
  <c r="L55" i="19" s="1"/>
  <c r="F55" i="19"/>
  <c r="J54" i="19"/>
  <c r="K54" i="19" s="1"/>
  <c r="L54" i="19" s="1"/>
  <c r="F54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H40" i="19"/>
  <c r="G40" i="19"/>
  <c r="G42" i="19" s="1"/>
  <c r="F30" i="19"/>
  <c r="F28" i="19"/>
  <c r="K25" i="19"/>
  <c r="L25" i="19" s="1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104" i="19" l="1"/>
  <c r="S104" i="19"/>
  <c r="S118" i="19"/>
  <c r="W11" i="20"/>
  <c r="W19" i="20" s="1"/>
  <c r="AB42" i="20"/>
  <c r="AA42" i="20"/>
  <c r="AA52" i="20" s="1"/>
  <c r="O11" i="20"/>
  <c r="T42" i="20"/>
  <c r="Y105" i="20"/>
  <c r="Y111" i="20" s="1"/>
  <c r="Y11" i="19"/>
  <c r="N42" i="19"/>
  <c r="AA104" i="19"/>
  <c r="Y104" i="19"/>
  <c r="R42" i="19"/>
  <c r="Y73" i="19"/>
  <c r="G11" i="19"/>
  <c r="N11" i="19"/>
  <c r="Z42" i="19"/>
  <c r="G73" i="19"/>
  <c r="Z11" i="20"/>
  <c r="G42" i="20"/>
  <c r="V42" i="20"/>
  <c r="V47" i="20" s="1"/>
  <c r="R105" i="20"/>
  <c r="AB105" i="20"/>
  <c r="G105" i="20"/>
  <c r="T105" i="20"/>
  <c r="T113" i="20" s="1"/>
  <c r="Y107" i="20"/>
  <c r="N42" i="20"/>
  <c r="V105" i="20"/>
  <c r="N105" i="20"/>
  <c r="Z105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AB55" i="20"/>
  <c r="AA45" i="20"/>
  <c r="AA54" i="20"/>
  <c r="S42" i="20"/>
  <c r="O42" i="20"/>
  <c r="P42" i="20"/>
  <c r="X42" i="20"/>
  <c r="R42" i="20"/>
  <c r="Z42" i="20"/>
  <c r="AA46" i="20"/>
  <c r="M42" i="20"/>
  <c r="Q42" i="20"/>
  <c r="U42" i="20"/>
  <c r="Y42" i="20"/>
  <c r="W42" i="20"/>
  <c r="Y115" i="20"/>
  <c r="Y113" i="20"/>
  <c r="Y118" i="20"/>
  <c r="Y116" i="20"/>
  <c r="Y109" i="20"/>
  <c r="V117" i="20"/>
  <c r="V109" i="20"/>
  <c r="V107" i="20"/>
  <c r="V116" i="20"/>
  <c r="V112" i="20"/>
  <c r="V114" i="20"/>
  <c r="V118" i="20"/>
  <c r="W105" i="20"/>
  <c r="S105" i="20"/>
  <c r="O105" i="20"/>
  <c r="P105" i="20"/>
  <c r="X105" i="20"/>
  <c r="AA105" i="20"/>
  <c r="M105" i="20"/>
  <c r="Q105" i="20"/>
  <c r="U105" i="20"/>
  <c r="G104" i="19"/>
  <c r="U104" i="19"/>
  <c r="R11" i="19"/>
  <c r="R73" i="19"/>
  <c r="Q104" i="19"/>
  <c r="Z73" i="19"/>
  <c r="Z78" i="19" s="1"/>
  <c r="Y23" i="19"/>
  <c r="Y21" i="19"/>
  <c r="Y19" i="19"/>
  <c r="Y17" i="19"/>
  <c r="Y15" i="19"/>
  <c r="Y13" i="19"/>
  <c r="Y25" i="19"/>
  <c r="Z54" i="19"/>
  <c r="Z52" i="19"/>
  <c r="Z50" i="19"/>
  <c r="Z48" i="19"/>
  <c r="Z56" i="19"/>
  <c r="Z55" i="19"/>
  <c r="Z53" i="19"/>
  <c r="Z51" i="19"/>
  <c r="Z49" i="19"/>
  <c r="Z47" i="19"/>
  <c r="Z44" i="19"/>
  <c r="Z45" i="19"/>
  <c r="AA11" i="19"/>
  <c r="O11" i="19"/>
  <c r="H11" i="19"/>
  <c r="W11" i="19"/>
  <c r="S11" i="19"/>
  <c r="Y20" i="19"/>
  <c r="Z46" i="19"/>
  <c r="Y18" i="19"/>
  <c r="V11" i="19"/>
  <c r="Z11" i="19"/>
  <c r="Y14" i="19"/>
  <c r="Y22" i="19"/>
  <c r="Y42" i="19"/>
  <c r="Y16" i="19"/>
  <c r="Y24" i="19"/>
  <c r="AB42" i="19"/>
  <c r="X42" i="19"/>
  <c r="T42" i="19"/>
  <c r="P42" i="19"/>
  <c r="H42" i="19"/>
  <c r="AA42" i="19"/>
  <c r="W42" i="19"/>
  <c r="S42" i="19"/>
  <c r="O42" i="19"/>
  <c r="V42" i="19"/>
  <c r="AB73" i="19"/>
  <c r="X73" i="19"/>
  <c r="T73" i="19"/>
  <c r="P73" i="19"/>
  <c r="H73" i="19"/>
  <c r="AA73" i="19"/>
  <c r="W73" i="19"/>
  <c r="S73" i="19"/>
  <c r="O73" i="19"/>
  <c r="V73" i="19"/>
  <c r="P11" i="19"/>
  <c r="T11" i="19"/>
  <c r="X11" i="19"/>
  <c r="AB11" i="19"/>
  <c r="M11" i="19"/>
  <c r="Q11" i="19"/>
  <c r="U11" i="19"/>
  <c r="M42" i="19"/>
  <c r="Q42" i="19"/>
  <c r="U42" i="19"/>
  <c r="N73" i="19"/>
  <c r="AA117" i="19"/>
  <c r="AA116" i="19"/>
  <c r="AA114" i="19"/>
  <c r="AA112" i="19"/>
  <c r="AA110" i="19"/>
  <c r="AA113" i="19"/>
  <c r="AA107" i="19"/>
  <c r="AA118" i="19"/>
  <c r="AA115" i="19"/>
  <c r="AA109" i="19"/>
  <c r="AA108" i="19"/>
  <c r="AA106" i="19"/>
  <c r="AA111" i="19"/>
  <c r="S117" i="19"/>
  <c r="S116" i="19"/>
  <c r="S114" i="19"/>
  <c r="S112" i="19"/>
  <c r="S110" i="19"/>
  <c r="S109" i="19"/>
  <c r="S107" i="19"/>
  <c r="S111" i="19"/>
  <c r="S113" i="19"/>
  <c r="S108" i="19"/>
  <c r="S106" i="19"/>
  <c r="S115" i="19"/>
  <c r="M73" i="19"/>
  <c r="Q73" i="19"/>
  <c r="U73" i="19"/>
  <c r="AB104" i="19"/>
  <c r="X104" i="19"/>
  <c r="T104" i="19"/>
  <c r="P104" i="19"/>
  <c r="Z104" i="19"/>
  <c r="V104" i="19"/>
  <c r="R104" i="19"/>
  <c r="N104" i="19"/>
  <c r="O104" i="19"/>
  <c r="W104" i="19"/>
  <c r="Y118" i="19"/>
  <c r="Y117" i="19"/>
  <c r="Y115" i="19"/>
  <c r="Y113" i="19"/>
  <c r="Y111" i="19"/>
  <c r="Y109" i="19"/>
  <c r="Y110" i="19"/>
  <c r="Y108" i="19"/>
  <c r="Y106" i="19"/>
  <c r="Y112" i="19"/>
  <c r="Y114" i="19"/>
  <c r="Y107" i="19"/>
  <c r="A4" i="1"/>
  <c r="AB118" i="20" l="1"/>
  <c r="AA55" i="20"/>
  <c r="AB119" i="20"/>
  <c r="Z113" i="20"/>
  <c r="AB115" i="20"/>
  <c r="Z117" i="20"/>
  <c r="AA48" i="20"/>
  <c r="Z118" i="20"/>
  <c r="V108" i="20"/>
  <c r="V119" i="20"/>
  <c r="AB109" i="20"/>
  <c r="AA51" i="20"/>
  <c r="AA44" i="20"/>
  <c r="AB107" i="20"/>
  <c r="AA53" i="20"/>
  <c r="V111" i="20"/>
  <c r="AB112" i="20"/>
  <c r="AA47" i="20"/>
  <c r="V115" i="20"/>
  <c r="AB110" i="20"/>
  <c r="AA56" i="20"/>
  <c r="AB114" i="20"/>
  <c r="AA50" i="20"/>
  <c r="Z85" i="19"/>
  <c r="Z86" i="19"/>
  <c r="Z83" i="19"/>
  <c r="Y84" i="19"/>
  <c r="Z81" i="19"/>
  <c r="Z82" i="19"/>
  <c r="Y116" i="19"/>
  <c r="Y121" i="19"/>
  <c r="Z79" i="19"/>
  <c r="Z80" i="19"/>
  <c r="Z110" i="20"/>
  <c r="Z114" i="20"/>
  <c r="Y110" i="20"/>
  <c r="Z107" i="20"/>
  <c r="Z115" i="20"/>
  <c r="Y119" i="20"/>
  <c r="AB116" i="20"/>
  <c r="Z116" i="20"/>
  <c r="Z119" i="20"/>
  <c r="V110" i="20"/>
  <c r="V113" i="20"/>
  <c r="AB113" i="20"/>
  <c r="T116" i="20"/>
  <c r="Y108" i="20"/>
  <c r="Z112" i="20"/>
  <c r="Z109" i="20"/>
  <c r="Y112" i="20"/>
  <c r="Y117" i="20"/>
  <c r="AB117" i="20"/>
  <c r="Z108" i="20"/>
  <c r="Z111" i="20"/>
  <c r="Y114" i="20"/>
  <c r="AB111" i="20"/>
  <c r="AB108" i="20"/>
  <c r="AB56" i="20"/>
  <c r="AB44" i="20"/>
  <c r="AB45" i="20"/>
  <c r="AB46" i="20"/>
  <c r="AB47" i="20"/>
  <c r="AB48" i="20"/>
  <c r="AB49" i="20"/>
  <c r="AB50" i="20"/>
  <c r="T46" i="20"/>
  <c r="AB51" i="20"/>
  <c r="AB52" i="20"/>
  <c r="AB53" i="20"/>
  <c r="AB54" i="20"/>
  <c r="V45" i="20"/>
  <c r="AA49" i="20"/>
  <c r="W21" i="20"/>
  <c r="W16" i="20"/>
  <c r="W23" i="20"/>
  <c r="W22" i="20"/>
  <c r="W25" i="20"/>
  <c r="W13" i="20"/>
  <c r="W17" i="20"/>
  <c r="Z13" i="20"/>
  <c r="W20" i="20"/>
  <c r="W24" i="20"/>
  <c r="W14" i="20"/>
  <c r="W18" i="20"/>
  <c r="W15" i="20"/>
  <c r="T117" i="20"/>
  <c r="Z15" i="20"/>
  <c r="T111" i="20"/>
  <c r="T108" i="20"/>
  <c r="Z17" i="20"/>
  <c r="Z20" i="20"/>
  <c r="T115" i="20"/>
  <c r="T110" i="20"/>
  <c r="Z19" i="20"/>
  <c r="T107" i="20"/>
  <c r="T114" i="20"/>
  <c r="Z23" i="20"/>
  <c r="T109" i="20"/>
  <c r="T118" i="20"/>
  <c r="Z22" i="20"/>
  <c r="T112" i="20"/>
  <c r="T119" i="20"/>
  <c r="Z14" i="20"/>
  <c r="Z25" i="20"/>
  <c r="Z18" i="20"/>
  <c r="T48" i="20"/>
  <c r="T50" i="20"/>
  <c r="Z16" i="20"/>
  <c r="Z21" i="20"/>
  <c r="T49" i="20"/>
  <c r="Z24" i="20"/>
  <c r="T47" i="20"/>
  <c r="V49" i="20"/>
  <c r="V46" i="20"/>
  <c r="V51" i="20"/>
  <c r="T51" i="20"/>
  <c r="T52" i="20"/>
  <c r="V48" i="20"/>
  <c r="V53" i="20"/>
  <c r="T53" i="20"/>
  <c r="T54" i="20"/>
  <c r="V44" i="20"/>
  <c r="V50" i="20"/>
  <c r="V55" i="20"/>
  <c r="T55" i="20"/>
  <c r="V56" i="20"/>
  <c r="V52" i="20"/>
  <c r="T56" i="20"/>
  <c r="V54" i="20"/>
  <c r="T44" i="20"/>
  <c r="T45" i="20"/>
  <c r="Y78" i="19"/>
  <c r="Y75" i="19"/>
  <c r="Y87" i="19"/>
  <c r="U108" i="19"/>
  <c r="Y77" i="19"/>
  <c r="U115" i="19"/>
  <c r="Y79" i="19"/>
  <c r="Y80" i="19"/>
  <c r="Y76" i="19"/>
  <c r="Y86" i="19"/>
  <c r="Y81" i="19"/>
  <c r="Y83" i="19"/>
  <c r="Y82" i="19"/>
  <c r="Y85" i="19"/>
  <c r="U107" i="19"/>
  <c r="U112" i="19"/>
  <c r="U117" i="19"/>
  <c r="U110" i="19"/>
  <c r="U116" i="19"/>
  <c r="U109" i="19"/>
  <c r="U118" i="19"/>
  <c r="U114" i="19"/>
  <c r="U113" i="19"/>
  <c r="U106" i="19"/>
  <c r="U111" i="19"/>
  <c r="Z84" i="19"/>
  <c r="Z75" i="19"/>
  <c r="Z76" i="19"/>
  <c r="Z77" i="19"/>
  <c r="Z87" i="19"/>
  <c r="AA118" i="20"/>
  <c r="AA116" i="20"/>
  <c r="AA114" i="20"/>
  <c r="AA112" i="20"/>
  <c r="AA110" i="20"/>
  <c r="AA117" i="20"/>
  <c r="AA115" i="20"/>
  <c r="AA113" i="20"/>
  <c r="AA111" i="20"/>
  <c r="AA119" i="20"/>
  <c r="AA108" i="20"/>
  <c r="AA109" i="20"/>
  <c r="AA107" i="20"/>
  <c r="S25" i="20"/>
  <c r="S24" i="20"/>
  <c r="S20" i="20"/>
  <c r="S18" i="20"/>
  <c r="S16" i="20"/>
  <c r="S14" i="20"/>
  <c r="S22" i="20"/>
  <c r="S23" i="20"/>
  <c r="S21" i="20"/>
  <c r="S19" i="20"/>
  <c r="S17" i="20"/>
  <c r="S15" i="20"/>
  <c r="S13" i="20"/>
  <c r="X23" i="20"/>
  <c r="X24" i="20"/>
  <c r="X22" i="20"/>
  <c r="X25" i="20"/>
  <c r="X20" i="20"/>
  <c r="X18" i="20"/>
  <c r="X16" i="20"/>
  <c r="X14" i="20"/>
  <c r="X21" i="20"/>
  <c r="X19" i="20"/>
  <c r="X17" i="20"/>
  <c r="X15" i="20"/>
  <c r="X13" i="20"/>
  <c r="V24" i="20"/>
  <c r="V22" i="20"/>
  <c r="V23" i="20"/>
  <c r="V21" i="20"/>
  <c r="V19" i="20"/>
  <c r="V17" i="20"/>
  <c r="V15" i="20"/>
  <c r="V13" i="20"/>
  <c r="V25" i="20"/>
  <c r="V20" i="20"/>
  <c r="V18" i="20"/>
  <c r="V16" i="20"/>
  <c r="V14" i="20"/>
  <c r="U117" i="20"/>
  <c r="U115" i="20"/>
  <c r="U113" i="20"/>
  <c r="U111" i="20"/>
  <c r="U119" i="20"/>
  <c r="U118" i="20"/>
  <c r="U116" i="20"/>
  <c r="U114" i="20"/>
  <c r="U112" i="20"/>
  <c r="U110" i="20"/>
  <c r="U109" i="20"/>
  <c r="U108" i="20"/>
  <c r="U107" i="20"/>
  <c r="W54" i="20"/>
  <c r="W52" i="20"/>
  <c r="W56" i="20"/>
  <c r="W48" i="20"/>
  <c r="W44" i="20"/>
  <c r="W49" i="20"/>
  <c r="W45" i="20"/>
  <c r="W53" i="20"/>
  <c r="W50" i="20"/>
  <c r="W46" i="20"/>
  <c r="W55" i="20"/>
  <c r="W51" i="20"/>
  <c r="W47" i="20"/>
  <c r="Y56" i="20"/>
  <c r="Y55" i="20"/>
  <c r="Y53" i="20"/>
  <c r="Y49" i="20"/>
  <c r="Y45" i="20"/>
  <c r="Y50" i="20"/>
  <c r="Y46" i="20"/>
  <c r="Y52" i="20"/>
  <c r="Y51" i="20"/>
  <c r="Y47" i="20"/>
  <c r="Y54" i="20"/>
  <c r="Y48" i="20"/>
  <c r="Y44" i="20"/>
  <c r="S54" i="20"/>
  <c r="S52" i="20"/>
  <c r="S56" i="20"/>
  <c r="S55" i="20"/>
  <c r="S50" i="20"/>
  <c r="S46" i="20"/>
  <c r="S51" i="20"/>
  <c r="S47" i="20"/>
  <c r="S48" i="20"/>
  <c r="S44" i="20"/>
  <c r="S53" i="20"/>
  <c r="S49" i="20"/>
  <c r="S45" i="20"/>
  <c r="AB23" i="20"/>
  <c r="AB24" i="20"/>
  <c r="AB22" i="20"/>
  <c r="AB20" i="20"/>
  <c r="AB18" i="20"/>
  <c r="AB16" i="20"/>
  <c r="AB14" i="20"/>
  <c r="AB25" i="20"/>
  <c r="AB21" i="20"/>
  <c r="AB19" i="20"/>
  <c r="AB17" i="20"/>
  <c r="AB13" i="20"/>
  <c r="AB15" i="20"/>
  <c r="U25" i="20"/>
  <c r="U22" i="20"/>
  <c r="U21" i="20"/>
  <c r="U19" i="20"/>
  <c r="U17" i="20"/>
  <c r="U15" i="20"/>
  <c r="U13" i="20"/>
  <c r="U23" i="20"/>
  <c r="U24" i="20"/>
  <c r="U20" i="20"/>
  <c r="U18" i="20"/>
  <c r="U16" i="20"/>
  <c r="U14" i="20"/>
  <c r="S118" i="20"/>
  <c r="S116" i="20"/>
  <c r="S114" i="20"/>
  <c r="S112" i="20"/>
  <c r="S110" i="20"/>
  <c r="S117" i="20"/>
  <c r="S115" i="20"/>
  <c r="S113" i="20"/>
  <c r="S111" i="20"/>
  <c r="S108" i="20"/>
  <c r="S109" i="20"/>
  <c r="S107" i="20"/>
  <c r="S119" i="20"/>
  <c r="U56" i="20"/>
  <c r="U55" i="20"/>
  <c r="U53" i="20"/>
  <c r="U54" i="20"/>
  <c r="U51" i="20"/>
  <c r="U47" i="20"/>
  <c r="U48" i="20"/>
  <c r="U44" i="20"/>
  <c r="U49" i="20"/>
  <c r="U45" i="20"/>
  <c r="U52" i="20"/>
  <c r="U50" i="20"/>
  <c r="U46" i="20"/>
  <c r="X54" i="20"/>
  <c r="X52" i="20"/>
  <c r="X50" i="20"/>
  <c r="X48" i="20"/>
  <c r="X46" i="20"/>
  <c r="X44" i="20"/>
  <c r="X56" i="20"/>
  <c r="X55" i="20"/>
  <c r="X53" i="20"/>
  <c r="X51" i="20"/>
  <c r="X49" i="20"/>
  <c r="X47" i="20"/>
  <c r="X45" i="20"/>
  <c r="X119" i="20"/>
  <c r="X116" i="20"/>
  <c r="X112" i="20"/>
  <c r="X108" i="20"/>
  <c r="X115" i="20"/>
  <c r="X111" i="20"/>
  <c r="X118" i="20"/>
  <c r="X114" i="20"/>
  <c r="X110" i="20"/>
  <c r="X109" i="20"/>
  <c r="X107" i="20"/>
  <c r="X117" i="20"/>
  <c r="X113" i="20"/>
  <c r="W118" i="20"/>
  <c r="W116" i="20"/>
  <c r="W114" i="20"/>
  <c r="W112" i="20"/>
  <c r="W110" i="20"/>
  <c r="W117" i="20"/>
  <c r="W115" i="20"/>
  <c r="W113" i="20"/>
  <c r="W111" i="20"/>
  <c r="W108" i="20"/>
  <c r="W119" i="20"/>
  <c r="W107" i="20"/>
  <c r="W109" i="20"/>
  <c r="Z55" i="20"/>
  <c r="Z53" i="20"/>
  <c r="Z51" i="20"/>
  <c r="Z49" i="20"/>
  <c r="Z47" i="20"/>
  <c r="Z45" i="20"/>
  <c r="Z54" i="20"/>
  <c r="Z52" i="20"/>
  <c r="Z50" i="20"/>
  <c r="Z48" i="20"/>
  <c r="Z46" i="20"/>
  <c r="Z44" i="20"/>
  <c r="Z56" i="20"/>
  <c r="Y25" i="20"/>
  <c r="Y23" i="20"/>
  <c r="Y24" i="20"/>
  <c r="Y21" i="20"/>
  <c r="Y19" i="20"/>
  <c r="Y17" i="20"/>
  <c r="Y15" i="20"/>
  <c r="Y13" i="20"/>
  <c r="Y22" i="20"/>
  <c r="Y20" i="20"/>
  <c r="Y18" i="20"/>
  <c r="Y16" i="20"/>
  <c r="Y14" i="20"/>
  <c r="T23" i="20"/>
  <c r="T24" i="20"/>
  <c r="T22" i="20"/>
  <c r="T20" i="20"/>
  <c r="T18" i="20"/>
  <c r="T16" i="20"/>
  <c r="T14" i="20"/>
  <c r="T25" i="20"/>
  <c r="T21" i="20"/>
  <c r="T19" i="20"/>
  <c r="T17" i="20"/>
  <c r="T13" i="20"/>
  <c r="T15" i="20"/>
  <c r="AA25" i="20"/>
  <c r="AA24" i="20"/>
  <c r="AA20" i="20"/>
  <c r="AA18" i="20"/>
  <c r="AA16" i="20"/>
  <c r="AA14" i="20"/>
  <c r="AA22" i="20"/>
  <c r="AA23" i="20"/>
  <c r="AA21" i="20"/>
  <c r="AA19" i="20"/>
  <c r="AA17" i="20"/>
  <c r="AA15" i="20"/>
  <c r="AA13" i="20"/>
  <c r="AA121" i="19"/>
  <c r="S121" i="19"/>
  <c r="Z118" i="19"/>
  <c r="Z112" i="19"/>
  <c r="Z111" i="19"/>
  <c r="Z117" i="19"/>
  <c r="Z114" i="19"/>
  <c r="Z113" i="19"/>
  <c r="Z116" i="19"/>
  <c r="Z115" i="19"/>
  <c r="Z106" i="19"/>
  <c r="Z108" i="19"/>
  <c r="Z110" i="19"/>
  <c r="Z109" i="19"/>
  <c r="Z107" i="19"/>
  <c r="AB118" i="19"/>
  <c r="AB117" i="19"/>
  <c r="AB115" i="19"/>
  <c r="AB114" i="19"/>
  <c r="AB116" i="19"/>
  <c r="AB111" i="19"/>
  <c r="AB110" i="19"/>
  <c r="AB113" i="19"/>
  <c r="AB108" i="19"/>
  <c r="AB109" i="19"/>
  <c r="AB107" i="19"/>
  <c r="AB112" i="19"/>
  <c r="AB106" i="19"/>
  <c r="U85" i="19"/>
  <c r="U83" i="19"/>
  <c r="U81" i="19"/>
  <c r="U80" i="19"/>
  <c r="U82" i="19"/>
  <c r="U79" i="19"/>
  <c r="U77" i="19"/>
  <c r="U75" i="19"/>
  <c r="U87" i="19"/>
  <c r="U84" i="19"/>
  <c r="U78" i="19"/>
  <c r="U86" i="19"/>
  <c r="U76" i="19"/>
  <c r="U54" i="19"/>
  <c r="U52" i="19"/>
  <c r="U50" i="19"/>
  <c r="U48" i="19"/>
  <c r="U46" i="19"/>
  <c r="U56" i="19"/>
  <c r="U53" i="19"/>
  <c r="U55" i="19"/>
  <c r="U51" i="19"/>
  <c r="U44" i="19"/>
  <c r="U49" i="19"/>
  <c r="U47" i="19"/>
  <c r="U45" i="19"/>
  <c r="X24" i="19"/>
  <c r="X22" i="19"/>
  <c r="X20" i="19"/>
  <c r="X18" i="19"/>
  <c r="X16" i="19"/>
  <c r="X14" i="19"/>
  <c r="X13" i="19"/>
  <c r="X23" i="19"/>
  <c r="X21" i="19"/>
  <c r="X19" i="19"/>
  <c r="X17" i="19"/>
  <c r="X15" i="19"/>
  <c r="X25" i="19"/>
  <c r="AB87" i="19"/>
  <c r="AB83" i="19"/>
  <c r="AB82" i="19"/>
  <c r="AB78" i="19"/>
  <c r="AB76" i="19"/>
  <c r="AB85" i="19"/>
  <c r="AB84" i="19"/>
  <c r="AB86" i="19"/>
  <c r="AB79" i="19"/>
  <c r="AB77" i="19"/>
  <c r="AB75" i="19"/>
  <c r="AB80" i="19"/>
  <c r="AB81" i="19"/>
  <c r="V54" i="19"/>
  <c r="V52" i="19"/>
  <c r="V50" i="19"/>
  <c r="V48" i="19"/>
  <c r="V56" i="19"/>
  <c r="V55" i="19"/>
  <c r="V53" i="19"/>
  <c r="V51" i="19"/>
  <c r="V44" i="19"/>
  <c r="V49" i="19"/>
  <c r="V47" i="19"/>
  <c r="V46" i="19"/>
  <c r="V45" i="19"/>
  <c r="AA56" i="19"/>
  <c r="AA55" i="19"/>
  <c r="AA53" i="19"/>
  <c r="AA51" i="19"/>
  <c r="AA49" i="19"/>
  <c r="AA47" i="19"/>
  <c r="AA50" i="19"/>
  <c r="AA48" i="19"/>
  <c r="AA45" i="19"/>
  <c r="AA54" i="19"/>
  <c r="AA46" i="19"/>
  <c r="AA52" i="19"/>
  <c r="AA44" i="19"/>
  <c r="X55" i="19"/>
  <c r="X53" i="19"/>
  <c r="X51" i="19"/>
  <c r="X49" i="19"/>
  <c r="X47" i="19"/>
  <c r="X54" i="19"/>
  <c r="X52" i="19"/>
  <c r="X46" i="19"/>
  <c r="X45" i="19"/>
  <c r="X56" i="19"/>
  <c r="X50" i="19"/>
  <c r="X48" i="19"/>
  <c r="X44" i="19"/>
  <c r="T24" i="19"/>
  <c r="T22" i="19"/>
  <c r="T20" i="19"/>
  <c r="T18" i="19"/>
  <c r="T16" i="19"/>
  <c r="T14" i="19"/>
  <c r="T23" i="19"/>
  <c r="T21" i="19"/>
  <c r="T19" i="19"/>
  <c r="T17" i="19"/>
  <c r="T15" i="19"/>
  <c r="T13" i="19"/>
  <c r="T25" i="19"/>
  <c r="S86" i="19"/>
  <c r="S84" i="19"/>
  <c r="S82" i="19"/>
  <c r="S80" i="19"/>
  <c r="S85" i="19"/>
  <c r="S78" i="19"/>
  <c r="S76" i="19"/>
  <c r="S81" i="19"/>
  <c r="S79" i="19"/>
  <c r="S75" i="19"/>
  <c r="S87" i="19"/>
  <c r="S83" i="19"/>
  <c r="S77" i="19"/>
  <c r="AB55" i="19"/>
  <c r="AB53" i="19"/>
  <c r="AB51" i="19"/>
  <c r="AB49" i="19"/>
  <c r="AB47" i="19"/>
  <c r="AB54" i="19"/>
  <c r="AB52" i="19"/>
  <c r="AB50" i="19"/>
  <c r="AB48" i="19"/>
  <c r="AB45" i="19"/>
  <c r="AB46" i="19"/>
  <c r="AB56" i="19"/>
  <c r="AB44" i="19"/>
  <c r="S25" i="19"/>
  <c r="S24" i="19"/>
  <c r="S22" i="19"/>
  <c r="S20" i="19"/>
  <c r="S18" i="19"/>
  <c r="S16" i="19"/>
  <c r="S14" i="19"/>
  <c r="S19" i="19"/>
  <c r="S21" i="19"/>
  <c r="S13" i="19"/>
  <c r="S17" i="19"/>
  <c r="S15" i="19"/>
  <c r="S23" i="19"/>
  <c r="AA25" i="19"/>
  <c r="AA24" i="19"/>
  <c r="AA22" i="19"/>
  <c r="AA20" i="19"/>
  <c r="AA18" i="19"/>
  <c r="AA16" i="19"/>
  <c r="AA14" i="19"/>
  <c r="AA23" i="19"/>
  <c r="AA15" i="19"/>
  <c r="AA17" i="19"/>
  <c r="AA21" i="19"/>
  <c r="AA13" i="19"/>
  <c r="AA19" i="19"/>
  <c r="T118" i="19"/>
  <c r="T117" i="19"/>
  <c r="T111" i="19"/>
  <c r="T110" i="19"/>
  <c r="T113" i="19"/>
  <c r="T112" i="19"/>
  <c r="T115" i="19"/>
  <c r="T114" i="19"/>
  <c r="T109" i="19"/>
  <c r="T108" i="19"/>
  <c r="T107" i="19"/>
  <c r="T116" i="19"/>
  <c r="T106" i="19"/>
  <c r="W87" i="19"/>
  <c r="W86" i="19"/>
  <c r="W84" i="19"/>
  <c r="W82" i="19"/>
  <c r="W80" i="19"/>
  <c r="W83" i="19"/>
  <c r="W85" i="19"/>
  <c r="W78" i="19"/>
  <c r="W76" i="19"/>
  <c r="W77" i="19"/>
  <c r="W81" i="19"/>
  <c r="W75" i="19"/>
  <c r="W79" i="19"/>
  <c r="T87" i="19"/>
  <c r="T86" i="19"/>
  <c r="T78" i="19"/>
  <c r="T76" i="19"/>
  <c r="T81" i="19"/>
  <c r="T80" i="19"/>
  <c r="T83" i="19"/>
  <c r="T82" i="19"/>
  <c r="T79" i="19"/>
  <c r="T77" i="19"/>
  <c r="T75" i="19"/>
  <c r="T85" i="19"/>
  <c r="T84" i="19"/>
  <c r="S56" i="19"/>
  <c r="S55" i="19"/>
  <c r="S53" i="19"/>
  <c r="S51" i="19"/>
  <c r="S49" i="19"/>
  <c r="S47" i="19"/>
  <c r="S54" i="19"/>
  <c r="S46" i="19"/>
  <c r="S52" i="19"/>
  <c r="S50" i="19"/>
  <c r="S48" i="19"/>
  <c r="S45" i="19"/>
  <c r="S44" i="19"/>
  <c r="Z23" i="19"/>
  <c r="Z21" i="19"/>
  <c r="Z19" i="19"/>
  <c r="Z17" i="19"/>
  <c r="Z15" i="19"/>
  <c r="Z13" i="19"/>
  <c r="Z25" i="19"/>
  <c r="Z24" i="19"/>
  <c r="Z22" i="19"/>
  <c r="Z20" i="19"/>
  <c r="Z18" i="19"/>
  <c r="Z16" i="19"/>
  <c r="Z14" i="19"/>
  <c r="W25" i="19"/>
  <c r="W24" i="19"/>
  <c r="W22" i="19"/>
  <c r="W20" i="19"/>
  <c r="W18" i="19"/>
  <c r="W16" i="19"/>
  <c r="W14" i="19"/>
  <c r="W17" i="19"/>
  <c r="W19" i="19"/>
  <c r="W23" i="19"/>
  <c r="W15" i="19"/>
  <c r="W21" i="19"/>
  <c r="W13" i="19"/>
  <c r="Y28" i="19"/>
  <c r="W117" i="19"/>
  <c r="W116" i="19"/>
  <c r="W114" i="19"/>
  <c r="W112" i="19"/>
  <c r="W110" i="19"/>
  <c r="W115" i="19"/>
  <c r="W107" i="19"/>
  <c r="W118" i="19"/>
  <c r="W111" i="19"/>
  <c r="W108" i="19"/>
  <c r="W106" i="19"/>
  <c r="W109" i="19"/>
  <c r="W113" i="19"/>
  <c r="V118" i="19"/>
  <c r="V114" i="19"/>
  <c r="V113" i="19"/>
  <c r="V116" i="19"/>
  <c r="V115" i="19"/>
  <c r="V110" i="19"/>
  <c r="V109" i="19"/>
  <c r="V112" i="19"/>
  <c r="V108" i="19"/>
  <c r="V107" i="19"/>
  <c r="V117" i="19"/>
  <c r="V111" i="19"/>
  <c r="V106" i="19"/>
  <c r="X118" i="19"/>
  <c r="X116" i="19"/>
  <c r="X109" i="19"/>
  <c r="X111" i="19"/>
  <c r="X110" i="19"/>
  <c r="X117" i="19"/>
  <c r="X113" i="19"/>
  <c r="X112" i="19"/>
  <c r="X107" i="19"/>
  <c r="X106" i="19"/>
  <c r="X115" i="19"/>
  <c r="X114" i="19"/>
  <c r="X108" i="19"/>
  <c r="U23" i="19"/>
  <c r="U21" i="19"/>
  <c r="U19" i="19"/>
  <c r="U17" i="19"/>
  <c r="U15" i="19"/>
  <c r="U13" i="19"/>
  <c r="U25" i="19"/>
  <c r="U18" i="19"/>
  <c r="U24" i="19"/>
  <c r="U16" i="19"/>
  <c r="U20" i="19"/>
  <c r="U22" i="19"/>
  <c r="U14" i="19"/>
  <c r="AB24" i="19"/>
  <c r="AB22" i="19"/>
  <c r="AB20" i="19"/>
  <c r="AB18" i="19"/>
  <c r="AB16" i="19"/>
  <c r="AB14" i="19"/>
  <c r="AB13" i="19"/>
  <c r="AB23" i="19"/>
  <c r="AB21" i="19"/>
  <c r="AB19" i="19"/>
  <c r="AB17" i="19"/>
  <c r="AB15" i="19"/>
  <c r="AB25" i="19"/>
  <c r="V87" i="19"/>
  <c r="V82" i="19"/>
  <c r="V81" i="19"/>
  <c r="V79" i="19"/>
  <c r="V77" i="19"/>
  <c r="V75" i="19"/>
  <c r="V84" i="19"/>
  <c r="V83" i="19"/>
  <c r="V86" i="19"/>
  <c r="V85" i="19"/>
  <c r="V78" i="19"/>
  <c r="V76" i="19"/>
  <c r="V80" i="19"/>
  <c r="AA86" i="19"/>
  <c r="AA84" i="19"/>
  <c r="AA82" i="19"/>
  <c r="AA80" i="19"/>
  <c r="AA81" i="19"/>
  <c r="AA87" i="19"/>
  <c r="AA83" i="19"/>
  <c r="AA78" i="19"/>
  <c r="AA76" i="19"/>
  <c r="AA85" i="19"/>
  <c r="AA77" i="19"/>
  <c r="AA75" i="19"/>
  <c r="AA79" i="19"/>
  <c r="X87" i="19"/>
  <c r="X85" i="19"/>
  <c r="X84" i="19"/>
  <c r="X78" i="19"/>
  <c r="X76" i="19"/>
  <c r="X86" i="19"/>
  <c r="X81" i="19"/>
  <c r="X80" i="19"/>
  <c r="X79" i="19"/>
  <c r="X77" i="19"/>
  <c r="X75" i="19"/>
  <c r="X82" i="19"/>
  <c r="X83" i="19"/>
  <c r="W56" i="19"/>
  <c r="W55" i="19"/>
  <c r="W53" i="19"/>
  <c r="W51" i="19"/>
  <c r="W49" i="19"/>
  <c r="W47" i="19"/>
  <c r="W52" i="19"/>
  <c r="W46" i="19"/>
  <c r="W45" i="19"/>
  <c r="W44" i="19"/>
  <c r="W54" i="19"/>
  <c r="W50" i="19"/>
  <c r="W48" i="19"/>
  <c r="T55" i="19"/>
  <c r="T53" i="19"/>
  <c r="T51" i="19"/>
  <c r="T49" i="19"/>
  <c r="T47" i="19"/>
  <c r="T54" i="19"/>
  <c r="T52" i="19"/>
  <c r="T56" i="19"/>
  <c r="T50" i="19"/>
  <c r="T48" i="19"/>
  <c r="T45" i="19"/>
  <c r="T44" i="19"/>
  <c r="T46" i="19"/>
  <c r="Y54" i="19"/>
  <c r="Y52" i="19"/>
  <c r="Y50" i="19"/>
  <c r="Y48" i="19"/>
  <c r="Y46" i="19"/>
  <c r="Y56" i="19"/>
  <c r="Y51" i="19"/>
  <c r="Y49" i="19"/>
  <c r="Y47" i="19"/>
  <c r="Y44" i="19"/>
  <c r="Y55" i="19"/>
  <c r="Y53" i="19"/>
  <c r="Y45" i="19"/>
  <c r="V23" i="19"/>
  <c r="V21" i="19"/>
  <c r="V19" i="19"/>
  <c r="V17" i="19"/>
  <c r="V15" i="19"/>
  <c r="V13" i="19"/>
  <c r="V25" i="19"/>
  <c r="V24" i="19"/>
  <c r="V22" i="19"/>
  <c r="V20" i="19"/>
  <c r="V18" i="19"/>
  <c r="V16" i="19"/>
  <c r="V14" i="19"/>
  <c r="Z59" i="19"/>
  <c r="Y122" i="20" l="1"/>
  <c r="V122" i="20"/>
  <c r="Z122" i="20"/>
  <c r="AB122" i="20"/>
  <c r="AA59" i="20"/>
  <c r="AB59" i="20"/>
  <c r="W28" i="20"/>
  <c r="Z28" i="20"/>
  <c r="T122" i="20"/>
  <c r="Y90" i="19"/>
  <c r="T59" i="20"/>
  <c r="V59" i="20"/>
  <c r="V90" i="19"/>
  <c r="Z90" i="19"/>
  <c r="U121" i="19"/>
  <c r="AA122" i="20"/>
  <c r="T28" i="20"/>
  <c r="Z59" i="20"/>
  <c r="W122" i="20"/>
  <c r="S28" i="20"/>
  <c r="X59" i="20"/>
  <c r="AA28" i="20"/>
  <c r="Y28" i="20"/>
  <c r="X122" i="20"/>
  <c r="S122" i="20"/>
  <c r="S59" i="20"/>
  <c r="W59" i="20"/>
  <c r="U59" i="20"/>
  <c r="AB28" i="20"/>
  <c r="Y59" i="20"/>
  <c r="U28" i="20"/>
  <c r="U122" i="20"/>
  <c r="V28" i="20"/>
  <c r="X28" i="20"/>
  <c r="W90" i="19"/>
  <c r="AB121" i="19"/>
  <c r="X59" i="19"/>
  <c r="AA28" i="19"/>
  <c r="Y59" i="19"/>
  <c r="X90" i="19"/>
  <c r="X121" i="19"/>
  <c r="V121" i="19"/>
  <c r="S59" i="19"/>
  <c r="S28" i="19"/>
  <c r="AB59" i="19"/>
  <c r="U90" i="19"/>
  <c r="W28" i="19"/>
  <c r="T59" i="19"/>
  <c r="W121" i="19"/>
  <c r="T90" i="19"/>
  <c r="T121" i="19"/>
  <c r="S90" i="19"/>
  <c r="V59" i="19"/>
  <c r="X28" i="19"/>
  <c r="U59" i="19"/>
  <c r="Z121" i="19"/>
  <c r="V28" i="19"/>
  <c r="W59" i="19"/>
  <c r="AA90" i="19"/>
  <c r="AB28" i="19"/>
  <c r="U28" i="19"/>
  <c r="Z28" i="19"/>
  <c r="T28" i="19"/>
  <c r="AA59" i="19"/>
  <c r="AB90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Q24" i="19" l="1"/>
  <c r="M23" i="19"/>
  <c r="O84" i="19"/>
  <c r="Q20" i="19"/>
  <c r="M19" i="19"/>
  <c r="O80" i="19"/>
  <c r="Q16" i="19"/>
  <c r="M15" i="19"/>
  <c r="O76" i="19"/>
  <c r="R81" i="19"/>
  <c r="M54" i="19"/>
  <c r="R16" i="19"/>
  <c r="P76" i="19"/>
  <c r="O55" i="19"/>
  <c r="Q86" i="19"/>
  <c r="H20" i="19"/>
  <c r="R24" i="19"/>
  <c r="R20" i="19"/>
  <c r="Q49" i="19"/>
  <c r="P55" i="19"/>
  <c r="P51" i="19"/>
  <c r="P47" i="19"/>
  <c r="M106" i="19"/>
  <c r="Q55" i="19"/>
  <c r="Q53" i="19"/>
  <c r="Q51" i="19"/>
  <c r="M44" i="19"/>
  <c r="N54" i="19"/>
  <c r="R51" i="19"/>
  <c r="R47" i="19"/>
  <c r="O47" i="19"/>
  <c r="P80" i="19"/>
  <c r="O75" i="19"/>
  <c r="O86" i="19"/>
  <c r="Q22" i="19"/>
  <c r="M21" i="19"/>
  <c r="O82" i="19"/>
  <c r="Q18" i="19"/>
  <c r="M17" i="19"/>
  <c r="O78" i="19"/>
  <c r="Q14" i="19"/>
  <c r="R44" i="19"/>
  <c r="P84" i="19"/>
  <c r="N15" i="19"/>
  <c r="M13" i="19"/>
  <c r="M85" i="19"/>
  <c r="N13" i="19"/>
  <c r="N50" i="19"/>
  <c r="P53" i="19"/>
  <c r="P49" i="19"/>
  <c r="P45" i="19"/>
  <c r="N19" i="19"/>
  <c r="M48" i="19"/>
  <c r="Q45" i="19"/>
  <c r="P24" i="19"/>
  <c r="Q13" i="19"/>
  <c r="R55" i="19"/>
  <c r="N46" i="19"/>
  <c r="G79" i="19"/>
  <c r="H15" i="19"/>
  <c r="G121" i="19"/>
  <c r="G77" i="19"/>
  <c r="G81" i="19"/>
  <c r="G19" i="19"/>
  <c r="G75" i="19"/>
  <c r="G13" i="19"/>
  <c r="G44" i="19"/>
  <c r="G109" i="19"/>
  <c r="G47" i="19"/>
  <c r="G17" i="19"/>
  <c r="G45" i="19"/>
  <c r="G50" i="19"/>
  <c r="G59" i="19"/>
  <c r="G92" i="19"/>
  <c r="H28" i="19"/>
  <c r="H13" i="19"/>
  <c r="G30" i="19"/>
  <c r="G106" i="19"/>
  <c r="H16" i="19"/>
  <c r="H30" i="19"/>
  <c r="H14" i="19"/>
  <c r="G28" i="19"/>
  <c r="G110" i="19"/>
  <c r="G111" i="19"/>
  <c r="G76" i="19"/>
  <c r="G108" i="19"/>
  <c r="G15" i="19"/>
  <c r="G49" i="19"/>
  <c r="G112" i="19"/>
  <c r="G18" i="19"/>
  <c r="H17" i="19"/>
  <c r="G46" i="19"/>
  <c r="G78" i="19"/>
  <c r="G80" i="19"/>
  <c r="G90" i="19"/>
  <c r="G14" i="19"/>
  <c r="H19" i="19"/>
  <c r="G48" i="19"/>
  <c r="G61" i="19"/>
  <c r="H18" i="19"/>
  <c r="G107" i="19"/>
  <c r="G16" i="19"/>
  <c r="H80" i="19"/>
  <c r="H61" i="19"/>
  <c r="H45" i="19"/>
  <c r="H79" i="19"/>
  <c r="D10" i="21"/>
  <c r="H47" i="19"/>
  <c r="H49" i="19"/>
  <c r="H92" i="19"/>
  <c r="H78" i="19"/>
  <c r="H76" i="19"/>
  <c r="H50" i="19"/>
  <c r="C10" i="21"/>
  <c r="C6" i="21"/>
  <c r="H75" i="19"/>
  <c r="C9" i="21"/>
  <c r="H59" i="19"/>
  <c r="C8" i="21"/>
  <c r="H44" i="19"/>
  <c r="H90" i="19"/>
  <c r="H81" i="19"/>
  <c r="H46" i="19"/>
  <c r="D8" i="21"/>
  <c r="H48" i="19"/>
  <c r="H77" i="19"/>
  <c r="C5" i="21"/>
  <c r="C11" i="21"/>
  <c r="D11" i="21"/>
  <c r="C7" i="21"/>
  <c r="O56" i="19"/>
  <c r="Q56" i="19"/>
  <c r="Q25" i="19"/>
  <c r="R87" i="19"/>
  <c r="N56" i="19"/>
  <c r="Q87" i="19"/>
  <c r="P25" i="19"/>
  <c r="M25" i="19"/>
  <c r="R25" i="19"/>
  <c r="O25" i="19"/>
  <c r="R56" i="19"/>
  <c r="M118" i="19"/>
  <c r="O87" i="19"/>
  <c r="M56" i="19"/>
  <c r="N87" i="19"/>
  <c r="P87" i="19"/>
  <c r="P56" i="19"/>
  <c r="N25" i="19"/>
  <c r="M87" i="19"/>
  <c r="G53" i="19"/>
  <c r="G86" i="19"/>
  <c r="G84" i="19"/>
  <c r="G22" i="19"/>
  <c r="O44" i="19"/>
  <c r="M111" i="19"/>
  <c r="N45" i="19"/>
  <c r="N49" i="19"/>
  <c r="R50" i="19"/>
  <c r="G20" i="19"/>
  <c r="N76" i="19"/>
  <c r="M113" i="19"/>
  <c r="R85" i="19"/>
  <c r="G51" i="19"/>
  <c r="G117" i="19"/>
  <c r="G24" i="19"/>
  <c r="G23" i="19"/>
  <c r="G83" i="19"/>
  <c r="O14" i="19"/>
  <c r="G21" i="19"/>
  <c r="G114" i="19"/>
  <c r="G52" i="19"/>
  <c r="G55" i="19"/>
  <c r="G82" i="19"/>
  <c r="G85" i="19"/>
  <c r="G113" i="19"/>
  <c r="G115" i="19"/>
  <c r="G116" i="19"/>
  <c r="G54" i="19"/>
  <c r="R13" i="19"/>
  <c r="O51" i="19"/>
  <c r="O16" i="19"/>
  <c r="P77" i="19"/>
  <c r="N16" i="19"/>
  <c r="R17" i="19"/>
  <c r="P81" i="19"/>
  <c r="N20" i="19"/>
  <c r="R21" i="19"/>
  <c r="P85" i="19"/>
  <c r="N24" i="19"/>
  <c r="R75" i="19"/>
  <c r="N75" i="19"/>
  <c r="Q76" i="19"/>
  <c r="O15" i="19"/>
  <c r="M79" i="19"/>
  <c r="Q80" i="19"/>
  <c r="O19" i="19"/>
  <c r="M83" i="19"/>
  <c r="Q84" i="19"/>
  <c r="O23" i="19"/>
  <c r="P13" i="19"/>
  <c r="P14" i="19"/>
  <c r="H51" i="19"/>
  <c r="R14" i="19"/>
  <c r="P78" i="19"/>
  <c r="N17" i="19"/>
  <c r="R18" i="19"/>
  <c r="P82" i="19"/>
  <c r="N21" i="19"/>
  <c r="R22" i="19"/>
  <c r="P86" i="19"/>
  <c r="Q77" i="19"/>
  <c r="M82" i="19"/>
  <c r="Q83" i="19"/>
  <c r="O22" i="19"/>
  <c r="M86" i="19"/>
  <c r="R83" i="19"/>
  <c r="P20" i="19"/>
  <c r="M14" i="19"/>
  <c r="Q15" i="19"/>
  <c r="O79" i="19"/>
  <c r="M18" i="19"/>
  <c r="Q19" i="19"/>
  <c r="O83" i="19"/>
  <c r="M22" i="19"/>
  <c r="Q23" i="19"/>
  <c r="M107" i="19"/>
  <c r="P18" i="19"/>
  <c r="H53" i="19"/>
  <c r="N77" i="19"/>
  <c r="R78" i="19"/>
  <c r="P17" i="19"/>
  <c r="N81" i="19"/>
  <c r="R82" i="19"/>
  <c r="P21" i="19"/>
  <c r="N85" i="19"/>
  <c r="R86" i="19"/>
  <c r="O53" i="19"/>
  <c r="R45" i="19"/>
  <c r="N48" i="19"/>
  <c r="R49" i="19"/>
  <c r="N52" i="19"/>
  <c r="R53" i="19"/>
  <c r="C13" i="21"/>
  <c r="N86" i="19"/>
  <c r="R46" i="19"/>
  <c r="O18" i="19"/>
  <c r="R52" i="19"/>
  <c r="M45" i="19"/>
  <c r="Q46" i="19"/>
  <c r="M49" i="19"/>
  <c r="Q50" i="19"/>
  <c r="M53" i="19"/>
  <c r="Q54" i="19"/>
  <c r="N44" i="19"/>
  <c r="Q75" i="19"/>
  <c r="M75" i="19"/>
  <c r="O13" i="19"/>
  <c r="R79" i="19"/>
  <c r="H21" i="19"/>
  <c r="M46" i="19"/>
  <c r="Q47" i="19"/>
  <c r="M76" i="19"/>
  <c r="Q79" i="19"/>
  <c r="N51" i="19"/>
  <c r="N55" i="19"/>
  <c r="P44" i="19"/>
  <c r="H83" i="19"/>
  <c r="P48" i="19"/>
  <c r="P52" i="19"/>
  <c r="O45" i="19"/>
  <c r="M117" i="19"/>
  <c r="O46" i="19"/>
  <c r="M110" i="19"/>
  <c r="O50" i="19"/>
  <c r="M114" i="19"/>
  <c r="O54" i="19"/>
  <c r="N80" i="19"/>
  <c r="P22" i="19"/>
  <c r="C14" i="21"/>
  <c r="C12" i="21"/>
  <c r="R77" i="19"/>
  <c r="M78" i="19"/>
  <c r="E14" i="21"/>
  <c r="N14" i="19"/>
  <c r="R15" i="19"/>
  <c r="P79" i="19"/>
  <c r="N18" i="19"/>
  <c r="R19" i="19"/>
  <c r="P83" i="19"/>
  <c r="N22" i="19"/>
  <c r="R23" i="19"/>
  <c r="C15" i="21"/>
  <c r="H22" i="19"/>
  <c r="P75" i="19"/>
  <c r="H52" i="19"/>
  <c r="I52" i="19" s="1"/>
  <c r="N13" i="21" s="1"/>
  <c r="M77" i="19"/>
  <c r="Q78" i="19"/>
  <c r="O17" i="19"/>
  <c r="M81" i="19"/>
  <c r="Q82" i="19"/>
  <c r="O21" i="19"/>
  <c r="N47" i="19"/>
  <c r="R48" i="19"/>
  <c r="O20" i="19"/>
  <c r="M84" i="19"/>
  <c r="Q85" i="19"/>
  <c r="O24" i="19"/>
  <c r="O49" i="19"/>
  <c r="H84" i="19"/>
  <c r="N78" i="19"/>
  <c r="H54" i="19"/>
  <c r="O77" i="19"/>
  <c r="M16" i="19"/>
  <c r="Q17" i="19"/>
  <c r="O81" i="19"/>
  <c r="M20" i="19"/>
  <c r="Q21" i="19"/>
  <c r="O85" i="19"/>
  <c r="M24" i="19"/>
  <c r="H86" i="19"/>
  <c r="M109" i="19"/>
  <c r="H23" i="19"/>
  <c r="R76" i="19"/>
  <c r="P15" i="19"/>
  <c r="N79" i="19"/>
  <c r="R80" i="19"/>
  <c r="P19" i="19"/>
  <c r="N83" i="19"/>
  <c r="R84" i="19"/>
  <c r="P23" i="19"/>
  <c r="M115" i="19"/>
  <c r="N82" i="19"/>
  <c r="Q81" i="19"/>
  <c r="M47" i="19"/>
  <c r="Q48" i="19"/>
  <c r="M51" i="19"/>
  <c r="Q52" i="19"/>
  <c r="M55" i="19"/>
  <c r="C16" i="21"/>
  <c r="H85" i="19"/>
  <c r="M80" i="19"/>
  <c r="N53" i="19"/>
  <c r="R54" i="19"/>
  <c r="H55" i="19"/>
  <c r="H24" i="19"/>
  <c r="P46" i="19"/>
  <c r="P50" i="19"/>
  <c r="P54" i="19"/>
  <c r="Q44" i="19"/>
  <c r="P16" i="19"/>
  <c r="H82" i="19"/>
  <c r="M108" i="19"/>
  <c r="O48" i="19"/>
  <c r="M112" i="19"/>
  <c r="O52" i="19"/>
  <c r="M116" i="19"/>
  <c r="N84" i="19"/>
  <c r="N23" i="19"/>
  <c r="M52" i="19"/>
  <c r="M50" i="19"/>
  <c r="I82" i="19" l="1"/>
  <c r="O12" i="21" s="1"/>
  <c r="I23" i="19"/>
  <c r="M15" i="21" s="1"/>
  <c r="I85" i="19"/>
  <c r="O15" i="21" s="1"/>
  <c r="P59" i="19"/>
  <c r="I80" i="19"/>
  <c r="O10" i="21" s="1"/>
  <c r="I44" i="19"/>
  <c r="N5" i="21" s="1"/>
  <c r="I76" i="19"/>
  <c r="O6" i="21" s="1"/>
  <c r="I90" i="19"/>
  <c r="I49" i="19"/>
  <c r="N10" i="21" s="1"/>
  <c r="I47" i="19"/>
  <c r="N8" i="21" s="1"/>
  <c r="E15" i="21"/>
  <c r="I24" i="19"/>
  <c r="M16" i="21" s="1"/>
  <c r="AC86" i="19"/>
  <c r="AE86" i="19" s="1"/>
  <c r="I51" i="19"/>
  <c r="N12" i="21" s="1"/>
  <c r="I83" i="19"/>
  <c r="O13" i="21" s="1"/>
  <c r="I81" i="19"/>
  <c r="O11" i="21" s="1"/>
  <c r="I79" i="19"/>
  <c r="O9" i="21" s="1"/>
  <c r="I86" i="19"/>
  <c r="O16" i="21" s="1"/>
  <c r="I17" i="19"/>
  <c r="M9" i="21" s="1"/>
  <c r="E16" i="21"/>
  <c r="G6" i="21"/>
  <c r="D9" i="21"/>
  <c r="I59" i="19"/>
  <c r="I13" i="19"/>
  <c r="M5" i="21" s="1"/>
  <c r="I84" i="19"/>
  <c r="O14" i="21" s="1"/>
  <c r="I22" i="19"/>
  <c r="M14" i="21" s="1"/>
  <c r="I46" i="19"/>
  <c r="N7" i="21" s="1"/>
  <c r="I77" i="19"/>
  <c r="O7" i="21" s="1"/>
  <c r="R28" i="19"/>
  <c r="E13" i="21"/>
  <c r="D6" i="21"/>
  <c r="I78" i="19"/>
  <c r="O8" i="21" s="1"/>
  <c r="M28" i="19"/>
  <c r="AC84" i="19"/>
  <c r="AE84" i="19" s="1"/>
  <c r="AC13" i="19"/>
  <c r="AE13" i="19" s="1"/>
  <c r="I45" i="19"/>
  <c r="N6" i="21" s="1"/>
  <c r="AC83" i="19"/>
  <c r="AE83" i="19" s="1"/>
  <c r="AC44" i="19"/>
  <c r="AE44" i="19" s="1"/>
  <c r="I21" i="19"/>
  <c r="M13" i="21" s="1"/>
  <c r="AC53" i="19"/>
  <c r="AE53" i="19" s="1"/>
  <c r="E5" i="21"/>
  <c r="AC20" i="19"/>
  <c r="AE20" i="19" s="1"/>
  <c r="Q12" i="21" s="1"/>
  <c r="AC75" i="19"/>
  <c r="AE75" i="19" s="1"/>
  <c r="AC23" i="19"/>
  <c r="AE23" i="19" s="1"/>
  <c r="Q15" i="21" s="1"/>
  <c r="AC24" i="19"/>
  <c r="AE24" i="19" s="1"/>
  <c r="AC78" i="19"/>
  <c r="AE78" i="19" s="1"/>
  <c r="R59" i="19"/>
  <c r="AC21" i="19"/>
  <c r="AE21" i="19" s="1"/>
  <c r="M121" i="19"/>
  <c r="AC19" i="19"/>
  <c r="AE19" i="19" s="1"/>
  <c r="N28" i="19"/>
  <c r="E8" i="21"/>
  <c r="AC55" i="19"/>
  <c r="AE55" i="19" s="1"/>
  <c r="O90" i="19"/>
  <c r="H13" i="21"/>
  <c r="AC51" i="19"/>
  <c r="AE51" i="19" s="1"/>
  <c r="AC50" i="19"/>
  <c r="AE50" i="19" s="1"/>
  <c r="R11" i="21" s="1"/>
  <c r="D7" i="21"/>
  <c r="D16" i="21"/>
  <c r="D15" i="21"/>
  <c r="I48" i="19"/>
  <c r="N9" i="21" s="1"/>
  <c r="I75" i="19"/>
  <c r="O5" i="21" s="1"/>
  <c r="E12" i="21"/>
  <c r="Q28" i="19"/>
  <c r="AC14" i="19"/>
  <c r="AE14" i="19" s="1"/>
  <c r="D5" i="21"/>
  <c r="I50" i="19"/>
  <c r="N11" i="21" s="1"/>
  <c r="I11" i="21"/>
  <c r="AC52" i="19"/>
  <c r="AE52" i="19" s="1"/>
  <c r="AC80" i="19"/>
  <c r="AE80" i="19" s="1"/>
  <c r="AC54" i="19"/>
  <c r="AE54" i="19" s="1"/>
  <c r="R15" i="21" s="1"/>
  <c r="AC45" i="19"/>
  <c r="AE45" i="19" s="1"/>
  <c r="AC85" i="19"/>
  <c r="AE85" i="19" s="1"/>
  <c r="AC18" i="19"/>
  <c r="AE18" i="19" s="1"/>
  <c r="AC82" i="19"/>
  <c r="AE82" i="19" s="1"/>
  <c r="G10" i="21"/>
  <c r="R90" i="19"/>
  <c r="AC81" i="19"/>
  <c r="AE81" i="19" s="1"/>
  <c r="M90" i="19"/>
  <c r="AC15" i="19"/>
  <c r="AE15" i="19" s="1"/>
  <c r="Q7" i="21" s="1"/>
  <c r="M59" i="19"/>
  <c r="Q90" i="19"/>
  <c r="P28" i="19"/>
  <c r="AC79" i="19"/>
  <c r="AE79" i="19" s="1"/>
  <c r="H12" i="21"/>
  <c r="H14" i="21"/>
  <c r="AC25" i="19"/>
  <c r="AE25" i="19" s="1"/>
  <c r="Q17" i="21" s="1"/>
  <c r="G13" i="21"/>
  <c r="AC47" i="19"/>
  <c r="AE47" i="19" s="1"/>
  <c r="O59" i="19"/>
  <c r="AC49" i="19"/>
  <c r="AE49" i="19" s="1"/>
  <c r="AC48" i="19"/>
  <c r="AE48" i="19" s="1"/>
  <c r="N90" i="19"/>
  <c r="AC22" i="19"/>
  <c r="AE22" i="19" s="1"/>
  <c r="Q14" i="21" s="1"/>
  <c r="AC17" i="19"/>
  <c r="AE17" i="19" s="1"/>
  <c r="Q9" i="21" s="1"/>
  <c r="AC76" i="19"/>
  <c r="AE76" i="19" s="1"/>
  <c r="H10" i="21"/>
  <c r="N59" i="19"/>
  <c r="H16" i="21"/>
  <c r="D14" i="21"/>
  <c r="AC16" i="19"/>
  <c r="AE16" i="19" s="1"/>
  <c r="P90" i="19"/>
  <c r="O28" i="19"/>
  <c r="I55" i="19"/>
  <c r="N16" i="21" s="1"/>
  <c r="I53" i="19"/>
  <c r="N14" i="21" s="1"/>
  <c r="I18" i="19"/>
  <c r="M10" i="21" s="1"/>
  <c r="I54" i="19"/>
  <c r="N15" i="21" s="1"/>
  <c r="Q59" i="19"/>
  <c r="AC46" i="19"/>
  <c r="AE46" i="19" s="1"/>
  <c r="D13" i="21"/>
  <c r="AC77" i="19"/>
  <c r="AE77" i="19" s="1"/>
  <c r="I23" i="21"/>
  <c r="I19" i="19"/>
  <c r="M11" i="21" s="1"/>
  <c r="AC92" i="19"/>
  <c r="I92" i="19"/>
  <c r="AE92" i="19" s="1"/>
  <c r="AE93" i="19" s="1"/>
  <c r="S23" i="21" s="1"/>
  <c r="E10" i="21"/>
  <c r="I16" i="19"/>
  <c r="M8" i="21" s="1"/>
  <c r="AC87" i="19"/>
  <c r="AC61" i="19"/>
  <c r="I61" i="19"/>
  <c r="AE61" i="19" s="1"/>
  <c r="I15" i="19"/>
  <c r="M7" i="21" s="1"/>
  <c r="AC56" i="19"/>
  <c r="E7" i="21"/>
  <c r="I28" i="19"/>
  <c r="AC30" i="19"/>
  <c r="I30" i="19"/>
  <c r="AE30" i="19" s="1"/>
  <c r="E11" i="21"/>
  <c r="E6" i="21"/>
  <c r="D12" i="21"/>
  <c r="I20" i="19"/>
  <c r="M12" i="21" s="1"/>
  <c r="I22" i="21"/>
  <c r="E9" i="21"/>
  <c r="I14" i="19"/>
  <c r="M6" i="21" s="1"/>
  <c r="AD51" i="19" l="1"/>
  <c r="R12" i="21"/>
  <c r="AD77" i="19"/>
  <c r="S7" i="21"/>
  <c r="AD78" i="19"/>
  <c r="S8" i="21"/>
  <c r="AD46" i="19"/>
  <c r="R7" i="21"/>
  <c r="AD16" i="19"/>
  <c r="Q8" i="21"/>
  <c r="AD55" i="19"/>
  <c r="R16" i="21"/>
  <c r="AD24" i="19"/>
  <c r="Q16" i="21"/>
  <c r="AD86" i="19"/>
  <c r="S16" i="21"/>
  <c r="AD81" i="19"/>
  <c r="S11" i="21"/>
  <c r="AD80" i="19"/>
  <c r="S10" i="21"/>
  <c r="AD48" i="19"/>
  <c r="R9" i="21"/>
  <c r="AD79" i="19"/>
  <c r="S9" i="21"/>
  <c r="AD49" i="19"/>
  <c r="R10" i="21"/>
  <c r="AD82" i="19"/>
  <c r="S12" i="21"/>
  <c r="AD18" i="19"/>
  <c r="Q10" i="21"/>
  <c r="AD19" i="19"/>
  <c r="Q11" i="21"/>
  <c r="AD47" i="19"/>
  <c r="R8" i="21"/>
  <c r="AD83" i="19"/>
  <c r="S13" i="21"/>
  <c r="AD84" i="19"/>
  <c r="S14" i="21"/>
  <c r="AD85" i="19"/>
  <c r="S15" i="21"/>
  <c r="AD53" i="19"/>
  <c r="R14" i="21"/>
  <c r="AD52" i="19"/>
  <c r="R13" i="21"/>
  <c r="AD21" i="19"/>
  <c r="Q13" i="21"/>
  <c r="AD76" i="19"/>
  <c r="S6" i="21"/>
  <c r="AD75" i="19"/>
  <c r="S5" i="21"/>
  <c r="AD45" i="19"/>
  <c r="R6" i="21"/>
  <c r="AD14" i="19"/>
  <c r="Q6" i="21"/>
  <c r="AD20" i="19"/>
  <c r="I8" i="21"/>
  <c r="AD54" i="19"/>
  <c r="I9" i="21"/>
  <c r="H7" i="21"/>
  <c r="I12" i="21"/>
  <c r="I15" i="21"/>
  <c r="H15" i="21"/>
  <c r="H6" i="21"/>
  <c r="G5" i="21"/>
  <c r="AD15" i="19"/>
  <c r="AD22" i="19"/>
  <c r="I5" i="21"/>
  <c r="AD25" i="19"/>
  <c r="AD23" i="19"/>
  <c r="G12" i="21"/>
  <c r="G11" i="21"/>
  <c r="G7" i="21"/>
  <c r="G16" i="21"/>
  <c r="G9" i="21"/>
  <c r="AD17" i="19"/>
  <c r="AD50" i="19"/>
  <c r="I21" i="21"/>
  <c r="I7" i="21"/>
  <c r="H11" i="21"/>
  <c r="H9" i="21"/>
  <c r="AC89" i="19"/>
  <c r="AC91" i="19" s="1"/>
  <c r="G14" i="21"/>
  <c r="H5" i="21"/>
  <c r="H8" i="21"/>
  <c r="I14" i="21"/>
  <c r="G8" i="21"/>
  <c r="I10" i="21"/>
  <c r="G15" i="21"/>
  <c r="AC58" i="19"/>
  <c r="AC60" i="19" s="1"/>
  <c r="AC27" i="19"/>
  <c r="I13" i="21"/>
  <c r="I6" i="21"/>
  <c r="I16" i="21"/>
  <c r="AE31" i="19"/>
  <c r="Q23" i="21" s="1"/>
  <c r="Q22" i="21"/>
  <c r="H22" i="21"/>
  <c r="H23" i="21"/>
  <c r="AE62" i="19"/>
  <c r="R23" i="21" s="1"/>
  <c r="R22" i="21"/>
  <c r="AE87" i="19"/>
  <c r="S17" i="21" s="1"/>
  <c r="AD87" i="19"/>
  <c r="AE56" i="19"/>
  <c r="R17" i="21" s="1"/>
  <c r="AD56" i="19"/>
  <c r="G22" i="21"/>
  <c r="S22" i="21"/>
  <c r="I17" i="21"/>
  <c r="H17" i="21"/>
  <c r="AD44" i="19"/>
  <c r="R5" i="21"/>
  <c r="AD13" i="19"/>
  <c r="Q5" i="21"/>
  <c r="AD89" i="19" l="1"/>
  <c r="AE58" i="19"/>
  <c r="AE60" i="19" s="1"/>
  <c r="R21" i="21" s="1"/>
  <c r="AD27" i="19"/>
  <c r="H21" i="21"/>
  <c r="AE89" i="19"/>
  <c r="AC29" i="19"/>
  <c r="G21" i="21"/>
  <c r="G19" i="21"/>
  <c r="AD58" i="19"/>
  <c r="G23" i="21"/>
  <c r="G17" i="21"/>
  <c r="I19" i="21"/>
  <c r="Q19" i="21"/>
  <c r="AE29" i="19"/>
  <c r="Q21" i="21" s="1"/>
  <c r="A75" i="1"/>
  <c r="AE91" i="19" l="1"/>
  <c r="S21" i="21" s="1"/>
  <c r="S19" i="21"/>
  <c r="R19" i="21"/>
  <c r="H19" i="21"/>
  <c r="N115" i="19"/>
  <c r="O111" i="19"/>
  <c r="O115" i="19"/>
  <c r="R114" i="19"/>
  <c r="P115" i="19"/>
  <c r="G45" i="20"/>
  <c r="R15" i="20"/>
  <c r="R45" i="20"/>
  <c r="N116" i="20"/>
  <c r="N117" i="20"/>
  <c r="M109" i="20"/>
  <c r="R56" i="20"/>
  <c r="M107" i="20"/>
  <c r="N113" i="19"/>
  <c r="R24" i="20"/>
  <c r="Q54" i="20"/>
  <c r="G59" i="20"/>
  <c r="M17" i="20"/>
  <c r="N14" i="20"/>
  <c r="G22" i="20"/>
  <c r="N115" i="20"/>
  <c r="G19" i="20"/>
  <c r="R112" i="19"/>
  <c r="H117" i="19"/>
  <c r="I117" i="19" s="1"/>
  <c r="P16" i="21" s="1"/>
  <c r="R17" i="20"/>
  <c r="M110" i="20"/>
  <c r="R52" i="20"/>
  <c r="R13" i="20"/>
  <c r="R14" i="20"/>
  <c r="R23" i="20"/>
  <c r="G17" i="20"/>
  <c r="Q47" i="20"/>
  <c r="R25" i="20"/>
  <c r="Q50" i="20"/>
  <c r="R51" i="20"/>
  <c r="Q48" i="20"/>
  <c r="G118" i="20"/>
  <c r="P107" i="19"/>
  <c r="N111" i="19"/>
  <c r="R110" i="19"/>
  <c r="G113" i="20"/>
  <c r="Q49" i="20"/>
  <c r="M113" i="20"/>
  <c r="G24" i="20"/>
  <c r="N114" i="20"/>
  <c r="G15" i="20"/>
  <c r="G114" i="20"/>
  <c r="G112" i="20"/>
  <c r="G13" i="20"/>
  <c r="G115" i="20"/>
  <c r="N17" i="20"/>
  <c r="N109" i="19"/>
  <c r="R16" i="20"/>
  <c r="G48" i="20"/>
  <c r="G49" i="20"/>
  <c r="G21" i="20"/>
  <c r="R53" i="20"/>
  <c r="N119" i="20"/>
  <c r="R18" i="20"/>
  <c r="N113" i="20"/>
  <c r="G122" i="20"/>
  <c r="O16" i="20"/>
  <c r="R108" i="19"/>
  <c r="Q46" i="20"/>
  <c r="R19" i="20"/>
  <c r="R44" i="20"/>
  <c r="G44" i="20"/>
  <c r="G50" i="20"/>
  <c r="G14" i="20"/>
  <c r="G111" i="20"/>
  <c r="M111" i="20"/>
  <c r="N107" i="20"/>
  <c r="N50" i="20"/>
  <c r="G28" i="20"/>
  <c r="G20" i="20"/>
  <c r="Q20" i="20"/>
  <c r="N107" i="19"/>
  <c r="O109" i="19"/>
  <c r="N117" i="19"/>
  <c r="Q109" i="20"/>
  <c r="M112" i="20"/>
  <c r="G30" i="20"/>
  <c r="N51" i="20"/>
  <c r="R21" i="20"/>
  <c r="R22" i="20"/>
  <c r="Q55" i="20"/>
  <c r="N44" i="20"/>
  <c r="R46" i="20"/>
  <c r="G61" i="20"/>
  <c r="M23" i="20"/>
  <c r="R116" i="19"/>
  <c r="O113" i="19"/>
  <c r="O117" i="19"/>
  <c r="G16" i="20"/>
  <c r="R20" i="20"/>
  <c r="M118" i="20"/>
  <c r="R50" i="20"/>
  <c r="R54" i="20"/>
  <c r="P24" i="20"/>
  <c r="N25" i="20"/>
  <c r="Q53" i="20"/>
  <c r="M108" i="20"/>
  <c r="H110" i="20"/>
  <c r="R47" i="20"/>
  <c r="R48" i="20"/>
  <c r="H19" i="20"/>
  <c r="R49" i="20"/>
  <c r="M119" i="20"/>
  <c r="N48" i="20"/>
  <c r="C14" i="22"/>
  <c r="N112" i="20"/>
  <c r="H23" i="20"/>
  <c r="D13" i="22"/>
  <c r="H107" i="20"/>
  <c r="N22" i="20"/>
  <c r="M46" i="20"/>
  <c r="M115" i="20"/>
  <c r="D7" i="22"/>
  <c r="N21" i="20"/>
  <c r="H116" i="20"/>
  <c r="G116" i="20"/>
  <c r="H18" i="20"/>
  <c r="P22" i="20"/>
  <c r="O115" i="20"/>
  <c r="F8" i="21"/>
  <c r="P109" i="20"/>
  <c r="H13" i="20"/>
  <c r="Q56" i="20"/>
  <c r="M116" i="20"/>
  <c r="M52" i="20"/>
  <c r="M18" i="20"/>
  <c r="P117" i="20"/>
  <c r="O54" i="20"/>
  <c r="Q113" i="20"/>
  <c r="Q18" i="20"/>
  <c r="O116" i="20"/>
  <c r="O48" i="20"/>
  <c r="P116" i="20"/>
  <c r="N24" i="20"/>
  <c r="M117" i="20"/>
  <c r="P14" i="20"/>
  <c r="O107" i="20"/>
  <c r="N23" i="20"/>
  <c r="Q119" i="20"/>
  <c r="O51" i="20"/>
  <c r="H20" i="20"/>
  <c r="P48" i="20"/>
  <c r="O46" i="20"/>
  <c r="H109" i="19"/>
  <c r="I109" i="19" s="1"/>
  <c r="P8" i="21" s="1"/>
  <c r="O18" i="20"/>
  <c r="P111" i="20"/>
  <c r="N20" i="20"/>
  <c r="R117" i="20"/>
  <c r="M53" i="20"/>
  <c r="G51" i="20"/>
  <c r="H28" i="20"/>
  <c r="Q19" i="20"/>
  <c r="N111" i="20"/>
  <c r="H53" i="20"/>
  <c r="N49" i="20"/>
  <c r="O24" i="20"/>
  <c r="H48" i="20"/>
  <c r="M24" i="20"/>
  <c r="R109" i="20"/>
  <c r="P25" i="20"/>
  <c r="H117" i="20"/>
  <c r="Q16" i="20"/>
  <c r="O45" i="20"/>
  <c r="M51" i="20"/>
  <c r="Q117" i="20"/>
  <c r="P50" i="20"/>
  <c r="M13" i="20"/>
  <c r="Q110" i="20"/>
  <c r="N53" i="20"/>
  <c r="G23" i="20"/>
  <c r="Q24" i="20"/>
  <c r="F9" i="21"/>
  <c r="O113" i="20"/>
  <c r="N47" i="20"/>
  <c r="Q44" i="20"/>
  <c r="P21" i="20"/>
  <c r="P110" i="20"/>
  <c r="O56" i="20"/>
  <c r="N108" i="20"/>
  <c r="H109" i="20"/>
  <c r="F11" i="21"/>
  <c r="P20" i="20"/>
  <c r="M114" i="20"/>
  <c r="H108" i="19"/>
  <c r="I108" i="19" s="1"/>
  <c r="P7" i="21" s="1"/>
  <c r="M45" i="20"/>
  <c r="N110" i="20"/>
  <c r="G52" i="20"/>
  <c r="N118" i="20"/>
  <c r="N13" i="20"/>
  <c r="H108" i="20"/>
  <c r="R113" i="20"/>
  <c r="O13" i="20"/>
  <c r="R114" i="20"/>
  <c r="G107" i="20"/>
  <c r="G18" i="20"/>
  <c r="N55" i="20"/>
  <c r="O114" i="20"/>
  <c r="O53" i="20"/>
  <c r="F6" i="22"/>
  <c r="O52" i="20"/>
  <c r="H61" i="20"/>
  <c r="Q45" i="20"/>
  <c r="H55" i="20"/>
  <c r="G109" i="20"/>
  <c r="G117" i="20"/>
  <c r="P55" i="20"/>
  <c r="R111" i="20"/>
  <c r="C9" i="22"/>
  <c r="D6" i="22"/>
  <c r="Q13" i="20"/>
  <c r="G124" i="20"/>
  <c r="H45" i="20"/>
  <c r="I45" i="20" s="1"/>
  <c r="N7" i="22" s="1"/>
  <c r="P13" i="20"/>
  <c r="H47" i="20"/>
  <c r="O119" i="20"/>
  <c r="H54" i="20"/>
  <c r="Q115" i="20"/>
  <c r="H110" i="19"/>
  <c r="I110" i="19" s="1"/>
  <c r="P9" i="21" s="1"/>
  <c r="M44" i="20"/>
  <c r="N109" i="20"/>
  <c r="O17" i="20"/>
  <c r="P47" i="20"/>
  <c r="P118" i="20"/>
  <c r="P49" i="20"/>
  <c r="Q114" i="20"/>
  <c r="M19" i="20"/>
  <c r="G46" i="20"/>
  <c r="G53" i="20"/>
  <c r="G54" i="20"/>
  <c r="O44" i="20"/>
  <c r="N15" i="20"/>
  <c r="P114" i="20"/>
  <c r="H118" i="20"/>
  <c r="G108" i="20"/>
  <c r="M56" i="20"/>
  <c r="N16" i="20"/>
  <c r="M16" i="20"/>
  <c r="H115" i="20"/>
  <c r="Q51" i="20"/>
  <c r="Q52" i="20"/>
  <c r="R110" i="20"/>
  <c r="D17" i="22"/>
  <c r="Q17" i="20"/>
  <c r="O19" i="20"/>
  <c r="R55" i="20"/>
  <c r="R118" i="20"/>
  <c r="P15" i="20"/>
  <c r="G47" i="20"/>
  <c r="G55" i="20"/>
  <c r="G110" i="20"/>
  <c r="H46" i="20"/>
  <c r="O47" i="20"/>
  <c r="H59" i="20"/>
  <c r="Q14" i="20"/>
  <c r="H113" i="20"/>
  <c r="P112" i="20"/>
  <c r="Q21" i="20"/>
  <c r="P53" i="20"/>
  <c r="H21" i="20"/>
  <c r="M47" i="20"/>
  <c r="Q111" i="20"/>
  <c r="P54" i="20"/>
  <c r="O108" i="20"/>
  <c r="P19" i="20"/>
  <c r="H114" i="20"/>
  <c r="P110" i="19"/>
  <c r="N108" i="19"/>
  <c r="F12" i="21"/>
  <c r="H113" i="19"/>
  <c r="I113" i="19" s="1"/>
  <c r="P12" i="21" s="1"/>
  <c r="R107" i="19"/>
  <c r="C17" i="22"/>
  <c r="O109" i="20"/>
  <c r="M48" i="20"/>
  <c r="H111" i="20"/>
  <c r="O15" i="20"/>
  <c r="H112" i="20"/>
  <c r="I112" i="20" s="1"/>
  <c r="P11" i="22" s="1"/>
  <c r="O49" i="20"/>
  <c r="R115" i="20"/>
  <c r="Q116" i="20"/>
  <c r="P113" i="20"/>
  <c r="P52" i="20"/>
  <c r="M22" i="20"/>
  <c r="H17" i="20"/>
  <c r="P109" i="19"/>
  <c r="R109" i="19"/>
  <c r="Q115" i="19"/>
  <c r="P106" i="19"/>
  <c r="O112" i="19"/>
  <c r="P108" i="19"/>
  <c r="Q113" i="19"/>
  <c r="P45" i="20"/>
  <c r="H124" i="20"/>
  <c r="H106" i="19"/>
  <c r="I106" i="19" s="1"/>
  <c r="P5" i="21" s="1"/>
  <c r="O112" i="20"/>
  <c r="Q112" i="20"/>
  <c r="H112" i="19"/>
  <c r="I112" i="19" s="1"/>
  <c r="P11" i="21" s="1"/>
  <c r="H15" i="20"/>
  <c r="P56" i="20"/>
  <c r="N52" i="20"/>
  <c r="P108" i="20"/>
  <c r="O14" i="20"/>
  <c r="N54" i="20"/>
  <c r="F13" i="21"/>
  <c r="Q114" i="19"/>
  <c r="N110" i="19"/>
  <c r="N19" i="20"/>
  <c r="P119" i="20"/>
  <c r="R112" i="20"/>
  <c r="H50" i="20"/>
  <c r="N18" i="20"/>
  <c r="Q23" i="20"/>
  <c r="R116" i="20"/>
  <c r="M50" i="20"/>
  <c r="O23" i="20"/>
  <c r="M20" i="20"/>
  <c r="H44" i="20"/>
  <c r="O110" i="19"/>
  <c r="N112" i="19"/>
  <c r="Q107" i="19"/>
  <c r="R111" i="19"/>
  <c r="H116" i="19"/>
  <c r="I116" i="19" s="1"/>
  <c r="P15" i="21" s="1"/>
  <c r="Q15" i="20"/>
  <c r="R108" i="20"/>
  <c r="O22" i="20"/>
  <c r="O25" i="20"/>
  <c r="O110" i="20"/>
  <c r="M49" i="20"/>
  <c r="P115" i="20"/>
  <c r="O117" i="20"/>
  <c r="P44" i="20"/>
  <c r="M14" i="20"/>
  <c r="Q107" i="20"/>
  <c r="H30" i="20"/>
  <c r="H14" i="20"/>
  <c r="H16" i="20"/>
  <c r="H122" i="20"/>
  <c r="O118" i="19"/>
  <c r="Q110" i="19"/>
  <c r="Q108" i="19"/>
  <c r="P113" i="19"/>
  <c r="R113" i="19"/>
  <c r="O116" i="19"/>
  <c r="Q117" i="19"/>
  <c r="H22" i="20"/>
  <c r="H121" i="19"/>
  <c r="I121" i="19" s="1"/>
  <c r="O20" i="20"/>
  <c r="Q22" i="20"/>
  <c r="P46" i="20"/>
  <c r="P51" i="20"/>
  <c r="M54" i="20"/>
  <c r="M55" i="20"/>
  <c r="H111" i="19"/>
  <c r="I111" i="19" s="1"/>
  <c r="P10" i="21" s="1"/>
  <c r="N45" i="20"/>
  <c r="P118" i="19"/>
  <c r="Q116" i="19"/>
  <c r="R106" i="19"/>
  <c r="H115" i="19"/>
  <c r="I115" i="19" s="1"/>
  <c r="P14" i="21" s="1"/>
  <c r="O107" i="19"/>
  <c r="P116" i="19"/>
  <c r="F16" i="21"/>
  <c r="P112" i="19"/>
  <c r="P114" i="19"/>
  <c r="Q112" i="19"/>
  <c r="N114" i="19"/>
  <c r="O50" i="20"/>
  <c r="O55" i="20"/>
  <c r="H24" i="20"/>
  <c r="P107" i="20"/>
  <c r="M21" i="20"/>
  <c r="R107" i="20"/>
  <c r="P17" i="20"/>
  <c r="P18" i="20"/>
  <c r="R119" i="20"/>
  <c r="D11" i="22"/>
  <c r="N118" i="19"/>
  <c r="H114" i="19"/>
  <c r="I114" i="19" s="1"/>
  <c r="P13" i="21" s="1"/>
  <c r="N106" i="19"/>
  <c r="O114" i="19"/>
  <c r="Q106" i="19"/>
  <c r="N116" i="19"/>
  <c r="Q111" i="19"/>
  <c r="O108" i="19"/>
  <c r="R115" i="19"/>
  <c r="Q109" i="19"/>
  <c r="M25" i="20"/>
  <c r="H52" i="20"/>
  <c r="O21" i="20"/>
  <c r="P23" i="20"/>
  <c r="Q118" i="20"/>
  <c r="N56" i="20"/>
  <c r="Q108" i="20"/>
  <c r="H107" i="19"/>
  <c r="I107" i="19" s="1"/>
  <c r="P6" i="21" s="1"/>
  <c r="P16" i="20"/>
  <c r="Q25" i="20"/>
  <c r="O111" i="20"/>
  <c r="N46" i="20"/>
  <c r="H49" i="20"/>
  <c r="I49" i="20" s="1"/>
  <c r="N11" i="22" s="1"/>
  <c r="O118" i="20"/>
  <c r="C16" i="22"/>
  <c r="H51" i="20"/>
  <c r="M15" i="20"/>
  <c r="R118" i="19"/>
  <c r="Q118" i="19"/>
  <c r="P117" i="19"/>
  <c r="R117" i="19"/>
  <c r="O106" i="19"/>
  <c r="P111" i="19"/>
  <c r="I14" i="20" l="1"/>
  <c r="M7" i="22" s="1"/>
  <c r="I24" i="20"/>
  <c r="M17" i="22" s="1"/>
  <c r="I51" i="20"/>
  <c r="N13" i="22" s="1"/>
  <c r="I114" i="20"/>
  <c r="P13" i="22" s="1"/>
  <c r="I115" i="20"/>
  <c r="P14" i="22" s="1"/>
  <c r="I44" i="20"/>
  <c r="N6" i="22" s="1"/>
  <c r="C15" i="22"/>
  <c r="D15" i="22"/>
  <c r="D10" i="22"/>
  <c r="F11" i="22"/>
  <c r="C11" i="22"/>
  <c r="C10" i="22"/>
  <c r="R121" i="19"/>
  <c r="F5" i="21"/>
  <c r="F14" i="21"/>
  <c r="F6" i="21"/>
  <c r="F10" i="21"/>
  <c r="I48" i="20"/>
  <c r="N10" i="22" s="1"/>
  <c r="I19" i="20"/>
  <c r="M12" i="22" s="1"/>
  <c r="I111" i="20"/>
  <c r="P10" i="22" s="1"/>
  <c r="I59" i="20"/>
  <c r="I113" i="20"/>
  <c r="P12" i="22" s="1"/>
  <c r="I20" i="20"/>
  <c r="M13" i="22" s="1"/>
  <c r="D14" i="22"/>
  <c r="F15" i="22"/>
  <c r="C7" i="22"/>
  <c r="F12" i="22"/>
  <c r="D9" i="22"/>
  <c r="C6" i="22"/>
  <c r="AC47" i="20"/>
  <c r="AE47" i="20" s="1"/>
  <c r="R9" i="22" s="1"/>
  <c r="C8" i="22"/>
  <c r="F15" i="21"/>
  <c r="F17" i="22"/>
  <c r="D8" i="22"/>
  <c r="D12" i="22"/>
  <c r="F13" i="22"/>
  <c r="I28" i="20"/>
  <c r="C13" i="22"/>
  <c r="AC48" i="20"/>
  <c r="AE48" i="20" s="1"/>
  <c r="I52" i="20"/>
  <c r="N14" i="22" s="1"/>
  <c r="I46" i="20"/>
  <c r="N8" i="22" s="1"/>
  <c r="F7" i="21"/>
  <c r="F16" i="22"/>
  <c r="J10" i="21"/>
  <c r="AC49" i="20"/>
  <c r="AE49" i="20" s="1"/>
  <c r="R11" i="22" s="1"/>
  <c r="P122" i="20"/>
  <c r="I50" i="20"/>
  <c r="N12" i="22" s="1"/>
  <c r="I118" i="20"/>
  <c r="P17" i="22" s="1"/>
  <c r="I13" i="20"/>
  <c r="M6" i="22" s="1"/>
  <c r="D16" i="22"/>
  <c r="I15" i="20"/>
  <c r="M8" i="22" s="1"/>
  <c r="F10" i="22"/>
  <c r="I21" i="20"/>
  <c r="M14" i="22" s="1"/>
  <c r="J17" i="21"/>
  <c r="AC116" i="19"/>
  <c r="AE116" i="19" s="1"/>
  <c r="T15" i="21" s="1"/>
  <c r="AC114" i="19"/>
  <c r="AE114" i="19" s="1"/>
  <c r="T13" i="21" s="1"/>
  <c r="AC110" i="19"/>
  <c r="AE110" i="19" s="1"/>
  <c r="T9" i="21" s="1"/>
  <c r="P121" i="19"/>
  <c r="R122" i="20"/>
  <c r="AC112" i="19"/>
  <c r="AE112" i="19" s="1"/>
  <c r="T11" i="21" s="1"/>
  <c r="Q121" i="19"/>
  <c r="AC14" i="20"/>
  <c r="AC117" i="19"/>
  <c r="AE117" i="19" s="1"/>
  <c r="T16" i="21" s="1"/>
  <c r="AC111" i="19"/>
  <c r="AE111" i="19" s="1"/>
  <c r="T10" i="21" s="1"/>
  <c r="AC107" i="19"/>
  <c r="AE107" i="19" s="1"/>
  <c r="T6" i="21" s="1"/>
  <c r="AC118" i="19"/>
  <c r="I22" i="20"/>
  <c r="M15" i="22" s="1"/>
  <c r="I122" i="20"/>
  <c r="AC15" i="20"/>
  <c r="AE15" i="20" s="1"/>
  <c r="I16" i="20"/>
  <c r="M9" i="22" s="1"/>
  <c r="AC108" i="19"/>
  <c r="AE108" i="19" s="1"/>
  <c r="T7" i="21" s="1"/>
  <c r="N121" i="19"/>
  <c r="AC106" i="19"/>
  <c r="I17" i="20"/>
  <c r="M10" i="22" s="1"/>
  <c r="O121" i="19"/>
  <c r="AC54" i="20"/>
  <c r="AE54" i="20" s="1"/>
  <c r="R16" i="22" s="1"/>
  <c r="AC109" i="19"/>
  <c r="AE109" i="19" s="1"/>
  <c r="T8" i="21" s="1"/>
  <c r="AC113" i="19"/>
  <c r="AE113" i="19" s="1"/>
  <c r="T12" i="21" s="1"/>
  <c r="AC115" i="19"/>
  <c r="AE115" i="19" s="1"/>
  <c r="T14" i="21" s="1"/>
  <c r="AC25" i="20"/>
  <c r="AC124" i="20"/>
  <c r="I124" i="20"/>
  <c r="AE124" i="20" s="1"/>
  <c r="AC22" i="20"/>
  <c r="AE22" i="20" s="1"/>
  <c r="Q15" i="22" s="1"/>
  <c r="P28" i="20"/>
  <c r="N28" i="20"/>
  <c r="AC51" i="20"/>
  <c r="AE51" i="20" s="1"/>
  <c r="R13" i="22" s="1"/>
  <c r="AC119" i="20"/>
  <c r="AC112" i="20"/>
  <c r="AE112" i="20" s="1"/>
  <c r="T11" i="22" s="1"/>
  <c r="N122" i="20"/>
  <c r="AC56" i="20"/>
  <c r="AC24" i="20"/>
  <c r="AE24" i="20" s="1"/>
  <c r="Q17" i="22" s="1"/>
  <c r="AC18" i="20"/>
  <c r="AE18" i="20" s="1"/>
  <c r="Q11" i="22" s="1"/>
  <c r="AC115" i="20"/>
  <c r="AE115" i="20" s="1"/>
  <c r="T14" i="22" s="1"/>
  <c r="I107" i="20"/>
  <c r="P6" i="22" s="1"/>
  <c r="C12" i="22"/>
  <c r="R59" i="20"/>
  <c r="R28" i="20"/>
  <c r="I30" i="20"/>
  <c r="AE30" i="20" s="1"/>
  <c r="AC30" i="20"/>
  <c r="AC16" i="20"/>
  <c r="AE16" i="20" s="1"/>
  <c r="Q9" i="22" s="1"/>
  <c r="O59" i="20"/>
  <c r="Q28" i="20"/>
  <c r="I53" i="20"/>
  <c r="N15" i="22" s="1"/>
  <c r="F14" i="22"/>
  <c r="AC117" i="20"/>
  <c r="AE117" i="20" s="1"/>
  <c r="T16" i="22" s="1"/>
  <c r="AC52" i="20"/>
  <c r="AE52" i="20" s="1"/>
  <c r="R14" i="22" s="1"/>
  <c r="I23" i="20"/>
  <c r="M16" i="22" s="1"/>
  <c r="AC109" i="20"/>
  <c r="AE109" i="20" s="1"/>
  <c r="T8" i="22" s="1"/>
  <c r="P59" i="20"/>
  <c r="I123" i="19"/>
  <c r="AE123" i="19" s="1"/>
  <c r="AC123" i="19"/>
  <c r="AC114" i="20"/>
  <c r="AE114" i="20" s="1"/>
  <c r="T13" i="22" s="1"/>
  <c r="O122" i="20"/>
  <c r="AC108" i="20"/>
  <c r="AE108" i="20" s="1"/>
  <c r="T7" i="22" s="1"/>
  <c r="AC111" i="20"/>
  <c r="AE111" i="20" s="1"/>
  <c r="T10" i="22" s="1"/>
  <c r="AC110" i="20"/>
  <c r="AE110" i="20" s="1"/>
  <c r="T9" i="22" s="1"/>
  <c r="AC21" i="20"/>
  <c r="AE21" i="20" s="1"/>
  <c r="Q14" i="22" s="1"/>
  <c r="AC44" i="20"/>
  <c r="M59" i="20"/>
  <c r="AC13" i="20"/>
  <c r="M28" i="20"/>
  <c r="I117" i="20"/>
  <c r="P16" i="22" s="1"/>
  <c r="F9" i="22"/>
  <c r="AC116" i="20"/>
  <c r="AE116" i="20" s="1"/>
  <c r="T15" i="22" s="1"/>
  <c r="AC118" i="20"/>
  <c r="AE118" i="20" s="1"/>
  <c r="T17" i="22" s="1"/>
  <c r="AC23" i="20"/>
  <c r="AE23" i="20" s="1"/>
  <c r="Q16" i="22" s="1"/>
  <c r="N59" i="20"/>
  <c r="I54" i="20"/>
  <c r="N16" i="22" s="1"/>
  <c r="I55" i="20"/>
  <c r="N17" i="22" s="1"/>
  <c r="O28" i="20"/>
  <c r="AC45" i="20"/>
  <c r="AE45" i="20" s="1"/>
  <c r="R7" i="22" s="1"/>
  <c r="F8" i="22"/>
  <c r="AC53" i="20"/>
  <c r="AE53" i="20" s="1"/>
  <c r="R15" i="22" s="1"/>
  <c r="I116" i="20"/>
  <c r="P15" i="22" s="1"/>
  <c r="AC46" i="20"/>
  <c r="AE46" i="20" s="1"/>
  <c r="R8" i="22" s="1"/>
  <c r="I110" i="20"/>
  <c r="P9" i="22" s="1"/>
  <c r="AC55" i="20"/>
  <c r="AE55" i="20" s="1"/>
  <c r="R17" i="22" s="1"/>
  <c r="AC20" i="20"/>
  <c r="AE20" i="20" s="1"/>
  <c r="Q13" i="22" s="1"/>
  <c r="AC50" i="20"/>
  <c r="AE50" i="20" s="1"/>
  <c r="R12" i="22" s="1"/>
  <c r="I47" i="20"/>
  <c r="N9" i="22" s="1"/>
  <c r="AC61" i="20"/>
  <c r="I61" i="20"/>
  <c r="AE61" i="20" s="1"/>
  <c r="Q59" i="20"/>
  <c r="I18" i="20"/>
  <c r="M11" i="22" s="1"/>
  <c r="Q122" i="20"/>
  <c r="AC19" i="20"/>
  <c r="AE19" i="20" s="1"/>
  <c r="Q12" i="22" s="1"/>
  <c r="F7" i="22"/>
  <c r="I108" i="20"/>
  <c r="P7" i="22" s="1"/>
  <c r="I109" i="20"/>
  <c r="P8" i="22" s="1"/>
  <c r="AC113" i="20"/>
  <c r="AE113" i="20" s="1"/>
  <c r="T12" i="22" s="1"/>
  <c r="AC17" i="20"/>
  <c r="AE17" i="20" s="1"/>
  <c r="Q10" i="22" s="1"/>
  <c r="M122" i="20"/>
  <c r="AC107" i="20"/>
  <c r="AD48" i="20" l="1"/>
  <c r="R10" i="22"/>
  <c r="AD15" i="20"/>
  <c r="Q8" i="22"/>
  <c r="AD47" i="20"/>
  <c r="AE14" i="20"/>
  <c r="AC27" i="20"/>
  <c r="AE27" i="20" s="1"/>
  <c r="Q20" i="22" s="1"/>
  <c r="AD54" i="20"/>
  <c r="AD49" i="20"/>
  <c r="J8" i="21"/>
  <c r="AD116" i="19"/>
  <c r="J11" i="21"/>
  <c r="J12" i="21"/>
  <c r="J9" i="21"/>
  <c r="AD110" i="19"/>
  <c r="AD114" i="19"/>
  <c r="J19" i="21"/>
  <c r="J7" i="21"/>
  <c r="J6" i="21"/>
  <c r="J15" i="21"/>
  <c r="J13" i="21"/>
  <c r="J16" i="21"/>
  <c r="J14" i="21"/>
  <c r="AD108" i="19"/>
  <c r="AD117" i="19"/>
  <c r="AD112" i="19"/>
  <c r="AD115" i="19"/>
  <c r="AD118" i="19"/>
  <c r="AE118" i="19"/>
  <c r="T17" i="21" s="1"/>
  <c r="AD107" i="19"/>
  <c r="AD113" i="19"/>
  <c r="AD109" i="19"/>
  <c r="AC120" i="19"/>
  <c r="AE106" i="19"/>
  <c r="AD111" i="19"/>
  <c r="H23" i="22"/>
  <c r="H24" i="22"/>
  <c r="J13" i="22"/>
  <c r="AD110" i="20"/>
  <c r="AD111" i="20"/>
  <c r="J14" i="22"/>
  <c r="G7" i="22"/>
  <c r="H9" i="22"/>
  <c r="AD115" i="20"/>
  <c r="H17" i="22"/>
  <c r="J23" i="21"/>
  <c r="J22" i="21"/>
  <c r="H11" i="22"/>
  <c r="G18" i="22"/>
  <c r="J16" i="22"/>
  <c r="AD23" i="20"/>
  <c r="AE44" i="20"/>
  <c r="AC58" i="20"/>
  <c r="AE58" i="20" s="1"/>
  <c r="R20" i="22" s="1"/>
  <c r="AD21" i="20"/>
  <c r="J8" i="22"/>
  <c r="AD114" i="20"/>
  <c r="AE124" i="19"/>
  <c r="T23" i="21" s="1"/>
  <c r="T22" i="21"/>
  <c r="H10" i="22"/>
  <c r="J10" i="22"/>
  <c r="J7" i="22"/>
  <c r="G10" i="22"/>
  <c r="AD18" i="20"/>
  <c r="AD119" i="20"/>
  <c r="AE119" i="20"/>
  <c r="T18" i="22" s="1"/>
  <c r="AD22" i="20"/>
  <c r="AC121" i="20"/>
  <c r="AE121" i="20" s="1"/>
  <c r="T20" i="22" s="1"/>
  <c r="AE107" i="20"/>
  <c r="AD19" i="20"/>
  <c r="G9" i="22"/>
  <c r="AD53" i="20"/>
  <c r="AD118" i="20"/>
  <c r="G13" i="22"/>
  <c r="G16" i="22"/>
  <c r="AD108" i="20"/>
  <c r="AD109" i="20"/>
  <c r="AD52" i="20"/>
  <c r="AD16" i="20"/>
  <c r="G15" i="22"/>
  <c r="AE125" i="20"/>
  <c r="T24" i="22" s="1"/>
  <c r="T23" i="22"/>
  <c r="AD17" i="20"/>
  <c r="H8" i="22"/>
  <c r="AE13" i="20"/>
  <c r="Q6" i="22" s="1"/>
  <c r="J11" i="22"/>
  <c r="G17" i="22"/>
  <c r="AD117" i="20"/>
  <c r="AD24" i="20"/>
  <c r="AD50" i="20"/>
  <c r="G12" i="22"/>
  <c r="J15" i="22"/>
  <c r="AD45" i="20"/>
  <c r="AD116" i="20"/>
  <c r="H7" i="22"/>
  <c r="Q23" i="22"/>
  <c r="AE31" i="20"/>
  <c r="Q24" i="22" s="1"/>
  <c r="AD56" i="20"/>
  <c r="AE56" i="20"/>
  <c r="R18" i="22" s="1"/>
  <c r="AD113" i="20"/>
  <c r="H12" i="22"/>
  <c r="AD20" i="20"/>
  <c r="J9" i="22"/>
  <c r="G20" i="22"/>
  <c r="H16" i="22"/>
  <c r="AD51" i="20"/>
  <c r="G8" i="22"/>
  <c r="J12" i="22"/>
  <c r="AE62" i="20"/>
  <c r="R24" i="22" s="1"/>
  <c r="R23" i="22"/>
  <c r="H20" i="22"/>
  <c r="AD46" i="20"/>
  <c r="J20" i="22"/>
  <c r="G14" i="22"/>
  <c r="J18" i="22"/>
  <c r="G24" i="22"/>
  <c r="G23" i="22"/>
  <c r="H15" i="22"/>
  <c r="J24" i="22"/>
  <c r="J23" i="22"/>
  <c r="H18" i="22"/>
  <c r="H13" i="22"/>
  <c r="AD112" i="20"/>
  <c r="AD55" i="20"/>
  <c r="H14" i="22"/>
  <c r="G11" i="22"/>
  <c r="J17" i="22"/>
  <c r="AD25" i="20"/>
  <c r="AE25" i="20"/>
  <c r="Q18" i="22" s="1"/>
  <c r="AE120" i="19" l="1"/>
  <c r="T19" i="21" s="1"/>
  <c r="AD14" i="20"/>
  <c r="Q7" i="22"/>
  <c r="AC60" i="20"/>
  <c r="AE60" i="20"/>
  <c r="R22" i="22" s="1"/>
  <c r="J21" i="21"/>
  <c r="AE123" i="20"/>
  <c r="T22" i="22" s="1"/>
  <c r="AE29" i="20"/>
  <c r="Q22" i="22" s="1"/>
  <c r="AC123" i="20"/>
  <c r="AC122" i="19"/>
  <c r="J22" i="22"/>
  <c r="J5" i="21"/>
  <c r="G22" i="22"/>
  <c r="T5" i="21"/>
  <c r="AD106" i="19"/>
  <c r="AD120" i="19" s="1"/>
  <c r="G6" i="22"/>
  <c r="AD13" i="20"/>
  <c r="AD27" i="20" s="1"/>
  <c r="H22" i="22"/>
  <c r="J6" i="22"/>
  <c r="R6" i="22"/>
  <c r="AD44" i="20"/>
  <c r="AD58" i="20" s="1"/>
  <c r="H6" i="22"/>
  <c r="AD107" i="20"/>
  <c r="AD121" i="20" s="1"/>
  <c r="T6" i="22"/>
  <c r="AC29" i="20"/>
  <c r="AE122" i="19" l="1"/>
  <c r="T21" i="21" s="1"/>
</calcChain>
</file>

<file path=xl/sharedStrings.xml><?xml version="1.0" encoding="utf-8"?>
<sst xmlns="http://schemas.openxmlformats.org/spreadsheetml/2006/main" count="592" uniqueCount="94">
  <si>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</si>
  <si>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</si>
  <si>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</si>
  <si>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</si>
  <si>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</si>
  <si>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</si>
  <si>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</si>
  <si>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</si>
  <si>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</si>
  <si>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</si>
  <si>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</si>
  <si>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</si>
  <si>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</si>
  <si>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</si>
  <si>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</si>
  <si>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</si>
  <si>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</si>
  <si>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</si>
  <si>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</si>
  <si>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</si>
  <si>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</si>
  <si>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</si>
  <si>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</si>
  <si>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</si>
  <si>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</si>
  <si>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</si>
  <si>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</si>
  <si>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</si>
  <si>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Percent of HHs with 0 Vehicles</t>
  </si>
  <si>
    <t>Modeled Ridership</t>
  </si>
  <si>
    <t>% Diff</t>
  </si>
  <si>
    <t>col num</t>
  </si>
  <si>
    <t>Absolute</t>
  </si>
  <si>
    <t>Factors Affecting Change</t>
  </si>
  <si>
    <t>Coeff.</t>
  </si>
  <si>
    <t>Sum of Known Factors</t>
  </si>
  <si>
    <t>Bus</t>
  </si>
  <si>
    <t>New York</t>
  </si>
  <si>
    <t>Unknown Factors</t>
  </si>
  <si>
    <t>JTW_HOME_PCT</t>
  </si>
  <si>
    <t>YEARS_SINCE_TNC_BUS</t>
  </si>
  <si>
    <t>YEARS_SINCE_TNC_RAIL</t>
  </si>
  <si>
    <t>FARE_per_UPT_2018_log_FAC</t>
  </si>
  <si>
    <t>GAS_PRICE_2018_log_FAC</t>
  </si>
  <si>
    <t>TOTAL_MED_INC_INDIV_2018_log_FAC</t>
  </si>
  <si>
    <t>JTW_HOME_PCT_FAC</t>
  </si>
  <si>
    <t>YEARS_SINCE_TNC_BUS_FAC</t>
  </si>
  <si>
    <t>YEARS_SINCE_TNC_RAIL_FAC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</si>
  <si>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</si>
  <si>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</si>
  <si>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</si>
  <si>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</si>
  <si>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</si>
  <si>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</si>
  <si>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</si>
  <si>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</si>
  <si>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</si>
  <si>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</si>
  <si>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</si>
  <si>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</si>
  <si>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</si>
  <si>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</si>
  <si>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</si>
  <si>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</si>
  <si>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</si>
  <si>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</si>
  <si>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</si>
  <si>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Years Since Ride-hail Start</t>
  </si>
  <si>
    <t>Bike Share Flag</t>
  </si>
  <si>
    <t>Scooter Flag</t>
  </si>
  <si>
    <t>Transit Supportive Density Pop Share</t>
  </si>
  <si>
    <t>Population + Employment</t>
  </si>
  <si>
    <t>Average Gas Price (2018$)</t>
  </si>
  <si>
    <t>Total Observed Ridership</t>
  </si>
  <si>
    <t>Average Values</t>
  </si>
  <si>
    <t>Average Fare (2018$)</t>
  </si>
  <si>
    <t>% of HHs with 0 Vehicles</t>
  </si>
  <si>
    <t>New Reporters</t>
  </si>
  <si>
    <t>UPT_ADJ_first_year</t>
  </si>
  <si>
    <t>Absolute (applied to modeled ridership)</t>
  </si>
  <si>
    <t>Total Ridership Change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</si>
  <si>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</si>
  <si>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</si>
  <si>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</si>
  <si>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</si>
  <si>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</si>
  <si>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</si>
  <si>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</si>
  <si>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</si>
  <si>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</si>
  <si>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VRM_ADJ_BUS</t>
  </si>
  <si>
    <t>VRM_ADJ_RAIL</t>
  </si>
  <si>
    <t>VRM_ADJ_BUS_log_FAC</t>
  </si>
  <si>
    <t>VRM_ADJ_RAIL_log_FAC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</si>
</sst>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8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4" borderId="0" xfId="3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7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5" fontId="4" fillId="0" borderId="2" xfId="0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4" fontId="4" fillId="0" borderId="6" xfId="1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horizontal="right" vertical="center"/>
    </xf>
    <xf numFmtId="166" fontId="4" fillId="0" borderId="6" xfId="2" applyNumberFormat="1" applyFont="1" applyFill="1" applyBorder="1" applyAlignment="1">
      <alignment vertical="center"/>
    </xf>
    <xf numFmtId="168" fontId="4" fillId="0" borderId="6" xfId="0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166" fontId="5" fillId="0" borderId="0" xfId="2" applyNumberFormat="1" applyFont="1" applyFill="1" applyBorder="1" applyAlignment="1">
      <alignment horizontal="right" vertical="center"/>
    </xf>
    <xf numFmtId="166" fontId="5" fillId="0" borderId="0" xfId="2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8" fontId="5" fillId="0" borderId="0" xfId="0" applyNumberFormat="1" applyFont="1" applyFill="1" applyBorder="1" applyAlignment="1">
      <alignment vertical="center"/>
    </xf>
    <xf numFmtId="167" fontId="5" fillId="0" borderId="0" xfId="2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horizontal="right"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 wrapText="1"/>
    </xf>
    <xf numFmtId="0" fontId="7" fillId="6" borderId="0" xfId="3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0" fontId="7" fillId="6" borderId="3" xfId="3" applyFont="1" applyFill="1" applyBorder="1" applyAlignment="1">
      <alignment horizontal="right" vertical="center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164" fontId="4" fillId="6" borderId="0" xfId="1" applyNumberFormat="1" applyFont="1" applyFill="1" applyBorder="1" applyAlignment="1">
      <alignment vertical="center"/>
    </xf>
    <xf numFmtId="167" fontId="4" fillId="6" borderId="0" xfId="2" applyNumberFormat="1" applyFont="1" applyFill="1" applyBorder="1" applyAlignment="1">
      <alignment horizontal="right" vertical="center"/>
    </xf>
    <xf numFmtId="166" fontId="4" fillId="6" borderId="0" xfId="2" applyNumberFormat="1" applyFont="1" applyFill="1" applyBorder="1" applyAlignment="1">
      <alignment vertical="center"/>
    </xf>
    <xf numFmtId="168" fontId="4" fillId="6" borderId="0" xfId="0" applyNumberFormat="1" applyFont="1" applyFill="1" applyBorder="1" applyAlignment="1">
      <alignment vertical="center"/>
    </xf>
    <xf numFmtId="167" fontId="4" fillId="6" borderId="0" xfId="2" applyNumberFormat="1" applyFont="1" applyFill="1" applyBorder="1" applyAlignment="1">
      <alignment vertical="center"/>
    </xf>
    <xf numFmtId="43" fontId="4" fillId="6" borderId="0" xfId="1" applyNumberFormat="1" applyFont="1" applyFill="1" applyBorder="1" applyAlignment="1">
      <alignment vertical="center"/>
    </xf>
    <xf numFmtId="169" fontId="4" fillId="6" borderId="0" xfId="1" applyNumberFormat="1" applyFont="1" applyFill="1" applyBorder="1" applyAlignment="1">
      <alignment vertical="center"/>
    </xf>
    <xf numFmtId="169" fontId="4" fillId="6" borderId="2" xfId="1" applyNumberFormat="1" applyFont="1" applyFill="1" applyBorder="1" applyAlignment="1">
      <alignment vertical="center"/>
    </xf>
    <xf numFmtId="167" fontId="4" fillId="6" borderId="2" xfId="2" applyNumberFormat="1" applyFont="1" applyFill="1" applyBorder="1" applyAlignment="1">
      <alignment horizontal="right" vertical="center"/>
    </xf>
    <xf numFmtId="166" fontId="4" fillId="6" borderId="2" xfId="2" applyNumberFormat="1" applyFont="1" applyFill="1" applyBorder="1" applyAlignment="1">
      <alignment vertical="center"/>
    </xf>
    <xf numFmtId="164" fontId="4" fillId="6" borderId="2" xfId="1" applyNumberFormat="1" applyFont="1" applyFill="1" applyBorder="1" applyAlignment="1">
      <alignment vertical="center"/>
    </xf>
    <xf numFmtId="168" fontId="4" fillId="6" borderId="2" xfId="0" applyNumberFormat="1" applyFont="1" applyFill="1" applyBorder="1" applyAlignment="1">
      <alignment vertical="center"/>
    </xf>
    <xf numFmtId="167" fontId="4" fillId="6" borderId="2" xfId="2" applyNumberFormat="1" applyFont="1" applyFill="1" applyBorder="1" applyAlignment="1">
      <alignment vertical="center"/>
    </xf>
    <xf numFmtId="0" fontId="4" fillId="6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164" fontId="4" fillId="6" borderId="6" xfId="1" applyNumberFormat="1" applyFont="1" applyFill="1" applyBorder="1" applyAlignment="1">
      <alignment vertical="center"/>
    </xf>
    <xf numFmtId="167" fontId="4" fillId="6" borderId="6" xfId="2" applyNumberFormat="1" applyFont="1" applyFill="1" applyBorder="1" applyAlignment="1">
      <alignment horizontal="right" vertical="center"/>
    </xf>
    <xf numFmtId="166" fontId="4" fillId="6" borderId="6" xfId="2" applyNumberFormat="1" applyFont="1" applyFill="1" applyBorder="1" applyAlignment="1">
      <alignment vertical="center"/>
    </xf>
    <xf numFmtId="168" fontId="4" fillId="6" borderId="6" xfId="0" applyNumberFormat="1" applyFont="1" applyFill="1" applyBorder="1" applyAlignment="1">
      <alignment vertical="center"/>
    </xf>
    <xf numFmtId="167" fontId="4" fillId="6" borderId="6" xfId="2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right" vertical="center"/>
    </xf>
    <xf numFmtId="165" fontId="4" fillId="6" borderId="0" xfId="0" applyNumberFormat="1" applyFont="1" applyFill="1" applyBorder="1" applyAlignment="1">
      <alignment vertical="center"/>
    </xf>
    <xf numFmtId="0" fontId="5" fillId="6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165" fontId="5" fillId="6" borderId="0" xfId="0" applyNumberFormat="1" applyFont="1" applyFill="1" applyBorder="1" applyAlignment="1">
      <alignment vertical="center"/>
    </xf>
    <xf numFmtId="164" fontId="5" fillId="6" borderId="0" xfId="1" applyNumberFormat="1" applyFont="1" applyFill="1" applyBorder="1" applyAlignment="1">
      <alignment vertical="center"/>
    </xf>
    <xf numFmtId="166" fontId="5" fillId="6" borderId="0" xfId="2" applyNumberFormat="1" applyFont="1" applyFill="1" applyBorder="1" applyAlignment="1">
      <alignment horizontal="right" vertical="center"/>
    </xf>
    <xf numFmtId="166" fontId="5" fillId="6" borderId="0" xfId="2" applyNumberFormat="1" applyFont="1" applyFill="1" applyBorder="1" applyAlignment="1">
      <alignment vertical="center"/>
    </xf>
    <xf numFmtId="164" fontId="5" fillId="6" borderId="0" xfId="0" applyNumberFormat="1" applyFont="1" applyFill="1" applyBorder="1" applyAlignment="1">
      <alignment vertical="center"/>
    </xf>
    <xf numFmtId="168" fontId="5" fillId="6" borderId="0" xfId="0" applyNumberFormat="1" applyFont="1" applyFill="1" applyBorder="1" applyAlignment="1">
      <alignment vertical="center"/>
    </xf>
    <xf numFmtId="167" fontId="5" fillId="6" borderId="0" xfId="2" applyNumberFormat="1" applyFont="1" applyFill="1" applyBorder="1" applyAlignment="1">
      <alignment vertical="center"/>
    </xf>
    <xf numFmtId="165" fontId="4" fillId="6" borderId="2" xfId="0" applyNumberFormat="1" applyFont="1" applyFill="1" applyBorder="1" applyAlignment="1">
      <alignment vertical="center"/>
    </xf>
    <xf numFmtId="164" fontId="4" fillId="6" borderId="2" xfId="0" applyNumberFormat="1" applyFont="1" applyFill="1" applyBorder="1" applyAlignment="1">
      <alignment vertical="center"/>
    </xf>
    <xf numFmtId="0" fontId="4" fillId="6" borderId="3" xfId="0" applyFont="1" applyFill="1" applyBorder="1" applyAlignment="1">
      <alignment vertical="center" wrapText="1"/>
    </xf>
    <xf numFmtId="164" fontId="4" fillId="6" borderId="3" xfId="1" applyNumberFormat="1" applyFont="1" applyFill="1" applyBorder="1" applyAlignment="1">
      <alignment vertical="center"/>
    </xf>
    <xf numFmtId="167" fontId="4" fillId="6" borderId="3" xfId="2" applyNumberFormat="1" applyFont="1" applyFill="1" applyBorder="1" applyAlignment="1">
      <alignment horizontal="right" vertical="center"/>
    </xf>
    <xf numFmtId="166" fontId="4" fillId="6" borderId="3" xfId="2" applyNumberFormat="1" applyFont="1" applyFill="1" applyBorder="1" applyAlignment="1">
      <alignment vertical="center"/>
    </xf>
    <xf numFmtId="168" fontId="4" fillId="6" borderId="3" xfId="0" applyNumberFormat="1" applyFont="1" applyFill="1" applyBorder="1" applyAlignment="1">
      <alignment vertical="center"/>
    </xf>
    <xf numFmtId="167" fontId="4" fillId="6" borderId="3" xfId="2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67" fontId="4" fillId="0" borderId="7" xfId="0" applyNumberFormat="1" applyFont="1" applyBorder="1" applyAlignment="1">
      <alignment vertical="center"/>
    </xf>
    <xf numFmtId="0" fontId="4" fillId="6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/>
    </xf>
    <xf numFmtId="164" fontId="4" fillId="6" borderId="7" xfId="1" applyNumberFormat="1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167" fontId="4" fillId="6" borderId="7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6" xfId="0" applyNumberFormat="1" applyFont="1" applyBorder="1"/>
    <xf numFmtId="167" fontId="4" fillId="0" borderId="3" xfId="0" applyNumberFormat="1" applyFont="1" applyBorder="1"/>
    <xf numFmtId="167" fontId="4" fillId="0" borderId="7" xfId="0" applyNumberFormat="1" applyFont="1" applyBorder="1"/>
    <xf numFmtId="0" fontId="6" fillId="0" borderId="0" xfId="0" applyFont="1"/>
    <xf numFmtId="167" fontId="4" fillId="0" borderId="0" xfId="0" applyNumberFormat="1" applyFont="1" applyBorder="1"/>
    <xf numFmtId="170" fontId="4" fillId="6" borderId="0" xfId="0" applyNumberFormat="1" applyFont="1" applyFill="1" applyBorder="1" applyAlignment="1">
      <alignment vertical="center"/>
    </xf>
    <xf numFmtId="0" fontId="4" fillId="6" borderId="0" xfId="0" applyFont="1" applyFill="1" applyBorder="1"/>
    <xf numFmtId="170" fontId="4" fillId="6" borderId="2" xfId="0" applyNumberFormat="1" applyFont="1" applyFill="1" applyBorder="1" applyAlignment="1">
      <alignment vertical="center"/>
    </xf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" sqref="F1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625" customWidth="1"/>
    <col min="6" max="7" width="16.125" style="2" bestFit="1" customWidth="1"/>
    <col min="8" max="8" width="15.375" style="2" bestFit="1" customWidth="1"/>
    <col min="9" max="9" width="16.125" style="2" bestFit="1" customWidth="1"/>
    <col min="10" max="10" width="15.375" style="2" bestFit="1" customWidth="1"/>
    <col min="11" max="11" width="14.625" style="2" bestFit="1" customWidth="1"/>
    <col min="12" max="12" width="15.125" style="4" bestFit="1" customWidth="1"/>
    <col min="13" max="13" width="13.625" style="2" bestFit="1" customWidth="1"/>
    <col min="14" max="14" width="12" style="4" bestFit="1" customWidth="1"/>
    <col min="15" max="15" width="17.625" style="4" bestFit="1" customWidth="1"/>
    <col min="16" max="16" width="14.625" style="4" bestFit="1" customWidth="1"/>
    <col min="17" max="17" width="23.375" style="4" customWidth="1"/>
    <col min="18" max="24" width="14.625" style="4" customWidth="1"/>
    <col min="25" max="25" width="18.625" style="2" bestFit="1" customWidth="1"/>
    <col min="26" max="26" width="22.625" bestFit="1" customWidth="1"/>
    <col min="27" max="27" width="22.625" style="2" bestFit="1" customWidth="1"/>
    <col min="28" max="28" width="27" bestFit="1" customWidth="1"/>
    <col min="29" max="29" width="18.625" style="2" bestFit="1" customWidth="1"/>
    <col min="30" max="30" width="22.875" bestFit="1" customWidth="1"/>
    <col min="31" max="31" width="17.625" style="2" bestFit="1" customWidth="1"/>
    <col min="32" max="32" width="22" bestFit="1" customWidth="1"/>
    <col min="33" max="33" width="21.875" style="2" bestFit="1" customWidth="1"/>
    <col min="34" max="34" width="26.125" bestFit="1" customWidth="1"/>
    <col min="35" max="35" width="18.625" style="2" bestFit="1" customWidth="1"/>
    <col min="36" max="36" width="23" bestFit="1" customWidth="1"/>
    <col min="37" max="59" width="23" customWidth="1"/>
    <col min="60" max="60" width="15.375" style="2" bestFit="1" customWidth="1"/>
    <col min="61" max="64" width="25.125" style="2" customWidth="1"/>
    <col min="65" max="65" width="17.5" style="2" bestFit="1" customWidth="1"/>
  </cols>
  <sheetData>
    <row r="1" spans="1:69" x14ac:dyDescent="0.25">
      <c r="C1" s="1" t="s">
        <v>16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AA1"/>
      <c r="AC1"/>
      <c r="AE1"/>
      <c r="AG1"/>
      <c r="AI1"/>
      <c r="AN1" s="6"/>
      <c r="AO1" s="6"/>
      <c r="AP1" s="6"/>
      <c r="AQ1" s="6"/>
      <c r="AR1" s="7"/>
      <c r="AS1" s="7"/>
      <c r="AT1" s="7"/>
      <c r="AU1" s="7"/>
    </row>
    <row r="2" spans="1:69" s="6" customFormat="1" x14ac:dyDescent="0.25">
      <c r="B2" s="6" t="s">
        <v>0</v>
      </c>
      <c r="C2" s="6" t="s">
        <v>2</v>
      </c>
      <c r="D2" s="6" t="s">
        <v>1</v>
      </c>
      <c r="E2" t="s">
        <v>78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20</v>
      </c>
      <c r="M2" t="s">
        <v>9</v>
      </c>
      <c r="N2" t="s">
        <v>19</v>
      </c>
      <c r="O2" t="s">
        <v>18</v>
      </c>
      <c r="P2" t="s">
        <v>10</v>
      </c>
      <c r="Q2" t="s">
        <v>11</v>
      </c>
      <c r="R2" t="s">
        <v>39</v>
      </c>
      <c r="S2" t="s">
        <v>40</v>
      </c>
      <c r="T2" t="s">
        <v>41</v>
      </c>
      <c r="U2" t="s">
        <v>60</v>
      </c>
      <c r="V2" t="s">
        <v>61</v>
      </c>
      <c r="W2" t="s">
        <v>12</v>
      </c>
      <c r="X2" t="s">
        <v>42</v>
      </c>
      <c r="Y2" t="s">
        <v>13</v>
      </c>
      <c r="Z2" t="s">
        <v>43</v>
      </c>
      <c r="AA2" t="s">
        <v>44</v>
      </c>
      <c r="AB2" t="s">
        <v>14</v>
      </c>
      <c r="AC2" t="s">
        <v>15</v>
      </c>
      <c r="AD2" t="s">
        <v>45</v>
      </c>
      <c r="AE2" t="s">
        <v>46</v>
      </c>
      <c r="AF2" t="s">
        <v>47</v>
      </c>
      <c r="AG2" t="s">
        <v>62</v>
      </c>
      <c r="AH2" t="s">
        <v>63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/>
      <c r="AO2"/>
      <c r="BI2" s="8"/>
      <c r="BJ2" s="8"/>
      <c r="BK2" s="8"/>
      <c r="BL2" s="8"/>
      <c r="BM2" s="8"/>
      <c r="BP2"/>
      <c r="BQ2"/>
    </row>
    <row r="3" spans="1:69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69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1982005795.96</v>
      </c>
      <c r="F4">
        <v>0</v>
      </c>
      <c r="G4">
        <v>1982005795.96</v>
      </c>
      <c r="H4">
        <v>0</v>
      </c>
      <c r="I4">
        <v>1904258249.8570099</v>
      </c>
      <c r="J4">
        <v>0</v>
      </c>
      <c r="K4">
        <v>50210669.002108097</v>
      </c>
      <c r="L4">
        <v>0.96214307337159199</v>
      </c>
      <c r="M4">
        <v>6960297.26032863</v>
      </c>
      <c r="N4">
        <v>1.9678602713629301</v>
      </c>
      <c r="O4">
        <v>41470.960736725603</v>
      </c>
      <c r="P4">
        <v>10.2554362716791</v>
      </c>
      <c r="Q4">
        <v>51.770454283682596</v>
      </c>
      <c r="R4">
        <v>3.9479789383814201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1982005795.96</v>
      </c>
      <c r="AM4">
        <v>1982005795.96</v>
      </c>
      <c r="BH4"/>
      <c r="BI4"/>
      <c r="BJ4"/>
      <c r="BK4"/>
      <c r="BL4"/>
      <c r="BM4"/>
    </row>
    <row r="5" spans="1:69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1982005795.96</v>
      </c>
      <c r="F5">
        <v>1982005795.96</v>
      </c>
      <c r="G5">
        <v>1989456244.22</v>
      </c>
      <c r="H5">
        <v>7450448.2600002903</v>
      </c>
      <c r="I5">
        <v>2027535905.6888399</v>
      </c>
      <c r="J5">
        <v>123277655.83183201</v>
      </c>
      <c r="K5">
        <v>52344051.402541503</v>
      </c>
      <c r="L5">
        <v>0.92974467029998198</v>
      </c>
      <c r="M5">
        <v>7091861.2803312596</v>
      </c>
      <c r="N5">
        <v>2.2536972197615399</v>
      </c>
      <c r="O5">
        <v>40652.866392225202</v>
      </c>
      <c r="P5">
        <v>10.1359412882837</v>
      </c>
      <c r="Q5">
        <v>49.833157941351701</v>
      </c>
      <c r="R5">
        <v>3.9479789383814201</v>
      </c>
      <c r="S5">
        <v>0</v>
      </c>
      <c r="T5">
        <v>0</v>
      </c>
      <c r="U5">
        <v>0</v>
      </c>
      <c r="V5">
        <v>0</v>
      </c>
      <c r="W5">
        <v>73265184.127148703</v>
      </c>
      <c r="X5">
        <v>23388847.209172498</v>
      </c>
      <c r="Y5">
        <v>13095220.734521201</v>
      </c>
      <c r="Z5">
        <v>37152428.761708602</v>
      </c>
      <c r="AA5">
        <v>9708564.0706637502</v>
      </c>
      <c r="AB5">
        <v>-1690412.5256678101</v>
      </c>
      <c r="AC5">
        <v>-19468121.7464814</v>
      </c>
      <c r="AD5">
        <v>0</v>
      </c>
      <c r="AE5">
        <v>0</v>
      </c>
      <c r="AF5">
        <v>0</v>
      </c>
      <c r="AG5">
        <v>0</v>
      </c>
      <c r="AH5">
        <v>0</v>
      </c>
      <c r="AI5">
        <v>135451710.63106501</v>
      </c>
      <c r="AJ5">
        <v>138492936.79104599</v>
      </c>
      <c r="AK5">
        <v>-131042488.531046</v>
      </c>
      <c r="AL5">
        <v>0</v>
      </c>
      <c r="AM5">
        <v>7450448.2600002903</v>
      </c>
      <c r="AN5" s="3"/>
      <c r="AP5" s="3"/>
      <c r="AR5" s="3"/>
      <c r="AT5" s="3"/>
      <c r="AV5" s="3"/>
      <c r="AX5" s="3"/>
      <c r="AZ5" s="3"/>
      <c r="BC5" s="3"/>
      <c r="BE5" s="3"/>
      <c r="BG5" s="3"/>
      <c r="BH5"/>
      <c r="BI5"/>
      <c r="BJ5"/>
      <c r="BK5"/>
      <c r="BL5"/>
      <c r="BM5"/>
    </row>
    <row r="6" spans="1:69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1982005795.96</v>
      </c>
      <c r="F6">
        <v>1989456244.22</v>
      </c>
      <c r="G6">
        <v>2005256516.76</v>
      </c>
      <c r="H6">
        <v>15800272.5399996</v>
      </c>
      <c r="I6">
        <v>2074094157.7453401</v>
      </c>
      <c r="J6">
        <v>46558252.056500398</v>
      </c>
      <c r="K6">
        <v>52781898.322964899</v>
      </c>
      <c r="L6">
        <v>0.95192689072471104</v>
      </c>
      <c r="M6">
        <v>7255845.8122452199</v>
      </c>
      <c r="N6">
        <v>2.57184475903659</v>
      </c>
      <c r="O6">
        <v>39498.744641826597</v>
      </c>
      <c r="P6">
        <v>10.020799597011999</v>
      </c>
      <c r="Q6">
        <v>48.001535398150502</v>
      </c>
      <c r="R6">
        <v>3.9479789383814201</v>
      </c>
      <c r="S6">
        <v>0</v>
      </c>
      <c r="T6">
        <v>0</v>
      </c>
      <c r="U6">
        <v>0</v>
      </c>
      <c r="V6">
        <v>0</v>
      </c>
      <c r="W6">
        <v>14777244.845335601</v>
      </c>
      <c r="X6">
        <v>-15004023.5749887</v>
      </c>
      <c r="Y6">
        <v>15794625.461953601</v>
      </c>
      <c r="Z6">
        <v>38439854.974500097</v>
      </c>
      <c r="AA6">
        <v>14113431.6425301</v>
      </c>
      <c r="AB6">
        <v>-1737703.56611294</v>
      </c>
      <c r="AC6">
        <v>-18457475.986215401</v>
      </c>
      <c r="AD6">
        <v>0</v>
      </c>
      <c r="AE6">
        <v>0</v>
      </c>
      <c r="AF6">
        <v>0</v>
      </c>
      <c r="AG6">
        <v>0</v>
      </c>
      <c r="AH6">
        <v>0</v>
      </c>
      <c r="AI6">
        <v>47925953.797002301</v>
      </c>
      <c r="AJ6">
        <v>47838703.1967206</v>
      </c>
      <c r="AK6">
        <v>-32038430.656720899</v>
      </c>
      <c r="AL6">
        <v>0</v>
      </c>
      <c r="AM6">
        <v>15800272.5399996</v>
      </c>
      <c r="AN6" s="3"/>
      <c r="AP6" s="3"/>
      <c r="AR6" s="3"/>
      <c r="AT6" s="3"/>
      <c r="AV6" s="3"/>
      <c r="AX6" s="3"/>
      <c r="AZ6" s="3"/>
      <c r="BC6" s="3"/>
      <c r="BE6" s="3"/>
      <c r="BG6" s="3"/>
      <c r="BH6"/>
      <c r="BI6"/>
      <c r="BJ6"/>
      <c r="BK6"/>
      <c r="BL6"/>
      <c r="BM6"/>
    </row>
    <row r="7" spans="1:69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1982005795.96</v>
      </c>
      <c r="F7">
        <v>2005256516.76</v>
      </c>
      <c r="G7">
        <v>2027308341.5799999</v>
      </c>
      <c r="H7">
        <v>22051824.820000701</v>
      </c>
      <c r="I7">
        <v>2091748389.0259199</v>
      </c>
      <c r="J7">
        <v>17654231.2805719</v>
      </c>
      <c r="K7">
        <v>51564837.805667304</v>
      </c>
      <c r="L7">
        <v>0.95632874409139801</v>
      </c>
      <c r="M7">
        <v>7425976.1607514601</v>
      </c>
      <c r="N7">
        <v>3.0278754080670098</v>
      </c>
      <c r="O7">
        <v>38481.097306977303</v>
      </c>
      <c r="P7">
        <v>9.8957132081634001</v>
      </c>
      <c r="Q7">
        <v>46.358998336221198</v>
      </c>
      <c r="R7">
        <v>3.9479789383814201</v>
      </c>
      <c r="S7">
        <v>0</v>
      </c>
      <c r="T7">
        <v>0</v>
      </c>
      <c r="U7">
        <v>0</v>
      </c>
      <c r="V7">
        <v>0</v>
      </c>
      <c r="W7">
        <v>-34597182.053275399</v>
      </c>
      <c r="X7">
        <v>-5205214.3772309897</v>
      </c>
      <c r="Y7">
        <v>16133888.0829391</v>
      </c>
      <c r="Z7">
        <v>49973223.230931699</v>
      </c>
      <c r="AA7">
        <v>12901255.102212699</v>
      </c>
      <c r="AB7">
        <v>-1960232.82317812</v>
      </c>
      <c r="AC7">
        <v>-16557133.332988599</v>
      </c>
      <c r="AD7">
        <v>0</v>
      </c>
      <c r="AE7">
        <v>0</v>
      </c>
      <c r="AF7">
        <v>0</v>
      </c>
      <c r="AG7">
        <v>0</v>
      </c>
      <c r="AH7">
        <v>0</v>
      </c>
      <c r="AI7">
        <v>20688603.8294104</v>
      </c>
      <c r="AJ7">
        <v>19029169.7288865</v>
      </c>
      <c r="AK7">
        <v>3022655.09111421</v>
      </c>
      <c r="AL7">
        <v>0</v>
      </c>
      <c r="AM7">
        <v>22051824.820000701</v>
      </c>
      <c r="AN7" s="3"/>
      <c r="AP7" s="3"/>
      <c r="AR7" s="3"/>
      <c r="AT7" s="3"/>
      <c r="AV7" s="3"/>
      <c r="AX7" s="3"/>
      <c r="AZ7" s="3"/>
      <c r="BC7" s="3"/>
      <c r="BE7" s="3"/>
      <c r="BG7" s="3"/>
      <c r="BH7"/>
      <c r="BI7"/>
      <c r="BJ7"/>
      <c r="BK7"/>
      <c r="BL7"/>
      <c r="BM7"/>
    </row>
    <row r="8" spans="1:69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1982005795.96</v>
      </c>
      <c r="F8">
        <v>2027308341.5799999</v>
      </c>
      <c r="G8">
        <v>2037579441.96</v>
      </c>
      <c r="H8">
        <v>10271100.380000699</v>
      </c>
      <c r="I8">
        <v>2151867912.9897499</v>
      </c>
      <c r="J8">
        <v>60119523.9638303</v>
      </c>
      <c r="K8">
        <v>51619151.528246902</v>
      </c>
      <c r="L8">
        <v>0.94108684399246501</v>
      </c>
      <c r="M8">
        <v>7653758.1977867996</v>
      </c>
      <c r="N8">
        <v>3.3189073858290401</v>
      </c>
      <c r="O8">
        <v>36916.266631640399</v>
      </c>
      <c r="P8">
        <v>9.7970115789991699</v>
      </c>
      <c r="Q8">
        <v>44.531043564924801</v>
      </c>
      <c r="R8">
        <v>4.3148085271500296</v>
      </c>
      <c r="S8">
        <v>0</v>
      </c>
      <c r="T8">
        <v>0</v>
      </c>
      <c r="U8">
        <v>0</v>
      </c>
      <c r="V8">
        <v>0</v>
      </c>
      <c r="W8">
        <v>5566421.0772918696</v>
      </c>
      <c r="X8">
        <v>10053247.1306998</v>
      </c>
      <c r="Y8">
        <v>20531432.797383901</v>
      </c>
      <c r="Z8">
        <v>29006696.099107798</v>
      </c>
      <c r="AA8">
        <v>21025036.845985699</v>
      </c>
      <c r="AB8">
        <v>-1586220.3744381701</v>
      </c>
      <c r="AC8">
        <v>-18567793.318539899</v>
      </c>
      <c r="AD8">
        <v>-3684706.8458178099</v>
      </c>
      <c r="AE8">
        <v>0</v>
      </c>
      <c r="AF8">
        <v>0</v>
      </c>
      <c r="AG8">
        <v>0</v>
      </c>
      <c r="AH8">
        <v>0</v>
      </c>
      <c r="AI8">
        <v>62344113.411673203</v>
      </c>
      <c r="AJ8">
        <v>62357706.345117502</v>
      </c>
      <c r="AK8">
        <v>-52086605.965116799</v>
      </c>
      <c r="AL8">
        <v>0</v>
      </c>
      <c r="AM8">
        <v>10271100.380000699</v>
      </c>
      <c r="AN8" s="3"/>
      <c r="AP8" s="3"/>
      <c r="AR8" s="3"/>
      <c r="AT8" s="3"/>
      <c r="AV8" s="3"/>
      <c r="AX8" s="3"/>
      <c r="AZ8" s="3"/>
      <c r="BC8" s="3"/>
      <c r="BE8" s="3"/>
      <c r="BG8" s="3"/>
      <c r="BH8"/>
      <c r="BI8"/>
      <c r="BJ8"/>
      <c r="BK8"/>
      <c r="BL8"/>
      <c r="BM8"/>
    </row>
    <row r="9" spans="1:69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1982005795.96</v>
      </c>
      <c r="F9">
        <v>2037579441.96</v>
      </c>
      <c r="G9">
        <v>2058514380.3499899</v>
      </c>
      <c r="H9">
        <v>20934938.389997199</v>
      </c>
      <c r="I9">
        <v>2173949692.20506</v>
      </c>
      <c r="J9">
        <v>22081779.2153125</v>
      </c>
      <c r="K9">
        <v>52714217.325170897</v>
      </c>
      <c r="L9">
        <v>0.97563671382010297</v>
      </c>
      <c r="M9">
        <v>7724917.1056259898</v>
      </c>
      <c r="N9">
        <v>3.4904721082377601</v>
      </c>
      <c r="O9">
        <v>37453.023944480199</v>
      </c>
      <c r="P9">
        <v>9.6137296788515201</v>
      </c>
      <c r="Q9">
        <v>43.881940918520002</v>
      </c>
      <c r="R9">
        <v>4.4245720341107297</v>
      </c>
      <c r="S9">
        <v>0</v>
      </c>
      <c r="T9">
        <v>0</v>
      </c>
      <c r="U9">
        <v>0</v>
      </c>
      <c r="V9">
        <v>0</v>
      </c>
      <c r="W9">
        <v>39517023.847975202</v>
      </c>
      <c r="X9">
        <v>-20337004.230032101</v>
      </c>
      <c r="Y9">
        <v>6818128.4613685198</v>
      </c>
      <c r="Z9">
        <v>16142113.9645408</v>
      </c>
      <c r="AA9">
        <v>-7521044.7419483196</v>
      </c>
      <c r="AB9">
        <v>-2695289.1651165099</v>
      </c>
      <c r="AC9">
        <v>-6634781.2160567902</v>
      </c>
      <c r="AD9">
        <v>-1255491.78237481</v>
      </c>
      <c r="AE9">
        <v>0</v>
      </c>
      <c r="AF9">
        <v>0</v>
      </c>
      <c r="AG9">
        <v>0</v>
      </c>
      <c r="AH9">
        <v>0</v>
      </c>
      <c r="AI9">
        <v>24033655.1383559</v>
      </c>
      <c r="AJ9">
        <v>23395418.2839977</v>
      </c>
      <c r="AK9">
        <v>-2460479.8940004399</v>
      </c>
      <c r="AL9">
        <v>0</v>
      </c>
      <c r="AM9">
        <v>20934938.389997199</v>
      </c>
      <c r="AN9" s="3"/>
      <c r="AP9" s="3"/>
      <c r="AR9" s="3"/>
      <c r="AT9" s="3"/>
      <c r="AV9" s="3"/>
      <c r="AX9" s="3"/>
      <c r="AZ9" s="3"/>
      <c r="BC9" s="3"/>
      <c r="BE9" s="3"/>
      <c r="BG9" s="3"/>
      <c r="BH9"/>
      <c r="BI9"/>
      <c r="BJ9"/>
      <c r="BK9"/>
      <c r="BL9"/>
      <c r="BM9"/>
    </row>
    <row r="10" spans="1:69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1982005795.96</v>
      </c>
      <c r="F10">
        <v>2058514380.3499899</v>
      </c>
      <c r="G10">
        <v>2159213508.4299998</v>
      </c>
      <c r="H10">
        <v>100699128.080001</v>
      </c>
      <c r="I10">
        <v>2283681198.2097502</v>
      </c>
      <c r="J10">
        <v>109731506.004687</v>
      </c>
      <c r="K10">
        <v>53373827.418880001</v>
      </c>
      <c r="L10">
        <v>0.93387079184057298</v>
      </c>
      <c r="M10">
        <v>7772765.2908378402</v>
      </c>
      <c r="N10">
        <v>3.9164022364798399</v>
      </c>
      <c r="O10">
        <v>37497.459874480199</v>
      </c>
      <c r="P10">
        <v>9.7915426761424804</v>
      </c>
      <c r="Q10">
        <v>43.095951393756799</v>
      </c>
      <c r="R10">
        <v>4.5002073632750399</v>
      </c>
      <c r="S10">
        <v>0</v>
      </c>
      <c r="T10">
        <v>0</v>
      </c>
      <c r="U10">
        <v>7.6496247391932296E-2</v>
      </c>
      <c r="V10">
        <v>0</v>
      </c>
      <c r="W10">
        <v>35390050.132396802</v>
      </c>
      <c r="X10">
        <v>25189722.3940656</v>
      </c>
      <c r="Y10">
        <v>5000042.0991547201</v>
      </c>
      <c r="Z10">
        <v>38507158.735722199</v>
      </c>
      <c r="AA10">
        <v>-628250.67674963595</v>
      </c>
      <c r="AB10">
        <v>2565641.13588701</v>
      </c>
      <c r="AC10">
        <v>-8135229.7783098798</v>
      </c>
      <c r="AD10">
        <v>-866995.83171270404</v>
      </c>
      <c r="AE10">
        <v>0</v>
      </c>
      <c r="AF10">
        <v>0</v>
      </c>
      <c r="AG10">
        <v>3255769.09286517</v>
      </c>
      <c r="AH10">
        <v>0</v>
      </c>
      <c r="AI10">
        <v>100277907.30331901</v>
      </c>
      <c r="AJ10">
        <v>104265541.041126</v>
      </c>
      <c r="AK10">
        <v>-3566412.9611252099</v>
      </c>
      <c r="AL10">
        <v>0</v>
      </c>
      <c r="AM10">
        <v>100699128.080001</v>
      </c>
      <c r="AN10" s="3"/>
      <c r="AP10" s="3"/>
      <c r="AR10" s="3"/>
      <c r="AT10" s="3"/>
      <c r="AV10" s="3"/>
      <c r="AX10" s="3"/>
      <c r="AZ10" s="3"/>
      <c r="BC10" s="3"/>
      <c r="BE10" s="3"/>
      <c r="BG10" s="3"/>
      <c r="BH10"/>
      <c r="BI10"/>
      <c r="BJ10"/>
      <c r="BK10"/>
      <c r="BL10"/>
      <c r="BM10"/>
    </row>
    <row r="11" spans="1:69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1982005795.96</v>
      </c>
      <c r="F11">
        <v>2159213508.4299998</v>
      </c>
      <c r="G11">
        <v>2073487038.28</v>
      </c>
      <c r="H11">
        <v>-85726470.149999797</v>
      </c>
      <c r="I11">
        <v>2122297202.9624901</v>
      </c>
      <c r="J11">
        <v>-161383995.24725199</v>
      </c>
      <c r="K11">
        <v>53288697.102424197</v>
      </c>
      <c r="L11">
        <v>1.0317452836382901</v>
      </c>
      <c r="M11">
        <v>7745481.23211521</v>
      </c>
      <c r="N11">
        <v>2.8613463106180999</v>
      </c>
      <c r="O11">
        <v>35760.626394547202</v>
      </c>
      <c r="P11">
        <v>9.9377664452826906</v>
      </c>
      <c r="Q11">
        <v>42.158846073139003</v>
      </c>
      <c r="R11">
        <v>4.6904854674923504</v>
      </c>
      <c r="S11">
        <v>0</v>
      </c>
      <c r="T11">
        <v>0</v>
      </c>
      <c r="U11">
        <v>7.6496247391932296E-2</v>
      </c>
      <c r="V11">
        <v>0</v>
      </c>
      <c r="W11">
        <v>-4763850.4254479902</v>
      </c>
      <c r="X11">
        <v>-63466194.593059398</v>
      </c>
      <c r="Y11">
        <v>-1297325.3110376699</v>
      </c>
      <c r="Z11">
        <v>-103840935.026802</v>
      </c>
      <c r="AA11">
        <v>27088057.038626298</v>
      </c>
      <c r="AB11">
        <v>2328215.46212932</v>
      </c>
      <c r="AC11">
        <v>-10543556.368255399</v>
      </c>
      <c r="AD11">
        <v>-2068039.3290721499</v>
      </c>
      <c r="AE11">
        <v>0</v>
      </c>
      <c r="AF11">
        <v>0</v>
      </c>
      <c r="AG11">
        <v>0</v>
      </c>
      <c r="AH11">
        <v>0</v>
      </c>
      <c r="AI11">
        <v>-156563628.552919</v>
      </c>
      <c r="AJ11">
        <v>-154338017.241956</v>
      </c>
      <c r="AK11">
        <v>68611547.091956407</v>
      </c>
      <c r="AL11">
        <v>0</v>
      </c>
      <c r="AM11">
        <v>-85726470.149999797</v>
      </c>
      <c r="AN11" s="3"/>
      <c r="AP11" s="3"/>
      <c r="AR11" s="3"/>
      <c r="AT11" s="3"/>
      <c r="AV11" s="3"/>
      <c r="AX11" s="3"/>
      <c r="AZ11" s="3"/>
      <c r="BC11" s="3"/>
      <c r="BE11" s="3"/>
      <c r="BG11" s="3"/>
      <c r="BH11"/>
      <c r="BI11"/>
      <c r="BJ11"/>
      <c r="BK11"/>
      <c r="BL11"/>
      <c r="BM11"/>
    </row>
    <row r="12" spans="1:69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1982005795.96</v>
      </c>
      <c r="F12">
        <v>2073487038.28</v>
      </c>
      <c r="G12">
        <v>2006777276.8699999</v>
      </c>
      <c r="H12">
        <v>-66709761.409998998</v>
      </c>
      <c r="I12">
        <v>2091508602.11256</v>
      </c>
      <c r="J12">
        <v>-30788600.849932801</v>
      </c>
      <c r="K12">
        <v>50477491.032349497</v>
      </c>
      <c r="L12">
        <v>1.06277026274047</v>
      </c>
      <c r="M12">
        <v>7755004.4617863204</v>
      </c>
      <c r="N12">
        <v>3.3160361555710001</v>
      </c>
      <c r="O12">
        <v>34836.138545565504</v>
      </c>
      <c r="P12">
        <v>10.1406948951419</v>
      </c>
      <c r="Q12">
        <v>41.684893621935302</v>
      </c>
      <c r="R12">
        <v>4.9276273848823298</v>
      </c>
      <c r="S12">
        <v>0</v>
      </c>
      <c r="T12">
        <v>0</v>
      </c>
      <c r="U12">
        <v>0.14858457201804401</v>
      </c>
      <c r="V12">
        <v>0</v>
      </c>
      <c r="W12">
        <v>-70751011.558848307</v>
      </c>
      <c r="X12">
        <v>-17781468.311758202</v>
      </c>
      <c r="Y12">
        <v>1759353.9084248601</v>
      </c>
      <c r="Z12">
        <v>47615358.527203299</v>
      </c>
      <c r="AA12">
        <v>14376766.079915499</v>
      </c>
      <c r="AB12">
        <v>3033815.7117359098</v>
      </c>
      <c r="AC12">
        <v>-5200065.2533413097</v>
      </c>
      <c r="AD12">
        <v>-2491989.77056354</v>
      </c>
      <c r="AE12">
        <v>0</v>
      </c>
      <c r="AF12">
        <v>0</v>
      </c>
      <c r="AG12">
        <v>2712784.2546931398</v>
      </c>
      <c r="AH12">
        <v>0</v>
      </c>
      <c r="AI12">
        <v>-26726456.412538599</v>
      </c>
      <c r="AJ12">
        <v>-27367415.230743799</v>
      </c>
      <c r="AK12">
        <v>-39342346.179255098</v>
      </c>
      <c r="AL12">
        <v>0</v>
      </c>
      <c r="AM12">
        <v>-66709761.409998998</v>
      </c>
      <c r="AN12" s="3"/>
      <c r="AP12" s="3"/>
      <c r="AR12" s="3"/>
      <c r="AT12" s="3"/>
      <c r="AV12" s="3"/>
      <c r="AX12" s="3"/>
      <c r="AZ12" s="3"/>
      <c r="BC12" s="3"/>
      <c r="BE12" s="3"/>
      <c r="BG12" s="3"/>
      <c r="BH12"/>
      <c r="BI12"/>
      <c r="BJ12"/>
      <c r="BK12"/>
      <c r="BL12"/>
      <c r="BM12"/>
    </row>
    <row r="13" spans="1:69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1982005795.96</v>
      </c>
      <c r="F13">
        <v>2006777276.8699999</v>
      </c>
      <c r="G13">
        <v>2038141150.5599999</v>
      </c>
      <c r="H13">
        <v>31363873.689998899</v>
      </c>
      <c r="I13">
        <v>2137629588.3854599</v>
      </c>
      <c r="J13">
        <v>46120986.272899501</v>
      </c>
      <c r="K13">
        <v>49319062.1553571</v>
      </c>
      <c r="L13">
        <v>1.04274202161504</v>
      </c>
      <c r="M13">
        <v>7835845.1902625496</v>
      </c>
      <c r="N13">
        <v>4.0544672689716403</v>
      </c>
      <c r="O13">
        <v>34275.857544148203</v>
      </c>
      <c r="P13">
        <v>10.4057786444501</v>
      </c>
      <c r="Q13">
        <v>40.918324264493698</v>
      </c>
      <c r="R13">
        <v>4.8649150580478899</v>
      </c>
      <c r="S13">
        <v>0.16349572960912701</v>
      </c>
      <c r="T13">
        <v>0</v>
      </c>
      <c r="U13">
        <v>0.20355403543842199</v>
      </c>
      <c r="V13">
        <v>0</v>
      </c>
      <c r="W13">
        <v>-40000687.0083756</v>
      </c>
      <c r="X13">
        <v>15281130.738072099</v>
      </c>
      <c r="Y13">
        <v>7474912.8387314603</v>
      </c>
      <c r="Z13">
        <v>65719971.575201303</v>
      </c>
      <c r="AA13">
        <v>7983299.4481270099</v>
      </c>
      <c r="AB13">
        <v>4015574.5438060602</v>
      </c>
      <c r="AC13">
        <v>-7828203.7882065903</v>
      </c>
      <c r="AD13">
        <v>713196.51259637997</v>
      </c>
      <c r="AE13">
        <v>-8001562.5151130902</v>
      </c>
      <c r="AF13">
        <v>0</v>
      </c>
      <c r="AG13">
        <v>2021948.8345831099</v>
      </c>
      <c r="AH13">
        <v>0</v>
      </c>
      <c r="AI13">
        <v>47379581.179422297</v>
      </c>
      <c r="AJ13">
        <v>46563425.829064503</v>
      </c>
      <c r="AK13">
        <v>-15199552.1390655</v>
      </c>
      <c r="AL13">
        <v>0</v>
      </c>
      <c r="AM13">
        <v>31363873.689998899</v>
      </c>
      <c r="AN13" s="3"/>
      <c r="AP13" s="3"/>
      <c r="AR13" s="3"/>
      <c r="AT13" s="3"/>
      <c r="AV13" s="3"/>
      <c r="AX13" s="3"/>
      <c r="AZ13" s="3"/>
      <c r="BC13" s="3"/>
      <c r="BE13" s="3"/>
      <c r="BG13" s="3"/>
      <c r="BH13"/>
      <c r="BI13"/>
      <c r="BJ13"/>
      <c r="BK13"/>
      <c r="BL13"/>
      <c r="BM13"/>
    </row>
    <row r="14" spans="1:69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1982005795.96</v>
      </c>
      <c r="F14">
        <v>2038141150.5599999</v>
      </c>
      <c r="G14">
        <v>2071410232.5</v>
      </c>
      <c r="H14">
        <v>33269081.9399997</v>
      </c>
      <c r="I14">
        <v>2083542740.6367199</v>
      </c>
      <c r="J14">
        <v>-54086847.748735502</v>
      </c>
      <c r="K14">
        <v>48778969.139516801</v>
      </c>
      <c r="L14">
        <v>1.08046571906467</v>
      </c>
      <c r="M14">
        <v>7937154.0910799</v>
      </c>
      <c r="N14">
        <v>4.0873938730295398</v>
      </c>
      <c r="O14">
        <v>34150.688170845599</v>
      </c>
      <c r="P14">
        <v>10.314420342970701</v>
      </c>
      <c r="Q14">
        <v>40.878820848083699</v>
      </c>
      <c r="R14">
        <v>4.9469925011974398</v>
      </c>
      <c r="S14">
        <v>0.63292140278146602</v>
      </c>
      <c r="T14">
        <v>0</v>
      </c>
      <c r="U14">
        <v>0.25079276611763801</v>
      </c>
      <c r="V14">
        <v>0</v>
      </c>
      <c r="W14">
        <v>-13547730.170325199</v>
      </c>
      <c r="X14">
        <v>-22288110.1169242</v>
      </c>
      <c r="Y14">
        <v>9304328.6685456596</v>
      </c>
      <c r="Z14">
        <v>2562340.1174432901</v>
      </c>
      <c r="AA14">
        <v>2692426.2254754999</v>
      </c>
      <c r="AB14">
        <v>-1451830.4551325999</v>
      </c>
      <c r="AC14">
        <v>-321380.02451311698</v>
      </c>
      <c r="AD14">
        <v>-1107339.5168469599</v>
      </c>
      <c r="AE14">
        <v>-28011594.0228163</v>
      </c>
      <c r="AF14">
        <v>0</v>
      </c>
      <c r="AG14">
        <v>1177597.6196419499</v>
      </c>
      <c r="AH14">
        <v>0</v>
      </c>
      <c r="AI14">
        <v>-50991291.675452203</v>
      </c>
      <c r="AJ14">
        <v>-50320903.631966703</v>
      </c>
      <c r="AK14">
        <v>83589985.571966499</v>
      </c>
      <c r="AL14">
        <v>0</v>
      </c>
      <c r="AM14">
        <v>33269081.9399997</v>
      </c>
      <c r="AN14" s="3"/>
      <c r="AP14" s="3"/>
      <c r="AR14" s="3"/>
      <c r="AT14" s="3"/>
      <c r="AV14" s="3"/>
      <c r="AX14" s="3"/>
      <c r="AZ14" s="3"/>
      <c r="BC14" s="3"/>
      <c r="BE14" s="3"/>
      <c r="BG14" s="3"/>
      <c r="BH14"/>
      <c r="BI14"/>
      <c r="BJ14"/>
      <c r="BK14"/>
      <c r="BL14"/>
      <c r="BM14"/>
    </row>
    <row r="15" spans="1:69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1982005795.96</v>
      </c>
      <c r="F15">
        <v>2071410232.5</v>
      </c>
      <c r="G15">
        <v>2072288372.99</v>
      </c>
      <c r="H15">
        <v>878140.49000031501</v>
      </c>
      <c r="I15">
        <v>2036189369.84782</v>
      </c>
      <c r="J15">
        <v>-47353370.788903102</v>
      </c>
      <c r="K15">
        <v>49610749.1752517</v>
      </c>
      <c r="L15">
        <v>1.1104609294024499</v>
      </c>
      <c r="M15">
        <v>8025235.1585930204</v>
      </c>
      <c r="N15">
        <v>3.9222313615073698</v>
      </c>
      <c r="O15">
        <v>34445.965549065702</v>
      </c>
      <c r="P15">
        <v>10.0458607060894</v>
      </c>
      <c r="Q15">
        <v>40.852316643461499</v>
      </c>
      <c r="R15">
        <v>4.9509370327779996</v>
      </c>
      <c r="S15">
        <v>1.3892425646395801</v>
      </c>
      <c r="T15">
        <v>0</v>
      </c>
      <c r="U15">
        <v>0.25079276611763801</v>
      </c>
      <c r="V15">
        <v>0</v>
      </c>
      <c r="W15">
        <v>30117343.742597699</v>
      </c>
      <c r="X15">
        <v>-16086849.981065299</v>
      </c>
      <c r="Y15">
        <v>8483999.0408065803</v>
      </c>
      <c r="Z15">
        <v>-13710268.479162101</v>
      </c>
      <c r="AA15">
        <v>-4501079.9240776896</v>
      </c>
      <c r="AB15">
        <v>-3737215.5873751398</v>
      </c>
      <c r="AC15">
        <v>-276171.944653377</v>
      </c>
      <c r="AD15">
        <v>-12221.934546775101</v>
      </c>
      <c r="AE15">
        <v>-46768138.708456397</v>
      </c>
      <c r="AF15">
        <v>0</v>
      </c>
      <c r="AG15">
        <v>0</v>
      </c>
      <c r="AH15">
        <v>0</v>
      </c>
      <c r="AI15">
        <v>-46490603.775932603</v>
      </c>
      <c r="AJ15">
        <v>-46439253.733016901</v>
      </c>
      <c r="AK15">
        <v>47317394.223017201</v>
      </c>
      <c r="AL15">
        <v>0</v>
      </c>
      <c r="AM15">
        <v>878140.49000031501</v>
      </c>
      <c r="AN15" s="3"/>
      <c r="AP15" s="3"/>
      <c r="AR15" s="3"/>
      <c r="AT15" s="3"/>
      <c r="AV15" s="3"/>
      <c r="AX15" s="3"/>
      <c r="AZ15" s="3"/>
      <c r="BC15" s="3"/>
      <c r="BE15" s="3"/>
      <c r="BG15" s="3"/>
      <c r="BH15"/>
      <c r="BI15"/>
      <c r="BJ15"/>
      <c r="BK15"/>
      <c r="BL15"/>
      <c r="BM15"/>
    </row>
    <row r="16" spans="1:69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1982005795.96</v>
      </c>
      <c r="F16">
        <v>2072288372.99</v>
      </c>
      <c r="G16">
        <v>2061553202.9300001</v>
      </c>
      <c r="H16">
        <v>-10735170.0599996</v>
      </c>
      <c r="I16">
        <v>1989329450.1389799</v>
      </c>
      <c r="J16">
        <v>-46859919.708845899</v>
      </c>
      <c r="K16">
        <v>49617653.565965801</v>
      </c>
      <c r="L16">
        <v>1.1085994785009301</v>
      </c>
      <c r="M16">
        <v>8134601.0257977303</v>
      </c>
      <c r="N16">
        <v>3.7131944769069198</v>
      </c>
      <c r="O16">
        <v>34754.338327604899</v>
      </c>
      <c r="P16">
        <v>10.023007743929201</v>
      </c>
      <c r="Q16">
        <v>40.852507831566598</v>
      </c>
      <c r="R16">
        <v>5.1379719668072603</v>
      </c>
      <c r="S16">
        <v>2.2225746763552299</v>
      </c>
      <c r="T16">
        <v>0</v>
      </c>
      <c r="U16">
        <v>0.58215863595450601</v>
      </c>
      <c r="V16">
        <v>0</v>
      </c>
      <c r="W16">
        <v>6963890.5820721798</v>
      </c>
      <c r="X16">
        <v>-130458.87795337199</v>
      </c>
      <c r="Y16">
        <v>9930113.2500797193</v>
      </c>
      <c r="Z16">
        <v>-18182026.212742601</v>
      </c>
      <c r="AA16">
        <v>-4575266.02336758</v>
      </c>
      <c r="AB16">
        <v>-662372.85272613098</v>
      </c>
      <c r="AC16">
        <v>187772.145838105</v>
      </c>
      <c r="AD16">
        <v>-2157421.07094952</v>
      </c>
      <c r="AE16">
        <v>-51163733.143263496</v>
      </c>
      <c r="AF16">
        <v>0</v>
      </c>
      <c r="AG16">
        <v>12711526.066058701</v>
      </c>
      <c r="AH16">
        <v>0</v>
      </c>
      <c r="AI16">
        <v>-47077976.136954002</v>
      </c>
      <c r="AJ16">
        <v>-47399788.735682398</v>
      </c>
      <c r="AK16">
        <v>36664618.675682701</v>
      </c>
      <c r="AL16">
        <v>0</v>
      </c>
      <c r="AM16">
        <v>-10735170.0599996</v>
      </c>
      <c r="AN16" s="3"/>
      <c r="AP16" s="3"/>
      <c r="AR16" s="3"/>
      <c r="AT16" s="3"/>
      <c r="AV16" s="3"/>
      <c r="AX16" s="3"/>
      <c r="AZ16" s="3"/>
      <c r="BC16" s="3"/>
      <c r="BE16" s="3"/>
      <c r="BG16" s="3"/>
      <c r="BH16"/>
      <c r="BI16"/>
      <c r="BJ16"/>
      <c r="BK16"/>
      <c r="BL16"/>
      <c r="BM16"/>
    </row>
    <row r="17" spans="1:65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1982005795.96</v>
      </c>
      <c r="F17">
        <v>2061553202.9300001</v>
      </c>
      <c r="G17">
        <v>2028750453.3499999</v>
      </c>
      <c r="H17">
        <v>-32802749.580000099</v>
      </c>
      <c r="I17">
        <v>1865723958.0469501</v>
      </c>
      <c r="J17">
        <v>-123605492.092023</v>
      </c>
      <c r="K17">
        <v>50426283.302964203</v>
      </c>
      <c r="L17">
        <v>1.1220928005844</v>
      </c>
      <c r="M17">
        <v>8230440.1908660801</v>
      </c>
      <c r="N17">
        <v>2.76715273083131</v>
      </c>
      <c r="O17">
        <v>35929.964204060001</v>
      </c>
      <c r="P17">
        <v>9.9360436529274008</v>
      </c>
      <c r="Q17">
        <v>40.883902606181501</v>
      </c>
      <c r="R17">
        <v>5.2454096237288699</v>
      </c>
      <c r="S17">
        <v>3.2225746763552299</v>
      </c>
      <c r="T17">
        <v>0</v>
      </c>
      <c r="U17">
        <v>0.90132351811551004</v>
      </c>
      <c r="V17">
        <v>0</v>
      </c>
      <c r="W17">
        <v>32520812.1546464</v>
      </c>
      <c r="X17">
        <v>-9861477.3585627694</v>
      </c>
      <c r="Y17">
        <v>8985186.6663966309</v>
      </c>
      <c r="Z17">
        <v>-92590440.0556961</v>
      </c>
      <c r="AA17">
        <v>-16797018.925757699</v>
      </c>
      <c r="AB17">
        <v>-1103977.7857182301</v>
      </c>
      <c r="AC17">
        <v>406374.61482381902</v>
      </c>
      <c r="AD17">
        <v>-1004186.97087685</v>
      </c>
      <c r="AE17">
        <v>-60247984.965927698</v>
      </c>
      <c r="AF17">
        <v>0</v>
      </c>
      <c r="AG17">
        <v>10970390.3621256</v>
      </c>
      <c r="AH17">
        <v>0</v>
      </c>
      <c r="AI17">
        <v>-128722322.26454601</v>
      </c>
      <c r="AJ17">
        <v>-127667953.682245</v>
      </c>
      <c r="AK17">
        <v>94865204.102245003</v>
      </c>
      <c r="AL17">
        <v>0</v>
      </c>
      <c r="AM17">
        <v>-32802749.580000099</v>
      </c>
      <c r="AN17" s="3"/>
      <c r="AP17" s="3"/>
      <c r="AR17" s="3"/>
      <c r="AT17" s="3"/>
      <c r="AV17" s="3"/>
      <c r="AX17" s="3"/>
      <c r="AZ17" s="3"/>
      <c r="BC17" s="3"/>
      <c r="BE17" s="3"/>
      <c r="BG17" s="3"/>
      <c r="BH17"/>
      <c r="BI17"/>
      <c r="BJ17"/>
      <c r="BK17"/>
      <c r="BL17"/>
      <c r="BM17"/>
    </row>
    <row r="18" spans="1:65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1982005795.96</v>
      </c>
      <c r="F18">
        <v>2028750453.3499999</v>
      </c>
      <c r="G18">
        <v>1944704725.54</v>
      </c>
      <c r="H18">
        <v>-84045727.810000002</v>
      </c>
      <c r="I18">
        <v>1782500926.50563</v>
      </c>
      <c r="J18">
        <v>-83223031.541318804</v>
      </c>
      <c r="K18">
        <v>51170483.274555102</v>
      </c>
      <c r="L18">
        <v>1.14107392251718</v>
      </c>
      <c r="M18">
        <v>8305487.4310387298</v>
      </c>
      <c r="N18">
        <v>2.4508103105144601</v>
      </c>
      <c r="O18">
        <v>36739.208215965496</v>
      </c>
      <c r="P18">
        <v>9.8157797442903192</v>
      </c>
      <c r="Q18">
        <v>40.983856099556903</v>
      </c>
      <c r="R18">
        <v>5.7603430057312499</v>
      </c>
      <c r="S18">
        <v>4.2225746763552303</v>
      </c>
      <c r="T18">
        <v>0</v>
      </c>
      <c r="U18">
        <v>0.97807606224534105</v>
      </c>
      <c r="V18">
        <v>0</v>
      </c>
      <c r="W18">
        <v>21455626.096108001</v>
      </c>
      <c r="X18">
        <v>-10644353.622065499</v>
      </c>
      <c r="Y18">
        <v>7155612.61217786</v>
      </c>
      <c r="Z18">
        <v>-35503144.588939004</v>
      </c>
      <c r="AA18">
        <v>-11079253.7265944</v>
      </c>
      <c r="AB18">
        <v>-1760634.58857859</v>
      </c>
      <c r="AC18">
        <v>961469.60146522406</v>
      </c>
      <c r="AD18">
        <v>-5322443.5220165197</v>
      </c>
      <c r="AE18">
        <v>-59289339.047535598</v>
      </c>
      <c r="AF18">
        <v>0</v>
      </c>
      <c r="AG18">
        <v>2615717.9658645201</v>
      </c>
      <c r="AH18">
        <v>0</v>
      </c>
      <c r="AI18">
        <v>-91410742.820114106</v>
      </c>
      <c r="AJ18">
        <v>-90732636.348990306</v>
      </c>
      <c r="AK18">
        <v>6686908.5389902396</v>
      </c>
      <c r="AL18">
        <v>0</v>
      </c>
      <c r="AM18">
        <v>-84045727.810000002</v>
      </c>
      <c r="AN18" s="3"/>
      <c r="AP18" s="3"/>
      <c r="AR18" s="3"/>
      <c r="AT18" s="3"/>
      <c r="AV18" s="3"/>
      <c r="AX18" s="3"/>
      <c r="AZ18" s="3"/>
      <c r="BC18" s="3"/>
      <c r="BE18" s="3"/>
      <c r="BG18" s="3"/>
      <c r="BH18"/>
      <c r="BI18"/>
      <c r="BJ18"/>
      <c r="BK18"/>
      <c r="BL18"/>
      <c r="BM18"/>
    </row>
    <row r="19" spans="1:65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1982005795.96</v>
      </c>
      <c r="F19">
        <v>1944704725.54</v>
      </c>
      <c r="G19">
        <v>1874629430.3199999</v>
      </c>
      <c r="H19">
        <v>-70075295.220000103</v>
      </c>
      <c r="I19">
        <v>1782400813.03742</v>
      </c>
      <c r="J19">
        <v>-100113.46821248499</v>
      </c>
      <c r="K19">
        <v>51744850.102946602</v>
      </c>
      <c r="L19">
        <v>1.1064619154751101</v>
      </c>
      <c r="M19">
        <v>8399260.8914992604</v>
      </c>
      <c r="N19">
        <v>2.6703515488898</v>
      </c>
      <c r="O19">
        <v>37339.930413868497</v>
      </c>
      <c r="P19">
        <v>9.6628115722948706</v>
      </c>
      <c r="Q19">
        <v>41.021127979784701</v>
      </c>
      <c r="R19">
        <v>5.9215337785000397</v>
      </c>
      <c r="S19">
        <v>5.2225746763552303</v>
      </c>
      <c r="T19">
        <v>0</v>
      </c>
      <c r="U19">
        <v>0.97807606224534105</v>
      </c>
      <c r="V19">
        <v>0</v>
      </c>
      <c r="W19">
        <v>17021625.029064599</v>
      </c>
      <c r="X19">
        <v>18597907.1384679</v>
      </c>
      <c r="Y19">
        <v>8151698.5045990404</v>
      </c>
      <c r="Z19">
        <v>24555992.762761399</v>
      </c>
      <c r="AA19">
        <v>-8406979.0343098491</v>
      </c>
      <c r="AB19">
        <v>-2219198.21281581</v>
      </c>
      <c r="AC19">
        <v>349688.83982887602</v>
      </c>
      <c r="AD19">
        <v>-1627695.5069363599</v>
      </c>
      <c r="AE19">
        <v>-56833139.644895598</v>
      </c>
      <c r="AF19">
        <v>0</v>
      </c>
      <c r="AG19">
        <v>0</v>
      </c>
      <c r="AH19">
        <v>0</v>
      </c>
      <c r="AI19">
        <v>-410100.12423569697</v>
      </c>
      <c r="AJ19">
        <v>-1410228.9069236701</v>
      </c>
      <c r="AK19">
        <v>-68665066.313076407</v>
      </c>
      <c r="AL19">
        <v>0</v>
      </c>
      <c r="AM19">
        <v>-70075295.220000103</v>
      </c>
      <c r="AN19" s="3"/>
      <c r="AP19" s="3"/>
      <c r="AR19" s="3"/>
      <c r="AT19" s="3"/>
      <c r="AV19" s="3"/>
      <c r="AX19" s="3"/>
      <c r="AZ19" s="3"/>
      <c r="BC19" s="3"/>
      <c r="BE19" s="3"/>
      <c r="BG19" s="3"/>
      <c r="BH19"/>
      <c r="BI19"/>
      <c r="BJ19"/>
      <c r="BK19"/>
      <c r="BL19"/>
      <c r="BM19"/>
    </row>
    <row r="20" spans="1:65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1982005795.96</v>
      </c>
      <c r="F20">
        <v>1874629430.3199999</v>
      </c>
      <c r="G20">
        <v>1830572626.3499899</v>
      </c>
      <c r="H20">
        <v>-44056803.970000602</v>
      </c>
      <c r="I20">
        <v>1737491498.7965701</v>
      </c>
      <c r="J20">
        <v>-44909314.240851</v>
      </c>
      <c r="K20">
        <v>51942398.1681339</v>
      </c>
      <c r="L20">
        <v>1.0767597388407599</v>
      </c>
      <c r="M20">
        <v>8481156.0926418807</v>
      </c>
      <c r="N20">
        <v>2.9560754566985299</v>
      </c>
      <c r="O20">
        <v>38094.696885668702</v>
      </c>
      <c r="P20">
        <v>9.5234524029876901</v>
      </c>
      <c r="Q20">
        <v>41.073403477542698</v>
      </c>
      <c r="R20">
        <v>6.1711602035772204</v>
      </c>
      <c r="S20">
        <v>6.2225746763552303</v>
      </c>
      <c r="T20">
        <v>0</v>
      </c>
      <c r="U20">
        <v>1</v>
      </c>
      <c r="V20">
        <v>0.66313958588773203</v>
      </c>
      <c r="W20">
        <v>10254857.773302499</v>
      </c>
      <c r="X20">
        <v>15311134.3904668</v>
      </c>
      <c r="Y20">
        <v>6763792.2571262904</v>
      </c>
      <c r="Z20">
        <v>28677811.1285588</v>
      </c>
      <c r="AA20">
        <v>-9708067.9225425292</v>
      </c>
      <c r="AB20">
        <v>-1963595.6562689799</v>
      </c>
      <c r="AC20">
        <v>469029.11758630001</v>
      </c>
      <c r="AD20">
        <v>-2405972.3293876299</v>
      </c>
      <c r="AE20">
        <v>-54785219.9856323</v>
      </c>
      <c r="AF20">
        <v>0</v>
      </c>
      <c r="AG20">
        <v>506323.93078774598</v>
      </c>
      <c r="AH20">
        <v>-39928436.691672698</v>
      </c>
      <c r="AI20">
        <v>-46808343.9876756</v>
      </c>
      <c r="AJ20">
        <v>-47752245.883947402</v>
      </c>
      <c r="AK20">
        <v>3695441.91394682</v>
      </c>
      <c r="AL20">
        <v>0</v>
      </c>
      <c r="AM20">
        <v>-44056803.970000602</v>
      </c>
      <c r="AN20" s="3"/>
      <c r="AP20" s="3"/>
      <c r="AR20" s="3"/>
      <c r="AT20" s="3"/>
      <c r="AV20" s="3"/>
      <c r="AX20" s="3"/>
      <c r="AZ20" s="3"/>
      <c r="BC20" s="3"/>
      <c r="BE20" s="3"/>
      <c r="BG20" s="3"/>
      <c r="BH20"/>
      <c r="BI20"/>
      <c r="BJ20"/>
      <c r="BK20"/>
      <c r="BL20"/>
      <c r="BM20"/>
    </row>
    <row r="21" spans="1:65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826844308.60800004</v>
      </c>
      <c r="F21">
        <v>0</v>
      </c>
      <c r="G21">
        <v>826844308.60800004</v>
      </c>
      <c r="H21">
        <v>0</v>
      </c>
      <c r="I21">
        <v>778418879.38502395</v>
      </c>
      <c r="J21">
        <v>0</v>
      </c>
      <c r="K21">
        <v>13182251.3176105</v>
      </c>
      <c r="L21">
        <v>0.86995931295744799</v>
      </c>
      <c r="M21">
        <v>2342698.4265177799</v>
      </c>
      <c r="N21">
        <v>1.9330972179496</v>
      </c>
      <c r="O21">
        <v>35729.203733812901</v>
      </c>
      <c r="P21">
        <v>7.95231774721967</v>
      </c>
      <c r="Q21">
        <v>34.140199231586003</v>
      </c>
      <c r="R21">
        <v>3.4118555730131299</v>
      </c>
      <c r="S21">
        <v>0</v>
      </c>
      <c r="T21">
        <v>0</v>
      </c>
      <c r="U21">
        <v>3.9715989646569097E-2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826844308.60800004</v>
      </c>
      <c r="AM21">
        <v>826844308.60800004</v>
      </c>
      <c r="AN21" s="3"/>
      <c r="AP21" s="3"/>
      <c r="AR21" s="3"/>
      <c r="AT21" s="3"/>
      <c r="AV21" s="3"/>
      <c r="AX21" s="3"/>
      <c r="AZ21" s="3"/>
      <c r="BC21" s="3"/>
      <c r="BE21" s="3"/>
      <c r="BG21" s="3"/>
      <c r="BH21"/>
      <c r="BI21"/>
      <c r="BJ21"/>
      <c r="BK21"/>
      <c r="BL21"/>
      <c r="BM21"/>
    </row>
    <row r="22" spans="1:65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833464644.60800004</v>
      </c>
      <c r="F22">
        <v>826844308.60800004</v>
      </c>
      <c r="G22">
        <v>828033113.74899995</v>
      </c>
      <c r="H22">
        <v>-5431530.8590000104</v>
      </c>
      <c r="I22">
        <v>807150120.81509197</v>
      </c>
      <c r="J22">
        <v>21797043.5482479</v>
      </c>
      <c r="K22">
        <v>13160356.087328</v>
      </c>
      <c r="L22">
        <v>0.87241420432272698</v>
      </c>
      <c r="M22">
        <v>2373994.01093113</v>
      </c>
      <c r="N22">
        <v>2.18984900450207</v>
      </c>
      <c r="O22">
        <v>34934.538686562599</v>
      </c>
      <c r="P22">
        <v>7.85675571062598</v>
      </c>
      <c r="Q22">
        <v>32.742217849672102</v>
      </c>
      <c r="R22">
        <v>3.4173216084984399</v>
      </c>
      <c r="S22">
        <v>0</v>
      </c>
      <c r="T22">
        <v>0</v>
      </c>
      <c r="U22">
        <v>3.9400519521070897E-2</v>
      </c>
      <c r="V22">
        <v>0</v>
      </c>
      <c r="W22">
        <v>11701169.474440601</v>
      </c>
      <c r="X22">
        <v>-2260724.2270453498</v>
      </c>
      <c r="Y22">
        <v>5847544.74522442</v>
      </c>
      <c r="Z22">
        <v>14192529.8158362</v>
      </c>
      <c r="AA22">
        <v>4124620.93470266</v>
      </c>
      <c r="AB22">
        <v>-463536.53131592303</v>
      </c>
      <c r="AC22">
        <v>-5991395.3042840501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27150208.907558501</v>
      </c>
      <c r="AJ22">
        <v>26072109.839635599</v>
      </c>
      <c r="AK22">
        <v>-31503640.698635701</v>
      </c>
      <c r="AL22">
        <v>6620335.9999999898</v>
      </c>
      <c r="AM22">
        <v>1188805.14099998</v>
      </c>
      <c r="AN22" s="3"/>
      <c r="AP22" s="3"/>
      <c r="AR22" s="3"/>
      <c r="AT22" s="3"/>
      <c r="AV22" s="3"/>
      <c r="AX22" s="3"/>
      <c r="AZ22" s="3"/>
      <c r="BC22" s="3"/>
      <c r="BE22" s="3"/>
      <c r="BG22" s="3"/>
      <c r="BH22"/>
      <c r="BI22"/>
      <c r="BJ22"/>
      <c r="BK22"/>
      <c r="BL22"/>
      <c r="BM22"/>
    </row>
    <row r="23" spans="1:65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849992306.96800005</v>
      </c>
      <c r="F23">
        <v>828033113.74899995</v>
      </c>
      <c r="G23">
        <v>843165072.45699894</v>
      </c>
      <c r="H23">
        <v>-1395703.65200022</v>
      </c>
      <c r="I23">
        <v>845536199.66598594</v>
      </c>
      <c r="J23">
        <v>22511119.0415316</v>
      </c>
      <c r="K23">
        <v>12694847.964590499</v>
      </c>
      <c r="L23">
        <v>0.86101809695644704</v>
      </c>
      <c r="M23">
        <v>2387167.5204925798</v>
      </c>
      <c r="N23">
        <v>2.5115033123946899</v>
      </c>
      <c r="O23">
        <v>33912.154516616501</v>
      </c>
      <c r="P23">
        <v>7.73155475249545</v>
      </c>
      <c r="Q23">
        <v>31.395239163424201</v>
      </c>
      <c r="R23">
        <v>3.4306824364425399</v>
      </c>
      <c r="S23">
        <v>0</v>
      </c>
      <c r="T23">
        <v>0</v>
      </c>
      <c r="U23">
        <v>3.8634396724294397E-2</v>
      </c>
      <c r="V23">
        <v>0</v>
      </c>
      <c r="W23">
        <v>-10153666.7628485</v>
      </c>
      <c r="X23">
        <v>5734922.8356223898</v>
      </c>
      <c r="Y23">
        <v>6234480.77626557</v>
      </c>
      <c r="Z23">
        <v>16132011.521857001</v>
      </c>
      <c r="AA23">
        <v>6039475.19867157</v>
      </c>
      <c r="AB23">
        <v>-508989.67213538301</v>
      </c>
      <c r="AC23">
        <v>-5270811.2817501603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18207422.615682501</v>
      </c>
      <c r="AJ23">
        <v>20977640.2070309</v>
      </c>
      <c r="AK23">
        <v>-22373343.8590311</v>
      </c>
      <c r="AL23">
        <v>16527662.359999999</v>
      </c>
      <c r="AM23">
        <v>15131958.707999701</v>
      </c>
      <c r="AN23" s="3"/>
      <c r="AP23" s="3"/>
      <c r="AR23" s="3"/>
      <c r="AT23" s="3"/>
      <c r="AV23" s="3"/>
      <c r="AX23" s="3"/>
      <c r="AZ23" s="3"/>
      <c r="BC23" s="3"/>
      <c r="BE23" s="3"/>
      <c r="BG23" s="3"/>
      <c r="BH23"/>
      <c r="BI23"/>
      <c r="BJ23"/>
      <c r="BK23"/>
      <c r="BL23"/>
      <c r="BM23"/>
    </row>
    <row r="24" spans="1:65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849992306.96800005</v>
      </c>
      <c r="F24">
        <v>843165072.45699894</v>
      </c>
      <c r="G24">
        <v>871533868.49699998</v>
      </c>
      <c r="H24">
        <v>28368796.040000401</v>
      </c>
      <c r="I24">
        <v>894056536.05649304</v>
      </c>
      <c r="J24">
        <v>48520336.3905074</v>
      </c>
      <c r="K24">
        <v>12482146.653057501</v>
      </c>
      <c r="L24">
        <v>0.79741232862156997</v>
      </c>
      <c r="M24">
        <v>2436368.5480286502</v>
      </c>
      <c r="N24">
        <v>2.96613847216386</v>
      </c>
      <c r="O24">
        <v>32987.563356074003</v>
      </c>
      <c r="P24">
        <v>7.6104665806668503</v>
      </c>
      <c r="Q24">
        <v>30.3453493710253</v>
      </c>
      <c r="R24">
        <v>3.4306824364425399</v>
      </c>
      <c r="S24">
        <v>0</v>
      </c>
      <c r="T24">
        <v>0</v>
      </c>
      <c r="U24">
        <v>3.8634396724294397E-2</v>
      </c>
      <c r="V24">
        <v>0</v>
      </c>
      <c r="W24">
        <v>-6614147.48882687</v>
      </c>
      <c r="X24">
        <v>15836966.8286287</v>
      </c>
      <c r="Y24">
        <v>6503904.1992651196</v>
      </c>
      <c r="Z24">
        <v>21169187.916202299</v>
      </c>
      <c r="AA24">
        <v>5788021.8362944201</v>
      </c>
      <c r="AB24">
        <v>-617970.85644235602</v>
      </c>
      <c r="AC24">
        <v>-4738654.5028592898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37327307.9322621</v>
      </c>
      <c r="AJ24">
        <v>33472049.5166879</v>
      </c>
      <c r="AK24">
        <v>-5103253.4766875096</v>
      </c>
      <c r="AL24">
        <v>0</v>
      </c>
      <c r="AM24">
        <v>28368796.040000401</v>
      </c>
      <c r="AN24" s="3"/>
      <c r="AP24" s="3"/>
      <c r="AR24" s="3"/>
      <c r="AT24" s="3"/>
      <c r="AV24" s="3"/>
      <c r="AX24" s="3"/>
      <c r="AZ24" s="3"/>
      <c r="BC24" s="3"/>
      <c r="BE24" s="3"/>
      <c r="BG24" s="3"/>
      <c r="BH24"/>
      <c r="BI24"/>
      <c r="BJ24"/>
      <c r="BK24"/>
      <c r="BL24"/>
      <c r="BM24"/>
    </row>
    <row r="25" spans="1:65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849992306.96800005</v>
      </c>
      <c r="F25">
        <v>871533868.49699998</v>
      </c>
      <c r="G25">
        <v>919190510.06599998</v>
      </c>
      <c r="H25">
        <v>47656641.568999998</v>
      </c>
      <c r="I25">
        <v>919874888.99239695</v>
      </c>
      <c r="J25">
        <v>25818352.935904201</v>
      </c>
      <c r="K25">
        <v>12305885.021133499</v>
      </c>
      <c r="L25">
        <v>0.82765530574581603</v>
      </c>
      <c r="M25">
        <v>2486074.6102777901</v>
      </c>
      <c r="N25">
        <v>3.2548475190699002</v>
      </c>
      <c r="O25">
        <v>31613.500680290799</v>
      </c>
      <c r="P25">
        <v>7.4106378769815002</v>
      </c>
      <c r="Q25">
        <v>29.4907882449582</v>
      </c>
      <c r="R25">
        <v>3.6006212651468301</v>
      </c>
      <c r="S25">
        <v>0</v>
      </c>
      <c r="T25">
        <v>0</v>
      </c>
      <c r="U25">
        <v>3.8634396724294397E-2</v>
      </c>
      <c r="V25">
        <v>0</v>
      </c>
      <c r="W25">
        <v>3113301.44501448</v>
      </c>
      <c r="X25">
        <v>-1862938.8702082699</v>
      </c>
      <c r="Y25">
        <v>7763461.5051620305</v>
      </c>
      <c r="Z25">
        <v>12432261.1893667</v>
      </c>
      <c r="AA25">
        <v>9704397.0963610001</v>
      </c>
      <c r="AB25">
        <v>-497182.05903948599</v>
      </c>
      <c r="AC25">
        <v>-4999879.9798782999</v>
      </c>
      <c r="AD25">
        <v>-820975.81416492304</v>
      </c>
      <c r="AE25">
        <v>0</v>
      </c>
      <c r="AF25">
        <v>0</v>
      </c>
      <c r="AG25">
        <v>0</v>
      </c>
      <c r="AH25">
        <v>0</v>
      </c>
      <c r="AI25">
        <v>24832444.5126132</v>
      </c>
      <c r="AJ25">
        <v>27908958.402442999</v>
      </c>
      <c r="AK25">
        <v>19747683.166556899</v>
      </c>
      <c r="AL25">
        <v>0</v>
      </c>
      <c r="AM25">
        <v>47656641.568999998</v>
      </c>
      <c r="AN25" s="3"/>
      <c r="AP25" s="3"/>
      <c r="AR25" s="3"/>
      <c r="AT25" s="3"/>
      <c r="AV25" s="3"/>
      <c r="AX25" s="3"/>
      <c r="AZ25" s="3"/>
      <c r="BC25" s="3"/>
      <c r="BE25" s="3"/>
      <c r="BG25" s="3"/>
      <c r="BH25"/>
      <c r="BI25"/>
      <c r="BJ25"/>
      <c r="BK25"/>
      <c r="BL25"/>
      <c r="BM25"/>
    </row>
    <row r="26" spans="1:65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849992306.96800005</v>
      </c>
      <c r="F26">
        <v>919190510.06599998</v>
      </c>
      <c r="G26">
        <v>909753375.22299898</v>
      </c>
      <c r="H26">
        <v>-9437134.8430003803</v>
      </c>
      <c r="I26">
        <v>909113426.26816106</v>
      </c>
      <c r="J26">
        <v>-10761462.724237099</v>
      </c>
      <c r="K26">
        <v>12357622.7571609</v>
      </c>
      <c r="L26">
        <v>0.90897080816751097</v>
      </c>
      <c r="M26">
        <v>2516411.4292192301</v>
      </c>
      <c r="N26">
        <v>3.4441812239145002</v>
      </c>
      <c r="O26">
        <v>31979.378625465801</v>
      </c>
      <c r="P26">
        <v>7.2887716289143496</v>
      </c>
      <c r="Q26">
        <v>28.7606383495899</v>
      </c>
      <c r="R26">
        <v>3.80949264933618</v>
      </c>
      <c r="S26">
        <v>0</v>
      </c>
      <c r="T26">
        <v>0</v>
      </c>
      <c r="U26">
        <v>3.8634396724294397E-2</v>
      </c>
      <c r="V26">
        <v>0</v>
      </c>
      <c r="W26">
        <v>-2841635.0702875201</v>
      </c>
      <c r="X26">
        <v>-10643678.9239955</v>
      </c>
      <c r="Y26">
        <v>4013987.62473292</v>
      </c>
      <c r="Z26">
        <v>8021731.4095750097</v>
      </c>
      <c r="AA26">
        <v>-2687230.8848552601</v>
      </c>
      <c r="AB26">
        <v>-539883.72169137397</v>
      </c>
      <c r="AC26">
        <v>-3192077.1698229802</v>
      </c>
      <c r="AD26">
        <v>-928306.74256769195</v>
      </c>
      <c r="AE26">
        <v>0</v>
      </c>
      <c r="AF26">
        <v>0</v>
      </c>
      <c r="AG26">
        <v>0</v>
      </c>
      <c r="AH26">
        <v>0</v>
      </c>
      <c r="AI26">
        <v>-8797093.4789124504</v>
      </c>
      <c r="AJ26">
        <v>-10888785.120531101</v>
      </c>
      <c r="AK26">
        <v>1451650.2775307801</v>
      </c>
      <c r="AL26">
        <v>0</v>
      </c>
      <c r="AM26">
        <v>-9437134.8430003803</v>
      </c>
      <c r="AN26" s="3"/>
      <c r="AP26" s="3"/>
      <c r="AR26" s="3"/>
      <c r="AT26" s="3"/>
      <c r="AV26" s="3"/>
      <c r="AX26" s="3"/>
      <c r="AZ26" s="3"/>
      <c r="BC26" s="3"/>
      <c r="BE26" s="3"/>
      <c r="BG26" s="3"/>
      <c r="BH26"/>
      <c r="BI26"/>
      <c r="BJ26"/>
      <c r="BK26"/>
      <c r="BL26"/>
      <c r="BM26"/>
    </row>
    <row r="27" spans="1:65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849992306.96800005</v>
      </c>
      <c r="F27">
        <v>909753375.22299898</v>
      </c>
      <c r="G27">
        <v>994745706.73699999</v>
      </c>
      <c r="H27">
        <v>84992331.514000207</v>
      </c>
      <c r="I27">
        <v>958779987.87132204</v>
      </c>
      <c r="J27">
        <v>49666561.603161</v>
      </c>
      <c r="K27">
        <v>12688138.82901</v>
      </c>
      <c r="L27">
        <v>0.89397439167305204</v>
      </c>
      <c r="M27">
        <v>2528895.48366977</v>
      </c>
      <c r="N27">
        <v>3.8555976576233699</v>
      </c>
      <c r="O27">
        <v>31717.224762009901</v>
      </c>
      <c r="P27">
        <v>7.51069428584095</v>
      </c>
      <c r="Q27">
        <v>28.044199708268899</v>
      </c>
      <c r="R27">
        <v>3.8534175061017399</v>
      </c>
      <c r="S27">
        <v>0</v>
      </c>
      <c r="T27">
        <v>0</v>
      </c>
      <c r="U27">
        <v>3.8634396724294397E-2</v>
      </c>
      <c r="V27">
        <v>0</v>
      </c>
      <c r="W27">
        <v>27483607.9059962</v>
      </c>
      <c r="X27">
        <v>1812460.3845548399</v>
      </c>
      <c r="Y27">
        <v>1784789.07085233</v>
      </c>
      <c r="Z27">
        <v>16584271.305740001</v>
      </c>
      <c r="AA27">
        <v>1721520.4385947201</v>
      </c>
      <c r="AB27">
        <v>1166216.15095898</v>
      </c>
      <c r="AC27">
        <v>-2484922.6424824898</v>
      </c>
      <c r="AD27">
        <v>-117758.798608435</v>
      </c>
      <c r="AE27">
        <v>0</v>
      </c>
      <c r="AF27">
        <v>0</v>
      </c>
      <c r="AG27">
        <v>0</v>
      </c>
      <c r="AH27">
        <v>0</v>
      </c>
      <c r="AI27">
        <v>47950183.815606199</v>
      </c>
      <c r="AJ27">
        <v>48769496.6665885</v>
      </c>
      <c r="AK27">
        <v>36222834.8474117</v>
      </c>
      <c r="AL27">
        <v>0</v>
      </c>
      <c r="AM27">
        <v>84992331.514000207</v>
      </c>
      <c r="AN27" s="3"/>
      <c r="AP27" s="3"/>
      <c r="AR27" s="3"/>
      <c r="AT27" s="3"/>
      <c r="AV27" s="3"/>
      <c r="AX27" s="3"/>
      <c r="AZ27" s="3"/>
      <c r="BC27" s="3"/>
      <c r="BE27" s="3"/>
      <c r="BG27" s="3"/>
      <c r="BH27"/>
      <c r="BI27"/>
      <c r="BJ27"/>
      <c r="BK27"/>
      <c r="BL27"/>
      <c r="BM27"/>
    </row>
    <row r="28" spans="1:65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849992306.96800005</v>
      </c>
      <c r="F28">
        <v>994745706.73699999</v>
      </c>
      <c r="G28">
        <v>916284363.54299903</v>
      </c>
      <c r="H28">
        <v>-78461343.194000304</v>
      </c>
      <c r="I28">
        <v>878853316.26919901</v>
      </c>
      <c r="J28">
        <v>-79926671.602122694</v>
      </c>
      <c r="K28">
        <v>12381739.0328984</v>
      </c>
      <c r="L28">
        <v>1.0089238141663399</v>
      </c>
      <c r="M28">
        <v>2514097.0201421399</v>
      </c>
      <c r="N28">
        <v>2.7997390667432298</v>
      </c>
      <c r="O28">
        <v>30191.394134674501</v>
      </c>
      <c r="P28">
        <v>7.5978298161442401</v>
      </c>
      <c r="Q28">
        <v>27.412538933745601</v>
      </c>
      <c r="R28">
        <v>4.0523071933928296</v>
      </c>
      <c r="S28">
        <v>0</v>
      </c>
      <c r="T28">
        <v>0</v>
      </c>
      <c r="U28">
        <v>3.8634396724294397E-2</v>
      </c>
      <c r="V28">
        <v>0</v>
      </c>
      <c r="W28">
        <v>-11325644.2295145</v>
      </c>
      <c r="X28">
        <v>-33172151.5181293</v>
      </c>
      <c r="Y28">
        <v>-1515418.6972934899</v>
      </c>
      <c r="Z28">
        <v>-48289362.100157</v>
      </c>
      <c r="AA28">
        <v>13230172.2533429</v>
      </c>
      <c r="AB28">
        <v>422497.41778183798</v>
      </c>
      <c r="AC28">
        <v>-2814093.8870892799</v>
      </c>
      <c r="AD28">
        <v>-1201191.06960515</v>
      </c>
      <c r="AE28">
        <v>0</v>
      </c>
      <c r="AF28">
        <v>0</v>
      </c>
      <c r="AG28">
        <v>0</v>
      </c>
      <c r="AH28">
        <v>0</v>
      </c>
      <c r="AI28">
        <v>-84665191.830664098</v>
      </c>
      <c r="AJ28">
        <v>-82184894.912451506</v>
      </c>
      <c r="AK28">
        <v>3723551.7184510999</v>
      </c>
      <c r="AL28">
        <v>0</v>
      </c>
      <c r="AM28">
        <v>-78461343.194000304</v>
      </c>
      <c r="AN28" s="3"/>
      <c r="AP28" s="3"/>
      <c r="AR28" s="3"/>
      <c r="AT28" s="3"/>
      <c r="AV28" s="3"/>
      <c r="AX28" s="3"/>
      <c r="AZ28" s="3"/>
      <c r="BC28" s="3"/>
      <c r="BE28" s="3"/>
      <c r="BG28" s="3"/>
      <c r="BH28"/>
      <c r="BI28"/>
      <c r="BJ28"/>
      <c r="BK28"/>
      <c r="BL28"/>
      <c r="BM28"/>
    </row>
    <row r="29" spans="1:65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849992306.96800005</v>
      </c>
      <c r="F29">
        <v>916284363.54299903</v>
      </c>
      <c r="G29">
        <v>907579934.87899995</v>
      </c>
      <c r="H29">
        <v>-11693167.8789996</v>
      </c>
      <c r="I29">
        <v>898535601.76804495</v>
      </c>
      <c r="J29">
        <v>15777670.8402845</v>
      </c>
      <c r="K29">
        <v>12074295.444972999</v>
      </c>
      <c r="L29">
        <v>1.0115485296433899</v>
      </c>
      <c r="M29">
        <v>2533110.0883666901</v>
      </c>
      <c r="N29">
        <v>3.2587874760922202</v>
      </c>
      <c r="O29">
        <v>29718.173485593099</v>
      </c>
      <c r="P29">
        <v>7.8640821114144899</v>
      </c>
      <c r="Q29">
        <v>26.917255815792199</v>
      </c>
      <c r="R29">
        <v>4.0903277693061399</v>
      </c>
      <c r="S29">
        <v>0</v>
      </c>
      <c r="T29">
        <v>0</v>
      </c>
      <c r="U29">
        <v>3.8634396724294397E-2</v>
      </c>
      <c r="V29">
        <v>0</v>
      </c>
      <c r="W29">
        <v>-11401029.870579001</v>
      </c>
      <c r="X29">
        <v>1008846.05467298</v>
      </c>
      <c r="Y29">
        <v>3009722.3434620001</v>
      </c>
      <c r="Z29">
        <v>21455970.149245501</v>
      </c>
      <c r="AA29">
        <v>3849483.69778531</v>
      </c>
      <c r="AB29">
        <v>1861318.6317767401</v>
      </c>
      <c r="AC29">
        <v>-2585058.0937059699</v>
      </c>
      <c r="AD29">
        <v>64003.975818426501</v>
      </c>
      <c r="AE29">
        <v>0</v>
      </c>
      <c r="AF29">
        <v>0</v>
      </c>
      <c r="AG29">
        <v>0</v>
      </c>
      <c r="AH29">
        <v>0</v>
      </c>
      <c r="AI29">
        <v>17263256.888475999</v>
      </c>
      <c r="AJ29">
        <v>17522386.704651698</v>
      </c>
      <c r="AK29">
        <v>-29215554.583651401</v>
      </c>
      <c r="AL29">
        <v>0</v>
      </c>
      <c r="AM29">
        <v>-11693167.8789996</v>
      </c>
      <c r="AN29" s="3"/>
      <c r="AP29" s="3"/>
      <c r="AR29" s="3"/>
      <c r="AT29" s="3"/>
      <c r="AV29" s="3"/>
      <c r="AX29" s="3"/>
      <c r="AZ29" s="3"/>
      <c r="BC29" s="3"/>
      <c r="BE29" s="3"/>
      <c r="BG29" s="3"/>
      <c r="BH29"/>
      <c r="BI29"/>
      <c r="BJ29"/>
      <c r="BK29"/>
      <c r="BL29"/>
      <c r="BM29"/>
    </row>
    <row r="30" spans="1:65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849992306.96800005</v>
      </c>
      <c r="F30">
        <v>907579934.87899995</v>
      </c>
      <c r="G30">
        <v>946328160.82099998</v>
      </c>
      <c r="H30">
        <v>38748225.942000002</v>
      </c>
      <c r="I30">
        <v>931623381.45671499</v>
      </c>
      <c r="J30">
        <v>33087779.688669998</v>
      </c>
      <c r="K30">
        <v>11881927.0461295</v>
      </c>
      <c r="L30">
        <v>0.98428497723653496</v>
      </c>
      <c r="M30">
        <v>2555129.64564774</v>
      </c>
      <c r="N30">
        <v>3.99788951306838</v>
      </c>
      <c r="O30">
        <v>29140.014259295102</v>
      </c>
      <c r="P30">
        <v>8.1299891494129692</v>
      </c>
      <c r="Q30">
        <v>26.445862096494601</v>
      </c>
      <c r="R30">
        <v>4.1664117460602199</v>
      </c>
      <c r="S30">
        <v>0</v>
      </c>
      <c r="T30">
        <v>0</v>
      </c>
      <c r="U30">
        <v>5.1329832802407299E-2</v>
      </c>
      <c r="V30">
        <v>0</v>
      </c>
      <c r="W30">
        <v>-10923940.386970799</v>
      </c>
      <c r="X30">
        <v>6839027.9704985702</v>
      </c>
      <c r="Y30">
        <v>2430773.6155163101</v>
      </c>
      <c r="Z30">
        <v>30077932.086405098</v>
      </c>
      <c r="AA30">
        <v>4811306.6954941098</v>
      </c>
      <c r="AB30">
        <v>1622748.9009153701</v>
      </c>
      <c r="AC30">
        <v>-2042839.74724482</v>
      </c>
      <c r="AD30">
        <v>-620777.51983084495</v>
      </c>
      <c r="AE30">
        <v>0</v>
      </c>
      <c r="AF30">
        <v>0</v>
      </c>
      <c r="AG30">
        <v>238709.530300971</v>
      </c>
      <c r="AH30">
        <v>0</v>
      </c>
      <c r="AI30">
        <v>32432941.145083901</v>
      </c>
      <c r="AJ30">
        <v>32330392.542584401</v>
      </c>
      <c r="AK30">
        <v>6417833.3994156299</v>
      </c>
      <c r="AL30">
        <v>0</v>
      </c>
      <c r="AM30">
        <v>38748225.942000002</v>
      </c>
      <c r="AN30" s="3"/>
      <c r="AP30" s="3"/>
      <c r="AR30" s="3"/>
      <c r="AT30" s="3"/>
      <c r="AV30" s="3"/>
      <c r="AX30" s="3"/>
      <c r="AZ30" s="3"/>
      <c r="BC30" s="3"/>
      <c r="BE30" s="3"/>
      <c r="BG30" s="3"/>
      <c r="BH30"/>
      <c r="BI30"/>
      <c r="BJ30"/>
      <c r="BK30"/>
      <c r="BL30"/>
      <c r="BM30"/>
    </row>
    <row r="31" spans="1:65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873295591.96800005</v>
      </c>
      <c r="F31">
        <v>946328160.82099998</v>
      </c>
      <c r="G31">
        <v>966527544.56200004</v>
      </c>
      <c r="H31">
        <v>-3103901.2590003</v>
      </c>
      <c r="I31">
        <v>938285523.65073895</v>
      </c>
      <c r="J31">
        <v>-18719170.501570001</v>
      </c>
      <c r="K31">
        <v>11464510.1677565</v>
      </c>
      <c r="L31">
        <v>0.969699690863564</v>
      </c>
      <c r="M31">
        <v>2558774.8850616398</v>
      </c>
      <c r="N31">
        <v>4.0118082101766701</v>
      </c>
      <c r="O31">
        <v>28863.816411971198</v>
      </c>
      <c r="P31">
        <v>8.2704216428455197</v>
      </c>
      <c r="Q31">
        <v>26.526002712282001</v>
      </c>
      <c r="R31">
        <v>4.11443983679911</v>
      </c>
      <c r="S31">
        <v>0</v>
      </c>
      <c r="T31">
        <v>0</v>
      </c>
      <c r="U31">
        <v>8.3797081243805804E-2</v>
      </c>
      <c r="V31">
        <v>0</v>
      </c>
      <c r="W31">
        <v>-27190534.0455378</v>
      </c>
      <c r="X31">
        <v>-283718.80435697699</v>
      </c>
      <c r="Y31">
        <v>3232865.5730220801</v>
      </c>
      <c r="Z31">
        <v>575212.53113566898</v>
      </c>
      <c r="AA31">
        <v>2403476.17192392</v>
      </c>
      <c r="AB31">
        <v>349673.54210718401</v>
      </c>
      <c r="AC31">
        <v>-489036.40009648801</v>
      </c>
      <c r="AD31">
        <v>26136.7049006538</v>
      </c>
      <c r="AE31">
        <v>0</v>
      </c>
      <c r="AF31">
        <v>0</v>
      </c>
      <c r="AG31">
        <v>703815.74990978499</v>
      </c>
      <c r="AH31">
        <v>0</v>
      </c>
      <c r="AI31">
        <v>-20672108.976992</v>
      </c>
      <c r="AJ31">
        <v>-21227036.315243099</v>
      </c>
      <c r="AK31">
        <v>18123135.056242801</v>
      </c>
      <c r="AL31">
        <v>23303285</v>
      </c>
      <c r="AM31">
        <v>20199383.740999602</v>
      </c>
      <c r="AN31" s="3"/>
      <c r="AP31" s="3"/>
      <c r="AR31" s="3"/>
      <c r="AT31" s="3"/>
      <c r="AV31" s="3"/>
      <c r="AX31" s="3"/>
      <c r="AZ31" s="3"/>
      <c r="BC31" s="3"/>
      <c r="BE31" s="3"/>
      <c r="BG31" s="3"/>
      <c r="BH31"/>
      <c r="BI31"/>
      <c r="BJ31"/>
      <c r="BK31"/>
      <c r="BL31"/>
      <c r="BM31"/>
    </row>
    <row r="32" spans="1:65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873295591.96800005</v>
      </c>
      <c r="F32">
        <v>966527544.56200004</v>
      </c>
      <c r="G32">
        <v>950051312.04700005</v>
      </c>
      <c r="H32">
        <v>-16476232.514999799</v>
      </c>
      <c r="I32">
        <v>932945002.11755705</v>
      </c>
      <c r="J32">
        <v>-5340521.5331811802</v>
      </c>
      <c r="K32">
        <v>11478189.7581596</v>
      </c>
      <c r="L32">
        <v>1.00770825423419</v>
      </c>
      <c r="M32">
        <v>2595456.5865964801</v>
      </c>
      <c r="N32">
        <v>3.85433507739531</v>
      </c>
      <c r="O32">
        <v>29041.225923024798</v>
      </c>
      <c r="P32">
        <v>8.1306978507837293</v>
      </c>
      <c r="Q32">
        <v>26.356244416233299</v>
      </c>
      <c r="R32">
        <v>4.2115553270299397</v>
      </c>
      <c r="S32">
        <v>0</v>
      </c>
      <c r="T32">
        <v>0</v>
      </c>
      <c r="U32">
        <v>0.141709774740892</v>
      </c>
      <c r="V32">
        <v>0</v>
      </c>
      <c r="W32">
        <v>6653316.9068736704</v>
      </c>
      <c r="X32">
        <v>-8632933.0355866607</v>
      </c>
      <c r="Y32">
        <v>5620029.5985648604</v>
      </c>
      <c r="Z32">
        <v>-6230983.8611412998</v>
      </c>
      <c r="AA32">
        <v>-1075430.69403286</v>
      </c>
      <c r="AB32">
        <v>-1244695.1566546899</v>
      </c>
      <c r="AC32">
        <v>-940322.51269927004</v>
      </c>
      <c r="AD32">
        <v>-345435.33614767401</v>
      </c>
      <c r="AE32">
        <v>0</v>
      </c>
      <c r="AF32">
        <v>0</v>
      </c>
      <c r="AG32">
        <v>1060085.8724211</v>
      </c>
      <c r="AH32">
        <v>0</v>
      </c>
      <c r="AI32">
        <v>-5136368.2184028402</v>
      </c>
      <c r="AJ32">
        <v>-5159030.0411847597</v>
      </c>
      <c r="AK32">
        <v>-11317202.473815</v>
      </c>
      <c r="AL32">
        <v>0</v>
      </c>
      <c r="AM32">
        <v>-16476232.514999799</v>
      </c>
      <c r="AN32" s="3"/>
      <c r="AP32" s="3"/>
      <c r="AR32" s="3"/>
      <c r="AT32" s="3"/>
      <c r="AV32" s="3"/>
      <c r="AX32" s="3"/>
      <c r="AZ32" s="3"/>
      <c r="BC32" s="3"/>
      <c r="BE32" s="3"/>
      <c r="BG32" s="3"/>
      <c r="BH32"/>
      <c r="BI32"/>
      <c r="BJ32"/>
      <c r="BK32"/>
      <c r="BL32"/>
      <c r="BM32"/>
    </row>
    <row r="33" spans="1:65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873295591.96800005</v>
      </c>
      <c r="F33">
        <v>950051312.04700005</v>
      </c>
      <c r="G33">
        <v>946875189.88199997</v>
      </c>
      <c r="H33">
        <v>-3176122.16499973</v>
      </c>
      <c r="I33">
        <v>941367221.91238403</v>
      </c>
      <c r="J33">
        <v>8422219.7948264293</v>
      </c>
      <c r="K33">
        <v>11646853.193252601</v>
      </c>
      <c r="L33">
        <v>0.99464981844985501</v>
      </c>
      <c r="M33">
        <v>2630689.7474088399</v>
      </c>
      <c r="N33">
        <v>3.6341916576424498</v>
      </c>
      <c r="O33">
        <v>29130.7643200436</v>
      </c>
      <c r="P33">
        <v>8.1374378522610709</v>
      </c>
      <c r="Q33">
        <v>26.263528226416099</v>
      </c>
      <c r="R33">
        <v>4.2913148711670299</v>
      </c>
      <c r="S33">
        <v>0.15559355539490499</v>
      </c>
      <c r="T33">
        <v>0</v>
      </c>
      <c r="U33">
        <v>0.26114239195467798</v>
      </c>
      <c r="V33">
        <v>0</v>
      </c>
      <c r="W33">
        <v>13244591.1537412</v>
      </c>
      <c r="X33">
        <v>4125806.4114626301</v>
      </c>
      <c r="Y33">
        <v>4176060.0540095302</v>
      </c>
      <c r="Z33">
        <v>-8811983.3839548193</v>
      </c>
      <c r="AA33">
        <v>-836203.15565651504</v>
      </c>
      <c r="AB33">
        <v>179255.311481271</v>
      </c>
      <c r="AC33">
        <v>-423963.79082450899</v>
      </c>
      <c r="AD33">
        <v>-422187.80451955699</v>
      </c>
      <c r="AE33">
        <v>-4197992.2063112101</v>
      </c>
      <c r="AF33">
        <v>0</v>
      </c>
      <c r="AG33">
        <v>1647772.75513917</v>
      </c>
      <c r="AH33">
        <v>0</v>
      </c>
      <c r="AI33">
        <v>8681155.3445672803</v>
      </c>
      <c r="AJ33">
        <v>8659402.3365609795</v>
      </c>
      <c r="AK33">
        <v>-11835524.501560699</v>
      </c>
      <c r="AL33">
        <v>0</v>
      </c>
      <c r="AM33">
        <v>-3176122.16499973</v>
      </c>
      <c r="AN33" s="3"/>
      <c r="AP33" s="3"/>
      <c r="AR33" s="3"/>
      <c r="AT33" s="3"/>
      <c r="AV33" s="3"/>
      <c r="AX33" s="3"/>
      <c r="AZ33" s="3"/>
      <c r="BC33" s="3"/>
      <c r="BE33" s="3"/>
      <c r="BG33" s="3"/>
      <c r="BH33"/>
      <c r="BI33"/>
      <c r="BJ33"/>
      <c r="BK33"/>
      <c r="BL33"/>
      <c r="BM33"/>
    </row>
    <row r="34" spans="1:65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873295591.96800005</v>
      </c>
      <c r="F34">
        <v>946875189.88199997</v>
      </c>
      <c r="G34">
        <v>922077657.42799997</v>
      </c>
      <c r="H34">
        <v>-24797532.4540001</v>
      </c>
      <c r="I34">
        <v>890358509.89125502</v>
      </c>
      <c r="J34">
        <v>-51008712.0211294</v>
      </c>
      <c r="K34">
        <v>12047082.2274381</v>
      </c>
      <c r="L34">
        <v>1.00388637505914</v>
      </c>
      <c r="M34">
        <v>2666207.8107936601</v>
      </c>
      <c r="N34">
        <v>2.6626376593162502</v>
      </c>
      <c r="O34">
        <v>30348.751806230899</v>
      </c>
      <c r="P34">
        <v>7.9451637531096102</v>
      </c>
      <c r="Q34">
        <v>26.2085490648555</v>
      </c>
      <c r="R34">
        <v>4.4884968463266102</v>
      </c>
      <c r="S34">
        <v>0.96816107163057896</v>
      </c>
      <c r="T34">
        <v>0</v>
      </c>
      <c r="U34">
        <v>0.47948101213288002</v>
      </c>
      <c r="V34">
        <v>0</v>
      </c>
      <c r="W34">
        <v>24484984.8375552</v>
      </c>
      <c r="X34">
        <v>-3766258.3495684001</v>
      </c>
      <c r="Y34">
        <v>4098053.6386686801</v>
      </c>
      <c r="Z34">
        <v>-44187888.082839198</v>
      </c>
      <c r="AA34">
        <v>-9425993.4834837392</v>
      </c>
      <c r="AB34">
        <v>-1376210.8568053499</v>
      </c>
      <c r="AC34">
        <v>-335185.35885040701</v>
      </c>
      <c r="AD34">
        <v>-776923.52967718896</v>
      </c>
      <c r="AE34">
        <v>-22414270.388767399</v>
      </c>
      <c r="AF34">
        <v>0</v>
      </c>
      <c r="AG34">
        <v>3368424.9862388899</v>
      </c>
      <c r="AH34">
        <v>0</v>
      </c>
      <c r="AI34">
        <v>-50331266.587528899</v>
      </c>
      <c r="AJ34">
        <v>-50935524.650885098</v>
      </c>
      <c r="AK34">
        <v>26137992.1968849</v>
      </c>
      <c r="AL34">
        <v>0</v>
      </c>
      <c r="AM34">
        <v>-24797532.4540001</v>
      </c>
      <c r="AN34" s="3"/>
      <c r="AP34" s="3"/>
      <c r="AR34" s="3"/>
      <c r="AT34" s="3"/>
      <c r="AV34" s="3"/>
      <c r="AX34" s="3"/>
      <c r="AZ34" s="3"/>
      <c r="BC34" s="3"/>
      <c r="BE34" s="3"/>
      <c r="BG34" s="3"/>
      <c r="BH34"/>
      <c r="BI34"/>
      <c r="BJ34"/>
      <c r="BK34"/>
      <c r="BL34"/>
      <c r="BM34"/>
    </row>
    <row r="35" spans="1:65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873295591.96800005</v>
      </c>
      <c r="F35">
        <v>922077657.42799997</v>
      </c>
      <c r="G35">
        <v>882769337.01400006</v>
      </c>
      <c r="H35">
        <v>-39308320.414000101</v>
      </c>
      <c r="I35">
        <v>869119311.43554103</v>
      </c>
      <c r="J35">
        <v>-21239198.455712799</v>
      </c>
      <c r="K35">
        <v>12489384.737149199</v>
      </c>
      <c r="L35">
        <v>1.01572773230026</v>
      </c>
      <c r="M35">
        <v>2699933.5118777198</v>
      </c>
      <c r="N35">
        <v>2.36044691493557</v>
      </c>
      <c r="O35">
        <v>31136.881092227901</v>
      </c>
      <c r="P35">
        <v>7.79650640425647</v>
      </c>
      <c r="Q35">
        <v>26.123790724734501</v>
      </c>
      <c r="R35">
        <v>5.0142272292723904</v>
      </c>
      <c r="S35">
        <v>1.9121764434592301</v>
      </c>
      <c r="T35">
        <v>0</v>
      </c>
      <c r="U35">
        <v>0.62237661818853596</v>
      </c>
      <c r="V35">
        <v>0</v>
      </c>
      <c r="W35">
        <v>24988570.008437999</v>
      </c>
      <c r="X35">
        <v>-2939935.2936702301</v>
      </c>
      <c r="Y35">
        <v>3838876.3610103</v>
      </c>
      <c r="Z35">
        <v>-15893179.952324299</v>
      </c>
      <c r="AA35">
        <v>-5753976.3898866102</v>
      </c>
      <c r="AB35">
        <v>-889620.26975334703</v>
      </c>
      <c r="AC35">
        <v>-417774.27743608202</v>
      </c>
      <c r="AD35">
        <v>-2368285.8104479401</v>
      </c>
      <c r="AE35">
        <v>-24840501.434448499</v>
      </c>
      <c r="AF35">
        <v>0</v>
      </c>
      <c r="AG35">
        <v>2311739.7622859301</v>
      </c>
      <c r="AH35">
        <v>0</v>
      </c>
      <c r="AI35">
        <v>-21964087.2962327</v>
      </c>
      <c r="AJ35">
        <v>-22243579.432415999</v>
      </c>
      <c r="AK35">
        <v>-17064740.981584001</v>
      </c>
      <c r="AL35">
        <v>0</v>
      </c>
      <c r="AM35">
        <v>-39308320.414000101</v>
      </c>
      <c r="AN35" s="3"/>
      <c r="AP35" s="3"/>
      <c r="AR35" s="3"/>
      <c r="AT35" s="3"/>
      <c r="AV35" s="3"/>
      <c r="AX35" s="3"/>
      <c r="AZ35" s="3"/>
      <c r="BC35" s="3"/>
      <c r="BE35" s="3"/>
      <c r="BG35" s="3"/>
      <c r="BH35"/>
      <c r="BI35"/>
      <c r="BJ35"/>
      <c r="BK35"/>
      <c r="BL35"/>
      <c r="BM35"/>
    </row>
    <row r="36" spans="1:65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873295591.96800005</v>
      </c>
      <c r="F36">
        <v>882769337.01400006</v>
      </c>
      <c r="G36">
        <v>845676010.36500001</v>
      </c>
      <c r="H36">
        <v>-37093326.648999996</v>
      </c>
      <c r="I36">
        <v>865448429.80522597</v>
      </c>
      <c r="J36">
        <v>-3670881.6303152</v>
      </c>
      <c r="K36">
        <v>12657468.349457501</v>
      </c>
      <c r="L36">
        <v>1.0230144683656499</v>
      </c>
      <c r="M36">
        <v>2737260.6294643399</v>
      </c>
      <c r="N36">
        <v>2.5721625698392399</v>
      </c>
      <c r="O36">
        <v>31245.637139037</v>
      </c>
      <c r="P36">
        <v>7.5080173635779603</v>
      </c>
      <c r="Q36">
        <v>25.994032454727801</v>
      </c>
      <c r="R36">
        <v>5.2281171044476</v>
      </c>
      <c r="S36">
        <v>2.8620803484229498</v>
      </c>
      <c r="T36">
        <v>0</v>
      </c>
      <c r="U36">
        <v>0.75467233907914799</v>
      </c>
      <c r="V36">
        <v>0</v>
      </c>
      <c r="W36">
        <v>8316310.4851674102</v>
      </c>
      <c r="X36">
        <v>503622.53630145499</v>
      </c>
      <c r="Y36">
        <v>3902537.0985504198</v>
      </c>
      <c r="Z36">
        <v>10991994.984597901</v>
      </c>
      <c r="AA36">
        <v>-1145805.0893566699</v>
      </c>
      <c r="AB36">
        <v>-1762714.5256334101</v>
      </c>
      <c r="AC36">
        <v>-577594.42218608398</v>
      </c>
      <c r="AD36">
        <v>-1052304.9709268799</v>
      </c>
      <c r="AE36">
        <v>-23936894.1632329</v>
      </c>
      <c r="AF36">
        <v>0</v>
      </c>
      <c r="AG36">
        <v>1706789.0194930399</v>
      </c>
      <c r="AH36">
        <v>0</v>
      </c>
      <c r="AI36">
        <v>-3054059.0472257398</v>
      </c>
      <c r="AJ36">
        <v>-3579775.3621609402</v>
      </c>
      <c r="AK36">
        <v>-33513551.286839101</v>
      </c>
      <c r="AL36">
        <v>0</v>
      </c>
      <c r="AM36">
        <v>-37093326.648999996</v>
      </c>
      <c r="AN36" s="3"/>
      <c r="AP36" s="3"/>
      <c r="AR36" s="3"/>
      <c r="AT36" s="3"/>
      <c r="AV36" s="3"/>
      <c r="AX36" s="3"/>
      <c r="AZ36" s="3"/>
      <c r="BC36" s="3"/>
      <c r="BE36" s="3"/>
      <c r="BG36" s="3"/>
      <c r="BH36"/>
      <c r="BI36"/>
      <c r="BJ36"/>
      <c r="BK36"/>
      <c r="BL36"/>
      <c r="BM36"/>
    </row>
    <row r="37" spans="1:65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873295591.96800005</v>
      </c>
      <c r="F37">
        <v>845676010.36500001</v>
      </c>
      <c r="G37">
        <v>792037958.66100001</v>
      </c>
      <c r="H37">
        <v>-53638051.703999698</v>
      </c>
      <c r="I37">
        <v>823701466.22296298</v>
      </c>
      <c r="J37">
        <v>-41746963.582263403</v>
      </c>
      <c r="K37">
        <v>11925052.6075978</v>
      </c>
      <c r="L37">
        <v>1.0485915707747899</v>
      </c>
      <c r="M37">
        <v>2770222.73355758</v>
      </c>
      <c r="N37">
        <v>2.8483653051115398</v>
      </c>
      <c r="O37">
        <v>31622.900060763601</v>
      </c>
      <c r="P37">
        <v>7.2584582806319897</v>
      </c>
      <c r="Q37">
        <v>25.880165456718501</v>
      </c>
      <c r="R37">
        <v>5.5199671065654599</v>
      </c>
      <c r="S37">
        <v>3.85250168447807</v>
      </c>
      <c r="T37">
        <v>0</v>
      </c>
      <c r="U37">
        <v>0.84556979459602899</v>
      </c>
      <c r="V37">
        <v>0.412400865605418</v>
      </c>
      <c r="W37">
        <v>-18757882.212304201</v>
      </c>
      <c r="X37">
        <v>-757747.79239327996</v>
      </c>
      <c r="Y37">
        <v>3399671.8110397798</v>
      </c>
      <c r="Z37">
        <v>12777595.128548199</v>
      </c>
      <c r="AA37">
        <v>-2717507.2381560602</v>
      </c>
      <c r="AB37">
        <v>-1443450.0470342101</v>
      </c>
      <c r="AC37">
        <v>-499625.77505557903</v>
      </c>
      <c r="AD37">
        <v>-1287853.5314806299</v>
      </c>
      <c r="AE37">
        <v>-24417073.124136198</v>
      </c>
      <c r="AF37">
        <v>0</v>
      </c>
      <c r="AG37">
        <v>1624439.0852397999</v>
      </c>
      <c r="AH37">
        <v>-10148343.896522701</v>
      </c>
      <c r="AI37">
        <v>-42227777.592255101</v>
      </c>
      <c r="AJ37">
        <v>-38702515.4493763</v>
      </c>
      <c r="AK37">
        <v>-14935536.2546234</v>
      </c>
      <c r="AL37">
        <v>0</v>
      </c>
      <c r="AM37">
        <v>-53638051.703999698</v>
      </c>
      <c r="AN37" s="3"/>
      <c r="AP37" s="3"/>
      <c r="AR37" s="3"/>
      <c r="AT37" s="3"/>
      <c r="AV37" s="3"/>
      <c r="AX37" s="3"/>
      <c r="AZ37" s="3"/>
      <c r="BC37" s="3"/>
      <c r="BE37" s="3"/>
      <c r="BG37" s="3"/>
      <c r="BH37"/>
      <c r="BI37"/>
      <c r="BJ37"/>
      <c r="BK37"/>
      <c r="BL37"/>
      <c r="BM37"/>
    </row>
    <row r="38" spans="1:65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129862332.2897</v>
      </c>
      <c r="F38">
        <v>0</v>
      </c>
      <c r="G38">
        <v>129862332.2897</v>
      </c>
      <c r="H38">
        <v>0</v>
      </c>
      <c r="I38">
        <v>123480737.441064</v>
      </c>
      <c r="J38">
        <v>0</v>
      </c>
      <c r="K38">
        <v>2183301.62492374</v>
      </c>
      <c r="L38">
        <v>0.95353583396974995</v>
      </c>
      <c r="M38">
        <v>597492.84193984803</v>
      </c>
      <c r="N38">
        <v>1.9303899750032301</v>
      </c>
      <c r="O38">
        <v>33832.923823650301</v>
      </c>
      <c r="P38">
        <v>6.2163428218050498</v>
      </c>
      <c r="Q38">
        <v>20.466862433535798</v>
      </c>
      <c r="R38">
        <v>3.3282857000181898</v>
      </c>
      <c r="S38">
        <v>0</v>
      </c>
      <c r="T38">
        <v>0</v>
      </c>
      <c r="U38">
        <v>2.1835708245822899E-2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129862332.2897</v>
      </c>
      <c r="AM38">
        <v>129862332.2897</v>
      </c>
      <c r="AN38" s="3"/>
      <c r="AP38" s="3"/>
      <c r="AR38" s="3"/>
      <c r="AT38" s="3"/>
      <c r="AV38" s="3"/>
      <c r="AX38" s="3"/>
      <c r="AZ38" s="3"/>
      <c r="BC38" s="3"/>
      <c r="BE38" s="3"/>
      <c r="BG38" s="3"/>
      <c r="BH38"/>
      <c r="BI38"/>
      <c r="BJ38"/>
      <c r="BK38"/>
      <c r="BL38"/>
      <c r="BM38"/>
    </row>
    <row r="39" spans="1:65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150121646.38609999</v>
      </c>
      <c r="F39">
        <v>129862332.2897</v>
      </c>
      <c r="G39">
        <v>159902363.33139899</v>
      </c>
      <c r="H39">
        <v>9780716.9453000091</v>
      </c>
      <c r="I39">
        <v>153208096.61572599</v>
      </c>
      <c r="J39">
        <v>10971359.6739012</v>
      </c>
      <c r="K39">
        <v>2049817.2620182501</v>
      </c>
      <c r="L39">
        <v>0.90835948225410501</v>
      </c>
      <c r="M39">
        <v>592742.95663138304</v>
      </c>
      <c r="N39">
        <v>2.1865675501231299</v>
      </c>
      <c r="O39">
        <v>32742.082618467099</v>
      </c>
      <c r="P39">
        <v>6.4497859960935999</v>
      </c>
      <c r="Q39">
        <v>19.8087184958903</v>
      </c>
      <c r="R39">
        <v>3.2879437810493002</v>
      </c>
      <c r="S39">
        <v>0</v>
      </c>
      <c r="T39">
        <v>0</v>
      </c>
      <c r="U39">
        <v>1.8888921539715699E-2</v>
      </c>
      <c r="V39">
        <v>0</v>
      </c>
      <c r="W39">
        <v>4629375.4886522498</v>
      </c>
      <c r="X39">
        <v>2305310.5209087399</v>
      </c>
      <c r="Y39">
        <v>1301350.52496768</v>
      </c>
      <c r="Z39">
        <v>2190440.5276242001</v>
      </c>
      <c r="AA39">
        <v>1002348.61629404</v>
      </c>
      <c r="AB39">
        <v>159747.21508996401</v>
      </c>
      <c r="AC39">
        <v>-772329.95745670598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10816242.9360801</v>
      </c>
      <c r="AJ39">
        <v>12925133.5784314</v>
      </c>
      <c r="AK39">
        <v>-3144416.63313143</v>
      </c>
      <c r="AL39">
        <v>20259314.0963999</v>
      </c>
      <c r="AM39">
        <v>30040031.041700002</v>
      </c>
      <c r="AN39" s="3"/>
      <c r="AP39" s="3"/>
      <c r="AR39" s="3"/>
      <c r="AT39" s="3"/>
      <c r="AV39" s="3"/>
      <c r="AX39" s="3"/>
      <c r="AZ39" s="3"/>
      <c r="BC39" s="3"/>
      <c r="BE39" s="3"/>
      <c r="BG39" s="3"/>
      <c r="BH39"/>
      <c r="BI39"/>
      <c r="BJ39"/>
      <c r="BK39"/>
      <c r="BL39"/>
      <c r="BM39"/>
    </row>
    <row r="40" spans="1:65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182773532.81029901</v>
      </c>
      <c r="F40">
        <v>159902363.33139899</v>
      </c>
      <c r="G40">
        <v>186899235.819599</v>
      </c>
      <c r="H40">
        <v>-5655013.9360000202</v>
      </c>
      <c r="I40">
        <v>187786574.05422199</v>
      </c>
      <c r="J40">
        <v>4399900.94920782</v>
      </c>
      <c r="K40">
        <v>2099807.9109178898</v>
      </c>
      <c r="L40">
        <v>0.97488711054938804</v>
      </c>
      <c r="M40">
        <v>610912.293480083</v>
      </c>
      <c r="N40">
        <v>2.5063401246896602</v>
      </c>
      <c r="O40">
        <v>30754.568607410001</v>
      </c>
      <c r="P40">
        <v>6.7443626961300902</v>
      </c>
      <c r="Q40">
        <v>19.649483579863201</v>
      </c>
      <c r="R40">
        <v>3.1871494963352398</v>
      </c>
      <c r="S40">
        <v>0</v>
      </c>
      <c r="T40">
        <v>0</v>
      </c>
      <c r="U40">
        <v>1.55144782529486E-2</v>
      </c>
      <c r="V40">
        <v>0</v>
      </c>
      <c r="W40">
        <v>-2510578.93250173</v>
      </c>
      <c r="X40">
        <v>-2316594.7253934201</v>
      </c>
      <c r="Y40">
        <v>1863606.3435776001</v>
      </c>
      <c r="Z40">
        <v>3154746.7331463699</v>
      </c>
      <c r="AA40">
        <v>1596839.8534758899</v>
      </c>
      <c r="AB40">
        <v>115089.539472294</v>
      </c>
      <c r="AC40">
        <v>-862218.91071353096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1040889.90106346</v>
      </c>
      <c r="AJ40">
        <v>2736414.2738339198</v>
      </c>
      <c r="AK40">
        <v>-8391428.2098339405</v>
      </c>
      <c r="AL40">
        <v>32651886.424199998</v>
      </c>
      <c r="AM40">
        <v>26996872.488199901</v>
      </c>
      <c r="AN40" s="3"/>
      <c r="AP40" s="3"/>
      <c r="AR40" s="3"/>
      <c r="AT40" s="3"/>
      <c r="AV40" s="3"/>
      <c r="AX40" s="3"/>
      <c r="AZ40" s="3"/>
      <c r="BC40" s="3"/>
      <c r="BE40" s="3"/>
      <c r="BG40" s="3"/>
      <c r="BH40"/>
      <c r="BI40"/>
      <c r="BJ40"/>
      <c r="BK40"/>
      <c r="BL40"/>
      <c r="BM40"/>
    </row>
    <row r="41" spans="1:65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191911325.91150001</v>
      </c>
      <c r="F41">
        <v>186899235.819599</v>
      </c>
      <c r="G41">
        <v>207657643.08520001</v>
      </c>
      <c r="H41">
        <v>11620614.1644</v>
      </c>
      <c r="I41">
        <v>213055107.84099999</v>
      </c>
      <c r="J41">
        <v>15882385.7592317</v>
      </c>
      <c r="K41">
        <v>2042081.0133597399</v>
      </c>
      <c r="L41">
        <v>0.88107301355482903</v>
      </c>
      <c r="M41">
        <v>622715.59021837404</v>
      </c>
      <c r="N41">
        <v>2.9752027355284798</v>
      </c>
      <c r="O41">
        <v>29664.573769573799</v>
      </c>
      <c r="P41">
        <v>6.8407771829138797</v>
      </c>
      <c r="Q41">
        <v>18.2598422397222</v>
      </c>
      <c r="R41">
        <v>3.2040778199631599</v>
      </c>
      <c r="S41">
        <v>0</v>
      </c>
      <c r="T41">
        <v>0</v>
      </c>
      <c r="U41">
        <v>1.47757615999571E-2</v>
      </c>
      <c r="V41">
        <v>0</v>
      </c>
      <c r="W41">
        <v>4968918.3787614703</v>
      </c>
      <c r="X41">
        <v>1918195.29920656</v>
      </c>
      <c r="Y41">
        <v>2310695.6055343598</v>
      </c>
      <c r="Z41">
        <v>4875624.9327641698</v>
      </c>
      <c r="AA41">
        <v>1886676.01728774</v>
      </c>
      <c r="AB41">
        <v>228609.77634671499</v>
      </c>
      <c r="AC41">
        <v>-898633.65695678699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15290086.352944201</v>
      </c>
      <c r="AJ41">
        <v>18126742.630808402</v>
      </c>
      <c r="AK41">
        <v>-6506128.4664084399</v>
      </c>
      <c r="AL41">
        <v>9137793.1011999901</v>
      </c>
      <c r="AM41">
        <v>20758407.2656</v>
      </c>
      <c r="AN41" s="3"/>
      <c r="AP41" s="3"/>
      <c r="AR41" s="3"/>
      <c r="AT41" s="3"/>
      <c r="AV41" s="3"/>
      <c r="AX41" s="3"/>
      <c r="AZ41" s="3"/>
      <c r="BC41" s="3"/>
      <c r="BE41" s="3"/>
      <c r="BG41" s="3"/>
      <c r="BH41"/>
      <c r="BI41"/>
      <c r="BJ41"/>
      <c r="BK41"/>
      <c r="BL41"/>
      <c r="BM41"/>
    </row>
    <row r="42" spans="1:65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211258126.37220001</v>
      </c>
      <c r="F42">
        <v>207657643.08520001</v>
      </c>
      <c r="G42">
        <v>245822792.5106</v>
      </c>
      <c r="H42">
        <v>18818348.964699998</v>
      </c>
      <c r="I42">
        <v>254910940.521184</v>
      </c>
      <c r="J42">
        <v>18976762.1838811</v>
      </c>
      <c r="K42">
        <v>1980239.4410959401</v>
      </c>
      <c r="L42">
        <v>0.900402714438438</v>
      </c>
      <c r="M42">
        <v>618034.330610562</v>
      </c>
      <c r="N42">
        <v>3.2605112619244001</v>
      </c>
      <c r="O42">
        <v>27900.1992202334</v>
      </c>
      <c r="P42">
        <v>6.9702107614166602</v>
      </c>
      <c r="Q42">
        <v>16.592782413375499</v>
      </c>
      <c r="R42">
        <v>3.6111247428720401</v>
      </c>
      <c r="S42">
        <v>0</v>
      </c>
      <c r="T42">
        <v>0</v>
      </c>
      <c r="U42">
        <v>1.34226126525618E-2</v>
      </c>
      <c r="V42">
        <v>0</v>
      </c>
      <c r="W42">
        <v>9767930.2963930592</v>
      </c>
      <c r="X42">
        <v>-1055682.8478411899</v>
      </c>
      <c r="Y42">
        <v>2780629.3212977499</v>
      </c>
      <c r="Z42">
        <v>2943598.8599683698</v>
      </c>
      <c r="AA42">
        <v>3130505.3551151799</v>
      </c>
      <c r="AB42">
        <v>248136.10809551401</v>
      </c>
      <c r="AC42">
        <v>-1013434.89210216</v>
      </c>
      <c r="AD42">
        <v>-392234.297114352</v>
      </c>
      <c r="AE42">
        <v>0</v>
      </c>
      <c r="AF42">
        <v>0</v>
      </c>
      <c r="AG42">
        <v>0</v>
      </c>
      <c r="AH42">
        <v>0</v>
      </c>
      <c r="AI42">
        <v>16409447.903812099</v>
      </c>
      <c r="AJ42">
        <v>18871505.846933801</v>
      </c>
      <c r="AK42">
        <v>-53156.882233852099</v>
      </c>
      <c r="AL42">
        <v>19346800.460699901</v>
      </c>
      <c r="AM42">
        <v>38165149.425399996</v>
      </c>
      <c r="AN42" s="3"/>
      <c r="AP42" s="3"/>
      <c r="AR42" s="3"/>
      <c r="AT42" s="3"/>
      <c r="AV42" s="3"/>
      <c r="AX42" s="3"/>
      <c r="AZ42" s="3"/>
      <c r="BC42" s="3"/>
      <c r="BE42" s="3"/>
      <c r="BG42" s="3"/>
      <c r="BH42"/>
      <c r="BI42"/>
      <c r="BJ42"/>
      <c r="BK42"/>
      <c r="BL42"/>
      <c r="BM42"/>
    </row>
    <row r="43" spans="1:65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221759653.9725</v>
      </c>
      <c r="F43">
        <v>245822792.5106</v>
      </c>
      <c r="G43">
        <v>267437593.67459899</v>
      </c>
      <c r="H43">
        <v>11113273.563699899</v>
      </c>
      <c r="I43">
        <v>278966774.83317798</v>
      </c>
      <c r="J43">
        <v>12363933.8093461</v>
      </c>
      <c r="K43">
        <v>2016977.0649345201</v>
      </c>
      <c r="L43">
        <v>0.86896114176866701</v>
      </c>
      <c r="M43">
        <v>616298.33686661802</v>
      </c>
      <c r="N43">
        <v>3.4363116041588699</v>
      </c>
      <c r="O43">
        <v>28170.177322487099</v>
      </c>
      <c r="P43">
        <v>7.0738374040126901</v>
      </c>
      <c r="Q43">
        <v>16.093885146759099</v>
      </c>
      <c r="R43">
        <v>3.6807221776032302</v>
      </c>
      <c r="S43">
        <v>0</v>
      </c>
      <c r="T43">
        <v>0</v>
      </c>
      <c r="U43">
        <v>1.27869788268683E-2</v>
      </c>
      <c r="V43">
        <v>0</v>
      </c>
      <c r="W43">
        <v>9386191.4398982804</v>
      </c>
      <c r="X43">
        <v>219603.11738595401</v>
      </c>
      <c r="Y43">
        <v>1063770.26882446</v>
      </c>
      <c r="Z43">
        <v>2067068.2049300801</v>
      </c>
      <c r="AA43">
        <v>-751553.13230028702</v>
      </c>
      <c r="AB43">
        <v>61318.297517744897</v>
      </c>
      <c r="AC43">
        <v>-322768.25443112501</v>
      </c>
      <c r="AD43">
        <v>-107161.09888976099</v>
      </c>
      <c r="AE43">
        <v>0</v>
      </c>
      <c r="AF43">
        <v>0</v>
      </c>
      <c r="AG43">
        <v>0</v>
      </c>
      <c r="AH43">
        <v>0</v>
      </c>
      <c r="AI43">
        <v>11616468.8429353</v>
      </c>
      <c r="AJ43">
        <v>12488412.4264121</v>
      </c>
      <c r="AK43">
        <v>-1375138.8627122</v>
      </c>
      <c r="AL43">
        <v>10501527.600299999</v>
      </c>
      <c r="AM43">
        <v>21614801.1639999</v>
      </c>
      <c r="AN43" s="3"/>
      <c r="AP43" s="3"/>
      <c r="AR43" s="3"/>
      <c r="AT43" s="3"/>
      <c r="AV43" s="3"/>
      <c r="AX43" s="3"/>
      <c r="AZ43" s="3"/>
      <c r="BC43" s="3"/>
      <c r="BE43" s="3"/>
      <c r="BG43" s="3"/>
      <c r="BH43"/>
      <c r="BI43"/>
      <c r="BJ43"/>
      <c r="BK43"/>
      <c r="BL43"/>
      <c r="BM43"/>
    </row>
    <row r="44" spans="1:65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221759653.9725</v>
      </c>
      <c r="F44">
        <v>267437593.67459899</v>
      </c>
      <c r="G44">
        <v>286880933.7184</v>
      </c>
      <c r="H44">
        <v>19443340.0437999</v>
      </c>
      <c r="I44">
        <v>291522124.891985</v>
      </c>
      <c r="J44">
        <v>12555350.0588066</v>
      </c>
      <c r="K44">
        <v>2035802.45738637</v>
      </c>
      <c r="L44">
        <v>0.842675179667285</v>
      </c>
      <c r="M44">
        <v>619061.26846891199</v>
      </c>
      <c r="N44">
        <v>3.8588740594354798</v>
      </c>
      <c r="O44">
        <v>28319.9073681706</v>
      </c>
      <c r="P44">
        <v>7.0622588851311203</v>
      </c>
      <c r="Q44">
        <v>15.944888988921001</v>
      </c>
      <c r="R44">
        <v>3.7422871386723102</v>
      </c>
      <c r="S44">
        <v>0</v>
      </c>
      <c r="T44">
        <v>0</v>
      </c>
      <c r="U44">
        <v>1.27869788268683E-2</v>
      </c>
      <c r="V44">
        <v>0</v>
      </c>
      <c r="W44">
        <v>3951409.1050279001</v>
      </c>
      <c r="X44">
        <v>2142673.2947784299</v>
      </c>
      <c r="Y44">
        <v>434126.10057079501</v>
      </c>
      <c r="Z44">
        <v>4992716.6097497903</v>
      </c>
      <c r="AA44">
        <v>-347861.83282095101</v>
      </c>
      <c r="AB44">
        <v>72733.531283947494</v>
      </c>
      <c r="AC44">
        <v>-182028.679218178</v>
      </c>
      <c r="AD44">
        <v>-34484.865130641803</v>
      </c>
      <c r="AE44">
        <v>0</v>
      </c>
      <c r="AF44">
        <v>0</v>
      </c>
      <c r="AG44">
        <v>0</v>
      </c>
      <c r="AH44">
        <v>0</v>
      </c>
      <c r="AI44">
        <v>11029283.264241099</v>
      </c>
      <c r="AJ44">
        <v>11005535.8655107</v>
      </c>
      <c r="AK44">
        <v>8437804.1782892309</v>
      </c>
      <c r="AL44">
        <v>0</v>
      </c>
      <c r="AM44">
        <v>19443340.0437999</v>
      </c>
      <c r="AN44" s="3"/>
      <c r="AP44" s="3"/>
      <c r="AR44" s="3"/>
      <c r="AT44" s="3"/>
      <c r="AV44" s="3"/>
      <c r="AX44" s="3"/>
      <c r="AZ44" s="3"/>
      <c r="BC44" s="3"/>
      <c r="BE44" s="3"/>
      <c r="BG44" s="3"/>
      <c r="BH44"/>
      <c r="BI44"/>
      <c r="BJ44"/>
      <c r="BK44"/>
      <c r="BL44"/>
      <c r="BM44"/>
    </row>
    <row r="45" spans="1:65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222942922.9725</v>
      </c>
      <c r="F45">
        <v>286880933.7184</v>
      </c>
      <c r="G45">
        <v>291079663.9375</v>
      </c>
      <c r="H45">
        <v>3015461.2190999798</v>
      </c>
      <c r="I45">
        <v>286561713.57404</v>
      </c>
      <c r="J45">
        <v>-6868771.2933846898</v>
      </c>
      <c r="K45">
        <v>2065176.9078864099</v>
      </c>
      <c r="L45">
        <v>0.88970523423729098</v>
      </c>
      <c r="M45">
        <v>614293.57558381697</v>
      </c>
      <c r="N45">
        <v>2.79425487386104</v>
      </c>
      <c r="O45">
        <v>26889.734434121001</v>
      </c>
      <c r="P45">
        <v>7.1976527887116299</v>
      </c>
      <c r="Q45">
        <v>15.7111777926677</v>
      </c>
      <c r="R45">
        <v>3.7268195233074399</v>
      </c>
      <c r="S45">
        <v>0</v>
      </c>
      <c r="T45">
        <v>0</v>
      </c>
      <c r="U45">
        <v>1.2719111969074499E-2</v>
      </c>
      <c r="V45">
        <v>0</v>
      </c>
      <c r="W45">
        <v>7568257.8771054102</v>
      </c>
      <c r="X45">
        <v>-4587849.0136519196</v>
      </c>
      <c r="Y45">
        <v>-388581.81089099997</v>
      </c>
      <c r="Z45">
        <v>-14131749.0312762</v>
      </c>
      <c r="AA45">
        <v>3822375.1949819699</v>
      </c>
      <c r="AB45">
        <v>150566.58103544099</v>
      </c>
      <c r="AC45">
        <v>-263689.19418894302</v>
      </c>
      <c r="AD45">
        <v>40341.595056747603</v>
      </c>
      <c r="AE45">
        <v>0</v>
      </c>
      <c r="AF45">
        <v>0</v>
      </c>
      <c r="AG45">
        <v>0</v>
      </c>
      <c r="AH45">
        <v>0</v>
      </c>
      <c r="AI45">
        <v>-7790327.8018284803</v>
      </c>
      <c r="AJ45">
        <v>-8057310.4604588896</v>
      </c>
      <c r="AK45">
        <v>11072771.679558801</v>
      </c>
      <c r="AL45">
        <v>1183268.99999999</v>
      </c>
      <c r="AM45">
        <v>4198730.2190999798</v>
      </c>
      <c r="AN45" s="3"/>
      <c r="AP45" s="3"/>
      <c r="AR45" s="3"/>
      <c r="AT45" s="3"/>
      <c r="AV45" s="3"/>
      <c r="AX45" s="3"/>
      <c r="AZ45" s="3"/>
      <c r="BC45" s="3"/>
      <c r="BE45" s="3"/>
      <c r="BG45" s="3"/>
      <c r="BH45"/>
      <c r="BI45"/>
      <c r="BJ45"/>
      <c r="BK45"/>
      <c r="BL45"/>
      <c r="BM45"/>
    </row>
    <row r="46" spans="1:65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223751201.84470001</v>
      </c>
      <c r="F46">
        <v>291079663.9375</v>
      </c>
      <c r="G46">
        <v>295852260.51079899</v>
      </c>
      <c r="H46">
        <v>4786418.2547000097</v>
      </c>
      <c r="I46">
        <v>295058971.60873801</v>
      </c>
      <c r="J46">
        <v>8567541.9391612001</v>
      </c>
      <c r="K46">
        <v>2024431.56904618</v>
      </c>
      <c r="L46">
        <v>0.87589073878555201</v>
      </c>
      <c r="M46">
        <v>619016.87820140598</v>
      </c>
      <c r="N46">
        <v>3.2407227333295001</v>
      </c>
      <c r="O46">
        <v>26781.476531775199</v>
      </c>
      <c r="P46">
        <v>7.3666449682622304</v>
      </c>
      <c r="Q46">
        <v>15.3819116651113</v>
      </c>
      <c r="R46">
        <v>3.9752668515264502</v>
      </c>
      <c r="S46">
        <v>0</v>
      </c>
      <c r="T46">
        <v>0</v>
      </c>
      <c r="U46">
        <v>3.0127520855413301E-2</v>
      </c>
      <c r="V46">
        <v>0</v>
      </c>
      <c r="W46">
        <v>1491777.25744705</v>
      </c>
      <c r="X46">
        <v>756607.26384261204</v>
      </c>
      <c r="Y46">
        <v>792569.08035442105</v>
      </c>
      <c r="Z46">
        <v>6822285.6227812301</v>
      </c>
      <c r="AA46">
        <v>-158387.27689798901</v>
      </c>
      <c r="AB46">
        <v>512830.36338326603</v>
      </c>
      <c r="AC46">
        <v>-387016.15276346903</v>
      </c>
      <c r="AD46">
        <v>-429418.87088271102</v>
      </c>
      <c r="AE46">
        <v>0</v>
      </c>
      <c r="AF46">
        <v>0</v>
      </c>
      <c r="AG46">
        <v>74001.813187084306</v>
      </c>
      <c r="AH46">
        <v>0</v>
      </c>
      <c r="AI46">
        <v>9475249.1004514899</v>
      </c>
      <c r="AJ46">
        <v>9415262.00812109</v>
      </c>
      <c r="AK46">
        <v>-4628843.7534210803</v>
      </c>
      <c r="AL46">
        <v>808278.87219999998</v>
      </c>
      <c r="AM46">
        <v>5594697.1269000098</v>
      </c>
      <c r="AN46" s="3"/>
      <c r="AP46" s="3"/>
      <c r="AR46" s="3"/>
      <c r="AT46" s="3"/>
      <c r="AV46" s="3"/>
      <c r="AX46" s="3"/>
      <c r="AZ46" s="3"/>
      <c r="BC46" s="3"/>
      <c r="BE46" s="3"/>
      <c r="BG46" s="3"/>
      <c r="BH46"/>
      <c r="BI46"/>
      <c r="BJ46"/>
      <c r="BK46"/>
      <c r="BL46"/>
      <c r="BM46"/>
    </row>
    <row r="47" spans="1:65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224502437.84470001</v>
      </c>
      <c r="F47">
        <v>295852260.51079899</v>
      </c>
      <c r="G47">
        <v>315674864.45889997</v>
      </c>
      <c r="H47">
        <v>18082259.948100001</v>
      </c>
      <c r="I47">
        <v>312748215.61994702</v>
      </c>
      <c r="J47">
        <v>15804893.669351701</v>
      </c>
      <c r="K47">
        <v>2006581.8260695599</v>
      </c>
      <c r="L47">
        <v>0.83233801072746505</v>
      </c>
      <c r="M47">
        <v>622373.76648940204</v>
      </c>
      <c r="N47">
        <v>3.9968764991536498</v>
      </c>
      <c r="O47">
        <v>26601.007480916702</v>
      </c>
      <c r="P47">
        <v>7.5272000025106598</v>
      </c>
      <c r="Q47">
        <v>15.275650283747099</v>
      </c>
      <c r="R47">
        <v>3.9079628323503299</v>
      </c>
      <c r="S47">
        <v>0</v>
      </c>
      <c r="T47">
        <v>0</v>
      </c>
      <c r="U47">
        <v>3.0026707347664199E-2</v>
      </c>
      <c r="V47">
        <v>0</v>
      </c>
      <c r="W47">
        <v>197706.17093939401</v>
      </c>
      <c r="X47">
        <v>4120431.76364116</v>
      </c>
      <c r="Y47">
        <v>580785.40495858202</v>
      </c>
      <c r="Z47">
        <v>9894233.1499043107</v>
      </c>
      <c r="AA47">
        <v>552584.56530924095</v>
      </c>
      <c r="AB47">
        <v>308080.350035668</v>
      </c>
      <c r="AC47">
        <v>-103374.872603874</v>
      </c>
      <c r="AD47">
        <v>136998.62310362401</v>
      </c>
      <c r="AE47">
        <v>0</v>
      </c>
      <c r="AF47">
        <v>0</v>
      </c>
      <c r="AG47">
        <v>0</v>
      </c>
      <c r="AH47">
        <v>0</v>
      </c>
      <c r="AI47">
        <v>15687445.1552881</v>
      </c>
      <c r="AJ47">
        <v>16033357.802633001</v>
      </c>
      <c r="AK47">
        <v>2048902.14546693</v>
      </c>
      <c r="AL47">
        <v>751235.99999999895</v>
      </c>
      <c r="AM47">
        <v>18833495.948100001</v>
      </c>
      <c r="AN47" s="3"/>
      <c r="AP47" s="3"/>
      <c r="AR47" s="3"/>
      <c r="AT47" s="3"/>
      <c r="AV47" s="3"/>
      <c r="AX47" s="3"/>
      <c r="AZ47" s="3"/>
      <c r="BC47" s="3"/>
      <c r="BE47" s="3"/>
      <c r="BG47" s="3"/>
      <c r="BH47"/>
      <c r="BI47"/>
      <c r="BJ47"/>
      <c r="BK47"/>
      <c r="BL47"/>
      <c r="BM47"/>
    </row>
    <row r="48" spans="1:65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226287933.84470001</v>
      </c>
      <c r="F48">
        <v>315674864.45889997</v>
      </c>
      <c r="G48">
        <v>321561614.43959898</v>
      </c>
      <c r="H48">
        <v>4101253.9806999099</v>
      </c>
      <c r="I48">
        <v>308162495.33654702</v>
      </c>
      <c r="J48">
        <v>-6160583.8382920297</v>
      </c>
      <c r="K48">
        <v>1974090.9332474601</v>
      </c>
      <c r="L48">
        <v>0.86858490177075598</v>
      </c>
      <c r="M48">
        <v>627610.22597385198</v>
      </c>
      <c r="N48">
        <v>4.0107538518414598</v>
      </c>
      <c r="O48">
        <v>26150.664636208199</v>
      </c>
      <c r="P48">
        <v>7.3654764703316502</v>
      </c>
      <c r="Q48">
        <v>15.297525030610499</v>
      </c>
      <c r="R48">
        <v>3.8958668634933802</v>
      </c>
      <c r="S48">
        <v>0</v>
      </c>
      <c r="T48">
        <v>0</v>
      </c>
      <c r="U48">
        <v>4.1820886510434897E-2</v>
      </c>
      <c r="V48">
        <v>0</v>
      </c>
      <c r="W48">
        <v>-3217325.4470987101</v>
      </c>
      <c r="X48">
        <v>-3547612.2730679102</v>
      </c>
      <c r="Y48">
        <v>837885.59095808503</v>
      </c>
      <c r="Z48">
        <v>113286.198694272</v>
      </c>
      <c r="AA48">
        <v>1204808.7935751299</v>
      </c>
      <c r="AB48">
        <v>-281182.72198258602</v>
      </c>
      <c r="AC48">
        <v>-117249.39272697701</v>
      </c>
      <c r="AD48">
        <v>72796.037639265298</v>
      </c>
      <c r="AE48">
        <v>0</v>
      </c>
      <c r="AF48">
        <v>0</v>
      </c>
      <c r="AG48">
        <v>48045.005401827199</v>
      </c>
      <c r="AH48">
        <v>0</v>
      </c>
      <c r="AI48">
        <v>-4886548.2086076103</v>
      </c>
      <c r="AJ48">
        <v>-4838287.5458189296</v>
      </c>
      <c r="AK48">
        <v>8939541.5265188403</v>
      </c>
      <c r="AL48">
        <v>1785495.99999999</v>
      </c>
      <c r="AM48">
        <v>5886749.9806999099</v>
      </c>
      <c r="AN48" s="3"/>
      <c r="AP48" s="3"/>
      <c r="AR48" s="3"/>
      <c r="AT48" s="3"/>
      <c r="AV48" s="3"/>
      <c r="AX48" s="3"/>
      <c r="AZ48" s="3"/>
      <c r="BC48" s="3"/>
      <c r="BE48" s="3"/>
      <c r="BG48" s="3"/>
      <c r="BH48"/>
      <c r="BI48"/>
      <c r="BJ48"/>
      <c r="BK48"/>
      <c r="BL48"/>
      <c r="BM48"/>
    </row>
    <row r="49" spans="1:65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227746174.02869999</v>
      </c>
      <c r="F49">
        <v>321561614.43959898</v>
      </c>
      <c r="G49">
        <v>318734055.24150002</v>
      </c>
      <c r="H49">
        <v>-3015621.9841999002</v>
      </c>
      <c r="I49">
        <v>303969646.16477603</v>
      </c>
      <c r="J49">
        <v>-4545897.40979385</v>
      </c>
      <c r="K49">
        <v>1973990.1716215501</v>
      </c>
      <c r="L49">
        <v>0.92572238552570696</v>
      </c>
      <c r="M49">
        <v>636439.11824566196</v>
      </c>
      <c r="N49">
        <v>3.8440311567730601</v>
      </c>
      <c r="O49">
        <v>26179.0218952141</v>
      </c>
      <c r="P49">
        <v>7.3985053884936098</v>
      </c>
      <c r="Q49">
        <v>15.1145899399143</v>
      </c>
      <c r="R49">
        <v>3.8044076052294602</v>
      </c>
      <c r="S49">
        <v>0</v>
      </c>
      <c r="T49">
        <v>0</v>
      </c>
      <c r="U49">
        <v>4.39455055501339E-2</v>
      </c>
      <c r="V49">
        <v>0</v>
      </c>
      <c r="W49">
        <v>1927053.10221484</v>
      </c>
      <c r="X49">
        <v>-6121761.7350764601</v>
      </c>
      <c r="Y49">
        <v>1336160.16458052</v>
      </c>
      <c r="Z49">
        <v>-1989399.1875633399</v>
      </c>
      <c r="AA49">
        <v>25653.1423667208</v>
      </c>
      <c r="AB49">
        <v>132762.002288602</v>
      </c>
      <c r="AC49">
        <v>-178222.53748664001</v>
      </c>
      <c r="AD49">
        <v>188265.54306587999</v>
      </c>
      <c r="AE49">
        <v>0</v>
      </c>
      <c r="AF49">
        <v>0</v>
      </c>
      <c r="AG49">
        <v>12853.0712642407</v>
      </c>
      <c r="AH49">
        <v>0</v>
      </c>
      <c r="AI49">
        <v>-4666636.4343456402</v>
      </c>
      <c r="AJ49">
        <v>-4660437.9776206603</v>
      </c>
      <c r="AK49">
        <v>1644815.9934207499</v>
      </c>
      <c r="AL49">
        <v>1458240.1839999901</v>
      </c>
      <c r="AM49">
        <v>-1557381.8001999001</v>
      </c>
      <c r="AN49" s="3"/>
      <c r="AP49" s="3"/>
      <c r="AR49" s="3"/>
      <c r="AT49" s="3"/>
      <c r="AV49" s="3"/>
      <c r="AX49" s="3"/>
      <c r="AZ49" s="3"/>
      <c r="BC49" s="3"/>
      <c r="BE49" s="3"/>
      <c r="BG49" s="3"/>
      <c r="BH49"/>
      <c r="BI49"/>
      <c r="BJ49"/>
      <c r="BK49"/>
      <c r="BL49"/>
      <c r="BM49"/>
    </row>
    <row r="50" spans="1:65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227746174.02869999</v>
      </c>
      <c r="F50">
        <v>318734055.24150002</v>
      </c>
      <c r="G50">
        <v>319012966.18059999</v>
      </c>
      <c r="H50">
        <v>-763299.06090003205</v>
      </c>
      <c r="I50">
        <v>308791540.14197999</v>
      </c>
      <c r="J50">
        <v>3783228.6000414598</v>
      </c>
      <c r="K50">
        <v>2012325.2811690299</v>
      </c>
      <c r="L50">
        <v>0.92023921859479896</v>
      </c>
      <c r="M50">
        <v>642315.75186498906</v>
      </c>
      <c r="N50">
        <v>3.6458530697641698</v>
      </c>
      <c r="O50">
        <v>26589.890738489299</v>
      </c>
      <c r="P50">
        <v>7.4204861928978403</v>
      </c>
      <c r="Q50">
        <v>15.053253574799401</v>
      </c>
      <c r="R50">
        <v>3.8770687286680299</v>
      </c>
      <c r="S50">
        <v>0</v>
      </c>
      <c r="T50">
        <v>0</v>
      </c>
      <c r="U50">
        <v>6.5289943047851906E-2</v>
      </c>
      <c r="V50">
        <v>0</v>
      </c>
      <c r="W50">
        <v>6960249.19514642</v>
      </c>
      <c r="X50">
        <v>-5423.1557119602503</v>
      </c>
      <c r="Y50">
        <v>864188.91836000094</v>
      </c>
      <c r="Z50">
        <v>-2899531.0903196102</v>
      </c>
      <c r="AA50">
        <v>-1184986.7555996201</v>
      </c>
      <c r="AB50">
        <v>3831.8201462372899</v>
      </c>
      <c r="AC50">
        <v>-141374.944110285</v>
      </c>
      <c r="AD50">
        <v>-262120.12057043199</v>
      </c>
      <c r="AE50">
        <v>0</v>
      </c>
      <c r="AF50">
        <v>0</v>
      </c>
      <c r="AG50">
        <v>124882.08349008</v>
      </c>
      <c r="AH50">
        <v>0</v>
      </c>
      <c r="AI50">
        <v>3459715.95083082</v>
      </c>
      <c r="AJ50">
        <v>3561720.5063771298</v>
      </c>
      <c r="AK50">
        <v>-4325019.5672771595</v>
      </c>
      <c r="AL50">
        <v>0</v>
      </c>
      <c r="AM50">
        <v>-763299.06090003205</v>
      </c>
      <c r="AN50" s="3"/>
      <c r="AP50" s="3"/>
      <c r="AR50" s="3"/>
      <c r="AT50" s="3"/>
      <c r="AV50" s="3"/>
      <c r="AX50" s="3"/>
      <c r="AZ50" s="3"/>
      <c r="BC50" s="3"/>
      <c r="BE50" s="3"/>
      <c r="BG50" s="3"/>
      <c r="BH50"/>
      <c r="BI50"/>
      <c r="BJ50"/>
      <c r="BK50"/>
      <c r="BL50"/>
      <c r="BM50"/>
    </row>
    <row r="51" spans="1:65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228221257.55109999</v>
      </c>
      <c r="F51">
        <v>319012966.18059999</v>
      </c>
      <c r="G51">
        <v>308000739.25470001</v>
      </c>
      <c r="H51">
        <v>-11893222.6519999</v>
      </c>
      <c r="I51">
        <v>292189025.38134098</v>
      </c>
      <c r="J51">
        <v>-17374500.158371098</v>
      </c>
      <c r="K51">
        <v>2068786.29601143</v>
      </c>
      <c r="L51">
        <v>0.94193084154512696</v>
      </c>
      <c r="M51">
        <v>648985.85375391098</v>
      </c>
      <c r="N51">
        <v>2.6547298518876801</v>
      </c>
      <c r="O51">
        <v>27436.480157827002</v>
      </c>
      <c r="P51">
        <v>7.1465582595011901</v>
      </c>
      <c r="Q51">
        <v>14.9444089951816</v>
      </c>
      <c r="R51">
        <v>3.9763513203978702</v>
      </c>
      <c r="S51">
        <v>0.54105536076477001</v>
      </c>
      <c r="T51">
        <v>0</v>
      </c>
      <c r="U51">
        <v>0.126025003048894</v>
      </c>
      <c r="V51">
        <v>0</v>
      </c>
      <c r="W51">
        <v>5760486.0915902499</v>
      </c>
      <c r="X51">
        <v>-604705.229078545</v>
      </c>
      <c r="Y51">
        <v>955417.19145113602</v>
      </c>
      <c r="Z51">
        <v>-15376325.478450101</v>
      </c>
      <c r="AA51">
        <v>-2387924.1356626102</v>
      </c>
      <c r="AB51">
        <v>-380275.105869085</v>
      </c>
      <c r="AC51">
        <v>-157798.39390992501</v>
      </c>
      <c r="AD51">
        <v>-51429.757696426801</v>
      </c>
      <c r="AE51">
        <v>-4922235.2323179403</v>
      </c>
      <c r="AF51">
        <v>0</v>
      </c>
      <c r="AG51">
        <v>280885.33421198599</v>
      </c>
      <c r="AH51">
        <v>0</v>
      </c>
      <c r="AI51">
        <v>-16883904.7157312</v>
      </c>
      <c r="AJ51">
        <v>-17329668.7406311</v>
      </c>
      <c r="AK51">
        <v>5436446.0886312099</v>
      </c>
      <c r="AL51">
        <v>475083.52239999903</v>
      </c>
      <c r="AM51">
        <v>-11418139.129599901</v>
      </c>
      <c r="AN51" s="3"/>
      <c r="AP51" s="3"/>
      <c r="AR51" s="3"/>
      <c r="AT51" s="3"/>
      <c r="AV51" s="3"/>
      <c r="AX51" s="3"/>
      <c r="AZ51" s="3"/>
      <c r="BC51" s="3"/>
      <c r="BE51" s="3"/>
      <c r="BG51" s="3"/>
      <c r="BH51"/>
      <c r="BI51"/>
      <c r="BJ51"/>
      <c r="BK51"/>
      <c r="BL51"/>
      <c r="BM51"/>
    </row>
    <row r="52" spans="1:65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228221257.55109999</v>
      </c>
      <c r="F52">
        <v>308000739.25470001</v>
      </c>
      <c r="G52">
        <v>288481897.64130002</v>
      </c>
      <c r="H52">
        <v>-19106362.7717999</v>
      </c>
      <c r="I52">
        <v>278354769.606242</v>
      </c>
      <c r="J52">
        <v>-13361908.589706</v>
      </c>
      <c r="K52">
        <v>2102245.7904383801</v>
      </c>
      <c r="L52">
        <v>0.99616314710833498</v>
      </c>
      <c r="M52">
        <v>653448.16645941499</v>
      </c>
      <c r="N52">
        <v>2.3597270580998502</v>
      </c>
      <c r="O52">
        <v>27807.158839940701</v>
      </c>
      <c r="P52">
        <v>7.1056082977824699</v>
      </c>
      <c r="Q52">
        <v>14.8946721764018</v>
      </c>
      <c r="R52">
        <v>4.4832641342886497</v>
      </c>
      <c r="S52">
        <v>1.3118210964285999</v>
      </c>
      <c r="T52">
        <v>0</v>
      </c>
      <c r="U52">
        <v>0.21131277089252701</v>
      </c>
      <c r="V52">
        <v>0</v>
      </c>
      <c r="W52">
        <v>3178045.6390752802</v>
      </c>
      <c r="X52">
        <v>-5121288.4883430703</v>
      </c>
      <c r="Y52">
        <v>884169.85148489999</v>
      </c>
      <c r="Z52">
        <v>-5074827.4858115399</v>
      </c>
      <c r="AA52">
        <v>-1221132.78398096</v>
      </c>
      <c r="AB52">
        <v>-199783.374590469</v>
      </c>
      <c r="AC52">
        <v>-42774.245323446201</v>
      </c>
      <c r="AD52">
        <v>-808775.89270561095</v>
      </c>
      <c r="AE52">
        <v>-6819854.2810855499</v>
      </c>
      <c r="AF52">
        <v>0</v>
      </c>
      <c r="AG52">
        <v>440515.19774907798</v>
      </c>
      <c r="AH52">
        <v>0</v>
      </c>
      <c r="AI52">
        <v>-14785705.863531301</v>
      </c>
      <c r="AJ52">
        <v>-14102127.407015899</v>
      </c>
      <c r="AK52">
        <v>-5004235.3647840703</v>
      </c>
      <c r="AL52">
        <v>0</v>
      </c>
      <c r="AM52">
        <v>-19106362.7717999</v>
      </c>
      <c r="AN52" s="3"/>
      <c r="AP52" s="3"/>
      <c r="AR52" s="3"/>
      <c r="AT52" s="3"/>
      <c r="AV52" s="3"/>
      <c r="AX52" s="3"/>
      <c r="AZ52" s="3"/>
      <c r="BC52" s="3"/>
      <c r="BE52" s="3"/>
      <c r="BG52" s="3"/>
      <c r="BH52"/>
      <c r="BI52"/>
      <c r="BJ52"/>
      <c r="BK52"/>
      <c r="BL52"/>
      <c r="BM52"/>
    </row>
    <row r="53" spans="1:65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228221257.55109999</v>
      </c>
      <c r="F53">
        <v>288481897.64130002</v>
      </c>
      <c r="G53">
        <v>278176501.55049902</v>
      </c>
      <c r="H53">
        <v>-10261546.380999999</v>
      </c>
      <c r="I53">
        <v>276321550.84883499</v>
      </c>
      <c r="J53">
        <v>-2187426.08121046</v>
      </c>
      <c r="K53">
        <v>2111051.4464965099</v>
      </c>
      <c r="L53">
        <v>0.97991544798783703</v>
      </c>
      <c r="M53">
        <v>658415.51211554103</v>
      </c>
      <c r="N53">
        <v>2.5787540610144699</v>
      </c>
      <c r="O53">
        <v>28076.086066562599</v>
      </c>
      <c r="P53">
        <v>7.03529496264846</v>
      </c>
      <c r="Q53">
        <v>14.8282279535021</v>
      </c>
      <c r="R53">
        <v>4.7185792703269502</v>
      </c>
      <c r="S53">
        <v>2.1997414010914</v>
      </c>
      <c r="T53">
        <v>0</v>
      </c>
      <c r="U53">
        <v>0.383228637381059</v>
      </c>
      <c r="V53">
        <v>0</v>
      </c>
      <c r="W53">
        <v>1701090.62659892</v>
      </c>
      <c r="X53">
        <v>96510.618684231202</v>
      </c>
      <c r="Y53">
        <v>764528.25852689298</v>
      </c>
      <c r="Z53">
        <v>3638736.8898313502</v>
      </c>
      <c r="AA53">
        <v>-794775.82323778095</v>
      </c>
      <c r="AB53">
        <v>-230668.95914029001</v>
      </c>
      <c r="AC53">
        <v>-121302.053134286</v>
      </c>
      <c r="AD53">
        <v>-448445.12025456899</v>
      </c>
      <c r="AE53">
        <v>-7526084.9170933496</v>
      </c>
      <c r="AF53">
        <v>0</v>
      </c>
      <c r="AG53">
        <v>956818.09752788499</v>
      </c>
      <c r="AH53">
        <v>0</v>
      </c>
      <c r="AI53">
        <v>-1963592.3816909899</v>
      </c>
      <c r="AJ53">
        <v>-2412940.41268449</v>
      </c>
      <c r="AK53">
        <v>-7848605.9683154998</v>
      </c>
      <c r="AL53">
        <v>0</v>
      </c>
      <c r="AM53">
        <v>-10261546.380999999</v>
      </c>
      <c r="AN53" s="3"/>
      <c r="AP53" s="3"/>
      <c r="AR53" s="3"/>
      <c r="AT53" s="3"/>
      <c r="AV53" s="3"/>
      <c r="AX53" s="3"/>
      <c r="AZ53" s="3"/>
      <c r="BC53" s="3"/>
      <c r="BE53" s="3"/>
      <c r="BG53" s="3"/>
      <c r="BH53"/>
      <c r="BI53"/>
      <c r="BJ53"/>
      <c r="BK53"/>
      <c r="BL53"/>
      <c r="BM53"/>
    </row>
    <row r="54" spans="1:65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228221257.55109999</v>
      </c>
      <c r="F54">
        <v>278176501.55049902</v>
      </c>
      <c r="G54">
        <v>272191394.338799</v>
      </c>
      <c r="H54">
        <v>-5203501.77220002</v>
      </c>
      <c r="I54">
        <v>273724607.19939798</v>
      </c>
      <c r="J54">
        <v>-1719269.9348826399</v>
      </c>
      <c r="K54">
        <v>2121590.59836875</v>
      </c>
      <c r="L54">
        <v>1.0149211976611601</v>
      </c>
      <c r="M54">
        <v>662994.01594125095</v>
      </c>
      <c r="N54">
        <v>2.8297771426718001</v>
      </c>
      <c r="O54">
        <v>28363.700961112299</v>
      </c>
      <c r="P54">
        <v>6.9540326969826598</v>
      </c>
      <c r="Q54">
        <v>14.6958981048531</v>
      </c>
      <c r="R54">
        <v>5.0101867615656701</v>
      </c>
      <c r="S54">
        <v>3.1796112149558202</v>
      </c>
      <c r="T54">
        <v>0</v>
      </c>
      <c r="U54">
        <v>0.53707217884142799</v>
      </c>
      <c r="V54">
        <v>6.8612061357579301E-2</v>
      </c>
      <c r="W54">
        <v>2511379.9857962001</v>
      </c>
      <c r="X54">
        <v>-230178.215502826</v>
      </c>
      <c r="Y54">
        <v>767726.73279950605</v>
      </c>
      <c r="Z54">
        <v>3983998.3175916998</v>
      </c>
      <c r="AA54">
        <v>-985309.71219821204</v>
      </c>
      <c r="AB54">
        <v>-204388.353712251</v>
      </c>
      <c r="AC54">
        <v>-94853.855109046694</v>
      </c>
      <c r="AD54">
        <v>-517591.417753594</v>
      </c>
      <c r="AE54">
        <v>-8011535.8266693698</v>
      </c>
      <c r="AF54">
        <v>0</v>
      </c>
      <c r="AG54">
        <v>767819.32176021906</v>
      </c>
      <c r="AH54">
        <v>-667650.111732619</v>
      </c>
      <c r="AI54">
        <v>-2680583.1347302799</v>
      </c>
      <c r="AJ54">
        <v>-2205131.1200544299</v>
      </c>
      <c r="AK54">
        <v>-2998370.6521455799</v>
      </c>
      <c r="AL54">
        <v>0</v>
      </c>
      <c r="AM54">
        <v>-5203501.77220002</v>
      </c>
      <c r="AN54" s="3"/>
      <c r="AP54" s="3"/>
      <c r="AR54" s="3"/>
      <c r="AT54" s="3"/>
      <c r="AV54" s="3"/>
      <c r="AX54" s="3"/>
      <c r="AZ54" s="3"/>
      <c r="BC54" s="3"/>
      <c r="BE54" s="3"/>
      <c r="BG54" s="3"/>
      <c r="BH54"/>
      <c r="BI54"/>
      <c r="BJ54"/>
      <c r="BK54"/>
      <c r="BL54"/>
      <c r="BM54"/>
    </row>
    <row r="55" spans="1:65" x14ac:dyDescent="0.25">
      <c r="A55" t="str">
        <f t="shared" ref="A55:A59" si="1">CONCATENATE(B55,"_",C55,"_",D55)</f>
        <v>0_3_2002</v>
      </c>
      <c r="B55">
        <v>0</v>
      </c>
      <c r="C55">
        <v>3</v>
      </c>
      <c r="D55">
        <v>2002</v>
      </c>
      <c r="E55">
        <v>1181250675.99999</v>
      </c>
      <c r="F55">
        <v>0</v>
      </c>
      <c r="G55">
        <v>1181250675.99999</v>
      </c>
      <c r="H55">
        <v>0</v>
      </c>
      <c r="I55">
        <v>1186445872.8448501</v>
      </c>
      <c r="J55">
        <v>0</v>
      </c>
      <c r="K55">
        <v>229799687.69999999</v>
      </c>
      <c r="L55">
        <v>1.072971648</v>
      </c>
      <c r="M55">
        <v>25697520.3899999</v>
      </c>
      <c r="N55">
        <v>1.974</v>
      </c>
      <c r="O55">
        <v>42439.074999999903</v>
      </c>
      <c r="P55">
        <v>31.71</v>
      </c>
      <c r="Q55">
        <v>80.049944068744793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1181250675.99999</v>
      </c>
      <c r="AM55">
        <v>1181250675.99999</v>
      </c>
      <c r="AN55" s="3"/>
      <c r="AP55" s="3"/>
      <c r="AR55" s="3"/>
      <c r="AT55" s="3"/>
      <c r="AV55" s="3"/>
      <c r="AX55" s="3"/>
      <c r="AZ55" s="3"/>
      <c r="BC55" s="3"/>
      <c r="BE55" s="3"/>
      <c r="BG55" s="3"/>
      <c r="BH55"/>
      <c r="BI55"/>
      <c r="BJ55"/>
      <c r="BK55"/>
      <c r="BL55"/>
      <c r="BM55"/>
    </row>
    <row r="56" spans="1:65" x14ac:dyDescent="0.25">
      <c r="A56" t="str">
        <f t="shared" si="1"/>
        <v>0_3_2003</v>
      </c>
      <c r="B56">
        <v>0</v>
      </c>
      <c r="C56">
        <v>3</v>
      </c>
      <c r="D56">
        <v>2003</v>
      </c>
      <c r="E56">
        <v>1181250675.99999</v>
      </c>
      <c r="F56">
        <v>1181250675.99999</v>
      </c>
      <c r="G56">
        <v>1136637574.99999</v>
      </c>
      <c r="H56">
        <v>-44613101</v>
      </c>
      <c r="I56">
        <v>1076675552.95491</v>
      </c>
      <c r="J56">
        <v>-109770319.889939</v>
      </c>
      <c r="K56">
        <v>210884103.39999899</v>
      </c>
      <c r="L56">
        <v>1.22787155099999</v>
      </c>
      <c r="M56">
        <v>26042245.269999899</v>
      </c>
      <c r="N56">
        <v>2.2467999999999901</v>
      </c>
      <c r="O56">
        <v>41148.635000000002</v>
      </c>
      <c r="P56">
        <v>31.36</v>
      </c>
      <c r="Q56">
        <v>77.880399100855897</v>
      </c>
      <c r="R56">
        <v>3.5</v>
      </c>
      <c r="S56">
        <v>0</v>
      </c>
      <c r="T56">
        <v>0</v>
      </c>
      <c r="U56">
        <v>0</v>
      </c>
      <c r="V56">
        <v>0</v>
      </c>
      <c r="W56">
        <v>-81188795.583544105</v>
      </c>
      <c r="X56">
        <v>-49127910.087310798</v>
      </c>
      <c r="Y56">
        <v>5228906.2250055196</v>
      </c>
      <c r="Z56">
        <v>21300033.802490398</v>
      </c>
      <c r="AA56">
        <v>9352996.2534620706</v>
      </c>
      <c r="AB56">
        <v>-2953954.1351302001</v>
      </c>
      <c r="AC56">
        <v>-13002213.930843901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-110390937.455871</v>
      </c>
      <c r="AJ56">
        <v>-109289658.755197</v>
      </c>
      <c r="AK56">
        <v>64676557.755197898</v>
      </c>
      <c r="AL56">
        <v>0</v>
      </c>
      <c r="AM56">
        <v>-44613101</v>
      </c>
      <c r="AN56" s="3"/>
      <c r="AP56" s="3"/>
      <c r="AR56" s="3"/>
      <c r="AT56" s="3"/>
      <c r="AV56" s="3"/>
      <c r="AX56" s="3"/>
      <c r="AZ56" s="3"/>
      <c r="BC56" s="3"/>
      <c r="BE56" s="3"/>
      <c r="BG56" s="3"/>
      <c r="BH56"/>
      <c r="BI56"/>
      <c r="BJ56"/>
      <c r="BK56"/>
      <c r="BL56"/>
      <c r="BM56"/>
    </row>
    <row r="57" spans="1:65" x14ac:dyDescent="0.25">
      <c r="A57" t="str">
        <f t="shared" si="1"/>
        <v>0_3_2004</v>
      </c>
      <c r="B57">
        <v>0</v>
      </c>
      <c r="C57">
        <v>3</v>
      </c>
      <c r="D57">
        <v>2004</v>
      </c>
      <c r="E57">
        <v>1181250675.99999</v>
      </c>
      <c r="F57">
        <v>1136637574.99999</v>
      </c>
      <c r="G57">
        <v>1148429422.99999</v>
      </c>
      <c r="H57">
        <v>11791847.999998501</v>
      </c>
      <c r="I57">
        <v>1168879684.3589499</v>
      </c>
      <c r="J57">
        <v>92204131.404036999</v>
      </c>
      <c r="K57">
        <v>231824841.59999901</v>
      </c>
      <c r="L57">
        <v>1.30056946599999</v>
      </c>
      <c r="M57">
        <v>26563773.749999899</v>
      </c>
      <c r="N57">
        <v>2.5669</v>
      </c>
      <c r="O57">
        <v>39531.589999999997</v>
      </c>
      <c r="P57">
        <v>31</v>
      </c>
      <c r="Q57">
        <v>75.769629990336796</v>
      </c>
      <c r="R57">
        <v>3.5</v>
      </c>
      <c r="S57">
        <v>0</v>
      </c>
      <c r="T57">
        <v>0</v>
      </c>
      <c r="U57">
        <v>0</v>
      </c>
      <c r="V57">
        <v>0</v>
      </c>
      <c r="W57">
        <v>92797949.551403597</v>
      </c>
      <c r="X57">
        <v>-21311857.9120529</v>
      </c>
      <c r="Y57">
        <v>7494824.7425378896</v>
      </c>
      <c r="Z57">
        <v>21972720.2243664</v>
      </c>
      <c r="AA57">
        <v>11698367.731129101</v>
      </c>
      <c r="AB57">
        <v>-2923496.7503067702</v>
      </c>
      <c r="AC57">
        <v>-12174028.4849278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97554479.102149397</v>
      </c>
      <c r="AJ57">
        <v>97339147.3749329</v>
      </c>
      <c r="AK57">
        <v>-85547299.374934405</v>
      </c>
      <c r="AL57">
        <v>0</v>
      </c>
      <c r="AM57">
        <v>11791847.999998501</v>
      </c>
      <c r="AN57" s="3"/>
      <c r="AP57" s="3"/>
      <c r="AR57" s="3"/>
      <c r="AT57" s="3"/>
      <c r="AV57" s="3"/>
      <c r="AX57" s="3"/>
      <c r="AZ57" s="3"/>
      <c r="BC57" s="3"/>
      <c r="BE57" s="3"/>
      <c r="BG57" s="3"/>
      <c r="BH57"/>
      <c r="BI57"/>
      <c r="BJ57"/>
      <c r="BK57"/>
      <c r="BL57"/>
      <c r="BM57"/>
    </row>
    <row r="58" spans="1:65" x14ac:dyDescent="0.25">
      <c r="A58" t="str">
        <f t="shared" si="1"/>
        <v>0_3_2005</v>
      </c>
      <c r="B58">
        <v>0</v>
      </c>
      <c r="C58">
        <v>3</v>
      </c>
      <c r="D58">
        <v>2005</v>
      </c>
      <c r="E58">
        <v>1181250675.99999</v>
      </c>
      <c r="F58">
        <v>1148429422.99999</v>
      </c>
      <c r="G58">
        <v>1216262132</v>
      </c>
      <c r="H58">
        <v>67832709.000002593</v>
      </c>
      <c r="I58">
        <v>1260189277.2515199</v>
      </c>
      <c r="J58">
        <v>91309592.892576396</v>
      </c>
      <c r="K58">
        <v>237636560.59999901</v>
      </c>
      <c r="L58">
        <v>1.2010509109999901</v>
      </c>
      <c r="M58">
        <v>27081157.499999899</v>
      </c>
      <c r="N58">
        <v>3.0314999999999901</v>
      </c>
      <c r="O58">
        <v>38116.919999999896</v>
      </c>
      <c r="P58">
        <v>30.68</v>
      </c>
      <c r="Q58">
        <v>73.864023075675206</v>
      </c>
      <c r="R58">
        <v>3.5</v>
      </c>
      <c r="S58">
        <v>0</v>
      </c>
      <c r="T58">
        <v>0</v>
      </c>
      <c r="U58">
        <v>0</v>
      </c>
      <c r="V58">
        <v>0</v>
      </c>
      <c r="W58">
        <v>23815572.130158398</v>
      </c>
      <c r="X58">
        <v>30330212.4689027</v>
      </c>
      <c r="Y58">
        <v>7366237.4741984904</v>
      </c>
      <c r="Z58">
        <v>28993715.267246999</v>
      </c>
      <c r="AA58">
        <v>10738938.568848999</v>
      </c>
      <c r="AB58">
        <v>-2625998.7001348301</v>
      </c>
      <c r="AC58">
        <v>-11110563.771025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87508113.438195899</v>
      </c>
      <c r="AJ58">
        <v>89712076.001642704</v>
      </c>
      <c r="AK58">
        <v>-21879367.0016401</v>
      </c>
      <c r="AL58">
        <v>0</v>
      </c>
      <c r="AM58">
        <v>67832709.000002593</v>
      </c>
      <c r="AN58" s="3"/>
      <c r="AP58" s="3"/>
      <c r="AR58" s="3"/>
      <c r="AT58" s="3"/>
      <c r="AV58" s="3"/>
      <c r="AX58" s="3"/>
      <c r="AZ58" s="3"/>
      <c r="BC58" s="3"/>
      <c r="BE58" s="3"/>
      <c r="BG58" s="3"/>
      <c r="BH58"/>
      <c r="BI58"/>
      <c r="BJ58"/>
      <c r="BK58"/>
      <c r="BL58"/>
      <c r="BM58"/>
    </row>
    <row r="59" spans="1:65" x14ac:dyDescent="0.25">
      <c r="A59" t="str">
        <f t="shared" si="1"/>
        <v>0_3_2006</v>
      </c>
      <c r="B59">
        <v>0</v>
      </c>
      <c r="C59">
        <v>3</v>
      </c>
      <c r="D59">
        <v>2006</v>
      </c>
      <c r="E59">
        <v>1181250675.99999</v>
      </c>
      <c r="F59">
        <v>1216262132</v>
      </c>
      <c r="G59">
        <v>1175257656</v>
      </c>
      <c r="H59">
        <v>-41004476</v>
      </c>
      <c r="I59">
        <v>909266278.01980698</v>
      </c>
      <c r="J59">
        <v>-350922999.23171997</v>
      </c>
      <c r="K59">
        <v>232556806.80000001</v>
      </c>
      <c r="L59">
        <v>2.8463145299999901</v>
      </c>
      <c r="M59">
        <v>27655014.75</v>
      </c>
      <c r="N59">
        <v>3.3499999999999899</v>
      </c>
      <c r="O59">
        <v>36028.75</v>
      </c>
      <c r="P59">
        <v>30.18</v>
      </c>
      <c r="Q59">
        <v>71.580004948312606</v>
      </c>
      <c r="R59">
        <v>3.69999999999999</v>
      </c>
      <c r="S59">
        <v>0</v>
      </c>
      <c r="T59">
        <v>0</v>
      </c>
      <c r="U59">
        <v>0</v>
      </c>
      <c r="V59">
        <v>0</v>
      </c>
      <c r="W59">
        <v>-21591937.719558999</v>
      </c>
      <c r="X59">
        <v>-341014884.11089301</v>
      </c>
      <c r="Y59">
        <v>8482763.9368766192</v>
      </c>
      <c r="Z59">
        <v>18978663.804512199</v>
      </c>
      <c r="AA59">
        <v>17628459.116725199</v>
      </c>
      <c r="AB59">
        <v>-4342680.9821276302</v>
      </c>
      <c r="AC59">
        <v>-14089861.997513499</v>
      </c>
      <c r="AD59">
        <v>-1252766.3569360899</v>
      </c>
      <c r="AE59">
        <v>0</v>
      </c>
      <c r="AF59">
        <v>0</v>
      </c>
      <c r="AG59">
        <v>0</v>
      </c>
      <c r="AH59">
        <v>0</v>
      </c>
      <c r="AI59">
        <v>-337202244.30891502</v>
      </c>
      <c r="AJ59">
        <v>-338690673.62982798</v>
      </c>
      <c r="AK59">
        <v>297686197.62982798</v>
      </c>
      <c r="AL59">
        <v>0</v>
      </c>
      <c r="AM59">
        <v>-41004476</v>
      </c>
      <c r="AN59" s="3"/>
      <c r="AP59" s="3"/>
      <c r="AR59" s="3"/>
      <c r="AT59" s="3"/>
      <c r="AV59" s="3"/>
      <c r="AX59" s="3"/>
      <c r="AZ59" s="3"/>
      <c r="BC59" s="3"/>
      <c r="BE59" s="3"/>
      <c r="BG59" s="3"/>
      <c r="BH59"/>
      <c r="BI59"/>
      <c r="BJ59"/>
      <c r="BK59"/>
      <c r="BL59"/>
      <c r="BM59"/>
    </row>
    <row r="60" spans="1:65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1181250675.99999</v>
      </c>
      <c r="F60">
        <v>1175257656</v>
      </c>
      <c r="G60">
        <v>1227012502.99999</v>
      </c>
      <c r="H60">
        <v>51754846.999997303</v>
      </c>
      <c r="I60">
        <v>1349306649.58938</v>
      </c>
      <c r="J60">
        <v>440040371.56957901</v>
      </c>
      <c r="K60">
        <v>259672401.80000001</v>
      </c>
      <c r="L60">
        <v>1.304104481</v>
      </c>
      <c r="M60">
        <v>27714120</v>
      </c>
      <c r="N60">
        <v>3.4605999999999901</v>
      </c>
      <c r="O60">
        <v>36660.58</v>
      </c>
      <c r="P60">
        <v>30.4</v>
      </c>
      <c r="Q60">
        <v>71.140340863312602</v>
      </c>
      <c r="R60">
        <v>3.6</v>
      </c>
      <c r="S60">
        <v>0</v>
      </c>
      <c r="T60">
        <v>0</v>
      </c>
      <c r="U60">
        <v>0</v>
      </c>
      <c r="V60">
        <v>0</v>
      </c>
      <c r="W60">
        <v>112510595.48210201</v>
      </c>
      <c r="X60">
        <v>414443558.38234001</v>
      </c>
      <c r="Y60">
        <v>831955.27723198105</v>
      </c>
      <c r="Z60">
        <v>6024087.1342662601</v>
      </c>
      <c r="AA60">
        <v>-5206829.0439445497</v>
      </c>
      <c r="AB60">
        <v>1851120.92247822</v>
      </c>
      <c r="AC60">
        <v>-2633145.75985849</v>
      </c>
      <c r="AD60">
        <v>605733.57301691896</v>
      </c>
      <c r="AE60">
        <v>0</v>
      </c>
      <c r="AF60">
        <v>0</v>
      </c>
      <c r="AG60">
        <v>0</v>
      </c>
      <c r="AH60">
        <v>0</v>
      </c>
      <c r="AI60">
        <v>528427075.96763402</v>
      </c>
      <c r="AJ60">
        <v>568767178.699844</v>
      </c>
      <c r="AK60">
        <v>-517012331.69984603</v>
      </c>
      <c r="AL60">
        <v>0</v>
      </c>
      <c r="AM60">
        <v>51754846.999997303</v>
      </c>
      <c r="AN60" s="3"/>
      <c r="AP60" s="3"/>
      <c r="AR60" s="3"/>
      <c r="AT60" s="3"/>
      <c r="AV60" s="3"/>
      <c r="AX60" s="3"/>
      <c r="AZ60" s="3"/>
      <c r="BC60" s="3"/>
      <c r="BE60" s="3"/>
      <c r="BG60" s="3"/>
      <c r="BH60"/>
      <c r="BI60"/>
      <c r="BJ60"/>
      <c r="BK60"/>
      <c r="BL60"/>
      <c r="BM60"/>
    </row>
    <row r="61" spans="1:65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1181250675.99999</v>
      </c>
      <c r="F61">
        <v>1227012502.99999</v>
      </c>
      <c r="G61">
        <v>1251501816.99999</v>
      </c>
      <c r="H61">
        <v>24489314.000001099</v>
      </c>
      <c r="I61">
        <v>1388742730.7293</v>
      </c>
      <c r="J61">
        <v>39436081.139915898</v>
      </c>
      <c r="K61">
        <v>264123690.59999901</v>
      </c>
      <c r="L61">
        <v>1.309717561</v>
      </c>
      <c r="M61">
        <v>27956797.669999901</v>
      </c>
      <c r="N61">
        <v>3.9195000000000002</v>
      </c>
      <c r="O61">
        <v>36716.94</v>
      </c>
      <c r="P61">
        <v>30.42</v>
      </c>
      <c r="Q61">
        <v>69.981314054055801</v>
      </c>
      <c r="R61">
        <v>3.69999999999999</v>
      </c>
      <c r="S61">
        <v>0</v>
      </c>
      <c r="T61">
        <v>0</v>
      </c>
      <c r="U61">
        <v>0</v>
      </c>
      <c r="V61">
        <v>0</v>
      </c>
      <c r="W61">
        <v>17410498.979475498</v>
      </c>
      <c r="X61">
        <v>-1758614.28500925</v>
      </c>
      <c r="Y61">
        <v>3550876.4329746398</v>
      </c>
      <c r="Z61">
        <v>24712610.9386805</v>
      </c>
      <c r="AA61">
        <v>-481321.74788458901</v>
      </c>
      <c r="AB61">
        <v>175568.772648015</v>
      </c>
      <c r="AC61">
        <v>-7233807.0554929301</v>
      </c>
      <c r="AD61">
        <v>-632082.49714156694</v>
      </c>
      <c r="AE61">
        <v>0</v>
      </c>
      <c r="AF61">
        <v>0</v>
      </c>
      <c r="AG61">
        <v>0</v>
      </c>
      <c r="AH61">
        <v>0</v>
      </c>
      <c r="AI61">
        <v>35743729.538250402</v>
      </c>
      <c r="AJ61">
        <v>35861799.571449801</v>
      </c>
      <c r="AK61">
        <v>-11372485.5714486</v>
      </c>
      <c r="AL61">
        <v>0</v>
      </c>
      <c r="AM61">
        <v>24489314.000001099</v>
      </c>
      <c r="AN61" s="3"/>
      <c r="AP61" s="3"/>
      <c r="AR61" s="3"/>
      <c r="AT61" s="3"/>
      <c r="AV61" s="3"/>
      <c r="AX61" s="3"/>
      <c r="AZ61" s="3"/>
      <c r="BC61" s="3"/>
      <c r="BE61" s="3"/>
      <c r="BG61" s="3"/>
      <c r="BH61"/>
      <c r="BI61"/>
      <c r="BJ61"/>
      <c r="BK61"/>
      <c r="BL61"/>
      <c r="BM61"/>
    </row>
    <row r="62" spans="1:65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1181250675.99999</v>
      </c>
      <c r="F62">
        <v>1251501816.99999</v>
      </c>
      <c r="G62">
        <v>1217355181.99999</v>
      </c>
      <c r="H62">
        <v>-34146635.000001401</v>
      </c>
      <c r="I62">
        <v>1314389825.67717</v>
      </c>
      <c r="J62">
        <v>-74352905.0521314</v>
      </c>
      <c r="K62">
        <v>266283654.40000001</v>
      </c>
      <c r="L62">
        <v>1.3667836019999999</v>
      </c>
      <c r="M62">
        <v>27734538</v>
      </c>
      <c r="N62">
        <v>2.84309999999999</v>
      </c>
      <c r="O62">
        <v>35494.29</v>
      </c>
      <c r="P62">
        <v>30.61</v>
      </c>
      <c r="Q62">
        <v>69.306750843060897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8478184.8386226594</v>
      </c>
      <c r="X62">
        <v>-17876471.403820802</v>
      </c>
      <c r="Y62">
        <v>-3306642.0895435801</v>
      </c>
      <c r="Z62">
        <v>-61372412.0580827</v>
      </c>
      <c r="AA62">
        <v>10872100.944104901</v>
      </c>
      <c r="AB62">
        <v>1702227.06272272</v>
      </c>
      <c r="AC62">
        <v>-4299469.3666626597</v>
      </c>
      <c r="AD62">
        <v>-1289063.7065250601</v>
      </c>
      <c r="AE62">
        <v>0</v>
      </c>
      <c r="AF62">
        <v>0</v>
      </c>
      <c r="AG62">
        <v>0</v>
      </c>
      <c r="AH62">
        <v>0</v>
      </c>
      <c r="AI62">
        <v>-67091545.779184602</v>
      </c>
      <c r="AJ62">
        <v>-67005064.158358499</v>
      </c>
      <c r="AK62">
        <v>32858429.158357002</v>
      </c>
      <c r="AL62">
        <v>0</v>
      </c>
      <c r="AM62">
        <v>-34146635.000001401</v>
      </c>
      <c r="AN62" s="3"/>
      <c r="AP62" s="3"/>
      <c r="AR62" s="3"/>
      <c r="AT62" s="3"/>
      <c r="AV62" s="3"/>
      <c r="AX62" s="3"/>
      <c r="AZ62" s="3"/>
      <c r="BC62" s="3"/>
      <c r="BE62" s="3"/>
      <c r="BG62" s="3"/>
      <c r="BH62"/>
      <c r="BI62"/>
      <c r="BJ62"/>
      <c r="BK62"/>
      <c r="BL62"/>
      <c r="BM62"/>
    </row>
    <row r="63" spans="1:65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1181250675.99999</v>
      </c>
      <c r="F63">
        <v>1217355181.99999</v>
      </c>
      <c r="G63">
        <v>1196278265</v>
      </c>
      <c r="H63">
        <v>-21076916.999997102</v>
      </c>
      <c r="I63">
        <v>1223836817.5513699</v>
      </c>
      <c r="J63">
        <v>-90553008.125796005</v>
      </c>
      <c r="K63">
        <v>239565977.09999901</v>
      </c>
      <c r="L63">
        <v>1.4022103509999999</v>
      </c>
      <c r="M63">
        <v>27553600.749999899</v>
      </c>
      <c r="N63">
        <v>3.2889999999999899</v>
      </c>
      <c r="O63">
        <v>35213</v>
      </c>
      <c r="P63">
        <v>30.93</v>
      </c>
      <c r="Q63">
        <v>69.408651159993099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-102157517.35103001</v>
      </c>
      <c r="X63">
        <v>-10615045.312564399</v>
      </c>
      <c r="Y63">
        <v>-2638144.6276453701</v>
      </c>
      <c r="Z63">
        <v>27518575.692851499</v>
      </c>
      <c r="AA63">
        <v>2476362.7062965701</v>
      </c>
      <c r="AB63">
        <v>2789983.9167330801</v>
      </c>
      <c r="AC63">
        <v>633014.30476035399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-81992770.670598596</v>
      </c>
      <c r="AJ63">
        <v>-83867945.060235605</v>
      </c>
      <c r="AK63">
        <v>62791028.060238503</v>
      </c>
      <c r="AL63">
        <v>0</v>
      </c>
      <c r="AM63">
        <v>-21076916.999997102</v>
      </c>
      <c r="AN63" s="3"/>
      <c r="AP63" s="3"/>
      <c r="AR63" s="3"/>
      <c r="AT63" s="3"/>
      <c r="AV63" s="3"/>
      <c r="AX63" s="3"/>
      <c r="AZ63" s="3"/>
      <c r="BC63" s="3"/>
      <c r="BE63" s="3"/>
      <c r="BG63" s="3"/>
      <c r="BH63"/>
      <c r="BI63"/>
      <c r="BJ63"/>
      <c r="BK63"/>
      <c r="BL63"/>
      <c r="BM63"/>
    </row>
    <row r="64" spans="1:65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1181250675.99999</v>
      </c>
      <c r="F64">
        <v>1196278265</v>
      </c>
      <c r="G64">
        <v>1164230021.99999</v>
      </c>
      <c r="H64">
        <v>-32048243.000002299</v>
      </c>
      <c r="I64">
        <v>1223398329.6561301</v>
      </c>
      <c r="J64">
        <v>-438487.89524221403</v>
      </c>
      <c r="K64">
        <v>232263928.59999901</v>
      </c>
      <c r="L64">
        <v>1.4707099699999899</v>
      </c>
      <c r="M64">
        <v>27682634.670000002</v>
      </c>
      <c r="N64">
        <v>4.0655999999999999</v>
      </c>
      <c r="O64">
        <v>34147.68</v>
      </c>
      <c r="P64">
        <v>31.3</v>
      </c>
      <c r="Q64">
        <v>68.613917826660796</v>
      </c>
      <c r="R64">
        <v>3.8999999999999901</v>
      </c>
      <c r="S64">
        <v>0</v>
      </c>
      <c r="T64">
        <v>0</v>
      </c>
      <c r="U64">
        <v>0</v>
      </c>
      <c r="V64">
        <v>0</v>
      </c>
      <c r="W64">
        <v>-30306177.759638701</v>
      </c>
      <c r="X64">
        <v>-19663377.390475899</v>
      </c>
      <c r="Y64">
        <v>1853974.9833744499</v>
      </c>
      <c r="Z64">
        <v>41234393.542793497</v>
      </c>
      <c r="AA64">
        <v>9423255.7969929092</v>
      </c>
      <c r="AB64">
        <v>3170633.56097076</v>
      </c>
      <c r="AC64">
        <v>-4840400.7762695104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872301.95774752495</v>
      </c>
      <c r="AJ64">
        <v>-428613.95491712401</v>
      </c>
      <c r="AK64">
        <v>-31619629.045085199</v>
      </c>
      <c r="AL64">
        <v>0</v>
      </c>
      <c r="AM64">
        <v>-32048243.000002299</v>
      </c>
      <c r="AN64" s="3"/>
      <c r="AP64" s="3"/>
      <c r="AR64" s="3"/>
      <c r="AT64" s="3"/>
      <c r="AV64" s="3"/>
      <c r="AX64" s="3"/>
      <c r="AZ64" s="3"/>
      <c r="BC64" s="3"/>
      <c r="BE64" s="3"/>
      <c r="BG64" s="3"/>
      <c r="BH64"/>
      <c r="BI64"/>
      <c r="BJ64"/>
      <c r="BK64"/>
      <c r="BL64"/>
      <c r="BM64"/>
    </row>
    <row r="65" spans="1:69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1181250675.99999</v>
      </c>
      <c r="F65">
        <v>1164230021.99999</v>
      </c>
      <c r="G65">
        <v>1177871709.99999</v>
      </c>
      <c r="H65">
        <v>13641688.0000007</v>
      </c>
      <c r="I65">
        <v>1231976659.05198</v>
      </c>
      <c r="J65">
        <v>8578329.3958556596</v>
      </c>
      <c r="K65">
        <v>239688350.09999901</v>
      </c>
      <c r="L65">
        <v>1.45326645199999</v>
      </c>
      <c r="M65">
        <v>27909105.420000002</v>
      </c>
      <c r="N65">
        <v>4.1093000000000002</v>
      </c>
      <c r="O65">
        <v>33963.31</v>
      </c>
      <c r="P65">
        <v>31.51</v>
      </c>
      <c r="Q65">
        <v>68.630248062319694</v>
      </c>
      <c r="R65">
        <v>4.0999999999999996</v>
      </c>
      <c r="S65">
        <v>1</v>
      </c>
      <c r="T65">
        <v>0</v>
      </c>
      <c r="U65">
        <v>0</v>
      </c>
      <c r="V65">
        <v>0</v>
      </c>
      <c r="W65">
        <v>30766675.147022899</v>
      </c>
      <c r="X65">
        <v>4872573.15955221</v>
      </c>
      <c r="Y65">
        <v>3148359.6576374099</v>
      </c>
      <c r="Z65">
        <v>2038204.0392895299</v>
      </c>
      <c r="AA65">
        <v>1610927.30919602</v>
      </c>
      <c r="AB65">
        <v>1750336.58501591</v>
      </c>
      <c r="AC65">
        <v>96996.737623851004</v>
      </c>
      <c r="AD65">
        <v>-1199172.5837079401</v>
      </c>
      <c r="AE65">
        <v>-34024109.958766498</v>
      </c>
      <c r="AF65">
        <v>0</v>
      </c>
      <c r="AG65">
        <v>0</v>
      </c>
      <c r="AH65">
        <v>0</v>
      </c>
      <c r="AI65">
        <v>9060790.0928634703</v>
      </c>
      <c r="AJ65">
        <v>8163447.9786051298</v>
      </c>
      <c r="AK65">
        <v>5478240.0213955697</v>
      </c>
      <c r="AL65">
        <v>0</v>
      </c>
      <c r="AM65">
        <v>13641688.0000007</v>
      </c>
      <c r="AN65" s="3"/>
      <c r="AP65" s="3"/>
      <c r="AR65" s="3"/>
      <c r="AT65" s="3"/>
      <c r="AV65" s="3"/>
      <c r="AX65" s="3"/>
      <c r="AZ65" s="3"/>
      <c r="BC65" s="3"/>
      <c r="BE65" s="3"/>
      <c r="BG65" s="3"/>
      <c r="BH65"/>
      <c r="BI65"/>
      <c r="BJ65"/>
      <c r="BK65"/>
      <c r="BL65"/>
      <c r="BM65"/>
    </row>
    <row r="66" spans="1:69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1181250675.99999</v>
      </c>
      <c r="F66">
        <v>1177871709.99999</v>
      </c>
      <c r="G66">
        <v>1199896222</v>
      </c>
      <c r="H66">
        <v>22024512.0000026</v>
      </c>
      <c r="I66">
        <v>1281093114.4291699</v>
      </c>
      <c r="J66">
        <v>49116455.377182402</v>
      </c>
      <c r="K66">
        <v>276221305.39999902</v>
      </c>
      <c r="L66">
        <v>1.666110003</v>
      </c>
      <c r="M66">
        <v>28818049.079999998</v>
      </c>
      <c r="N66">
        <v>3.94199999999999</v>
      </c>
      <c r="O66">
        <v>33700.32</v>
      </c>
      <c r="P66">
        <v>29.93</v>
      </c>
      <c r="Q66">
        <v>66.429372522682499</v>
      </c>
      <c r="R66">
        <v>4.2</v>
      </c>
      <c r="S66">
        <v>2</v>
      </c>
      <c r="T66">
        <v>0</v>
      </c>
      <c r="U66">
        <v>1</v>
      </c>
      <c r="V66">
        <v>0</v>
      </c>
      <c r="W66">
        <v>146990177.213716</v>
      </c>
      <c r="X66">
        <v>-56373890.014909498</v>
      </c>
      <c r="Y66">
        <v>12578956.3209529</v>
      </c>
      <c r="Z66">
        <v>-7958212.74996599</v>
      </c>
      <c r="AA66">
        <v>2340873.6217377498</v>
      </c>
      <c r="AB66">
        <v>-13238543.0400152</v>
      </c>
      <c r="AC66">
        <v>-13151200.9076575</v>
      </c>
      <c r="AD66">
        <v>-606768.13801726</v>
      </c>
      <c r="AE66">
        <v>-34422782.286196999</v>
      </c>
      <c r="AF66">
        <v>0</v>
      </c>
      <c r="AG66">
        <v>20693956.632793799</v>
      </c>
      <c r="AH66">
        <v>0</v>
      </c>
      <c r="AI66">
        <v>56852566.652438499</v>
      </c>
      <c r="AJ66">
        <v>46959398.832100101</v>
      </c>
      <c r="AK66">
        <v>-24934886.832097501</v>
      </c>
      <c r="AL66">
        <v>0</v>
      </c>
      <c r="AM66">
        <v>22024512.0000026</v>
      </c>
      <c r="AN66" s="3"/>
      <c r="AP66" s="3"/>
      <c r="AR66" s="3"/>
      <c r="AT66" s="3"/>
      <c r="AV66" s="3"/>
      <c r="AX66" s="3"/>
      <c r="AZ66" s="3"/>
      <c r="BC66" s="3"/>
      <c r="BE66" s="3"/>
      <c r="BG66" s="3"/>
      <c r="BH66"/>
      <c r="BI66"/>
      <c r="BJ66"/>
      <c r="BK66"/>
      <c r="BL66"/>
      <c r="BM66"/>
    </row>
    <row r="67" spans="1:69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1181250675.99999</v>
      </c>
      <c r="F67">
        <v>1199896222</v>
      </c>
      <c r="G67">
        <v>1192647739.99999</v>
      </c>
      <c r="H67">
        <v>-7248482.0000021402</v>
      </c>
      <c r="I67">
        <v>1257292841.4374399</v>
      </c>
      <c r="J67">
        <v>-23800272.9917273</v>
      </c>
      <c r="K67">
        <v>282626037.69999897</v>
      </c>
      <c r="L67">
        <v>1.6985871779999999</v>
      </c>
      <c r="M67">
        <v>29110612.079999998</v>
      </c>
      <c r="N67">
        <v>3.75239999999999</v>
      </c>
      <c r="O67">
        <v>33580.799999999901</v>
      </c>
      <c r="P67">
        <v>30.1999999999999</v>
      </c>
      <c r="Q67">
        <v>66.590503712184997</v>
      </c>
      <c r="R67">
        <v>4.2</v>
      </c>
      <c r="S67">
        <v>3</v>
      </c>
      <c r="T67">
        <v>0</v>
      </c>
      <c r="U67">
        <v>1</v>
      </c>
      <c r="V67">
        <v>0</v>
      </c>
      <c r="W67">
        <v>23018039.560870498</v>
      </c>
      <c r="X67">
        <v>-8533467.2561256103</v>
      </c>
      <c r="Y67">
        <v>4023974.6138615198</v>
      </c>
      <c r="Z67">
        <v>-9520567.0350900907</v>
      </c>
      <c r="AA67">
        <v>1089309.1535367901</v>
      </c>
      <c r="AB67">
        <v>2319872.7518635001</v>
      </c>
      <c r="AC67">
        <v>986755.60777701298</v>
      </c>
      <c r="AD67">
        <v>0</v>
      </c>
      <c r="AE67">
        <v>-35066438.955339499</v>
      </c>
      <c r="AF67">
        <v>0</v>
      </c>
      <c r="AG67">
        <v>0</v>
      </c>
      <c r="AH67">
        <v>0</v>
      </c>
      <c r="AI67">
        <v>-21682521.5586458</v>
      </c>
      <c r="AJ67">
        <v>-22291789.1944701</v>
      </c>
      <c r="AK67">
        <v>15043307.1944679</v>
      </c>
      <c r="AL67">
        <v>0</v>
      </c>
      <c r="AM67">
        <v>-7248482.0000021402</v>
      </c>
      <c r="AN67" s="3"/>
      <c r="AP67" s="3"/>
      <c r="AR67" s="3"/>
      <c r="AT67" s="3"/>
      <c r="AV67" s="3"/>
      <c r="AX67" s="3"/>
      <c r="AZ67" s="3"/>
      <c r="BC67" s="3"/>
      <c r="BE67" s="3"/>
      <c r="BG67" s="3"/>
      <c r="BH67"/>
      <c r="BI67"/>
      <c r="BJ67"/>
      <c r="BK67"/>
      <c r="BL67"/>
      <c r="BM67"/>
    </row>
    <row r="68" spans="1:69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1181250675.99999</v>
      </c>
      <c r="F68">
        <v>1192647739.99999</v>
      </c>
      <c r="G68">
        <v>1160473735.99999</v>
      </c>
      <c r="H68">
        <v>-32174004.000001401</v>
      </c>
      <c r="I68">
        <v>1146125457.18226</v>
      </c>
      <c r="J68">
        <v>-111167384.25518</v>
      </c>
      <c r="K68">
        <v>280202617.09999901</v>
      </c>
      <c r="L68">
        <v>1.721242055</v>
      </c>
      <c r="M68">
        <v>29378317.829999901</v>
      </c>
      <c r="N68">
        <v>2.7029999999999998</v>
      </c>
      <c r="O68">
        <v>34173.339999999902</v>
      </c>
      <c r="P68">
        <v>30.17</v>
      </c>
      <c r="Q68">
        <v>66.804748020605103</v>
      </c>
      <c r="R68">
        <v>4.0999999999999996</v>
      </c>
      <c r="S68">
        <v>4</v>
      </c>
      <c r="T68">
        <v>0</v>
      </c>
      <c r="U68">
        <v>1</v>
      </c>
      <c r="V68">
        <v>0</v>
      </c>
      <c r="W68">
        <v>-8483662.4591441806</v>
      </c>
      <c r="X68">
        <v>-5862914.6939041</v>
      </c>
      <c r="Y68">
        <v>3624207.13986577</v>
      </c>
      <c r="Z68">
        <v>-59081706.091672301</v>
      </c>
      <c r="AA68">
        <v>-5316159.9823001502</v>
      </c>
      <c r="AB68">
        <v>-255931.688892006</v>
      </c>
      <c r="AC68">
        <v>1304267.38783309</v>
      </c>
      <c r="AD68">
        <v>614696.507793481</v>
      </c>
      <c r="AE68">
        <v>-34854605.259298503</v>
      </c>
      <c r="AF68">
        <v>0</v>
      </c>
      <c r="AG68">
        <v>0</v>
      </c>
      <c r="AH68">
        <v>0</v>
      </c>
      <c r="AI68">
        <v>-108311809.139718</v>
      </c>
      <c r="AJ68">
        <v>-105451590.293055</v>
      </c>
      <c r="AK68">
        <v>73277586.293053597</v>
      </c>
      <c r="AL68">
        <v>0</v>
      </c>
      <c r="AM68">
        <v>-32174004.000001401</v>
      </c>
      <c r="AN68" s="3"/>
      <c r="AP68" s="3"/>
      <c r="AR68" s="3"/>
      <c r="AT68" s="3"/>
      <c r="AV68" s="3"/>
      <c r="AX68" s="3"/>
      <c r="AZ68" s="3"/>
      <c r="BC68" s="3"/>
      <c r="BE68" s="3"/>
      <c r="BG68" s="3"/>
      <c r="BH68"/>
      <c r="BI68"/>
      <c r="BJ68"/>
      <c r="BK68"/>
      <c r="BL68"/>
      <c r="BM68"/>
    </row>
    <row r="69" spans="1:69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1181250675.99999</v>
      </c>
      <c r="F69">
        <v>1160473735.99999</v>
      </c>
      <c r="G69">
        <v>1162084608.99999</v>
      </c>
      <c r="H69">
        <v>1610873.0000004701</v>
      </c>
      <c r="I69">
        <v>1075404628.15763</v>
      </c>
      <c r="J69">
        <v>-70720829.024627194</v>
      </c>
      <c r="K69">
        <v>279086354.60000002</v>
      </c>
      <c r="L69">
        <v>1.74351720399999</v>
      </c>
      <c r="M69">
        <v>29437697.499999899</v>
      </c>
      <c r="N69">
        <v>2.4255</v>
      </c>
      <c r="O69">
        <v>35302.049999999901</v>
      </c>
      <c r="P69">
        <v>29.88</v>
      </c>
      <c r="Q69">
        <v>67.140437302771304</v>
      </c>
      <c r="R69">
        <v>4.5</v>
      </c>
      <c r="S69">
        <v>5</v>
      </c>
      <c r="T69">
        <v>0</v>
      </c>
      <c r="U69">
        <v>1</v>
      </c>
      <c r="V69">
        <v>0</v>
      </c>
      <c r="W69">
        <v>-3833652.7764904201</v>
      </c>
      <c r="X69">
        <v>-5563353.04721021</v>
      </c>
      <c r="Y69">
        <v>776922.53050590795</v>
      </c>
      <c r="Z69">
        <v>-18262273.781232301</v>
      </c>
      <c r="AA69">
        <v>-9591508.6564406101</v>
      </c>
      <c r="AB69">
        <v>-2405027.89249994</v>
      </c>
      <c r="AC69">
        <v>1989081.1972306401</v>
      </c>
      <c r="AD69">
        <v>-2389375.9384534499</v>
      </c>
      <c r="AE69">
        <v>-33914334.153740399</v>
      </c>
      <c r="AF69">
        <v>0</v>
      </c>
      <c r="AG69">
        <v>0</v>
      </c>
      <c r="AH69">
        <v>0</v>
      </c>
      <c r="AI69">
        <v>-73193522.518330902</v>
      </c>
      <c r="AJ69">
        <v>-71606179.024234906</v>
      </c>
      <c r="AK69">
        <v>73217052.024235398</v>
      </c>
      <c r="AL69">
        <v>0</v>
      </c>
      <c r="AM69">
        <v>1610873.0000004701</v>
      </c>
      <c r="AN69" s="3"/>
      <c r="AP69" s="3"/>
      <c r="AR69" s="3"/>
      <c r="AT69" s="3"/>
      <c r="AV69" s="3"/>
      <c r="AX69" s="3"/>
      <c r="AZ69" s="3"/>
      <c r="BC69" s="3"/>
      <c r="BE69" s="3"/>
      <c r="BG69" s="3"/>
      <c r="BH69"/>
      <c r="BI69"/>
      <c r="BJ69"/>
      <c r="BK69"/>
      <c r="BL69"/>
      <c r="BM69"/>
    </row>
    <row r="70" spans="1:69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1181250675.99999</v>
      </c>
      <c r="F70">
        <v>1162084608.99999</v>
      </c>
      <c r="G70">
        <v>1100306571</v>
      </c>
      <c r="H70">
        <v>-61778037.999998502</v>
      </c>
      <c r="I70">
        <v>1039709403.27397</v>
      </c>
      <c r="J70">
        <v>-35695224.883658603</v>
      </c>
      <c r="K70">
        <v>274821215.5</v>
      </c>
      <c r="L70">
        <v>1.7724292479999999</v>
      </c>
      <c r="M70">
        <v>29668394.669999901</v>
      </c>
      <c r="N70">
        <v>2.6928000000000001</v>
      </c>
      <c r="O70">
        <v>35945.819999999898</v>
      </c>
      <c r="P70">
        <v>30</v>
      </c>
      <c r="Q70">
        <v>67.2815187691711</v>
      </c>
      <c r="R70">
        <v>4.5</v>
      </c>
      <c r="S70">
        <v>6</v>
      </c>
      <c r="T70">
        <v>0</v>
      </c>
      <c r="U70">
        <v>1</v>
      </c>
      <c r="V70">
        <v>0</v>
      </c>
      <c r="W70">
        <v>-14741379.564507199</v>
      </c>
      <c r="X70">
        <v>-7158989.3942839</v>
      </c>
      <c r="Y70">
        <v>3010694.45028017</v>
      </c>
      <c r="Z70">
        <v>17917044.469593</v>
      </c>
      <c r="AA70">
        <v>-5351429.66622301</v>
      </c>
      <c r="AB70">
        <v>998027.80433591304</v>
      </c>
      <c r="AC70">
        <v>836703.92160822102</v>
      </c>
      <c r="AD70">
        <v>0</v>
      </c>
      <c r="AE70">
        <v>-33961411.208141901</v>
      </c>
      <c r="AF70">
        <v>0</v>
      </c>
      <c r="AG70">
        <v>0</v>
      </c>
      <c r="AH70">
        <v>0</v>
      </c>
      <c r="AI70">
        <v>-38450739.187338799</v>
      </c>
      <c r="AJ70">
        <v>-38572338.602594398</v>
      </c>
      <c r="AK70">
        <v>-23205699.397404101</v>
      </c>
      <c r="AL70">
        <v>0</v>
      </c>
      <c r="AM70">
        <v>-61778037.999998502</v>
      </c>
      <c r="AN70" s="3"/>
      <c r="AP70" s="3"/>
      <c r="AR70" s="3"/>
      <c r="AT70" s="3"/>
      <c r="AV70" s="3"/>
      <c r="AX70" s="3"/>
      <c r="AZ70" s="3"/>
      <c r="BC70" s="3"/>
      <c r="BE70" s="3"/>
      <c r="BG70" s="3"/>
      <c r="BH70"/>
      <c r="BI70"/>
      <c r="BJ70"/>
      <c r="BK70"/>
      <c r="BL70"/>
      <c r="BM70"/>
    </row>
    <row r="71" spans="1:69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1181250675.99999</v>
      </c>
      <c r="F71">
        <v>1100306571</v>
      </c>
      <c r="G71">
        <v>1107464473.99999</v>
      </c>
      <c r="H71">
        <v>7157902.9999992801</v>
      </c>
      <c r="I71">
        <v>990728689.18189502</v>
      </c>
      <c r="J71">
        <v>-48980714.092082202</v>
      </c>
      <c r="K71">
        <v>274036302.39999998</v>
      </c>
      <c r="L71">
        <v>1.7403283429999901</v>
      </c>
      <c r="M71">
        <v>29807700.839999899</v>
      </c>
      <c r="N71">
        <v>2.9199999999999902</v>
      </c>
      <c r="O71">
        <v>36801.5</v>
      </c>
      <c r="P71">
        <v>30.01</v>
      </c>
      <c r="Q71">
        <v>67.468769080655605</v>
      </c>
      <c r="R71">
        <v>4.5999999999999996</v>
      </c>
      <c r="S71">
        <v>7</v>
      </c>
      <c r="T71">
        <v>0</v>
      </c>
      <c r="U71">
        <v>1</v>
      </c>
      <c r="V71">
        <v>1</v>
      </c>
      <c r="W71">
        <v>-2605711.66394307</v>
      </c>
      <c r="X71">
        <v>7579682.1788393697</v>
      </c>
      <c r="Y71">
        <v>1709756.8110177</v>
      </c>
      <c r="Z71">
        <v>13459360.2050437</v>
      </c>
      <c r="AA71">
        <v>-6591550.0644277101</v>
      </c>
      <c r="AB71">
        <v>78716.624276906907</v>
      </c>
      <c r="AC71">
        <v>1051602.23048206</v>
      </c>
      <c r="AD71">
        <v>-566811.27805831004</v>
      </c>
      <c r="AE71">
        <v>-32155975.2391073</v>
      </c>
      <c r="AF71">
        <v>0</v>
      </c>
      <c r="AG71">
        <v>0</v>
      </c>
      <c r="AH71">
        <v>-33909969.717247903</v>
      </c>
      <c r="AI71">
        <v>-51950899.913124502</v>
      </c>
      <c r="AJ71">
        <v>-51835446.9028387</v>
      </c>
      <c r="AK71">
        <v>58993349.902837999</v>
      </c>
      <c r="AL71">
        <v>0</v>
      </c>
      <c r="AM71">
        <v>7157902.9999992801</v>
      </c>
      <c r="AN71" s="3"/>
      <c r="AP71" s="3"/>
      <c r="AR71" s="3"/>
      <c r="AT71" s="3"/>
      <c r="AV71" s="3"/>
      <c r="AX71" s="3"/>
      <c r="AZ71" s="3"/>
      <c r="BC71" s="3"/>
      <c r="BE71" s="3"/>
      <c r="BG71" s="3"/>
      <c r="BH71"/>
      <c r="BI71"/>
      <c r="BJ71"/>
      <c r="BK71"/>
      <c r="BL71"/>
      <c r="BM71"/>
    </row>
    <row r="72" spans="1:69" x14ac:dyDescent="0.25">
      <c r="F72"/>
      <c r="G72"/>
      <c r="H72"/>
      <c r="I72"/>
      <c r="J72"/>
      <c r="K72"/>
      <c r="L72"/>
      <c r="M72"/>
      <c r="N72"/>
      <c r="O72"/>
      <c r="P72"/>
      <c r="Q72"/>
      <c r="Z72" s="3"/>
      <c r="AB72" s="3"/>
      <c r="AD72" s="3"/>
      <c r="AF72" s="3"/>
      <c r="AH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C72" s="3"/>
      <c r="BE72" s="3"/>
      <c r="BG72" s="3"/>
      <c r="BH72"/>
      <c r="BI72"/>
      <c r="BJ72"/>
      <c r="BK72"/>
      <c r="BL72"/>
    </row>
    <row r="73" spans="1:69" x14ac:dyDescent="0.25">
      <c r="C73" s="1" t="s">
        <v>17</v>
      </c>
      <c r="F73"/>
      <c r="G73"/>
      <c r="H73"/>
      <c r="I73"/>
      <c r="J73"/>
      <c r="K73"/>
      <c r="L73"/>
      <c r="M73"/>
      <c r="N73"/>
      <c r="O73"/>
      <c r="P73"/>
      <c r="Q73"/>
      <c r="Z73" s="3"/>
      <c r="AB73" s="3"/>
      <c r="AD73" s="3"/>
      <c r="AF73" s="3"/>
      <c r="AH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C73" s="3"/>
      <c r="BE73" s="3"/>
      <c r="BG73" s="3"/>
      <c r="BH73"/>
      <c r="BI73"/>
      <c r="BJ73"/>
      <c r="BK73"/>
      <c r="BL73"/>
    </row>
    <row r="74" spans="1:69" s="6" customFormat="1" x14ac:dyDescent="0.25">
      <c r="B74" s="6" t="s">
        <v>0</v>
      </c>
      <c r="C74" s="6" t="s">
        <v>2</v>
      </c>
      <c r="D74" s="6" t="s">
        <v>1</v>
      </c>
      <c r="E74" t="s">
        <v>78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90</v>
      </c>
      <c r="L74" t="s">
        <v>91</v>
      </c>
      <c r="M74" t="s">
        <v>20</v>
      </c>
      <c r="N74" t="s">
        <v>9</v>
      </c>
      <c r="O74" t="s">
        <v>19</v>
      </c>
      <c r="P74" t="s">
        <v>18</v>
      </c>
      <c r="Q74" t="s">
        <v>10</v>
      </c>
      <c r="R74" t="s">
        <v>11</v>
      </c>
      <c r="S74" t="s">
        <v>39</v>
      </c>
      <c r="T74" t="s">
        <v>40</v>
      </c>
      <c r="U74" t="s">
        <v>41</v>
      </c>
      <c r="V74" t="s">
        <v>60</v>
      </c>
      <c r="W74" t="s">
        <v>61</v>
      </c>
      <c r="X74" t="s">
        <v>92</v>
      </c>
      <c r="Y74" t="s">
        <v>93</v>
      </c>
      <c r="Z74" t="s">
        <v>42</v>
      </c>
      <c r="AA74" t="s">
        <v>13</v>
      </c>
      <c r="AB74" t="s">
        <v>43</v>
      </c>
      <c r="AC74" t="s">
        <v>44</v>
      </c>
      <c r="AD74" t="s">
        <v>14</v>
      </c>
      <c r="AE74" t="s">
        <v>15</v>
      </c>
      <c r="AF74" t="s">
        <v>45</v>
      </c>
      <c r="AG74" t="s">
        <v>46</v>
      </c>
      <c r="AH74" t="s">
        <v>47</v>
      </c>
      <c r="AI74" t="s">
        <v>62</v>
      </c>
      <c r="AJ74" t="s">
        <v>63</v>
      </c>
      <c r="AK74" t="s">
        <v>55</v>
      </c>
      <c r="AL74" t="s">
        <v>56</v>
      </c>
      <c r="AM74" t="s">
        <v>57</v>
      </c>
      <c r="AN74"/>
      <c r="AO74"/>
      <c r="BI74" s="8"/>
      <c r="BJ74" s="8"/>
      <c r="BK74" s="8"/>
      <c r="BL74" s="8"/>
      <c r="BM74" s="8"/>
      <c r="BP74"/>
      <c r="BQ74"/>
    </row>
    <row r="75" spans="1:69" x14ac:dyDescent="0.25">
      <c r="A75" t="str">
        <f t="shared" ref="A75:A142" si="2">CONCATENATE(B75,"_",C75,"_",D75)</f>
        <v>1_1_2002</v>
      </c>
      <c r="B75">
        <v>1</v>
      </c>
      <c r="C75">
        <v>1</v>
      </c>
      <c r="D75">
        <v>2002</v>
      </c>
      <c r="E75">
        <v>1245156786.0349901</v>
      </c>
      <c r="F75">
        <v>0</v>
      </c>
      <c r="G75">
        <v>1245156786.0349901</v>
      </c>
      <c r="H75">
        <v>0</v>
      </c>
      <c r="I75">
        <v>1156624208.2452099</v>
      </c>
      <c r="J75">
        <v>0</v>
      </c>
      <c r="K75">
        <v>50790944.785586298</v>
      </c>
      <c r="L75">
        <v>1.6704692312954099</v>
      </c>
      <c r="M75">
        <v>7791514.3145484803</v>
      </c>
      <c r="N75">
        <v>1.9485459692331899</v>
      </c>
      <c r="O75">
        <v>44145.033063417497</v>
      </c>
      <c r="P75">
        <v>11.2100882537149</v>
      </c>
      <c r="Q75">
        <v>46.2487282530657</v>
      </c>
      <c r="R75">
        <v>3.8890852807767402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1245156786.0349901</v>
      </c>
      <c r="AM75">
        <v>1245156786.0349901</v>
      </c>
      <c r="BH75"/>
      <c r="BI75"/>
      <c r="BJ75"/>
      <c r="BK75"/>
      <c r="BL75"/>
      <c r="BM75"/>
    </row>
    <row r="76" spans="1:69" x14ac:dyDescent="0.25">
      <c r="A76" t="str">
        <f t="shared" si="2"/>
        <v>1_1_2003</v>
      </c>
      <c r="B76">
        <v>1</v>
      </c>
      <c r="C76">
        <v>1</v>
      </c>
      <c r="D76">
        <v>2003</v>
      </c>
      <c r="E76">
        <v>1245156786.0349901</v>
      </c>
      <c r="F76">
        <v>1245156786.0349901</v>
      </c>
      <c r="G76">
        <v>1240852436.5610001</v>
      </c>
      <c r="H76">
        <v>-4304349.4739991901</v>
      </c>
      <c r="I76">
        <v>1249376596.6354799</v>
      </c>
      <c r="J76">
        <v>92752388.390272096</v>
      </c>
      <c r="K76">
        <v>54594815.697126597</v>
      </c>
      <c r="L76">
        <v>1.64574687461127</v>
      </c>
      <c r="M76">
        <v>7930442.3940639701</v>
      </c>
      <c r="N76">
        <v>2.2197932369876199</v>
      </c>
      <c r="O76">
        <v>43133.034267847601</v>
      </c>
      <c r="P76">
        <v>11.127693144137799</v>
      </c>
      <c r="Q76">
        <v>44.604037040986903</v>
      </c>
      <c r="R76">
        <v>3.8890852807767402</v>
      </c>
      <c r="S76">
        <v>0</v>
      </c>
      <c r="T76">
        <v>0</v>
      </c>
      <c r="U76">
        <v>0</v>
      </c>
      <c r="V76">
        <v>0</v>
      </c>
      <c r="W76">
        <v>68094494.048690706</v>
      </c>
      <c r="X76">
        <v>6236165.9210260799</v>
      </c>
      <c r="Y76">
        <v>7718204.9637150802</v>
      </c>
      <c r="Z76">
        <v>22380753.9543772</v>
      </c>
      <c r="AA76">
        <v>7522378.3323483597</v>
      </c>
      <c r="AB76">
        <v>-732071.73715415294</v>
      </c>
      <c r="AC76">
        <v>-10388179.395340299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100831746.08766299</v>
      </c>
      <c r="AJ76">
        <v>102059462.61252201</v>
      </c>
      <c r="AK76">
        <v>-106363812.086521</v>
      </c>
      <c r="AL76">
        <v>0</v>
      </c>
      <c r="AM76">
        <v>-4304349.4739991901</v>
      </c>
      <c r="AN76" s="3"/>
      <c r="AP76" s="3"/>
      <c r="AR76" s="3"/>
      <c r="AT76" s="3"/>
      <c r="AV76" s="3"/>
      <c r="AX76" s="3"/>
      <c r="AZ76" s="3"/>
      <c r="BC76" s="3"/>
      <c r="BE76" s="3"/>
      <c r="BG76" s="3"/>
      <c r="BH76"/>
      <c r="BI76"/>
      <c r="BJ76"/>
      <c r="BK76"/>
      <c r="BL76"/>
      <c r="BM76"/>
    </row>
    <row r="77" spans="1:69" x14ac:dyDescent="0.25">
      <c r="A77" t="str">
        <f t="shared" si="2"/>
        <v>1_1_2004</v>
      </c>
      <c r="B77">
        <v>1</v>
      </c>
      <c r="C77">
        <v>1</v>
      </c>
      <c r="D77">
        <v>2004</v>
      </c>
      <c r="E77">
        <v>1255791480.0349901</v>
      </c>
      <c r="F77">
        <v>1240852436.5610001</v>
      </c>
      <c r="G77">
        <v>1282209441.9300001</v>
      </c>
      <c r="H77">
        <v>30722311.369000301</v>
      </c>
      <c r="I77">
        <v>1291152749.2827899</v>
      </c>
      <c r="J77">
        <v>31426963.609878801</v>
      </c>
      <c r="K77">
        <v>54346609.316710599</v>
      </c>
      <c r="L77">
        <v>1.7005316999209901</v>
      </c>
      <c r="M77">
        <v>8091078.1043391004</v>
      </c>
      <c r="N77">
        <v>2.5428787132314201</v>
      </c>
      <c r="O77">
        <v>41713.967481929998</v>
      </c>
      <c r="P77">
        <v>11.013124731994401</v>
      </c>
      <c r="Q77">
        <v>42.983270353155703</v>
      </c>
      <c r="R77">
        <v>3.8837514572021599</v>
      </c>
      <c r="S77">
        <v>0</v>
      </c>
      <c r="T77">
        <v>0</v>
      </c>
      <c r="U77">
        <v>0</v>
      </c>
      <c r="V77">
        <v>0</v>
      </c>
      <c r="W77">
        <v>-3311751.8922582301</v>
      </c>
      <c r="X77">
        <v>-4362967.6561583197</v>
      </c>
      <c r="Y77">
        <v>9236572.0221560709</v>
      </c>
      <c r="Z77">
        <v>24562504.834372099</v>
      </c>
      <c r="AA77">
        <v>10296616.8957968</v>
      </c>
      <c r="AB77">
        <v>-727730.92032680602</v>
      </c>
      <c r="AC77">
        <v>-9943267.0324664991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25749976.251115099</v>
      </c>
      <c r="AJ77">
        <v>35334556.646634102</v>
      </c>
      <c r="AK77">
        <v>-4612245.2776337899</v>
      </c>
      <c r="AL77">
        <v>10634694</v>
      </c>
      <c r="AM77">
        <v>41357005.369000301</v>
      </c>
      <c r="AN77" s="3"/>
      <c r="AP77" s="3"/>
      <c r="AR77" s="3"/>
      <c r="AT77" s="3"/>
      <c r="AV77" s="3"/>
      <c r="AX77" s="3"/>
      <c r="AZ77" s="3"/>
      <c r="BC77" s="3"/>
      <c r="BE77" s="3"/>
      <c r="BG77" s="3"/>
      <c r="BH77"/>
      <c r="BI77"/>
      <c r="BJ77"/>
      <c r="BK77"/>
      <c r="BL77"/>
      <c r="BM77"/>
    </row>
    <row r="78" spans="1:69" x14ac:dyDescent="0.25">
      <c r="A78" t="str">
        <f t="shared" si="2"/>
        <v>1_1_2005</v>
      </c>
      <c r="B78">
        <v>1</v>
      </c>
      <c r="C78">
        <v>1</v>
      </c>
      <c r="D78">
        <v>2005</v>
      </c>
      <c r="E78">
        <v>1255791480.0349901</v>
      </c>
      <c r="F78">
        <v>1282209441.9300001</v>
      </c>
      <c r="G78">
        <v>1349922859.79899</v>
      </c>
      <c r="H78">
        <v>67713417.8689982</v>
      </c>
      <c r="I78">
        <v>1353128262.8350301</v>
      </c>
      <c r="J78">
        <v>61975513.5522402</v>
      </c>
      <c r="K78">
        <v>54857952.934040204</v>
      </c>
      <c r="L78">
        <v>1.6562395254434701</v>
      </c>
      <c r="M78">
        <v>8272169.4611582002</v>
      </c>
      <c r="N78">
        <v>3.0058714680211001</v>
      </c>
      <c r="O78">
        <v>40515.220491200897</v>
      </c>
      <c r="P78">
        <v>10.921866295305801</v>
      </c>
      <c r="Q78">
        <v>41.559003999901499</v>
      </c>
      <c r="R78">
        <v>3.8837514572021599</v>
      </c>
      <c r="S78">
        <v>0</v>
      </c>
      <c r="T78">
        <v>0</v>
      </c>
      <c r="U78">
        <v>0</v>
      </c>
      <c r="V78">
        <v>0</v>
      </c>
      <c r="W78">
        <v>8665170.1989527196</v>
      </c>
      <c r="X78">
        <v>-7650056.7745763501</v>
      </c>
      <c r="Y78">
        <v>9745427.6849873699</v>
      </c>
      <c r="Z78">
        <v>32617298.537296701</v>
      </c>
      <c r="AA78">
        <v>9745660.6649505291</v>
      </c>
      <c r="AB78">
        <v>-875955.97862127505</v>
      </c>
      <c r="AC78">
        <v>-8921617.4927226901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43325926.840267003</v>
      </c>
      <c r="AJ78">
        <v>48577519.358522803</v>
      </c>
      <c r="AK78">
        <v>19135898.510475401</v>
      </c>
      <c r="AL78">
        <v>0</v>
      </c>
      <c r="AM78">
        <v>67713417.8689982</v>
      </c>
      <c r="AN78" s="3"/>
      <c r="AP78" s="3"/>
      <c r="AR78" s="3"/>
      <c r="AT78" s="3"/>
      <c r="AV78" s="3"/>
      <c r="AX78" s="3"/>
      <c r="AZ78" s="3"/>
      <c r="BC78" s="3"/>
      <c r="BE78" s="3"/>
      <c r="BG78" s="3"/>
      <c r="BH78"/>
      <c r="BI78"/>
      <c r="BJ78"/>
      <c r="BK78"/>
      <c r="BL78"/>
      <c r="BM78"/>
    </row>
    <row r="79" spans="1:69" x14ac:dyDescent="0.25">
      <c r="A79" t="str">
        <f t="shared" si="2"/>
        <v>1_1_2006</v>
      </c>
      <c r="B79">
        <v>1</v>
      </c>
      <c r="C79">
        <v>1</v>
      </c>
      <c r="D79">
        <v>2006</v>
      </c>
      <c r="E79">
        <v>1255791480.0349901</v>
      </c>
      <c r="F79">
        <v>1349922859.79899</v>
      </c>
      <c r="G79">
        <v>1403484905.6459999</v>
      </c>
      <c r="H79">
        <v>53562045.847001597</v>
      </c>
      <c r="I79">
        <v>1417937436.5790701</v>
      </c>
      <c r="J79">
        <v>64809173.744048901</v>
      </c>
      <c r="K79">
        <v>56602140.751241602</v>
      </c>
      <c r="L79">
        <v>1.71035209329393</v>
      </c>
      <c r="M79">
        <v>8517148.0034443196</v>
      </c>
      <c r="N79">
        <v>3.2975832644829901</v>
      </c>
      <c r="O79">
        <v>38720.907955399001</v>
      </c>
      <c r="P79">
        <v>10.862924871908699</v>
      </c>
      <c r="Q79">
        <v>39.952933680240903</v>
      </c>
      <c r="R79">
        <v>4.1527107833782599</v>
      </c>
      <c r="S79">
        <v>0</v>
      </c>
      <c r="T79">
        <v>0</v>
      </c>
      <c r="U79">
        <v>0</v>
      </c>
      <c r="V79">
        <v>0</v>
      </c>
      <c r="W79">
        <v>47941448.383246399</v>
      </c>
      <c r="X79">
        <v>-15203109.418887399</v>
      </c>
      <c r="Y79">
        <v>13175766.9074692</v>
      </c>
      <c r="Z79">
        <v>19470815.284464199</v>
      </c>
      <c r="AA79">
        <v>15919105.7316011</v>
      </c>
      <c r="AB79">
        <v>-577670.71001353196</v>
      </c>
      <c r="AC79">
        <v>-11036407.9982688</v>
      </c>
      <c r="AD79">
        <v>-1899835.7708268201</v>
      </c>
      <c r="AE79">
        <v>0</v>
      </c>
      <c r="AF79">
        <v>0</v>
      </c>
      <c r="AG79">
        <v>0</v>
      </c>
      <c r="AH79">
        <v>0</v>
      </c>
      <c r="AI79">
        <v>67790112.408784404</v>
      </c>
      <c r="AJ79">
        <v>67974466.265122905</v>
      </c>
      <c r="AK79">
        <v>-14412420.418121301</v>
      </c>
      <c r="AL79">
        <v>0</v>
      </c>
      <c r="AM79">
        <v>53562045.847001597</v>
      </c>
      <c r="AN79" s="3"/>
      <c r="AP79" s="3"/>
      <c r="AR79" s="3"/>
      <c r="AT79" s="3"/>
      <c r="AV79" s="3"/>
      <c r="AX79" s="3"/>
      <c r="AZ79" s="3"/>
      <c r="BC79" s="3"/>
      <c r="BE79" s="3"/>
      <c r="BG79" s="3"/>
      <c r="BH79"/>
      <c r="BI79"/>
      <c r="BJ79"/>
      <c r="BK79"/>
      <c r="BL79"/>
      <c r="BM79"/>
    </row>
    <row r="80" spans="1:69" x14ac:dyDescent="0.25">
      <c r="A80" t="str">
        <f t="shared" si="2"/>
        <v>1_1_2007</v>
      </c>
      <c r="B80">
        <v>1</v>
      </c>
      <c r="C80">
        <v>1</v>
      </c>
      <c r="D80">
        <v>2007</v>
      </c>
      <c r="E80">
        <v>1255791480.0349901</v>
      </c>
      <c r="F80">
        <v>1403484905.6459999</v>
      </c>
      <c r="G80">
        <v>1433110623.8989999</v>
      </c>
      <c r="H80">
        <v>29625718.2529996</v>
      </c>
      <c r="I80">
        <v>1505083118.2803199</v>
      </c>
      <c r="J80">
        <v>87145681.701244593</v>
      </c>
      <c r="K80">
        <v>60383359.172468498</v>
      </c>
      <c r="L80">
        <v>1.68260516079908</v>
      </c>
      <c r="M80">
        <v>8586481.3662762102</v>
      </c>
      <c r="N80">
        <v>3.4594211252329901</v>
      </c>
      <c r="O80">
        <v>39253.657971064</v>
      </c>
      <c r="P80">
        <v>10.7011631866004</v>
      </c>
      <c r="Q80">
        <v>39.410968015195301</v>
      </c>
      <c r="R80">
        <v>4.36386867959986</v>
      </c>
      <c r="S80">
        <v>0</v>
      </c>
      <c r="T80">
        <v>0</v>
      </c>
      <c r="U80">
        <v>0</v>
      </c>
      <c r="V80">
        <v>0</v>
      </c>
      <c r="W80">
        <v>71505876.387527198</v>
      </c>
      <c r="X80">
        <v>18984447.0767285</v>
      </c>
      <c r="Y80">
        <v>3954432.2732921802</v>
      </c>
      <c r="Z80">
        <v>10590815.7420527</v>
      </c>
      <c r="AA80">
        <v>-4746216.1413856205</v>
      </c>
      <c r="AB80">
        <v>-1531972.01705739</v>
      </c>
      <c r="AC80">
        <v>-3889354.4646227099</v>
      </c>
      <c r="AD80">
        <v>-1540389.8559242401</v>
      </c>
      <c r="AE80">
        <v>0</v>
      </c>
      <c r="AF80">
        <v>0</v>
      </c>
      <c r="AG80">
        <v>0</v>
      </c>
      <c r="AH80">
        <v>0</v>
      </c>
      <c r="AI80">
        <v>93327639.000610694</v>
      </c>
      <c r="AJ80">
        <v>92683641.218997002</v>
      </c>
      <c r="AK80">
        <v>-63057922.965997301</v>
      </c>
      <c r="AL80">
        <v>0</v>
      </c>
      <c r="AM80">
        <v>29625718.2529996</v>
      </c>
      <c r="AN80" s="3"/>
      <c r="AP80" s="3"/>
      <c r="AR80" s="3"/>
      <c r="AT80" s="3"/>
      <c r="AV80" s="3"/>
      <c r="AX80" s="3"/>
      <c r="AZ80" s="3"/>
      <c r="BC80" s="3"/>
      <c r="BE80" s="3"/>
      <c r="BG80" s="3"/>
      <c r="BH80"/>
      <c r="BI80"/>
      <c r="BJ80"/>
      <c r="BK80"/>
      <c r="BL80"/>
      <c r="BM80"/>
    </row>
    <row r="81" spans="1:65" x14ac:dyDescent="0.25">
      <c r="A81" t="str">
        <f t="shared" si="2"/>
        <v>1_1_2008</v>
      </c>
      <c r="B81">
        <v>1</v>
      </c>
      <c r="C81">
        <v>1</v>
      </c>
      <c r="D81">
        <v>2008</v>
      </c>
      <c r="E81">
        <v>1255791480.0349901</v>
      </c>
      <c r="F81">
        <v>1433110623.8989999</v>
      </c>
      <c r="G81">
        <v>1502065693.6010001</v>
      </c>
      <c r="H81">
        <v>68955069.702000201</v>
      </c>
      <c r="I81">
        <v>1545268863.4846699</v>
      </c>
      <c r="J81">
        <v>40185745.204348899</v>
      </c>
      <c r="K81">
        <v>61751079.099644497</v>
      </c>
      <c r="L81">
        <v>1.74599995837957</v>
      </c>
      <c r="M81">
        <v>8636569.4233686309</v>
      </c>
      <c r="N81">
        <v>3.89422949174666</v>
      </c>
      <c r="O81">
        <v>39198.470784309597</v>
      </c>
      <c r="P81">
        <v>10.8447136660229</v>
      </c>
      <c r="Q81">
        <v>38.690948322100702</v>
      </c>
      <c r="R81">
        <v>4.4526846387887202</v>
      </c>
      <c r="S81">
        <v>0</v>
      </c>
      <c r="T81">
        <v>0</v>
      </c>
      <c r="U81">
        <v>0.19681805166659599</v>
      </c>
      <c r="V81">
        <v>0</v>
      </c>
      <c r="W81">
        <v>35831878.184109002</v>
      </c>
      <c r="X81">
        <v>-25234865.980273101</v>
      </c>
      <c r="Y81">
        <v>3391615.5626076302</v>
      </c>
      <c r="Z81">
        <v>27437396.686451599</v>
      </c>
      <c r="AA81">
        <v>135542.754979914</v>
      </c>
      <c r="AB81">
        <v>1475362.8029112399</v>
      </c>
      <c r="AC81">
        <v>-5350289.7723588003</v>
      </c>
      <c r="AD81">
        <v>-603637.28499634506</v>
      </c>
      <c r="AE81">
        <v>0</v>
      </c>
      <c r="AF81">
        <v>0</v>
      </c>
      <c r="AG81">
        <v>4993884.2419672599</v>
      </c>
      <c r="AH81">
        <v>0</v>
      </c>
      <c r="AI81">
        <v>42076887.195398398</v>
      </c>
      <c r="AJ81">
        <v>41259031.595714301</v>
      </c>
      <c r="AK81">
        <v>27696038.1062859</v>
      </c>
      <c r="AL81">
        <v>0</v>
      </c>
      <c r="AM81">
        <v>68955069.702000201</v>
      </c>
      <c r="AN81" s="3"/>
      <c r="AP81" s="3"/>
      <c r="AR81" s="3"/>
      <c r="AT81" s="3"/>
      <c r="AV81" s="3"/>
      <c r="AX81" s="3"/>
      <c r="AZ81" s="3"/>
      <c r="BC81" s="3"/>
      <c r="BE81" s="3"/>
      <c r="BG81" s="3"/>
      <c r="BH81"/>
      <c r="BI81"/>
      <c r="BJ81"/>
      <c r="BK81"/>
      <c r="BL81"/>
      <c r="BM81"/>
    </row>
    <row r="82" spans="1:65" x14ac:dyDescent="0.25">
      <c r="A82" t="str">
        <f t="shared" si="2"/>
        <v>1_1_2009</v>
      </c>
      <c r="B82">
        <v>1</v>
      </c>
      <c r="C82">
        <v>1</v>
      </c>
      <c r="D82">
        <v>2009</v>
      </c>
      <c r="E82">
        <v>1267139821.0349901</v>
      </c>
      <c r="F82">
        <v>1502065693.6010001</v>
      </c>
      <c r="G82">
        <v>1482428254.573</v>
      </c>
      <c r="H82">
        <v>-30985780.028000001</v>
      </c>
      <c r="I82">
        <v>1466336942.4740901</v>
      </c>
      <c r="J82">
        <v>-95251813.758952096</v>
      </c>
      <c r="K82">
        <v>61222121.340590701</v>
      </c>
      <c r="L82">
        <v>1.8521850525571999</v>
      </c>
      <c r="M82">
        <v>8587824.6215116605</v>
      </c>
      <c r="N82">
        <v>2.83259933365296</v>
      </c>
      <c r="O82">
        <v>37576.1463820231</v>
      </c>
      <c r="P82">
        <v>10.9605308445192</v>
      </c>
      <c r="Q82">
        <v>37.793547795335101</v>
      </c>
      <c r="R82">
        <v>4.6173196583825797</v>
      </c>
      <c r="S82">
        <v>0</v>
      </c>
      <c r="T82">
        <v>0</v>
      </c>
      <c r="U82">
        <v>0.19505537455062899</v>
      </c>
      <c r="V82">
        <v>0</v>
      </c>
      <c r="W82">
        <v>9458792.8413518704</v>
      </c>
      <c r="X82">
        <v>-38246207.057348803</v>
      </c>
      <c r="Y82">
        <v>-572838.51364170096</v>
      </c>
      <c r="Z82">
        <v>-73184369.599898994</v>
      </c>
      <c r="AA82">
        <v>16546723.831329601</v>
      </c>
      <c r="AB82">
        <v>1552543.64852636</v>
      </c>
      <c r="AC82">
        <v>-6885710.7470652796</v>
      </c>
      <c r="AD82">
        <v>-1282787.7691702</v>
      </c>
      <c r="AE82">
        <v>0</v>
      </c>
      <c r="AF82">
        <v>0</v>
      </c>
      <c r="AG82">
        <v>0</v>
      </c>
      <c r="AH82">
        <v>0</v>
      </c>
      <c r="AI82">
        <v>-92613853.365917206</v>
      </c>
      <c r="AJ82">
        <v>-91951373.904240504</v>
      </c>
      <c r="AK82">
        <v>60965593.876240402</v>
      </c>
      <c r="AL82">
        <v>11348341</v>
      </c>
      <c r="AM82">
        <v>-19637439.028000001</v>
      </c>
      <c r="AN82" s="3"/>
      <c r="AP82" s="3"/>
      <c r="AR82" s="3"/>
      <c r="AT82" s="3"/>
      <c r="AV82" s="3"/>
      <c r="AX82" s="3"/>
      <c r="AZ82" s="3"/>
      <c r="BC82" s="3"/>
      <c r="BE82" s="3"/>
      <c r="BG82" s="3"/>
      <c r="BH82"/>
      <c r="BI82"/>
      <c r="BJ82"/>
      <c r="BK82"/>
      <c r="BL82"/>
      <c r="BM82"/>
    </row>
    <row r="83" spans="1:65" x14ac:dyDescent="0.25">
      <c r="A83" t="str">
        <f t="shared" si="2"/>
        <v>1_1_2010</v>
      </c>
      <c r="B83">
        <v>1</v>
      </c>
      <c r="C83">
        <v>1</v>
      </c>
      <c r="D83">
        <v>2010</v>
      </c>
      <c r="E83">
        <v>1267139821.0349901</v>
      </c>
      <c r="F83">
        <v>1482428254.573</v>
      </c>
      <c r="G83">
        <v>1483866618.2620001</v>
      </c>
      <c r="H83">
        <v>1438363.68899975</v>
      </c>
      <c r="I83">
        <v>1528667227.8537099</v>
      </c>
      <c r="J83">
        <v>62330285.379621699</v>
      </c>
      <c r="K83">
        <v>61255778.114332303</v>
      </c>
      <c r="L83">
        <v>1.8636906415538299</v>
      </c>
      <c r="M83">
        <v>8598409.6543133408</v>
      </c>
      <c r="N83">
        <v>3.2899536004676402</v>
      </c>
      <c r="O83">
        <v>36698.509074768299</v>
      </c>
      <c r="P83">
        <v>11.236210070323899</v>
      </c>
      <c r="Q83">
        <v>37.284543414860103</v>
      </c>
      <c r="R83">
        <v>4.8556085211970803</v>
      </c>
      <c r="S83">
        <v>0</v>
      </c>
      <c r="T83">
        <v>0</v>
      </c>
      <c r="U83">
        <v>0.20560047781246699</v>
      </c>
      <c r="V83">
        <v>0</v>
      </c>
      <c r="W83">
        <v>55211592.8075874</v>
      </c>
      <c r="X83">
        <v>-4119771.4779071501</v>
      </c>
      <c r="Y83">
        <v>1690658.0272506799</v>
      </c>
      <c r="Z83">
        <v>34442402.039574899</v>
      </c>
      <c r="AA83">
        <v>9357852.2486016601</v>
      </c>
      <c r="AB83">
        <v>2959900.2160250698</v>
      </c>
      <c r="AC83">
        <v>-4089942.2412242601</v>
      </c>
      <c r="AD83">
        <v>-1781819.7911419601</v>
      </c>
      <c r="AE83">
        <v>0</v>
      </c>
      <c r="AF83">
        <v>0</v>
      </c>
      <c r="AG83">
        <v>521672.02777326998</v>
      </c>
      <c r="AH83">
        <v>0</v>
      </c>
      <c r="AI83">
        <v>94192543.856539607</v>
      </c>
      <c r="AJ83">
        <v>94400193.572548807</v>
      </c>
      <c r="AK83">
        <v>-92961829.883549005</v>
      </c>
      <c r="AL83">
        <v>0</v>
      </c>
      <c r="AM83">
        <v>1438363.68899975</v>
      </c>
      <c r="AN83" s="3"/>
      <c r="AP83" s="3"/>
      <c r="AR83" s="3"/>
      <c r="AT83" s="3"/>
      <c r="AV83" s="3"/>
      <c r="AX83" s="3"/>
      <c r="AZ83" s="3"/>
      <c r="BC83" s="3"/>
      <c r="BE83" s="3"/>
      <c r="BG83" s="3"/>
      <c r="BH83"/>
      <c r="BI83"/>
      <c r="BJ83"/>
      <c r="BK83"/>
      <c r="BL83"/>
      <c r="BM83"/>
    </row>
    <row r="84" spans="1:65" x14ac:dyDescent="0.25">
      <c r="A84" t="str">
        <f t="shared" si="2"/>
        <v>1_1_2011</v>
      </c>
      <c r="B84">
        <v>1</v>
      </c>
      <c r="C84">
        <v>1</v>
      </c>
      <c r="D84">
        <v>2011</v>
      </c>
      <c r="E84">
        <v>1267139821.0349901</v>
      </c>
      <c r="F84">
        <v>1483866618.2620001</v>
      </c>
      <c r="G84">
        <v>1545912857.1300001</v>
      </c>
      <c r="H84">
        <v>62046238.868000701</v>
      </c>
      <c r="I84">
        <v>1599085890.55213</v>
      </c>
      <c r="J84">
        <v>70418662.698425397</v>
      </c>
      <c r="K84">
        <v>61282146.056090899</v>
      </c>
      <c r="L84">
        <v>1.85454120711816</v>
      </c>
      <c r="M84">
        <v>8679784.8148080502</v>
      </c>
      <c r="N84">
        <v>4.0441811240878298</v>
      </c>
      <c r="O84">
        <v>36125.789510003699</v>
      </c>
      <c r="P84">
        <v>11.52961258425</v>
      </c>
      <c r="Q84">
        <v>36.586012432013497</v>
      </c>
      <c r="R84">
        <v>4.8188354988699702</v>
      </c>
      <c r="S84">
        <v>0</v>
      </c>
      <c r="T84">
        <v>0.12950441302757101</v>
      </c>
      <c r="U84">
        <v>0.38077279480168202</v>
      </c>
      <c r="V84">
        <v>0</v>
      </c>
      <c r="W84">
        <v>172476.87305371399</v>
      </c>
      <c r="X84">
        <v>4331306.5650665099</v>
      </c>
      <c r="Y84">
        <v>5172675.9672195101</v>
      </c>
      <c r="Z84">
        <v>49653600.059645101</v>
      </c>
      <c r="AA84">
        <v>5801790.1478709998</v>
      </c>
      <c r="AB84">
        <v>3144846.7182506798</v>
      </c>
      <c r="AC84">
        <v>-5436519.7641740004</v>
      </c>
      <c r="AD84">
        <v>317384.62030369602</v>
      </c>
      <c r="AE84">
        <v>0</v>
      </c>
      <c r="AF84">
        <v>-1567606.3541031999</v>
      </c>
      <c r="AG84">
        <v>4169707.5718465401</v>
      </c>
      <c r="AH84">
        <v>0</v>
      </c>
      <c r="AI84">
        <v>65759662.404979602</v>
      </c>
      <c r="AJ84">
        <v>66535312.357147798</v>
      </c>
      <c r="AK84">
        <v>-4489073.4891470401</v>
      </c>
      <c r="AL84">
        <v>0</v>
      </c>
      <c r="AM84">
        <v>62046238.868000701</v>
      </c>
      <c r="AN84" s="3"/>
      <c r="AP84" s="3"/>
      <c r="AR84" s="3"/>
      <c r="AT84" s="3"/>
      <c r="AV84" s="3"/>
      <c r="AX84" s="3"/>
      <c r="AZ84" s="3"/>
      <c r="BC84" s="3"/>
      <c r="BE84" s="3"/>
      <c r="BG84" s="3"/>
      <c r="BH84"/>
      <c r="BI84"/>
      <c r="BJ84"/>
      <c r="BK84"/>
      <c r="BL84"/>
      <c r="BM84"/>
    </row>
    <row r="85" spans="1:65" x14ac:dyDescent="0.25">
      <c r="A85" t="str">
        <f t="shared" si="2"/>
        <v>1_1_2012</v>
      </c>
      <c r="B85">
        <v>1</v>
      </c>
      <c r="C85">
        <v>1</v>
      </c>
      <c r="D85">
        <v>2012</v>
      </c>
      <c r="E85">
        <v>1267139821.0349901</v>
      </c>
      <c r="F85">
        <v>1545912857.1300001</v>
      </c>
      <c r="G85">
        <v>1564035023.6099999</v>
      </c>
      <c r="H85">
        <v>18122166.479999501</v>
      </c>
      <c r="I85">
        <v>1612116791.1140201</v>
      </c>
      <c r="J85">
        <v>13030900.561881799</v>
      </c>
      <c r="K85">
        <v>62726144.354737803</v>
      </c>
      <c r="L85">
        <v>1.9002067312497499</v>
      </c>
      <c r="M85">
        <v>8781393.8450598791</v>
      </c>
      <c r="N85">
        <v>4.0682969001623404</v>
      </c>
      <c r="O85">
        <v>35778.921973924698</v>
      </c>
      <c r="P85">
        <v>11.4208850818637</v>
      </c>
      <c r="Q85">
        <v>36.587438562194698</v>
      </c>
      <c r="R85">
        <v>4.8717741411834998</v>
      </c>
      <c r="S85">
        <v>0</v>
      </c>
      <c r="T85">
        <v>0.65694457124870498</v>
      </c>
      <c r="U85">
        <v>0.38684622637746002</v>
      </c>
      <c r="V85">
        <v>0</v>
      </c>
      <c r="W85">
        <v>24575200.733936898</v>
      </c>
      <c r="X85">
        <v>-13543852.318912501</v>
      </c>
      <c r="Y85">
        <v>6521830.41891055</v>
      </c>
      <c r="Z85">
        <v>1527447.49014702</v>
      </c>
      <c r="AA85">
        <v>3613614.6152991499</v>
      </c>
      <c r="AB85">
        <v>-1220990.00064537</v>
      </c>
      <c r="AC85">
        <v>17831.206010689799</v>
      </c>
      <c r="AD85">
        <v>-457220.18554132502</v>
      </c>
      <c r="AE85">
        <v>0</v>
      </c>
      <c r="AF85">
        <v>-6774095.1769194296</v>
      </c>
      <c r="AG85">
        <v>189531.89051725299</v>
      </c>
      <c r="AH85">
        <v>0</v>
      </c>
      <c r="AI85">
        <v>14449298.672802901</v>
      </c>
      <c r="AJ85">
        <v>14293011.831896299</v>
      </c>
      <c r="AK85">
        <v>3829154.6481031701</v>
      </c>
      <c r="AL85">
        <v>0</v>
      </c>
      <c r="AM85">
        <v>18122166.479999501</v>
      </c>
      <c r="AN85" s="3"/>
      <c r="AP85" s="3"/>
      <c r="AR85" s="3"/>
      <c r="AT85" s="3"/>
      <c r="AV85" s="3"/>
      <c r="AX85" s="3"/>
      <c r="AZ85" s="3"/>
      <c r="BC85" s="3"/>
      <c r="BE85" s="3"/>
      <c r="BG85" s="3"/>
      <c r="BH85"/>
      <c r="BI85"/>
      <c r="BJ85"/>
      <c r="BK85"/>
      <c r="BL85"/>
      <c r="BM85"/>
    </row>
    <row r="86" spans="1:65" x14ac:dyDescent="0.25">
      <c r="A86" t="str">
        <f t="shared" si="2"/>
        <v>1_1_2013</v>
      </c>
      <c r="B86">
        <v>1</v>
      </c>
      <c r="C86">
        <v>1</v>
      </c>
      <c r="D86">
        <v>2013</v>
      </c>
      <c r="E86">
        <v>1267139821.0349901</v>
      </c>
      <c r="F86">
        <v>1564035023.6099999</v>
      </c>
      <c r="G86">
        <v>1568704155.5999999</v>
      </c>
      <c r="H86">
        <v>4669131.9900003998</v>
      </c>
      <c r="I86">
        <v>1575972696.8604901</v>
      </c>
      <c r="J86">
        <v>-36144094.253529698</v>
      </c>
      <c r="K86">
        <v>63972630.1673273</v>
      </c>
      <c r="L86">
        <v>2.0380070571831399</v>
      </c>
      <c r="M86">
        <v>8869893.0796464998</v>
      </c>
      <c r="N86">
        <v>3.9130888221316402</v>
      </c>
      <c r="O86">
        <v>36097.839899489001</v>
      </c>
      <c r="P86">
        <v>11.077376610356801</v>
      </c>
      <c r="Q86">
        <v>36.5729449648883</v>
      </c>
      <c r="R86">
        <v>4.8747918147063602</v>
      </c>
      <c r="S86">
        <v>0</v>
      </c>
      <c r="T86">
        <v>1.5787699093719301</v>
      </c>
      <c r="U86">
        <v>0.38684622637746002</v>
      </c>
      <c r="V86">
        <v>0</v>
      </c>
      <c r="W86">
        <v>32071149.998560902</v>
      </c>
      <c r="X86">
        <v>-41221090.2402279</v>
      </c>
      <c r="Y86">
        <v>5793102.6522452999</v>
      </c>
      <c r="Z86">
        <v>-9921540.5954058897</v>
      </c>
      <c r="AA86">
        <v>-3828570.5646112701</v>
      </c>
      <c r="AB86">
        <v>-3794844.3934094198</v>
      </c>
      <c r="AC86">
        <v>-127704.62852450401</v>
      </c>
      <c r="AD86">
        <v>-27234.2873558959</v>
      </c>
      <c r="AE86">
        <v>0</v>
      </c>
      <c r="AF86">
        <v>-11990473.189153099</v>
      </c>
      <c r="AG86">
        <v>0</v>
      </c>
      <c r="AH86">
        <v>0</v>
      </c>
      <c r="AI86">
        <v>-33047205.2478818</v>
      </c>
      <c r="AJ86">
        <v>-33429714.913819902</v>
      </c>
      <c r="AK86">
        <v>38098846.903820299</v>
      </c>
      <c r="AL86">
        <v>0</v>
      </c>
      <c r="AM86">
        <v>4669131.9900003998</v>
      </c>
      <c r="AN86" s="3"/>
      <c r="AP86" s="3"/>
      <c r="AR86" s="3"/>
      <c r="AT86" s="3"/>
      <c r="AV86" s="3"/>
      <c r="AX86" s="3"/>
      <c r="AZ86" s="3"/>
      <c r="BC86" s="3"/>
      <c r="BE86" s="3"/>
      <c r="BG86" s="3"/>
      <c r="BH86"/>
      <c r="BI86"/>
      <c r="BJ86"/>
      <c r="BK86"/>
      <c r="BL86"/>
      <c r="BM86"/>
    </row>
    <row r="87" spans="1:65" x14ac:dyDescent="0.25">
      <c r="A87" t="str">
        <f t="shared" si="2"/>
        <v>1_1_2014</v>
      </c>
      <c r="B87">
        <v>1</v>
      </c>
      <c r="C87">
        <v>1</v>
      </c>
      <c r="D87">
        <v>2014</v>
      </c>
      <c r="E87">
        <v>1267139821.0349901</v>
      </c>
      <c r="F87">
        <v>1568704155.5999999</v>
      </c>
      <c r="G87">
        <v>1617627298.1099999</v>
      </c>
      <c r="H87">
        <v>48923142.510000199</v>
      </c>
      <c r="I87">
        <v>1619976360.26455</v>
      </c>
      <c r="J87">
        <v>44003663.404063597</v>
      </c>
      <c r="K87">
        <v>65974318.954749003</v>
      </c>
      <c r="L87">
        <v>2.00832347079047</v>
      </c>
      <c r="M87">
        <v>8973479.9286815599</v>
      </c>
      <c r="N87">
        <v>3.7022465294872098</v>
      </c>
      <c r="O87">
        <v>36223.0446109447</v>
      </c>
      <c r="P87">
        <v>11.0513225190175</v>
      </c>
      <c r="Q87">
        <v>36.603891467717901</v>
      </c>
      <c r="R87">
        <v>5.1430573907574999</v>
      </c>
      <c r="S87">
        <v>0</v>
      </c>
      <c r="T87">
        <v>2.5293321967374802</v>
      </c>
      <c r="U87">
        <v>0.63093755182832101</v>
      </c>
      <c r="V87">
        <v>0</v>
      </c>
      <c r="W87">
        <v>52992863.200651497</v>
      </c>
      <c r="X87">
        <v>8474253.7116446793</v>
      </c>
      <c r="Y87">
        <v>6781340.6146340901</v>
      </c>
      <c r="Z87">
        <v>-13945924.2098912</v>
      </c>
      <c r="AA87">
        <v>-2005831.3759852001</v>
      </c>
      <c r="AB87">
        <v>-325487.84977116098</v>
      </c>
      <c r="AC87">
        <v>210336.53980650299</v>
      </c>
      <c r="AD87">
        <v>-2108771.4601493701</v>
      </c>
      <c r="AE87">
        <v>0</v>
      </c>
      <c r="AF87">
        <v>-12472957.025198</v>
      </c>
      <c r="AG87">
        <v>7096743.8240104802</v>
      </c>
      <c r="AH87">
        <v>0</v>
      </c>
      <c r="AI87">
        <v>44696565.9697522</v>
      </c>
      <c r="AJ87">
        <v>44717178.2476459</v>
      </c>
      <c r="AK87">
        <v>4205964.26235436</v>
      </c>
      <c r="AL87">
        <v>0</v>
      </c>
      <c r="AM87">
        <v>48923142.510000199</v>
      </c>
      <c r="AN87" s="3"/>
      <c r="AP87" s="3"/>
      <c r="AR87" s="3"/>
      <c r="AT87" s="3"/>
      <c r="AV87" s="3"/>
      <c r="AX87" s="3"/>
      <c r="AZ87" s="3"/>
      <c r="BC87" s="3"/>
      <c r="BE87" s="3"/>
      <c r="BG87" s="3"/>
      <c r="BH87"/>
      <c r="BI87"/>
      <c r="BJ87"/>
      <c r="BK87"/>
      <c r="BL87"/>
      <c r="BM87"/>
    </row>
    <row r="88" spans="1:65" x14ac:dyDescent="0.25">
      <c r="A88" t="str">
        <f t="shared" si="2"/>
        <v>1_1_2015</v>
      </c>
      <c r="B88">
        <v>1</v>
      </c>
      <c r="C88">
        <v>1</v>
      </c>
      <c r="D88">
        <v>2015</v>
      </c>
      <c r="E88">
        <v>1267139821.0349901</v>
      </c>
      <c r="F88">
        <v>1617627298.1099999</v>
      </c>
      <c r="G88">
        <v>1604913377.72</v>
      </c>
      <c r="H88">
        <v>-12713920.390001001</v>
      </c>
      <c r="I88">
        <v>1526258406.4053099</v>
      </c>
      <c r="J88">
        <v>-93717953.859239697</v>
      </c>
      <c r="K88">
        <v>66713506.911829397</v>
      </c>
      <c r="L88">
        <v>2.1543185795144</v>
      </c>
      <c r="M88">
        <v>9066661.9961291905</v>
      </c>
      <c r="N88">
        <v>2.7059526020827498</v>
      </c>
      <c r="O88">
        <v>37234.852073061003</v>
      </c>
      <c r="P88">
        <v>11.078544602246801</v>
      </c>
      <c r="Q88">
        <v>36.686556982251702</v>
      </c>
      <c r="R88">
        <v>5.1475024182947999</v>
      </c>
      <c r="S88">
        <v>0</v>
      </c>
      <c r="T88">
        <v>3.5293321967374802</v>
      </c>
      <c r="U88">
        <v>0.953800418331748</v>
      </c>
      <c r="V88">
        <v>0</v>
      </c>
      <c r="W88">
        <v>28897356.948959999</v>
      </c>
      <c r="X88">
        <v>-39380020.671666503</v>
      </c>
      <c r="Y88">
        <v>6400765.4158622604</v>
      </c>
      <c r="Z88">
        <v>-75927546.130779207</v>
      </c>
      <c r="AA88">
        <v>-11774399.8352041</v>
      </c>
      <c r="AB88">
        <v>139930.003741739</v>
      </c>
      <c r="AC88">
        <v>596003.72720064304</v>
      </c>
      <c r="AD88">
        <v>-102142.16606307701</v>
      </c>
      <c r="AE88">
        <v>0</v>
      </c>
      <c r="AF88">
        <v>-13719823.329608001</v>
      </c>
      <c r="AG88">
        <v>9038274.5953184292</v>
      </c>
      <c r="AH88">
        <v>0</v>
      </c>
      <c r="AI88">
        <v>-95831601.442237899</v>
      </c>
      <c r="AJ88">
        <v>-95102287.0786037</v>
      </c>
      <c r="AK88">
        <v>82388366.688602597</v>
      </c>
      <c r="AL88">
        <v>0</v>
      </c>
      <c r="AM88">
        <v>-12713920.390001001</v>
      </c>
      <c r="AN88" s="3"/>
      <c r="AP88" s="3"/>
      <c r="AR88" s="3"/>
      <c r="AT88" s="3"/>
      <c r="AV88" s="3"/>
      <c r="AX88" s="3"/>
      <c r="AZ88" s="3"/>
      <c r="BC88" s="3"/>
      <c r="BE88" s="3"/>
      <c r="BG88" s="3"/>
      <c r="BH88"/>
      <c r="BI88"/>
      <c r="BJ88"/>
      <c r="BK88"/>
      <c r="BL88"/>
      <c r="BM88"/>
    </row>
    <row r="89" spans="1:65" x14ac:dyDescent="0.25">
      <c r="A89" t="str">
        <f t="shared" si="2"/>
        <v>1_1_2016</v>
      </c>
      <c r="B89">
        <v>1</v>
      </c>
      <c r="C89">
        <v>1</v>
      </c>
      <c r="D89">
        <v>2016</v>
      </c>
      <c r="E89">
        <v>1267139821.0349901</v>
      </c>
      <c r="F89">
        <v>1604913377.72</v>
      </c>
      <c r="G89">
        <v>1576037837.6749899</v>
      </c>
      <c r="H89">
        <v>-28875540.045000199</v>
      </c>
      <c r="I89">
        <v>1494061496.7662799</v>
      </c>
      <c r="J89">
        <v>-32196909.6390329</v>
      </c>
      <c r="K89">
        <v>67150752.048649505</v>
      </c>
      <c r="L89">
        <v>2.2094116600786302</v>
      </c>
      <c r="M89">
        <v>9138389.8585524391</v>
      </c>
      <c r="N89">
        <v>2.4113324838839398</v>
      </c>
      <c r="O89">
        <v>38056.866717850098</v>
      </c>
      <c r="P89">
        <v>11.001069020284399</v>
      </c>
      <c r="Q89">
        <v>36.795285681993803</v>
      </c>
      <c r="R89">
        <v>5.6798337602217197</v>
      </c>
      <c r="S89">
        <v>0</v>
      </c>
      <c r="T89">
        <v>4.5293321967374798</v>
      </c>
      <c r="U89">
        <v>0.99456423306042496</v>
      </c>
      <c r="V89">
        <v>0</v>
      </c>
      <c r="W89">
        <v>29640311.010266401</v>
      </c>
      <c r="X89">
        <v>-14371514.9582422</v>
      </c>
      <c r="Y89">
        <v>4904641.6920652399</v>
      </c>
      <c r="Z89">
        <v>-27115254.4245396</v>
      </c>
      <c r="AA89">
        <v>-8729355.3897911292</v>
      </c>
      <c r="AB89">
        <v>-1070434.4004349399</v>
      </c>
      <c r="AC89">
        <v>870473.16090839903</v>
      </c>
      <c r="AD89">
        <v>-4363152.50558131</v>
      </c>
      <c r="AE89">
        <v>0</v>
      </c>
      <c r="AF89">
        <v>-13611990.8630186</v>
      </c>
      <c r="AG89">
        <v>1246212.0799149501</v>
      </c>
      <c r="AH89">
        <v>0</v>
      </c>
      <c r="AI89">
        <v>-32600064.5984529</v>
      </c>
      <c r="AJ89">
        <v>-33124238.271835901</v>
      </c>
      <c r="AK89">
        <v>4248698.22683575</v>
      </c>
      <c r="AL89">
        <v>0</v>
      </c>
      <c r="AM89">
        <v>-28875540.045000199</v>
      </c>
      <c r="AN89" s="3"/>
      <c r="AP89" s="3"/>
      <c r="AR89" s="3"/>
      <c r="AT89" s="3"/>
      <c r="AV89" s="3"/>
      <c r="AX89" s="3"/>
      <c r="AZ89" s="3"/>
      <c r="BC89" s="3"/>
      <c r="BE89" s="3"/>
      <c r="BG89" s="3"/>
      <c r="BH89"/>
      <c r="BI89"/>
      <c r="BJ89"/>
      <c r="BK89"/>
      <c r="BL89"/>
      <c r="BM89"/>
    </row>
    <row r="90" spans="1:65" x14ac:dyDescent="0.25">
      <c r="A90" t="str">
        <f t="shared" si="2"/>
        <v>1_1_2017</v>
      </c>
      <c r="B90">
        <v>1</v>
      </c>
      <c r="C90">
        <v>1</v>
      </c>
      <c r="D90">
        <v>2017</v>
      </c>
      <c r="E90">
        <v>1267139821.0349901</v>
      </c>
      <c r="F90">
        <v>1576037837.6749899</v>
      </c>
      <c r="G90">
        <v>1542783629.06199</v>
      </c>
      <c r="H90">
        <v>-33254208.613000002</v>
      </c>
      <c r="I90">
        <v>1538325952.2388401</v>
      </c>
      <c r="J90">
        <v>44264455.472566403</v>
      </c>
      <c r="K90">
        <v>69027444.305724904</v>
      </c>
      <c r="L90">
        <v>2.1675808263876499</v>
      </c>
      <c r="M90">
        <v>9231367.0085865706</v>
      </c>
      <c r="N90">
        <v>2.6243356453473998</v>
      </c>
      <c r="O90">
        <v>38871.041100964299</v>
      </c>
      <c r="P90">
        <v>10.803411422286301</v>
      </c>
      <c r="Q90">
        <v>36.824691183720397</v>
      </c>
      <c r="R90">
        <v>5.82970083152233</v>
      </c>
      <c r="S90">
        <v>0</v>
      </c>
      <c r="T90">
        <v>5.5293321967374798</v>
      </c>
      <c r="U90">
        <v>0.99456423306042496</v>
      </c>
      <c r="V90">
        <v>0</v>
      </c>
      <c r="W90">
        <v>35675145.382849202</v>
      </c>
      <c r="X90">
        <v>9119290.2266317401</v>
      </c>
      <c r="Y90">
        <v>5938208.8909886703</v>
      </c>
      <c r="Z90">
        <v>19621150.125656001</v>
      </c>
      <c r="AA90">
        <v>-8036955.6560923597</v>
      </c>
      <c r="AB90">
        <v>-1939782.1578357699</v>
      </c>
      <c r="AC90">
        <v>275162.87969709397</v>
      </c>
      <c r="AD90">
        <v>-1189103.1066209399</v>
      </c>
      <c r="AE90">
        <v>0</v>
      </c>
      <c r="AF90">
        <v>-13367084.444570299</v>
      </c>
      <c r="AG90">
        <v>0</v>
      </c>
      <c r="AH90">
        <v>0</v>
      </c>
      <c r="AI90">
        <v>46096032.140703402</v>
      </c>
      <c r="AJ90">
        <v>46210341.529000998</v>
      </c>
      <c r="AK90">
        <v>-79464550.142001107</v>
      </c>
      <c r="AL90">
        <v>0</v>
      </c>
      <c r="AM90">
        <v>-33254208.613000002</v>
      </c>
      <c r="AN90" s="3"/>
      <c r="AP90" s="3"/>
      <c r="AR90" s="3"/>
      <c r="AT90" s="3"/>
      <c r="AV90" s="3"/>
      <c r="AX90" s="3"/>
      <c r="AZ90" s="3"/>
      <c r="BC90" s="3"/>
      <c r="BE90" s="3"/>
      <c r="BG90" s="3"/>
      <c r="BH90"/>
      <c r="BI90"/>
      <c r="BJ90"/>
      <c r="BK90"/>
      <c r="BL90"/>
      <c r="BM90"/>
    </row>
    <row r="91" spans="1:65" x14ac:dyDescent="0.25">
      <c r="A91" t="str">
        <f t="shared" si="2"/>
        <v>1_1_2018</v>
      </c>
      <c r="B91">
        <v>1</v>
      </c>
      <c r="C91">
        <v>1</v>
      </c>
      <c r="D91">
        <v>2018</v>
      </c>
      <c r="E91">
        <v>1267139821.0349901</v>
      </c>
      <c r="F91">
        <v>1542783629.06199</v>
      </c>
      <c r="G91">
        <v>1516828098.0079999</v>
      </c>
      <c r="H91">
        <v>-25955531.053999599</v>
      </c>
      <c r="I91">
        <v>1524867359.0039101</v>
      </c>
      <c r="J91">
        <v>-13458593.2349288</v>
      </c>
      <c r="K91">
        <v>69714209.321614698</v>
      </c>
      <c r="L91">
        <v>2.1532325278653901</v>
      </c>
      <c r="M91">
        <v>9315861.7176705897</v>
      </c>
      <c r="N91">
        <v>2.8895691221026301</v>
      </c>
      <c r="O91">
        <v>39786.389473927899</v>
      </c>
      <c r="P91">
        <v>10.6410515802635</v>
      </c>
      <c r="Q91">
        <v>36.8732097197013</v>
      </c>
      <c r="R91">
        <v>6.0751839704795199</v>
      </c>
      <c r="S91">
        <v>0</v>
      </c>
      <c r="T91">
        <v>6.5293321967374798</v>
      </c>
      <c r="U91">
        <v>1</v>
      </c>
      <c r="V91">
        <v>0.67648857766527604</v>
      </c>
      <c r="W91">
        <v>11472664.836368401</v>
      </c>
      <c r="X91">
        <v>2099650.3896805798</v>
      </c>
      <c r="Y91">
        <v>5333012.0274540503</v>
      </c>
      <c r="Z91">
        <v>22854056.531931799</v>
      </c>
      <c r="AA91">
        <v>-8779761.7671597991</v>
      </c>
      <c r="AB91">
        <v>-1639252.4660173999</v>
      </c>
      <c r="AC91">
        <v>395255.63497119199</v>
      </c>
      <c r="AD91">
        <v>-1926976.8418368101</v>
      </c>
      <c r="AE91">
        <v>0</v>
      </c>
      <c r="AF91">
        <v>-13085040.572246</v>
      </c>
      <c r="AG91">
        <v>152082.57332538301</v>
      </c>
      <c r="AH91">
        <v>-32284791.7216793</v>
      </c>
      <c r="AI91">
        <v>-15409101.375207899</v>
      </c>
      <c r="AJ91">
        <v>-15770437.6659055</v>
      </c>
      <c r="AK91">
        <v>-10185093.388094001</v>
      </c>
      <c r="AL91">
        <v>0</v>
      </c>
      <c r="AM91">
        <v>-25955531.053999599</v>
      </c>
      <c r="AN91" s="3"/>
      <c r="AP91" s="3"/>
      <c r="AR91" s="3"/>
      <c r="AT91" s="3"/>
      <c r="AV91" s="3"/>
      <c r="AX91" s="3"/>
      <c r="AZ91" s="3"/>
      <c r="BC91" s="3"/>
      <c r="BE91" s="3"/>
      <c r="BG91" s="3"/>
      <c r="BH91"/>
      <c r="BI91"/>
      <c r="BJ91"/>
      <c r="BK91"/>
      <c r="BL91"/>
      <c r="BM91"/>
    </row>
    <row r="92" spans="1:65" x14ac:dyDescent="0.25">
      <c r="A92" t="str">
        <f t="shared" si="2"/>
        <v>1_2_2002</v>
      </c>
      <c r="B92">
        <v>1</v>
      </c>
      <c r="C92">
        <v>2</v>
      </c>
      <c r="D92">
        <v>2002</v>
      </c>
      <c r="E92">
        <v>47275493.026399903</v>
      </c>
      <c r="F92">
        <v>0</v>
      </c>
      <c r="G92">
        <v>47275493.026399903</v>
      </c>
      <c r="H92">
        <v>0</v>
      </c>
      <c r="I92">
        <v>40002388.748071797</v>
      </c>
      <c r="J92">
        <v>0</v>
      </c>
      <c r="K92">
        <v>2977747.89348927</v>
      </c>
      <c r="L92">
        <v>1.2296739838616899</v>
      </c>
      <c r="M92">
        <v>2747170.4190500998</v>
      </c>
      <c r="N92">
        <v>1.9582856739004399</v>
      </c>
      <c r="O92">
        <v>35510.509281670697</v>
      </c>
      <c r="P92">
        <v>7.6746089750929096</v>
      </c>
      <c r="Q92">
        <v>37.251863925021098</v>
      </c>
      <c r="R92">
        <v>3.5499778434902902</v>
      </c>
      <c r="S92">
        <v>0</v>
      </c>
      <c r="T92">
        <v>0</v>
      </c>
      <c r="U92">
        <v>0.31608954330006001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47275493.026399903</v>
      </c>
      <c r="AM92">
        <v>47275493.026399903</v>
      </c>
      <c r="AN92" s="3"/>
      <c r="AP92" s="3"/>
      <c r="AR92" s="3"/>
      <c r="AT92" s="3"/>
      <c r="AV92" s="3"/>
      <c r="AX92" s="3"/>
      <c r="AZ92" s="3"/>
      <c r="BC92" s="3"/>
      <c r="BE92" s="3"/>
      <c r="BG92" s="3"/>
      <c r="BH92"/>
      <c r="BI92"/>
      <c r="BJ92"/>
      <c r="BK92"/>
      <c r="BL92"/>
      <c r="BM92"/>
    </row>
    <row r="93" spans="1:65" x14ac:dyDescent="0.25">
      <c r="A93" t="str">
        <f t="shared" si="2"/>
        <v>1_2_2003</v>
      </c>
      <c r="B93">
        <v>1</v>
      </c>
      <c r="C93">
        <v>2</v>
      </c>
      <c r="D93">
        <v>2003</v>
      </c>
      <c r="E93">
        <v>47275493.026399903</v>
      </c>
      <c r="F93">
        <v>47275493.026399903</v>
      </c>
      <c r="G93">
        <v>47686990.312599897</v>
      </c>
      <c r="H93">
        <v>411497.28619997902</v>
      </c>
      <c r="I93">
        <v>44228412.024426296</v>
      </c>
      <c r="J93">
        <v>4226023.2763545597</v>
      </c>
      <c r="K93">
        <v>3085729.0769604798</v>
      </c>
      <c r="L93">
        <v>0.96132516220931397</v>
      </c>
      <c r="M93">
        <v>2791745.8783973702</v>
      </c>
      <c r="N93">
        <v>2.2256135150778298</v>
      </c>
      <c r="O93">
        <v>34822.732198878803</v>
      </c>
      <c r="P93">
        <v>7.7178328399487004</v>
      </c>
      <c r="Q93">
        <v>35.9190364504257</v>
      </c>
      <c r="R93">
        <v>3.5499778434902902</v>
      </c>
      <c r="S93">
        <v>0</v>
      </c>
      <c r="T93">
        <v>0</v>
      </c>
      <c r="U93">
        <v>0.31608954330006001</v>
      </c>
      <c r="V93">
        <v>0</v>
      </c>
      <c r="W93">
        <v>1113224.11580494</v>
      </c>
      <c r="X93">
        <v>3476855.49003375</v>
      </c>
      <c r="Y93">
        <v>287469.12200617598</v>
      </c>
      <c r="Z93">
        <v>834907.28141227597</v>
      </c>
      <c r="AA93">
        <v>231754.74037331599</v>
      </c>
      <c r="AB93">
        <v>14716.3027554446</v>
      </c>
      <c r="AC93">
        <v>-319259.72008222202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5639667.3323036898</v>
      </c>
      <c r="AJ93">
        <v>5921157.2367796302</v>
      </c>
      <c r="AK93">
        <v>-5509659.9505796498</v>
      </c>
      <c r="AL93">
        <v>0</v>
      </c>
      <c r="AM93">
        <v>411497.28619997902</v>
      </c>
      <c r="AN93" s="3"/>
      <c r="AP93" s="3"/>
      <c r="AR93" s="3"/>
      <c r="AT93" s="3"/>
      <c r="AV93" s="3"/>
      <c r="AX93" s="3"/>
      <c r="AZ93" s="3"/>
      <c r="BC93" s="3"/>
      <c r="BE93" s="3"/>
      <c r="BG93" s="3"/>
      <c r="BH93"/>
      <c r="BI93"/>
      <c r="BJ93"/>
      <c r="BK93"/>
      <c r="BL93"/>
      <c r="BM93"/>
    </row>
    <row r="94" spans="1:65" x14ac:dyDescent="0.25">
      <c r="A94" t="str">
        <f t="shared" si="2"/>
        <v>1_2_2004</v>
      </c>
      <c r="B94">
        <v>1</v>
      </c>
      <c r="C94">
        <v>2</v>
      </c>
      <c r="D94">
        <v>2004</v>
      </c>
      <c r="E94">
        <v>47275493.026399903</v>
      </c>
      <c r="F94">
        <v>47686990.312599897</v>
      </c>
      <c r="G94">
        <v>52362988.175399899</v>
      </c>
      <c r="H94">
        <v>4675997.8628000198</v>
      </c>
      <c r="I94">
        <v>47154819.069130197</v>
      </c>
      <c r="J94">
        <v>2926407.0447038799</v>
      </c>
      <c r="K94">
        <v>2981166.3867089599</v>
      </c>
      <c r="L94">
        <v>0.89172370577078297</v>
      </c>
      <c r="M94">
        <v>2837606.9663203899</v>
      </c>
      <c r="N94">
        <v>2.5321155781568701</v>
      </c>
      <c r="O94">
        <v>33845.840910640603</v>
      </c>
      <c r="P94">
        <v>7.7647477147870401</v>
      </c>
      <c r="Q94">
        <v>34.673548613750498</v>
      </c>
      <c r="R94">
        <v>3.5499778434902902</v>
      </c>
      <c r="S94">
        <v>0</v>
      </c>
      <c r="T94">
        <v>0</v>
      </c>
      <c r="U94">
        <v>0.31608954330006001</v>
      </c>
      <c r="V94">
        <v>0</v>
      </c>
      <c r="W94">
        <v>1287877.44636739</v>
      </c>
      <c r="X94">
        <v>1011438.74316597</v>
      </c>
      <c r="Y94">
        <v>311639.14385533403</v>
      </c>
      <c r="Z94">
        <v>890462.12453092996</v>
      </c>
      <c r="AA94">
        <v>335579.58739786898</v>
      </c>
      <c r="AB94">
        <v>15672.7839340638</v>
      </c>
      <c r="AC94">
        <v>-312546.54082241002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3540123.2884291499</v>
      </c>
      <c r="AJ94">
        <v>3608494.8237785702</v>
      </c>
      <c r="AK94">
        <v>1067503.0390214501</v>
      </c>
      <c r="AL94">
        <v>0</v>
      </c>
      <c r="AM94">
        <v>4675997.8628000198</v>
      </c>
      <c r="AN94" s="3"/>
      <c r="AP94" s="3"/>
      <c r="AR94" s="3"/>
      <c r="AT94" s="3"/>
      <c r="AV94" s="3"/>
      <c r="AX94" s="3"/>
      <c r="AZ94" s="3"/>
      <c r="BC94" s="3"/>
      <c r="BE94" s="3"/>
      <c r="BG94" s="3"/>
      <c r="BH94"/>
      <c r="BI94"/>
      <c r="BJ94"/>
      <c r="BK94"/>
      <c r="BL94"/>
      <c r="BM94"/>
    </row>
    <row r="95" spans="1:65" x14ac:dyDescent="0.25">
      <c r="A95" t="str">
        <f t="shared" si="2"/>
        <v>1_2_2005</v>
      </c>
      <c r="B95">
        <v>1</v>
      </c>
      <c r="C95">
        <v>2</v>
      </c>
      <c r="D95">
        <v>2005</v>
      </c>
      <c r="E95">
        <v>47275493.026399903</v>
      </c>
      <c r="F95">
        <v>52362988.175399899</v>
      </c>
      <c r="G95">
        <v>58795934.232999898</v>
      </c>
      <c r="H95">
        <v>6432946.0575999701</v>
      </c>
      <c r="I95">
        <v>51886760.494627997</v>
      </c>
      <c r="J95">
        <v>4731941.4254978197</v>
      </c>
      <c r="K95">
        <v>3130410.6072175698</v>
      </c>
      <c r="L95">
        <v>0.84791846093886902</v>
      </c>
      <c r="M95">
        <v>2890850.1411843598</v>
      </c>
      <c r="N95">
        <v>2.9879994119830902</v>
      </c>
      <c r="O95">
        <v>32987.582756732103</v>
      </c>
      <c r="P95">
        <v>7.7866725559360299</v>
      </c>
      <c r="Q95">
        <v>33.5643506416043</v>
      </c>
      <c r="R95">
        <v>3.5499778434902902</v>
      </c>
      <c r="S95">
        <v>0</v>
      </c>
      <c r="T95">
        <v>0</v>
      </c>
      <c r="U95">
        <v>0.31608954330006001</v>
      </c>
      <c r="V95">
        <v>0</v>
      </c>
      <c r="W95">
        <v>2626283.0307366</v>
      </c>
      <c r="X95">
        <v>638856.76446430595</v>
      </c>
      <c r="Y95">
        <v>392492.82931260898</v>
      </c>
      <c r="Z95">
        <v>1302052.9018785299</v>
      </c>
      <c r="AA95">
        <v>318901.52839208598</v>
      </c>
      <c r="AB95">
        <v>7935.1625805274398</v>
      </c>
      <c r="AC95">
        <v>-320692.44148442202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4965829.7758802501</v>
      </c>
      <c r="AJ95">
        <v>5097578.7531521898</v>
      </c>
      <c r="AK95">
        <v>1335367.3044477799</v>
      </c>
      <c r="AL95">
        <v>0</v>
      </c>
      <c r="AM95">
        <v>6432946.0575999701</v>
      </c>
      <c r="AN95" s="3"/>
      <c r="AP95" s="3"/>
      <c r="AR95" s="3"/>
      <c r="AT95" s="3"/>
      <c r="AV95" s="3"/>
      <c r="AX95" s="3"/>
      <c r="AZ95" s="3"/>
      <c r="BC95" s="3"/>
      <c r="BE95" s="3"/>
      <c r="BG95" s="3"/>
      <c r="BH95"/>
      <c r="BI95"/>
      <c r="BJ95"/>
      <c r="BK95"/>
      <c r="BL95"/>
      <c r="BM95"/>
    </row>
    <row r="96" spans="1:65" x14ac:dyDescent="0.25">
      <c r="A96" t="str">
        <f t="shared" si="2"/>
        <v>1_2_2006</v>
      </c>
      <c r="B96">
        <v>1</v>
      </c>
      <c r="C96">
        <v>2</v>
      </c>
      <c r="D96">
        <v>2006</v>
      </c>
      <c r="E96">
        <v>47971939.384399898</v>
      </c>
      <c r="F96">
        <v>58795934.232999898</v>
      </c>
      <c r="G96">
        <v>65262246.075999901</v>
      </c>
      <c r="H96">
        <v>5769865.4849999901</v>
      </c>
      <c r="I96">
        <v>56799871.555174403</v>
      </c>
      <c r="J96">
        <v>4580573.1108937301</v>
      </c>
      <c r="K96">
        <v>3345818.5682414901</v>
      </c>
      <c r="L96">
        <v>0.94282458921071399</v>
      </c>
      <c r="M96">
        <v>2929761.3381049801</v>
      </c>
      <c r="N96">
        <v>3.2770056591921102</v>
      </c>
      <c r="O96">
        <v>31631.556776921701</v>
      </c>
      <c r="P96">
        <v>7.8635420796925901</v>
      </c>
      <c r="Q96">
        <v>32.592196800520902</v>
      </c>
      <c r="R96">
        <v>3.5973446350163298</v>
      </c>
      <c r="S96">
        <v>0</v>
      </c>
      <c r="T96">
        <v>0</v>
      </c>
      <c r="U96">
        <v>0.311500622900799</v>
      </c>
      <c r="V96">
        <v>0</v>
      </c>
      <c r="W96">
        <v>3313435.9847992999</v>
      </c>
      <c r="X96">
        <v>415161.590026661</v>
      </c>
      <c r="Y96">
        <v>510845.587571832</v>
      </c>
      <c r="Z96">
        <v>832346.06431661302</v>
      </c>
      <c r="AA96">
        <v>602740.85501386598</v>
      </c>
      <c r="AB96">
        <v>46469.533616663102</v>
      </c>
      <c r="AC96">
        <v>-387828.36922808102</v>
      </c>
      <c r="AD96">
        <v>-20748.4165579123</v>
      </c>
      <c r="AE96">
        <v>0</v>
      </c>
      <c r="AF96">
        <v>0</v>
      </c>
      <c r="AG96">
        <v>0</v>
      </c>
      <c r="AH96">
        <v>0</v>
      </c>
      <c r="AI96">
        <v>5312422.8295589397</v>
      </c>
      <c r="AJ96">
        <v>5426267.9446662096</v>
      </c>
      <c r="AK96">
        <v>343597.54033377802</v>
      </c>
      <c r="AL96">
        <v>696446.35799999896</v>
      </c>
      <c r="AM96">
        <v>6466311.8429999901</v>
      </c>
      <c r="AN96" s="3"/>
      <c r="AP96" s="3"/>
      <c r="AR96" s="3"/>
      <c r="AT96" s="3"/>
      <c r="AV96" s="3"/>
      <c r="AX96" s="3"/>
      <c r="AZ96" s="3"/>
      <c r="BC96" s="3"/>
      <c r="BE96" s="3"/>
      <c r="BG96" s="3"/>
      <c r="BH96"/>
      <c r="BI96"/>
      <c r="BJ96"/>
      <c r="BK96"/>
      <c r="BL96"/>
      <c r="BM96"/>
    </row>
    <row r="97" spans="1:65" x14ac:dyDescent="0.25">
      <c r="A97" t="str">
        <f t="shared" si="2"/>
        <v>1_2_2007</v>
      </c>
      <c r="B97">
        <v>1</v>
      </c>
      <c r="C97">
        <v>2</v>
      </c>
      <c r="D97">
        <v>2007</v>
      </c>
      <c r="E97">
        <v>49789915.873399898</v>
      </c>
      <c r="F97">
        <v>65262246.075999901</v>
      </c>
      <c r="G97">
        <v>71464040.983899996</v>
      </c>
      <c r="H97">
        <v>4383818.4189001098</v>
      </c>
      <c r="I97">
        <v>62808107.967653498</v>
      </c>
      <c r="J97">
        <v>3754920.3399012098</v>
      </c>
      <c r="K97">
        <v>3703781.05629498</v>
      </c>
      <c r="L97">
        <v>1.0493048244126899</v>
      </c>
      <c r="M97">
        <v>2890271.4552398198</v>
      </c>
      <c r="N97">
        <v>3.4748369338642102</v>
      </c>
      <c r="O97">
        <v>31980.5411952588</v>
      </c>
      <c r="P97">
        <v>7.6474177917704704</v>
      </c>
      <c r="Q97">
        <v>32.336239891902601</v>
      </c>
      <c r="R97">
        <v>3.9513259985298599</v>
      </c>
      <c r="S97">
        <v>0</v>
      </c>
      <c r="T97">
        <v>0</v>
      </c>
      <c r="U97">
        <v>0.300126817606923</v>
      </c>
      <c r="V97">
        <v>0</v>
      </c>
      <c r="W97">
        <v>5049181.6772388304</v>
      </c>
      <c r="X97">
        <v>-1195329.51097366</v>
      </c>
      <c r="Y97">
        <v>163590.02364452899</v>
      </c>
      <c r="Z97">
        <v>626072.15897676302</v>
      </c>
      <c r="AA97">
        <v>-276685.68186147802</v>
      </c>
      <c r="AB97">
        <v>-125652.66939974501</v>
      </c>
      <c r="AC97">
        <v>-174583.622617833</v>
      </c>
      <c r="AD97">
        <v>-119560.669639606</v>
      </c>
      <c r="AE97">
        <v>0</v>
      </c>
      <c r="AF97">
        <v>0</v>
      </c>
      <c r="AG97">
        <v>0</v>
      </c>
      <c r="AH97">
        <v>0</v>
      </c>
      <c r="AI97">
        <v>3947031.7053677901</v>
      </c>
      <c r="AJ97">
        <v>4754056.68237017</v>
      </c>
      <c r="AK97">
        <v>-370238.26347005198</v>
      </c>
      <c r="AL97">
        <v>1817976.4890000001</v>
      </c>
      <c r="AM97">
        <v>6201794.9079001099</v>
      </c>
      <c r="AN97" s="3"/>
      <c r="AP97" s="3"/>
      <c r="AR97" s="3"/>
      <c r="AT97" s="3"/>
      <c r="AV97" s="3"/>
      <c r="AX97" s="3"/>
      <c r="AZ97" s="3"/>
      <c r="BC97" s="3"/>
      <c r="BE97" s="3"/>
      <c r="BG97" s="3"/>
      <c r="BH97"/>
      <c r="BI97"/>
      <c r="BJ97"/>
      <c r="BK97"/>
      <c r="BL97"/>
      <c r="BM97"/>
    </row>
    <row r="98" spans="1:65" x14ac:dyDescent="0.25">
      <c r="A98" t="str">
        <f t="shared" si="2"/>
        <v>1_2_2008</v>
      </c>
      <c r="B98">
        <v>1</v>
      </c>
      <c r="C98">
        <v>2</v>
      </c>
      <c r="D98">
        <v>2008</v>
      </c>
      <c r="E98">
        <v>49789915.873399898</v>
      </c>
      <c r="F98">
        <v>71464040.983899996</v>
      </c>
      <c r="G98">
        <v>85122306.734200001</v>
      </c>
      <c r="H98">
        <v>13658265.750299901</v>
      </c>
      <c r="I98">
        <v>76178824.450320601</v>
      </c>
      <c r="J98">
        <v>13370716.482666999</v>
      </c>
      <c r="K98">
        <v>4160242.1765519902</v>
      </c>
      <c r="L98">
        <v>1.05933339902747</v>
      </c>
      <c r="M98">
        <v>2891626.9356864099</v>
      </c>
      <c r="N98">
        <v>3.8672040258056999</v>
      </c>
      <c r="O98">
        <v>31731.406985687201</v>
      </c>
      <c r="P98">
        <v>7.8069598180196804</v>
      </c>
      <c r="Q98">
        <v>31.855037744535299</v>
      </c>
      <c r="R98">
        <v>3.9188750527494198</v>
      </c>
      <c r="S98">
        <v>0</v>
      </c>
      <c r="T98">
        <v>0</v>
      </c>
      <c r="U98">
        <v>0.300126817606923</v>
      </c>
      <c r="V98">
        <v>0</v>
      </c>
      <c r="W98">
        <v>12269465.907365501</v>
      </c>
      <c r="X98">
        <v>-590038.74841756804</v>
      </c>
      <c r="Y98">
        <v>50583.650137633696</v>
      </c>
      <c r="Z98">
        <v>1226558.5467123401</v>
      </c>
      <c r="AA98">
        <v>165025.67996933701</v>
      </c>
      <c r="AB98">
        <v>77224.862072134099</v>
      </c>
      <c r="AC98">
        <v>-166189.40035201001</v>
      </c>
      <c r="AD98">
        <v>7347.9904686603804</v>
      </c>
      <c r="AE98">
        <v>0</v>
      </c>
      <c r="AF98">
        <v>0</v>
      </c>
      <c r="AG98">
        <v>0</v>
      </c>
      <c r="AH98">
        <v>0</v>
      </c>
      <c r="AI98">
        <v>13039978.487956</v>
      </c>
      <c r="AJ98">
        <v>12561955.9586541</v>
      </c>
      <c r="AK98">
        <v>1096309.7916457399</v>
      </c>
      <c r="AL98">
        <v>0</v>
      </c>
      <c r="AM98">
        <v>13658265.750299901</v>
      </c>
      <c r="AN98" s="3"/>
      <c r="AP98" s="3"/>
      <c r="AR98" s="3"/>
      <c r="AT98" s="3"/>
      <c r="AV98" s="3"/>
      <c r="AX98" s="3"/>
      <c r="AZ98" s="3"/>
      <c r="BC98" s="3"/>
      <c r="BE98" s="3"/>
      <c r="BG98" s="3"/>
      <c r="BH98"/>
      <c r="BI98"/>
      <c r="BJ98"/>
      <c r="BK98"/>
      <c r="BL98"/>
      <c r="BM98"/>
    </row>
    <row r="99" spans="1:65" x14ac:dyDescent="0.25">
      <c r="A99" t="str">
        <f t="shared" si="2"/>
        <v>1_2_2009</v>
      </c>
      <c r="B99">
        <v>1</v>
      </c>
      <c r="C99">
        <v>2</v>
      </c>
      <c r="D99">
        <v>2009</v>
      </c>
      <c r="E99">
        <v>51141002.873399898</v>
      </c>
      <c r="F99">
        <v>85122306.734200001</v>
      </c>
      <c r="G99">
        <v>76318423.597000003</v>
      </c>
      <c r="H99">
        <v>-10154970.137199899</v>
      </c>
      <c r="I99">
        <v>70602184.614883602</v>
      </c>
      <c r="J99">
        <v>-6285726.5975744901</v>
      </c>
      <c r="K99">
        <v>4039779.5208572</v>
      </c>
      <c r="L99">
        <v>1.28038310924412</v>
      </c>
      <c r="M99">
        <v>2824785.4675455699</v>
      </c>
      <c r="N99">
        <v>2.80416219001828</v>
      </c>
      <c r="O99">
        <v>30579.755649902101</v>
      </c>
      <c r="P99">
        <v>8.0704076727234995</v>
      </c>
      <c r="Q99">
        <v>31.3589602633058</v>
      </c>
      <c r="R99">
        <v>3.9496369464444001</v>
      </c>
      <c r="S99">
        <v>0</v>
      </c>
      <c r="T99">
        <v>0</v>
      </c>
      <c r="U99">
        <v>0.29219780920198601</v>
      </c>
      <c r="V99">
        <v>0</v>
      </c>
      <c r="W99">
        <v>436310.58099778998</v>
      </c>
      <c r="X99">
        <v>-4436890.7538534496</v>
      </c>
      <c r="Y99">
        <v>-163004.793557403</v>
      </c>
      <c r="Z99">
        <v>-4156836.0848952201</v>
      </c>
      <c r="AA99">
        <v>826438.18421419896</v>
      </c>
      <c r="AB99">
        <v>201112.52030507501</v>
      </c>
      <c r="AC99">
        <v>-227875.51002453</v>
      </c>
      <c r="AD99">
        <v>-32833.939444577998</v>
      </c>
      <c r="AE99">
        <v>0</v>
      </c>
      <c r="AF99">
        <v>0</v>
      </c>
      <c r="AG99">
        <v>0</v>
      </c>
      <c r="AH99">
        <v>0</v>
      </c>
      <c r="AI99">
        <v>-7553579.7962581199</v>
      </c>
      <c r="AJ99">
        <v>-7297091.7911340799</v>
      </c>
      <c r="AK99">
        <v>-2857878.3460658998</v>
      </c>
      <c r="AL99">
        <v>1351087</v>
      </c>
      <c r="AM99">
        <v>-8803883.1371999905</v>
      </c>
      <c r="AN99" s="3"/>
      <c r="AP99" s="3"/>
      <c r="AR99" s="3"/>
      <c r="AT99" s="3"/>
      <c r="AV99" s="3"/>
      <c r="AX99" s="3"/>
      <c r="AZ99" s="3"/>
      <c r="BC99" s="3"/>
      <c r="BE99" s="3"/>
      <c r="BG99" s="3"/>
      <c r="BH99"/>
      <c r="BI99"/>
      <c r="BJ99"/>
      <c r="BK99"/>
      <c r="BL99"/>
      <c r="BM99"/>
    </row>
    <row r="100" spans="1:65" x14ac:dyDescent="0.25">
      <c r="A100" t="str">
        <f t="shared" si="2"/>
        <v>1_2_2010</v>
      </c>
      <c r="B100">
        <v>1</v>
      </c>
      <c r="C100">
        <v>2</v>
      </c>
      <c r="D100">
        <v>2010</v>
      </c>
      <c r="E100">
        <v>51141002.873399898</v>
      </c>
      <c r="F100">
        <v>76318423.597000003</v>
      </c>
      <c r="G100">
        <v>72283794.898399904</v>
      </c>
      <c r="H100">
        <v>-4034628.6986000398</v>
      </c>
      <c r="I100">
        <v>72207307.315652102</v>
      </c>
      <c r="J100">
        <v>1605122.70076858</v>
      </c>
      <c r="K100">
        <v>3877239.6609135098</v>
      </c>
      <c r="L100">
        <v>1.28297772492894</v>
      </c>
      <c r="M100">
        <v>2833160.1823960799</v>
      </c>
      <c r="N100">
        <v>3.2742902943496199</v>
      </c>
      <c r="O100">
        <v>29878.0320390866</v>
      </c>
      <c r="P100">
        <v>8.0343764180762705</v>
      </c>
      <c r="Q100">
        <v>31.1001248426229</v>
      </c>
      <c r="R100">
        <v>3.9259890825705899</v>
      </c>
      <c r="S100">
        <v>0</v>
      </c>
      <c r="T100">
        <v>0</v>
      </c>
      <c r="U100">
        <v>0.29219780920198601</v>
      </c>
      <c r="V100">
        <v>0</v>
      </c>
      <c r="W100">
        <v>792475.50265391497</v>
      </c>
      <c r="X100">
        <v>-429311.53115971998</v>
      </c>
      <c r="Y100">
        <v>86877.449142177604</v>
      </c>
      <c r="Z100">
        <v>1822302.3242168401</v>
      </c>
      <c r="AA100">
        <v>508240.81188958097</v>
      </c>
      <c r="AB100">
        <v>21254.4991200925</v>
      </c>
      <c r="AC100">
        <v>-121557.494472978</v>
      </c>
      <c r="AD100">
        <v>30380.535374493</v>
      </c>
      <c r="AE100">
        <v>0</v>
      </c>
      <c r="AF100">
        <v>0</v>
      </c>
      <c r="AG100">
        <v>0</v>
      </c>
      <c r="AH100">
        <v>0</v>
      </c>
      <c r="AI100">
        <v>2710662.0967644001</v>
      </c>
      <c r="AJ100">
        <v>2958011.5039965599</v>
      </c>
      <c r="AK100">
        <v>-6992640.2025966104</v>
      </c>
      <c r="AL100">
        <v>0</v>
      </c>
      <c r="AM100">
        <v>-4034628.6986000398</v>
      </c>
      <c r="AN100" s="3"/>
      <c r="AP100" s="3"/>
      <c r="AR100" s="3"/>
      <c r="AT100" s="3"/>
      <c r="AV100" s="3"/>
      <c r="AX100" s="3"/>
      <c r="AZ100" s="3"/>
      <c r="BC100" s="3"/>
      <c r="BE100" s="3"/>
      <c r="BG100" s="3"/>
      <c r="BH100"/>
      <c r="BI100"/>
      <c r="BJ100"/>
      <c r="BK100"/>
      <c r="BL100"/>
      <c r="BM100"/>
    </row>
    <row r="101" spans="1:65" x14ac:dyDescent="0.25">
      <c r="A101" t="str">
        <f t="shared" si="2"/>
        <v>1_2_2011</v>
      </c>
      <c r="B101">
        <v>1</v>
      </c>
      <c r="C101">
        <v>2</v>
      </c>
      <c r="D101">
        <v>2011</v>
      </c>
      <c r="E101">
        <v>51780033.873399898</v>
      </c>
      <c r="F101">
        <v>72283794.898399904</v>
      </c>
      <c r="G101">
        <v>76972755.993599907</v>
      </c>
      <c r="H101">
        <v>4049930.0952000101</v>
      </c>
      <c r="I101">
        <v>84406814.140216395</v>
      </c>
      <c r="J101">
        <v>11197421.1322549</v>
      </c>
      <c r="K101">
        <v>4093330.1931166402</v>
      </c>
      <c r="L101">
        <v>1.2370255658285501</v>
      </c>
      <c r="M101">
        <v>2839383.9774093898</v>
      </c>
      <c r="N101">
        <v>3.99994010439007</v>
      </c>
      <c r="O101">
        <v>29350.598302221901</v>
      </c>
      <c r="P101">
        <v>8.5242541991361893</v>
      </c>
      <c r="Q101">
        <v>30.657686599840599</v>
      </c>
      <c r="R101">
        <v>3.9690755588214701</v>
      </c>
      <c r="S101">
        <v>0</v>
      </c>
      <c r="T101">
        <v>0</v>
      </c>
      <c r="U101">
        <v>0.28859171928190902</v>
      </c>
      <c r="V101">
        <v>0</v>
      </c>
      <c r="W101">
        <v>4829584.91536792</v>
      </c>
      <c r="X101">
        <v>3482415.7193967099</v>
      </c>
      <c r="Y101">
        <v>159066.82883698799</v>
      </c>
      <c r="Z101">
        <v>2333257.07295267</v>
      </c>
      <c r="AA101">
        <v>381581.411591215</v>
      </c>
      <c r="AB101">
        <v>249708.538466789</v>
      </c>
      <c r="AC101">
        <v>-179233.180389196</v>
      </c>
      <c r="AD101">
        <v>-35173.3141209971</v>
      </c>
      <c r="AE101">
        <v>0</v>
      </c>
      <c r="AF101">
        <v>0</v>
      </c>
      <c r="AG101">
        <v>0</v>
      </c>
      <c r="AH101">
        <v>0</v>
      </c>
      <c r="AI101">
        <v>11221207.9921021</v>
      </c>
      <c r="AJ101">
        <v>11433546.614878399</v>
      </c>
      <c r="AK101">
        <v>-7383616.5196783999</v>
      </c>
      <c r="AL101">
        <v>639030.99999999895</v>
      </c>
      <c r="AM101">
        <v>4688961.0952000096</v>
      </c>
      <c r="AN101" s="3"/>
      <c r="AP101" s="3"/>
      <c r="AR101" s="3"/>
      <c r="AT101" s="3"/>
      <c r="AV101" s="3"/>
      <c r="AX101" s="3"/>
      <c r="AZ101" s="3"/>
      <c r="BC101" s="3"/>
      <c r="BE101" s="3"/>
      <c r="BG101" s="3"/>
      <c r="BH101"/>
      <c r="BI101"/>
      <c r="BJ101"/>
      <c r="BK101"/>
      <c r="BL101"/>
      <c r="BM101"/>
    </row>
    <row r="102" spans="1:65" x14ac:dyDescent="0.25">
      <c r="A102" t="str">
        <f t="shared" si="2"/>
        <v>1_2_2012</v>
      </c>
      <c r="B102">
        <v>1</v>
      </c>
      <c r="C102">
        <v>2</v>
      </c>
      <c r="D102">
        <v>2012</v>
      </c>
      <c r="E102">
        <v>54073127.7713999</v>
      </c>
      <c r="F102">
        <v>76972755.993599907</v>
      </c>
      <c r="G102">
        <v>85426704.231399998</v>
      </c>
      <c r="H102">
        <v>6160854.3398000496</v>
      </c>
      <c r="I102">
        <v>90609004.453978196</v>
      </c>
      <c r="J102">
        <v>3378466.0455778502</v>
      </c>
      <c r="K102">
        <v>4332729.1135261599</v>
      </c>
      <c r="L102">
        <v>1.2133849446182301</v>
      </c>
      <c r="M102">
        <v>2992531.8530987999</v>
      </c>
      <c r="N102">
        <v>4.0121762756840997</v>
      </c>
      <c r="O102">
        <v>28920.409617227298</v>
      </c>
      <c r="P102">
        <v>8.6426271311501797</v>
      </c>
      <c r="Q102">
        <v>30.4074532164787</v>
      </c>
      <c r="R102">
        <v>4.2275376729527299</v>
      </c>
      <c r="S102">
        <v>0</v>
      </c>
      <c r="T102">
        <v>0</v>
      </c>
      <c r="U102">
        <v>0.276784920252311</v>
      </c>
      <c r="V102">
        <v>0</v>
      </c>
      <c r="W102">
        <v>5862109.3645427199</v>
      </c>
      <c r="X102">
        <v>-2220413.1744220499</v>
      </c>
      <c r="Y102">
        <v>245806.37146149899</v>
      </c>
      <c r="Z102">
        <v>42230.886983146898</v>
      </c>
      <c r="AA102">
        <v>284453.25999317103</v>
      </c>
      <c r="AB102">
        <v>-4982.8664355433402</v>
      </c>
      <c r="AC102">
        <v>-34406.5589551948</v>
      </c>
      <c r="AD102">
        <v>-112725.01322777499</v>
      </c>
      <c r="AE102">
        <v>0</v>
      </c>
      <c r="AF102">
        <v>0</v>
      </c>
      <c r="AG102">
        <v>75879.895926188998</v>
      </c>
      <c r="AH102">
        <v>0</v>
      </c>
      <c r="AI102">
        <v>4137952.1658661598</v>
      </c>
      <c r="AJ102">
        <v>4171791.9502767101</v>
      </c>
      <c r="AK102">
        <v>1989062.3895233399</v>
      </c>
      <c r="AL102">
        <v>2293093.898</v>
      </c>
      <c r="AM102">
        <v>8453948.2378000505</v>
      </c>
      <c r="AN102" s="3"/>
      <c r="AP102" s="3"/>
      <c r="AR102" s="3"/>
      <c r="AT102" s="3"/>
      <c r="AV102" s="3"/>
      <c r="AX102" s="3"/>
      <c r="AZ102" s="3"/>
      <c r="BC102" s="3"/>
      <c r="BE102" s="3"/>
      <c r="BG102" s="3"/>
      <c r="BH102"/>
      <c r="BI102"/>
      <c r="BJ102"/>
      <c r="BK102"/>
      <c r="BL102"/>
      <c r="BM102"/>
    </row>
    <row r="103" spans="1:65" x14ac:dyDescent="0.25">
      <c r="A103" t="str">
        <f t="shared" si="2"/>
        <v>1_2_2013</v>
      </c>
      <c r="B103">
        <v>1</v>
      </c>
      <c r="C103">
        <v>2</v>
      </c>
      <c r="D103">
        <v>2013</v>
      </c>
      <c r="E103">
        <v>54073127.7713999</v>
      </c>
      <c r="F103">
        <v>85426704.231399998</v>
      </c>
      <c r="G103">
        <v>89532577.020399898</v>
      </c>
      <c r="H103">
        <v>4105872.7889999398</v>
      </c>
      <c r="I103">
        <v>98576777.359888598</v>
      </c>
      <c r="J103">
        <v>7967772.90591041</v>
      </c>
      <c r="K103">
        <v>5093480.9257774297</v>
      </c>
      <c r="L103">
        <v>1.30737700079534</v>
      </c>
      <c r="M103">
        <v>2995520.0317080598</v>
      </c>
      <c r="N103">
        <v>3.8614805821472298</v>
      </c>
      <c r="O103">
        <v>29649.635531707401</v>
      </c>
      <c r="P103">
        <v>8.4527083732367991</v>
      </c>
      <c r="Q103">
        <v>30.6491411526581</v>
      </c>
      <c r="R103">
        <v>4.2599671717609597</v>
      </c>
      <c r="S103">
        <v>0</v>
      </c>
      <c r="T103">
        <v>0</v>
      </c>
      <c r="U103">
        <v>0.457882566284531</v>
      </c>
      <c r="V103">
        <v>0</v>
      </c>
      <c r="W103">
        <v>9395236.1954902392</v>
      </c>
      <c r="X103">
        <v>-1711977.56778837</v>
      </c>
      <c r="Y103">
        <v>374180.184200335</v>
      </c>
      <c r="Z103">
        <v>-526036.10500292503</v>
      </c>
      <c r="AA103">
        <v>-454653.95930344099</v>
      </c>
      <c r="AB103">
        <v>-102328.94738198799</v>
      </c>
      <c r="AC103">
        <v>103828.525083032</v>
      </c>
      <c r="AD103">
        <v>-6018.1314607827098</v>
      </c>
      <c r="AE103">
        <v>0</v>
      </c>
      <c r="AF103">
        <v>0</v>
      </c>
      <c r="AG103">
        <v>345563.512837924</v>
      </c>
      <c r="AH103">
        <v>0</v>
      </c>
      <c r="AI103">
        <v>7417793.7066740096</v>
      </c>
      <c r="AJ103">
        <v>7275354.5578189399</v>
      </c>
      <c r="AK103">
        <v>-3169481.7688189899</v>
      </c>
      <c r="AL103">
        <v>0</v>
      </c>
      <c r="AM103">
        <v>4105872.7889999398</v>
      </c>
      <c r="AN103" s="3"/>
      <c r="AP103" s="3"/>
      <c r="AR103" s="3"/>
      <c r="AT103" s="3"/>
      <c r="AV103" s="3"/>
      <c r="AX103" s="3"/>
      <c r="AZ103" s="3"/>
      <c r="BC103" s="3"/>
      <c r="BE103" s="3"/>
      <c r="BG103" s="3"/>
      <c r="BH103"/>
      <c r="BI103"/>
      <c r="BJ103"/>
      <c r="BK103"/>
      <c r="BL103"/>
      <c r="BM103"/>
    </row>
    <row r="104" spans="1:65" x14ac:dyDescent="0.25">
      <c r="A104" t="str">
        <f t="shared" si="2"/>
        <v>1_2_2014</v>
      </c>
      <c r="B104">
        <v>1</v>
      </c>
      <c r="C104">
        <v>2</v>
      </c>
      <c r="D104">
        <v>2014</v>
      </c>
      <c r="E104">
        <v>55267150.4544999</v>
      </c>
      <c r="F104">
        <v>89532577.020399898</v>
      </c>
      <c r="G104">
        <v>89518730.763899893</v>
      </c>
      <c r="H104">
        <v>-1207868.9396000199</v>
      </c>
      <c r="I104">
        <v>101419965.76800901</v>
      </c>
      <c r="J104">
        <v>1285969.04599831</v>
      </c>
      <c r="K104">
        <v>5021191.7786635896</v>
      </c>
      <c r="L104">
        <v>1.2909042838908</v>
      </c>
      <c r="M104">
        <v>3006277.4823498498</v>
      </c>
      <c r="N104">
        <v>3.6525822465844899</v>
      </c>
      <c r="O104">
        <v>29495.463123630499</v>
      </c>
      <c r="P104">
        <v>8.4535643622960599</v>
      </c>
      <c r="Q104">
        <v>30.311105149002099</v>
      </c>
      <c r="R104">
        <v>4.3315592642941798</v>
      </c>
      <c r="S104">
        <v>0</v>
      </c>
      <c r="T104">
        <v>0.21609641244182401</v>
      </c>
      <c r="U104">
        <v>0.44934812645072603</v>
      </c>
      <c r="V104">
        <v>0</v>
      </c>
      <c r="W104">
        <v>2006968.50110977</v>
      </c>
      <c r="X104">
        <v>96089.890058880599</v>
      </c>
      <c r="Y104">
        <v>312867.20783798699</v>
      </c>
      <c r="Z104">
        <v>-783893.97221004695</v>
      </c>
      <c r="AA104">
        <v>-50710.561445499501</v>
      </c>
      <c r="AB104">
        <v>-2166.5006428203701</v>
      </c>
      <c r="AC104">
        <v>-32310.199938287798</v>
      </c>
      <c r="AD104">
        <v>-31159.3460777199</v>
      </c>
      <c r="AE104">
        <v>0</v>
      </c>
      <c r="AF104">
        <v>-172110.54768628001</v>
      </c>
      <c r="AG104">
        <v>5213.2313727518904</v>
      </c>
      <c r="AH104">
        <v>0</v>
      </c>
      <c r="AI104">
        <v>1348787.7023787401</v>
      </c>
      <c r="AJ104">
        <v>1313081.95970097</v>
      </c>
      <c r="AK104">
        <v>-2520950.8993009902</v>
      </c>
      <c r="AL104">
        <v>1194022.68309999</v>
      </c>
      <c r="AM104">
        <v>-13846.2565000216</v>
      </c>
      <c r="AN104" s="3"/>
      <c r="AP104" s="3"/>
      <c r="AR104" s="3"/>
      <c r="AT104" s="3"/>
      <c r="AV104" s="3"/>
      <c r="AX104" s="3"/>
      <c r="AZ104" s="3"/>
      <c r="BC104" s="3"/>
      <c r="BE104" s="3"/>
      <c r="BG104" s="3"/>
      <c r="BH104"/>
      <c r="BI104"/>
      <c r="BJ104"/>
      <c r="BK104"/>
      <c r="BL104"/>
      <c r="BM104"/>
    </row>
    <row r="105" spans="1:65" x14ac:dyDescent="0.25">
      <c r="A105" t="str">
        <f t="shared" si="2"/>
        <v>1_2_2015</v>
      </c>
      <c r="B105">
        <v>1</v>
      </c>
      <c r="C105">
        <v>2</v>
      </c>
      <c r="D105">
        <v>2015</v>
      </c>
      <c r="E105">
        <v>55267150.4544999</v>
      </c>
      <c r="F105">
        <v>89518730.763899893</v>
      </c>
      <c r="G105">
        <v>89090788.186599895</v>
      </c>
      <c r="H105">
        <v>-427942.57729999599</v>
      </c>
      <c r="I105">
        <v>95561084.761676803</v>
      </c>
      <c r="J105">
        <v>-5858881.0063329004</v>
      </c>
      <c r="K105">
        <v>5099319.3061875999</v>
      </c>
      <c r="L105">
        <v>1.3321148399307601</v>
      </c>
      <c r="M105">
        <v>3033871.01361296</v>
      </c>
      <c r="N105">
        <v>2.6892344314130798</v>
      </c>
      <c r="O105">
        <v>30995.4303112569</v>
      </c>
      <c r="P105">
        <v>8.2388008845768006</v>
      </c>
      <c r="Q105">
        <v>30.206832945019801</v>
      </c>
      <c r="R105">
        <v>4.4691791165809702</v>
      </c>
      <c r="S105">
        <v>0</v>
      </c>
      <c r="T105">
        <v>1.1892765659903499</v>
      </c>
      <c r="U105">
        <v>0.62184893962090704</v>
      </c>
      <c r="V105">
        <v>0</v>
      </c>
      <c r="W105">
        <v>1849160.08075679</v>
      </c>
      <c r="X105">
        <v>-1165839.83647157</v>
      </c>
      <c r="Y105">
        <v>354147.00788601598</v>
      </c>
      <c r="Z105">
        <v>-4201058.5743279504</v>
      </c>
      <c r="AA105">
        <v>-1156305.9708348899</v>
      </c>
      <c r="AB105">
        <v>-140308.01027399499</v>
      </c>
      <c r="AC105">
        <v>-37632.835251878103</v>
      </c>
      <c r="AD105">
        <v>-77329.626098000503</v>
      </c>
      <c r="AE105">
        <v>0</v>
      </c>
      <c r="AF105">
        <v>-696012.82373381802</v>
      </c>
      <c r="AG105">
        <v>177735.40126647399</v>
      </c>
      <c r="AH105">
        <v>0</v>
      </c>
      <c r="AI105">
        <v>-5093445.1870828299</v>
      </c>
      <c r="AJ105">
        <v>-5304002.96126517</v>
      </c>
      <c r="AK105">
        <v>4876060.3839651803</v>
      </c>
      <c r="AL105">
        <v>0</v>
      </c>
      <c r="AM105">
        <v>-427942.57729999599</v>
      </c>
      <c r="AN105" s="3"/>
      <c r="AP105" s="3"/>
      <c r="AR105" s="3"/>
      <c r="AT105" s="3"/>
      <c r="AV105" s="3"/>
      <c r="AX105" s="3"/>
      <c r="AZ105" s="3"/>
      <c r="BC105" s="3"/>
      <c r="BE105" s="3"/>
      <c r="BG105" s="3"/>
      <c r="BH105"/>
      <c r="BI105"/>
      <c r="BJ105"/>
      <c r="BK105"/>
      <c r="BL105"/>
      <c r="BM105"/>
    </row>
    <row r="106" spans="1:65" x14ac:dyDescent="0.25">
      <c r="A106" t="str">
        <f t="shared" si="2"/>
        <v>1_2_2016</v>
      </c>
      <c r="B106">
        <v>1</v>
      </c>
      <c r="C106">
        <v>2</v>
      </c>
      <c r="D106">
        <v>2016</v>
      </c>
      <c r="E106">
        <v>56666494.4544999</v>
      </c>
      <c r="F106">
        <v>89090788.186599895</v>
      </c>
      <c r="G106">
        <v>88962782.039000005</v>
      </c>
      <c r="H106">
        <v>-1527350.14759994</v>
      </c>
      <c r="I106">
        <v>97395911.782179803</v>
      </c>
      <c r="J106">
        <v>430906.95173393597</v>
      </c>
      <c r="K106">
        <v>5046611.9241673304</v>
      </c>
      <c r="L106">
        <v>1.2806845070024999</v>
      </c>
      <c r="M106">
        <v>3056276.2452354701</v>
      </c>
      <c r="N106">
        <v>2.3756301623102201</v>
      </c>
      <c r="O106">
        <v>31780.070854884099</v>
      </c>
      <c r="P106">
        <v>7.7292028243605699</v>
      </c>
      <c r="Q106">
        <v>29.656129579107901</v>
      </c>
      <c r="R106">
        <v>5.1055461392986299</v>
      </c>
      <c r="S106">
        <v>0</v>
      </c>
      <c r="T106">
        <v>2.1846024983687502</v>
      </c>
      <c r="U106">
        <v>0.77231809070420698</v>
      </c>
      <c r="V106">
        <v>0</v>
      </c>
      <c r="W106">
        <v>2416662.14794013</v>
      </c>
      <c r="X106">
        <v>1149322.8005423199</v>
      </c>
      <c r="Y106">
        <v>302467.66409188003</v>
      </c>
      <c r="Z106">
        <v>-1542997.5327101001</v>
      </c>
      <c r="AA106">
        <v>-446860.171003072</v>
      </c>
      <c r="AB106">
        <v>-195819.67211558201</v>
      </c>
      <c r="AC106">
        <v>-39983.6628179572</v>
      </c>
      <c r="AD106">
        <v>-303928.25482636498</v>
      </c>
      <c r="AE106">
        <v>0</v>
      </c>
      <c r="AF106">
        <v>-755618.97084934299</v>
      </c>
      <c r="AG106">
        <v>133916.679771264</v>
      </c>
      <c r="AH106">
        <v>0</v>
      </c>
      <c r="AI106">
        <v>717161.02802318498</v>
      </c>
      <c r="AJ106">
        <v>688117.28987863101</v>
      </c>
      <c r="AK106">
        <v>-2215467.4374785698</v>
      </c>
      <c r="AL106">
        <v>1399344</v>
      </c>
      <c r="AM106">
        <v>-128006.14759994201</v>
      </c>
      <c r="AN106" s="3"/>
      <c r="AP106" s="3"/>
      <c r="AR106" s="3"/>
      <c r="AT106" s="3"/>
      <c r="AV106" s="3"/>
      <c r="AX106" s="3"/>
      <c r="AZ106" s="3"/>
      <c r="BC106" s="3"/>
      <c r="BE106" s="3"/>
      <c r="BG106" s="3"/>
      <c r="BH106"/>
      <c r="BI106"/>
      <c r="BJ106"/>
      <c r="BK106"/>
      <c r="BL106"/>
      <c r="BM106"/>
    </row>
    <row r="107" spans="1:65" x14ac:dyDescent="0.25">
      <c r="A107" t="str">
        <f t="shared" si="2"/>
        <v>1_2_2017</v>
      </c>
      <c r="B107">
        <v>1</v>
      </c>
      <c r="C107">
        <v>2</v>
      </c>
      <c r="D107">
        <v>2017</v>
      </c>
      <c r="E107">
        <v>56666494.4544999</v>
      </c>
      <c r="F107">
        <v>88962782.039000005</v>
      </c>
      <c r="G107">
        <v>87159118.085199997</v>
      </c>
      <c r="H107">
        <v>-1803663.95380002</v>
      </c>
      <c r="I107">
        <v>98886340.999165103</v>
      </c>
      <c r="J107">
        <v>1490429.21698535</v>
      </c>
      <c r="K107">
        <v>5041719.7545106001</v>
      </c>
      <c r="L107">
        <v>1.30929664673721</v>
      </c>
      <c r="M107">
        <v>3076137.9778522099</v>
      </c>
      <c r="N107">
        <v>2.5930103447086998</v>
      </c>
      <c r="O107">
        <v>31600.376715161601</v>
      </c>
      <c r="P107">
        <v>7.5930788540837799</v>
      </c>
      <c r="Q107">
        <v>29.5358396074129</v>
      </c>
      <c r="R107">
        <v>5.3288758792339497</v>
      </c>
      <c r="S107">
        <v>0</v>
      </c>
      <c r="T107">
        <v>3.1846024983687502</v>
      </c>
      <c r="U107">
        <v>0.810379332940248</v>
      </c>
      <c r="V107">
        <v>0</v>
      </c>
      <c r="W107">
        <v>1235819.0903883199</v>
      </c>
      <c r="X107">
        <v>-202752.062708438</v>
      </c>
      <c r="Y107">
        <v>320360.10631916398</v>
      </c>
      <c r="Z107">
        <v>1138965.6094504499</v>
      </c>
      <c r="AA107">
        <v>85687.653083718993</v>
      </c>
      <c r="AB107">
        <v>-163820.54105447899</v>
      </c>
      <c r="AC107">
        <v>-62197.189774567298</v>
      </c>
      <c r="AD107">
        <v>-146149.080518667</v>
      </c>
      <c r="AE107">
        <v>0</v>
      </c>
      <c r="AF107">
        <v>-754533.29324472602</v>
      </c>
      <c r="AG107">
        <v>178679.37090096</v>
      </c>
      <c r="AH107">
        <v>0</v>
      </c>
      <c r="AI107">
        <v>1630059.6628417401</v>
      </c>
      <c r="AJ107">
        <v>1679515.9003421599</v>
      </c>
      <c r="AK107">
        <v>-3483179.8541421802</v>
      </c>
      <c r="AL107">
        <v>0</v>
      </c>
      <c r="AM107">
        <v>-1803663.95380002</v>
      </c>
      <c r="AN107" s="3"/>
      <c r="AP107" s="3"/>
      <c r="AR107" s="3"/>
      <c r="AT107" s="3"/>
      <c r="AV107" s="3"/>
      <c r="AX107" s="3"/>
      <c r="AZ107" s="3"/>
      <c r="BC107" s="3"/>
      <c r="BE107" s="3"/>
      <c r="BG107" s="3"/>
      <c r="BH107"/>
      <c r="BI107"/>
      <c r="BJ107"/>
      <c r="BK107"/>
      <c r="BL107"/>
      <c r="BM107"/>
    </row>
    <row r="108" spans="1:65" x14ac:dyDescent="0.25">
      <c r="A108" t="str">
        <f t="shared" si="2"/>
        <v>1_2_2018</v>
      </c>
      <c r="B108">
        <v>1</v>
      </c>
      <c r="C108">
        <v>2</v>
      </c>
      <c r="D108">
        <v>2018</v>
      </c>
      <c r="E108">
        <v>56666494.4544999</v>
      </c>
      <c r="F108">
        <v>87159118.085199997</v>
      </c>
      <c r="G108">
        <v>85921106.483399898</v>
      </c>
      <c r="H108">
        <v>-1238011.6018000101</v>
      </c>
      <c r="I108">
        <v>102027277.22550701</v>
      </c>
      <c r="J108">
        <v>3140936.2263424001</v>
      </c>
      <c r="K108">
        <v>5016670.6256997101</v>
      </c>
      <c r="L108">
        <v>1.3252516185851999</v>
      </c>
      <c r="M108">
        <v>3096393.3580632801</v>
      </c>
      <c r="N108">
        <v>2.8849218669803798</v>
      </c>
      <c r="O108">
        <v>31757.714344928201</v>
      </c>
      <c r="P108">
        <v>7.3799953649811796</v>
      </c>
      <c r="Q108">
        <v>29.429281646957801</v>
      </c>
      <c r="R108">
        <v>5.6497184284967901</v>
      </c>
      <c r="S108">
        <v>0</v>
      </c>
      <c r="T108">
        <v>4.1846024983687498</v>
      </c>
      <c r="U108">
        <v>0.82753761117432301</v>
      </c>
      <c r="V108">
        <v>0.513365290883806</v>
      </c>
      <c r="W108">
        <v>3044685.0228588199</v>
      </c>
      <c r="X108">
        <v>493548.82677915902</v>
      </c>
      <c r="Y108">
        <v>280874.44195718801</v>
      </c>
      <c r="Z108">
        <v>1398942.63696987</v>
      </c>
      <c r="AA108">
        <v>-128836.93309391401</v>
      </c>
      <c r="AB108">
        <v>-166429.64935601701</v>
      </c>
      <c r="AC108">
        <v>-53970.298043853902</v>
      </c>
      <c r="AD108">
        <v>-180856.60083112601</v>
      </c>
      <c r="AE108">
        <v>0</v>
      </c>
      <c r="AF108">
        <v>-739235.60951929004</v>
      </c>
      <c r="AG108">
        <v>38163.067475453201</v>
      </c>
      <c r="AH108">
        <v>-1521965.0417772101</v>
      </c>
      <c r="AI108">
        <v>2464919.8634190699</v>
      </c>
      <c r="AJ108">
        <v>2776837.2150232</v>
      </c>
      <c r="AK108">
        <v>-4014848.8168232199</v>
      </c>
      <c r="AL108">
        <v>0</v>
      </c>
      <c r="AM108">
        <v>-1238011.6018000101</v>
      </c>
      <c r="AN108" s="3"/>
      <c r="AP108" s="3"/>
      <c r="AR108" s="3"/>
      <c r="AT108" s="3"/>
      <c r="AV108" s="3"/>
      <c r="AX108" s="3"/>
      <c r="AZ108" s="3"/>
      <c r="BC108" s="3"/>
      <c r="BE108" s="3"/>
      <c r="BG108" s="3"/>
      <c r="BH108"/>
      <c r="BI108"/>
      <c r="BJ108"/>
      <c r="BK108"/>
      <c r="BL108"/>
      <c r="BM108"/>
    </row>
    <row r="109" spans="1:65" x14ac:dyDescent="0.25">
      <c r="A109" t="str">
        <f t="shared" ref="A109:A125" si="3">CONCATENATE(B109,"_",C109,"_",D109)</f>
        <v>1_3_2002</v>
      </c>
      <c r="B109">
        <v>1</v>
      </c>
      <c r="C109">
        <v>3</v>
      </c>
      <c r="D109">
        <v>2002</v>
      </c>
      <c r="E109">
        <v>506671.00099999999</v>
      </c>
      <c r="F109">
        <v>0</v>
      </c>
      <c r="G109">
        <v>506671.00099999999</v>
      </c>
      <c r="H109">
        <v>0</v>
      </c>
      <c r="I109">
        <v>426763.84137187502</v>
      </c>
      <c r="J109">
        <v>0</v>
      </c>
      <c r="K109">
        <v>13624.4009482081</v>
      </c>
      <c r="L109">
        <v>4.1241436058516499</v>
      </c>
      <c r="M109">
        <v>582204.38510840503</v>
      </c>
      <c r="N109">
        <v>1.87878283559788</v>
      </c>
      <c r="O109">
        <v>33117.002644253596</v>
      </c>
      <c r="P109">
        <v>7.2110091952154098</v>
      </c>
      <c r="Q109">
        <v>6.4423311678397104</v>
      </c>
      <c r="R109">
        <v>2.08501532535902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506671.00099999999</v>
      </c>
      <c r="AM109">
        <v>506671.00099999999</v>
      </c>
      <c r="AN109" s="3"/>
      <c r="AP109" s="3"/>
      <c r="AR109" s="3"/>
      <c r="AT109" s="3"/>
      <c r="AV109" s="3"/>
      <c r="AX109" s="3"/>
      <c r="AZ109" s="3"/>
      <c r="BC109" s="3"/>
      <c r="BE109" s="3"/>
      <c r="BG109" s="3"/>
      <c r="BH109"/>
      <c r="BI109"/>
      <c r="BJ109"/>
      <c r="BK109"/>
      <c r="BL109"/>
      <c r="BM109"/>
    </row>
    <row r="110" spans="1:65" x14ac:dyDescent="0.25">
      <c r="A110" t="str">
        <f t="shared" si="3"/>
        <v>1_3_2003</v>
      </c>
      <c r="B110">
        <v>1</v>
      </c>
      <c r="C110">
        <v>3</v>
      </c>
      <c r="D110">
        <v>2003</v>
      </c>
      <c r="E110">
        <v>506671.00099999999</v>
      </c>
      <c r="F110">
        <v>506671.00099999999</v>
      </c>
      <c r="G110">
        <v>449077.99199999898</v>
      </c>
      <c r="H110">
        <v>-57593.009000000202</v>
      </c>
      <c r="I110">
        <v>423065.63475184602</v>
      </c>
      <c r="J110">
        <v>-3698.2066200286499</v>
      </c>
      <c r="K110">
        <v>13684.2622407044</v>
      </c>
      <c r="L110">
        <v>4.3582081568023101</v>
      </c>
      <c r="M110">
        <v>600939.24151891505</v>
      </c>
      <c r="N110">
        <v>2.1186819046839398</v>
      </c>
      <c r="O110">
        <v>31686.883293831001</v>
      </c>
      <c r="P110">
        <v>7.1813758645918604</v>
      </c>
      <c r="Q110">
        <v>5.8558874549533204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-11300.887000626301</v>
      </c>
      <c r="X110">
        <v>-15754.4924052754</v>
      </c>
      <c r="Y110">
        <v>5411.6012369303498</v>
      </c>
      <c r="Z110">
        <v>8320.8170305899293</v>
      </c>
      <c r="AA110">
        <v>5740.8748838598904</v>
      </c>
      <c r="AB110">
        <v>-106.146694505776</v>
      </c>
      <c r="AC110">
        <v>-1513.5278037754799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-9201.7607528028493</v>
      </c>
      <c r="AJ110">
        <v>-8804.3716138520103</v>
      </c>
      <c r="AK110">
        <v>-48788.637386148199</v>
      </c>
      <c r="AL110">
        <v>0</v>
      </c>
      <c r="AM110">
        <v>-57593.009000000202</v>
      </c>
      <c r="AN110" s="3"/>
      <c r="AP110" s="3"/>
      <c r="AR110" s="3"/>
      <c r="AT110" s="3"/>
      <c r="AV110" s="3"/>
      <c r="AX110" s="3"/>
      <c r="AZ110" s="3"/>
      <c r="BC110" s="3"/>
      <c r="BE110" s="3"/>
      <c r="BG110" s="3"/>
      <c r="BH110"/>
      <c r="BI110"/>
      <c r="BJ110"/>
      <c r="BK110"/>
      <c r="BL110"/>
      <c r="BM110"/>
    </row>
    <row r="111" spans="1:65" x14ac:dyDescent="0.25">
      <c r="A111" t="str">
        <f t="shared" si="3"/>
        <v>1_3_2004</v>
      </c>
      <c r="B111">
        <v>1</v>
      </c>
      <c r="C111">
        <v>3</v>
      </c>
      <c r="D111">
        <v>2004</v>
      </c>
      <c r="E111">
        <v>506671.00099999999</v>
      </c>
      <c r="F111">
        <v>449077.99199999898</v>
      </c>
      <c r="G111">
        <v>503256.14500000002</v>
      </c>
      <c r="H111">
        <v>54178.153000000297</v>
      </c>
      <c r="I111">
        <v>504899.80160191603</v>
      </c>
      <c r="J111">
        <v>81834.166850069902</v>
      </c>
      <c r="K111">
        <v>16594.307203603399</v>
      </c>
      <c r="L111">
        <v>4.45523214173285</v>
      </c>
      <c r="M111">
        <v>618990.97058617102</v>
      </c>
      <c r="N111">
        <v>2.4764436938179899</v>
      </c>
      <c r="O111">
        <v>30048.273672892101</v>
      </c>
      <c r="P111">
        <v>7.1507333387528904</v>
      </c>
      <c r="Q111">
        <v>5.3217783774161003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65228.976605004304</v>
      </c>
      <c r="X111">
        <v>-2826.49642249102</v>
      </c>
      <c r="Y111">
        <v>4483.5879000374998</v>
      </c>
      <c r="Z111">
        <v>10066.7656764245</v>
      </c>
      <c r="AA111">
        <v>6130.6104976430397</v>
      </c>
      <c r="AB111">
        <v>-128.13204616787499</v>
      </c>
      <c r="AC111">
        <v>-1227.9431851247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81727.369025325897</v>
      </c>
      <c r="AJ111">
        <v>83350.892008162205</v>
      </c>
      <c r="AK111">
        <v>-29172.7390081618</v>
      </c>
      <c r="AL111">
        <v>0</v>
      </c>
      <c r="AM111">
        <v>54178.153000000297</v>
      </c>
      <c r="AN111" s="3"/>
      <c r="AP111" s="3"/>
      <c r="AR111" s="3"/>
      <c r="AT111" s="3"/>
      <c r="AV111" s="3"/>
      <c r="AX111" s="3"/>
      <c r="AZ111" s="3"/>
      <c r="BC111" s="3"/>
      <c r="BE111" s="3"/>
      <c r="BG111" s="3"/>
      <c r="BH111"/>
      <c r="BI111"/>
      <c r="BJ111"/>
      <c r="BK111"/>
      <c r="BL111"/>
      <c r="BM111"/>
    </row>
    <row r="112" spans="1:65" x14ac:dyDescent="0.25">
      <c r="A112" t="str">
        <f t="shared" si="3"/>
        <v>1_3_2005</v>
      </c>
      <c r="B112">
        <v>1</v>
      </c>
      <c r="C112">
        <v>3</v>
      </c>
      <c r="D112">
        <v>2005</v>
      </c>
      <c r="E112">
        <v>666133.000999999</v>
      </c>
      <c r="F112">
        <v>503256.14500000002</v>
      </c>
      <c r="G112">
        <v>677557.55599999905</v>
      </c>
      <c r="H112">
        <v>14839.4109999998</v>
      </c>
      <c r="I112">
        <v>607636.66715381294</v>
      </c>
      <c r="J112">
        <v>21452.316385685899</v>
      </c>
      <c r="K112">
        <v>20756.0478972647</v>
      </c>
      <c r="L112">
        <v>3.6476116277033501</v>
      </c>
      <c r="M112">
        <v>711732.44760436297</v>
      </c>
      <c r="N112">
        <v>2.9527350033383102</v>
      </c>
      <c r="O112">
        <v>28991.948688136399</v>
      </c>
      <c r="P112">
        <v>6.9801257443781797</v>
      </c>
      <c r="Q112">
        <v>4.9125313855003299</v>
      </c>
      <c r="R112">
        <v>2.1604178142196502</v>
      </c>
      <c r="S112">
        <v>0</v>
      </c>
      <c r="T112">
        <v>0</v>
      </c>
      <c r="U112">
        <v>0</v>
      </c>
      <c r="V112">
        <v>0</v>
      </c>
      <c r="W112">
        <v>11463.156975378</v>
      </c>
      <c r="X112">
        <v>-7853.4280224292297</v>
      </c>
      <c r="Y112">
        <v>5334.0443067646702</v>
      </c>
      <c r="Z112">
        <v>13990.194338060201</v>
      </c>
      <c r="AA112">
        <v>6810.8694752727297</v>
      </c>
      <c r="AB112">
        <v>70.251993395178005</v>
      </c>
      <c r="AC112">
        <v>-1239.2889670407501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28575.8000994008</v>
      </c>
      <c r="AJ112">
        <v>29676.939806572998</v>
      </c>
      <c r="AK112">
        <v>-14837.5288065732</v>
      </c>
      <c r="AL112">
        <v>159461.99999999901</v>
      </c>
      <c r="AM112">
        <v>174301.410999999</v>
      </c>
      <c r="AN112" s="3"/>
      <c r="AP112" s="3"/>
      <c r="AR112" s="3"/>
      <c r="AT112" s="3"/>
      <c r="AV112" s="3"/>
      <c r="AX112" s="3"/>
      <c r="AZ112" s="3"/>
      <c r="BC112" s="3"/>
      <c r="BE112" s="3"/>
      <c r="BG112" s="3"/>
      <c r="BH112"/>
      <c r="BI112"/>
      <c r="BJ112"/>
      <c r="BK112"/>
      <c r="BL112"/>
      <c r="BM112"/>
    </row>
    <row r="113" spans="1:65" x14ac:dyDescent="0.25">
      <c r="A113" t="str">
        <f t="shared" si="3"/>
        <v>1_3_2006</v>
      </c>
      <c r="B113">
        <v>1</v>
      </c>
      <c r="C113">
        <v>3</v>
      </c>
      <c r="D113">
        <v>2006</v>
      </c>
      <c r="E113">
        <v>666133.000999999</v>
      </c>
      <c r="F113">
        <v>677557.55599999905</v>
      </c>
      <c r="G113">
        <v>606866.41</v>
      </c>
      <c r="H113">
        <v>-70691.1459999996</v>
      </c>
      <c r="I113">
        <v>576746.80447030196</v>
      </c>
      <c r="J113">
        <v>-30889.862683511299</v>
      </c>
      <c r="K113">
        <v>18167.845810797498</v>
      </c>
      <c r="L113">
        <v>3.8721048754930401</v>
      </c>
      <c r="M113">
        <v>742045.95943859406</v>
      </c>
      <c r="N113">
        <v>3.2293761157616001</v>
      </c>
      <c r="O113">
        <v>27431.941071965801</v>
      </c>
      <c r="P113">
        <v>6.7180665025632003</v>
      </c>
      <c r="Q113">
        <v>4.4945173307544097</v>
      </c>
      <c r="R113">
        <v>2.7339951629269299</v>
      </c>
      <c r="S113">
        <v>0</v>
      </c>
      <c r="T113">
        <v>0</v>
      </c>
      <c r="U113">
        <v>0</v>
      </c>
      <c r="V113">
        <v>0</v>
      </c>
      <c r="W113">
        <v>-38429.0442080832</v>
      </c>
      <c r="X113">
        <v>-16680.2185520126</v>
      </c>
      <c r="Y113">
        <v>9609.6924416910497</v>
      </c>
      <c r="Z113">
        <v>9410.3773537611305</v>
      </c>
      <c r="AA113">
        <v>9762.5899024838</v>
      </c>
      <c r="AB113">
        <v>-1197.5834660056801</v>
      </c>
      <c r="AC113">
        <v>-1441.5513284313099</v>
      </c>
      <c r="AD113">
        <v>-1995.83140602719</v>
      </c>
      <c r="AE113">
        <v>0</v>
      </c>
      <c r="AF113">
        <v>0</v>
      </c>
      <c r="AG113">
        <v>0</v>
      </c>
      <c r="AH113">
        <v>0</v>
      </c>
      <c r="AI113">
        <v>-30961.569262624002</v>
      </c>
      <c r="AJ113">
        <v>-32204.413152062902</v>
      </c>
      <c r="AK113">
        <v>-38486.732847936699</v>
      </c>
      <c r="AL113">
        <v>0</v>
      </c>
      <c r="AM113">
        <v>-70691.1459999996</v>
      </c>
      <c r="AN113" s="3"/>
      <c r="AP113" s="3"/>
      <c r="AR113" s="3"/>
      <c r="AT113" s="3"/>
      <c r="AV113" s="3"/>
      <c r="AX113" s="3"/>
      <c r="AZ113" s="3"/>
      <c r="BC113" s="3"/>
      <c r="BE113" s="3"/>
      <c r="BG113" s="3"/>
      <c r="BH113"/>
      <c r="BI113"/>
      <c r="BJ113"/>
      <c r="BK113"/>
      <c r="BL113"/>
      <c r="BM113"/>
    </row>
    <row r="114" spans="1:65" x14ac:dyDescent="0.25">
      <c r="A114" t="str">
        <f t="shared" si="3"/>
        <v>1_3_2007</v>
      </c>
      <c r="B114">
        <v>1</v>
      </c>
      <c r="C114">
        <v>3</v>
      </c>
      <c r="D114">
        <v>2007</v>
      </c>
      <c r="E114">
        <v>666133.000999999</v>
      </c>
      <c r="F114">
        <v>606866.41</v>
      </c>
      <c r="G114">
        <v>600250.92200000002</v>
      </c>
      <c r="H114">
        <v>-6615.4879999999603</v>
      </c>
      <c r="I114">
        <v>620432.22076657403</v>
      </c>
      <c r="J114">
        <v>43685.416296271702</v>
      </c>
      <c r="K114">
        <v>19705.3262800144</v>
      </c>
      <c r="L114">
        <v>3.8717883134665301</v>
      </c>
      <c r="M114">
        <v>761612.14286297897</v>
      </c>
      <c r="N114">
        <v>3.3652778671756498</v>
      </c>
      <c r="O114">
        <v>26682.202869713601</v>
      </c>
      <c r="P114">
        <v>7.12560691982591</v>
      </c>
      <c r="Q114">
        <v>4.2022428730663401</v>
      </c>
      <c r="R114">
        <v>3.03390118649894</v>
      </c>
      <c r="S114">
        <v>0</v>
      </c>
      <c r="T114">
        <v>0</v>
      </c>
      <c r="U114">
        <v>0</v>
      </c>
      <c r="V114">
        <v>0</v>
      </c>
      <c r="W114">
        <v>92488.199171391403</v>
      </c>
      <c r="X114">
        <v>-3812.7090369175198</v>
      </c>
      <c r="Y114">
        <v>4537.7048843062603</v>
      </c>
      <c r="Z114">
        <v>3878.9801864507599</v>
      </c>
      <c r="AA114">
        <v>4212.0819071068599</v>
      </c>
      <c r="AB114">
        <v>2055.97129722315</v>
      </c>
      <c r="AC114">
        <v>-869.23948648684598</v>
      </c>
      <c r="AD114">
        <v>-949.00900005031804</v>
      </c>
      <c r="AE114">
        <v>0</v>
      </c>
      <c r="AF114">
        <v>0</v>
      </c>
      <c r="AG114">
        <v>0</v>
      </c>
      <c r="AH114">
        <v>0</v>
      </c>
      <c r="AI114">
        <v>101541.979923023</v>
      </c>
      <c r="AJ114">
        <v>99032.772170310098</v>
      </c>
      <c r="AK114">
        <v>-105648.26017030999</v>
      </c>
      <c r="AL114">
        <v>0</v>
      </c>
      <c r="AM114">
        <v>-6615.4879999999603</v>
      </c>
      <c r="AN114" s="3"/>
      <c r="AP114" s="3"/>
      <c r="AR114" s="3"/>
      <c r="AT114" s="3"/>
      <c r="AV114" s="3"/>
      <c r="AX114" s="3"/>
      <c r="AZ114" s="3"/>
      <c r="BC114" s="3"/>
      <c r="BE114" s="3"/>
      <c r="BG114" s="3"/>
      <c r="BH114"/>
      <c r="BI114"/>
      <c r="BJ114"/>
      <c r="BK114"/>
      <c r="BL114"/>
      <c r="BM114"/>
    </row>
    <row r="115" spans="1:65" x14ac:dyDescent="0.25">
      <c r="A115" t="str">
        <f t="shared" si="3"/>
        <v>1_3_2008</v>
      </c>
      <c r="B115">
        <v>1</v>
      </c>
      <c r="C115">
        <v>3</v>
      </c>
      <c r="D115">
        <v>2008</v>
      </c>
      <c r="E115">
        <v>666133.000999999</v>
      </c>
      <c r="F115">
        <v>600250.92200000002</v>
      </c>
      <c r="G115">
        <v>588532.076999999</v>
      </c>
      <c r="H115">
        <v>-11718.8450000005</v>
      </c>
      <c r="I115">
        <v>649831.93222014594</v>
      </c>
      <c r="J115">
        <v>29399.711453572701</v>
      </c>
      <c r="K115">
        <v>21919.351213021298</v>
      </c>
      <c r="L115">
        <v>4.5811697335476396</v>
      </c>
      <c r="M115">
        <v>761007.41646343097</v>
      </c>
      <c r="N115">
        <v>3.8368587792267301</v>
      </c>
      <c r="O115">
        <v>27123.6905040569</v>
      </c>
      <c r="P115">
        <v>7.1306310661825298</v>
      </c>
      <c r="Q115">
        <v>4.0109693555103503</v>
      </c>
      <c r="R115">
        <v>2.7222704785346599</v>
      </c>
      <c r="S115">
        <v>0</v>
      </c>
      <c r="T115">
        <v>0</v>
      </c>
      <c r="U115">
        <v>0</v>
      </c>
      <c r="V115">
        <v>0</v>
      </c>
      <c r="W115">
        <v>65158.669435201497</v>
      </c>
      <c r="X115">
        <v>-34483.217374246196</v>
      </c>
      <c r="Y115">
        <v>-272.87143742349201</v>
      </c>
      <c r="Z115">
        <v>12648.6105948858</v>
      </c>
      <c r="AA115">
        <v>-2739.6826747729901</v>
      </c>
      <c r="AB115">
        <v>-73.017491123245605</v>
      </c>
      <c r="AC115">
        <v>-551.35028311792996</v>
      </c>
      <c r="AD115">
        <v>750.48143850955</v>
      </c>
      <c r="AE115">
        <v>0</v>
      </c>
      <c r="AF115">
        <v>0</v>
      </c>
      <c r="AG115">
        <v>0</v>
      </c>
      <c r="AH115">
        <v>0</v>
      </c>
      <c r="AI115">
        <v>40437.622207913002</v>
      </c>
      <c r="AJ115">
        <v>32302.12555158</v>
      </c>
      <c r="AK115">
        <v>-44020.970551580598</v>
      </c>
      <c r="AL115">
        <v>0</v>
      </c>
      <c r="AM115">
        <v>-11718.8450000005</v>
      </c>
      <c r="AN115" s="3"/>
      <c r="AP115" s="3"/>
      <c r="AR115" s="3"/>
      <c r="AT115" s="3"/>
      <c r="AV115" s="3"/>
      <c r="AX115" s="3"/>
      <c r="AZ115" s="3"/>
      <c r="BC115" s="3"/>
      <c r="BE115" s="3"/>
      <c r="BG115" s="3"/>
      <c r="BH115"/>
      <c r="BI115"/>
      <c r="BJ115"/>
      <c r="BK115"/>
      <c r="BL115"/>
      <c r="BM115"/>
    </row>
    <row r="116" spans="1:65" x14ac:dyDescent="0.25">
      <c r="A116" t="str">
        <f t="shared" si="3"/>
        <v>1_3_2009</v>
      </c>
      <c r="B116">
        <v>1</v>
      </c>
      <c r="C116">
        <v>3</v>
      </c>
      <c r="D116">
        <v>2009</v>
      </c>
      <c r="E116">
        <v>666133.000999999</v>
      </c>
      <c r="F116">
        <v>588532.076999999</v>
      </c>
      <c r="G116">
        <v>573519.96600000001</v>
      </c>
      <c r="H116">
        <v>-15012.110999999601</v>
      </c>
      <c r="I116">
        <v>491345.069078842</v>
      </c>
      <c r="J116">
        <v>-158486.863141304</v>
      </c>
      <c r="K116">
        <v>18035.541422484199</v>
      </c>
      <c r="L116">
        <v>4.8171877966958201</v>
      </c>
      <c r="M116">
        <v>754305.73685663997</v>
      </c>
      <c r="N116">
        <v>2.7453274117897899</v>
      </c>
      <c r="O116">
        <v>26653.020082180399</v>
      </c>
      <c r="P116">
        <v>7.2710498409911297</v>
      </c>
      <c r="Q116">
        <v>3.7954855206118001</v>
      </c>
      <c r="R116">
        <v>2.8854995918450199</v>
      </c>
      <c r="S116">
        <v>0</v>
      </c>
      <c r="T116">
        <v>0</v>
      </c>
      <c r="U116">
        <v>0</v>
      </c>
      <c r="V116">
        <v>0</v>
      </c>
      <c r="W116">
        <v>-103407.47264855199</v>
      </c>
      <c r="X116">
        <v>-13118.553331463299</v>
      </c>
      <c r="Y116">
        <v>-2009.59510591562</v>
      </c>
      <c r="Z116">
        <v>-29818.439200429399</v>
      </c>
      <c r="AA116">
        <v>2801.9270001223099</v>
      </c>
      <c r="AB116">
        <v>547.17029608104099</v>
      </c>
      <c r="AC116">
        <v>-633.17480580742404</v>
      </c>
      <c r="AD116">
        <v>-350.39687957867699</v>
      </c>
      <c r="AE116">
        <v>0</v>
      </c>
      <c r="AF116">
        <v>0</v>
      </c>
      <c r="AG116">
        <v>0</v>
      </c>
      <c r="AH116">
        <v>0</v>
      </c>
      <c r="AI116">
        <v>-145988.53467554299</v>
      </c>
      <c r="AJ116">
        <v>-137714.560535069</v>
      </c>
      <c r="AK116">
        <v>122702.449535069</v>
      </c>
      <c r="AL116">
        <v>0</v>
      </c>
      <c r="AM116">
        <v>-15012.110999999601</v>
      </c>
      <c r="AN116" s="3"/>
      <c r="AP116" s="3"/>
      <c r="AR116" s="3"/>
      <c r="AT116" s="3"/>
      <c r="AV116" s="3"/>
      <c r="AX116" s="3"/>
      <c r="AZ116" s="3"/>
      <c r="BC116" s="3"/>
      <c r="BE116" s="3"/>
      <c r="BG116" s="3"/>
      <c r="BH116"/>
      <c r="BI116"/>
      <c r="BJ116"/>
      <c r="BK116"/>
      <c r="BL116"/>
      <c r="BM116"/>
    </row>
    <row r="117" spans="1:65" x14ac:dyDescent="0.25">
      <c r="A117" t="str">
        <f t="shared" si="3"/>
        <v>1_3_2010</v>
      </c>
      <c r="B117">
        <v>1</v>
      </c>
      <c r="C117">
        <v>3</v>
      </c>
      <c r="D117">
        <v>2010</v>
      </c>
      <c r="E117">
        <v>666133.000999999</v>
      </c>
      <c r="F117">
        <v>573519.96600000001</v>
      </c>
      <c r="G117">
        <v>541144.78500000003</v>
      </c>
      <c r="H117">
        <v>-32375.1809999998</v>
      </c>
      <c r="I117">
        <v>539684.07930640294</v>
      </c>
      <c r="J117">
        <v>48339.010227560597</v>
      </c>
      <c r="K117">
        <v>22180.532098128901</v>
      </c>
      <c r="L117">
        <v>4.8639573088428003</v>
      </c>
      <c r="M117">
        <v>763701.65676194604</v>
      </c>
      <c r="N117">
        <v>3.1928987380839802</v>
      </c>
      <c r="O117">
        <v>26325.394659116399</v>
      </c>
      <c r="P117">
        <v>7.2816651669236201</v>
      </c>
      <c r="Q117">
        <v>3.57550617054835</v>
      </c>
      <c r="R117">
        <v>3.2759675608685201</v>
      </c>
      <c r="S117">
        <v>0</v>
      </c>
      <c r="T117">
        <v>0</v>
      </c>
      <c r="U117">
        <v>0</v>
      </c>
      <c r="V117">
        <v>0</v>
      </c>
      <c r="W117">
        <v>56401.504152836002</v>
      </c>
      <c r="X117">
        <v>-5869.7342531596196</v>
      </c>
      <c r="Y117">
        <v>1591.6617701411301</v>
      </c>
      <c r="Z117">
        <v>13316.2203908873</v>
      </c>
      <c r="AA117">
        <v>1534.13922721892</v>
      </c>
      <c r="AB117">
        <v>-26.8939860498737</v>
      </c>
      <c r="AC117">
        <v>-620.92339512562296</v>
      </c>
      <c r="AD117">
        <v>-1211.2144908574801</v>
      </c>
      <c r="AE117">
        <v>0</v>
      </c>
      <c r="AF117">
        <v>0</v>
      </c>
      <c r="AG117">
        <v>0</v>
      </c>
      <c r="AH117">
        <v>0</v>
      </c>
      <c r="AI117">
        <v>65114.759415890803</v>
      </c>
      <c r="AJ117">
        <v>65604.111436966297</v>
      </c>
      <c r="AK117">
        <v>-97979.292436966207</v>
      </c>
      <c r="AL117">
        <v>0</v>
      </c>
      <c r="AM117">
        <v>-32375.1809999998</v>
      </c>
      <c r="AN117" s="3"/>
      <c r="AP117" s="3"/>
      <c r="AR117" s="3"/>
      <c r="AT117" s="3"/>
      <c r="AV117" s="3"/>
      <c r="AX117" s="3"/>
      <c r="AZ117" s="3"/>
      <c r="BC117" s="3"/>
      <c r="BE117" s="3"/>
      <c r="BG117" s="3"/>
      <c r="BH117"/>
      <c r="BI117"/>
      <c r="BJ117"/>
      <c r="BK117"/>
      <c r="BL117"/>
      <c r="BM117"/>
    </row>
    <row r="118" spans="1:65" x14ac:dyDescent="0.25">
      <c r="A118" t="str">
        <f t="shared" si="3"/>
        <v>1_3_2011</v>
      </c>
      <c r="B118">
        <v>1</v>
      </c>
      <c r="C118">
        <v>3</v>
      </c>
      <c r="D118">
        <v>2011</v>
      </c>
      <c r="E118">
        <v>666133.000999999</v>
      </c>
      <c r="F118">
        <v>541144.78500000003</v>
      </c>
      <c r="G118">
        <v>535075.86</v>
      </c>
      <c r="H118">
        <v>-6068.9250000000402</v>
      </c>
      <c r="I118">
        <v>566509.61754287395</v>
      </c>
      <c r="J118">
        <v>26825.538236471199</v>
      </c>
      <c r="K118">
        <v>19965.890512696002</v>
      </c>
      <c r="L118">
        <v>4.6937424226325097</v>
      </c>
      <c r="M118">
        <v>768024.464054732</v>
      </c>
      <c r="N118">
        <v>3.936873096707</v>
      </c>
      <c r="O118">
        <v>25333.263027429999</v>
      </c>
      <c r="P118">
        <v>7.6065555107365102</v>
      </c>
      <c r="Q118">
        <v>3.3894722486000299</v>
      </c>
      <c r="R118">
        <v>3.0119222431377399</v>
      </c>
      <c r="S118">
        <v>0</v>
      </c>
      <c r="T118">
        <v>0</v>
      </c>
      <c r="U118">
        <v>0</v>
      </c>
      <c r="V118">
        <v>0</v>
      </c>
      <c r="W118">
        <v>-10629.9431066301</v>
      </c>
      <c r="X118">
        <v>11907.0186795442</v>
      </c>
      <c r="Y118">
        <v>866.42588420079801</v>
      </c>
      <c r="Z118">
        <v>18311.748569791998</v>
      </c>
      <c r="AA118">
        <v>5566.6256864999104</v>
      </c>
      <c r="AB118">
        <v>1191.4027952879001</v>
      </c>
      <c r="AC118">
        <v>-514.52745707534302</v>
      </c>
      <c r="AD118">
        <v>776.07919745366598</v>
      </c>
      <c r="AE118">
        <v>0</v>
      </c>
      <c r="AF118">
        <v>0</v>
      </c>
      <c r="AG118">
        <v>0</v>
      </c>
      <c r="AH118">
        <v>0</v>
      </c>
      <c r="AI118">
        <v>27474.830249072998</v>
      </c>
      <c r="AJ118">
        <v>27744.046961694999</v>
      </c>
      <c r="AK118">
        <v>-33812.971961695097</v>
      </c>
      <c r="AL118">
        <v>0</v>
      </c>
      <c r="AM118">
        <v>-6068.9250000000402</v>
      </c>
      <c r="AN118" s="3"/>
      <c r="AP118" s="3"/>
      <c r="AR118" s="3"/>
      <c r="AT118" s="3"/>
      <c r="AV118" s="3"/>
      <c r="AX118" s="3"/>
      <c r="AZ118" s="3"/>
      <c r="BC118" s="3"/>
      <c r="BE118" s="3"/>
      <c r="BG118" s="3"/>
      <c r="BH118"/>
      <c r="BI118"/>
      <c r="BJ118"/>
      <c r="BK118"/>
      <c r="BL118"/>
      <c r="BM118"/>
    </row>
    <row r="119" spans="1:65" x14ac:dyDescent="0.25">
      <c r="A119" t="str">
        <f t="shared" si="3"/>
        <v>1_3_2012</v>
      </c>
      <c r="B119">
        <v>1</v>
      </c>
      <c r="C119">
        <v>3</v>
      </c>
      <c r="D119">
        <v>2012</v>
      </c>
      <c r="E119">
        <v>666133.000999999</v>
      </c>
      <c r="F119">
        <v>535075.86</v>
      </c>
      <c r="G119">
        <v>562428.34400000004</v>
      </c>
      <c r="H119">
        <v>27352.483999999899</v>
      </c>
      <c r="I119">
        <v>651386.95911459299</v>
      </c>
      <c r="J119">
        <v>84877.341571718905</v>
      </c>
      <c r="K119">
        <v>23893.9934768577</v>
      </c>
      <c r="L119">
        <v>4.2334004323775396</v>
      </c>
      <c r="M119">
        <v>776885.71285653603</v>
      </c>
      <c r="N119">
        <v>3.9305142316606201</v>
      </c>
      <c r="O119">
        <v>25251.2568444272</v>
      </c>
      <c r="P119">
        <v>7.3568172461703298</v>
      </c>
      <c r="Q119">
        <v>3.5007754765511301</v>
      </c>
      <c r="R119">
        <v>3.2896517646030801</v>
      </c>
      <c r="S119">
        <v>0</v>
      </c>
      <c r="T119">
        <v>0</v>
      </c>
      <c r="U119">
        <v>0.64663963405710301</v>
      </c>
      <c r="V119">
        <v>0</v>
      </c>
      <c r="W119">
        <v>53942.405742879899</v>
      </c>
      <c r="X119">
        <v>19810.26365275</v>
      </c>
      <c r="Y119">
        <v>1665.2641787064899</v>
      </c>
      <c r="Z119">
        <v>-87.746773760414399</v>
      </c>
      <c r="AA119">
        <v>710.65434508987005</v>
      </c>
      <c r="AB119">
        <v>-981.509588379148</v>
      </c>
      <c r="AC119">
        <v>310.68357261706399</v>
      </c>
      <c r="AD119">
        <v>-753.01528883385004</v>
      </c>
      <c r="AE119">
        <v>0</v>
      </c>
      <c r="AF119">
        <v>0</v>
      </c>
      <c r="AG119">
        <v>6252.0124806456997</v>
      </c>
      <c r="AH119">
        <v>0</v>
      </c>
      <c r="AI119">
        <v>80869.012321715694</v>
      </c>
      <c r="AJ119">
        <v>83434.690352713107</v>
      </c>
      <c r="AK119">
        <v>-56082.206352713103</v>
      </c>
      <c r="AL119">
        <v>0</v>
      </c>
      <c r="AM119">
        <v>27352.483999999899</v>
      </c>
      <c r="AN119" s="3"/>
      <c r="AP119" s="3"/>
      <c r="AR119" s="3"/>
      <c r="AT119" s="3"/>
      <c r="AV119" s="3"/>
      <c r="AX119" s="3"/>
      <c r="AZ119" s="3"/>
      <c r="BC119" s="3"/>
      <c r="BE119" s="3"/>
      <c r="BG119" s="3"/>
      <c r="BH119"/>
      <c r="BI119"/>
      <c r="BJ119"/>
      <c r="BK119"/>
      <c r="BL119"/>
      <c r="BM119"/>
    </row>
    <row r="120" spans="1:65" x14ac:dyDescent="0.25">
      <c r="A120" t="str">
        <f t="shared" si="3"/>
        <v>1_3_2013</v>
      </c>
      <c r="B120">
        <v>1</v>
      </c>
      <c r="C120">
        <v>3</v>
      </c>
      <c r="D120">
        <v>2013</v>
      </c>
      <c r="E120">
        <v>666133.000999999</v>
      </c>
      <c r="F120">
        <v>562428.34400000004</v>
      </c>
      <c r="G120">
        <v>544517.005</v>
      </c>
      <c r="H120">
        <v>-17911.3389999998</v>
      </c>
      <c r="I120">
        <v>637318.92794210894</v>
      </c>
      <c r="J120">
        <v>-14068.031172484099</v>
      </c>
      <c r="K120">
        <v>24076.116653215999</v>
      </c>
      <c r="L120">
        <v>4.5331588718634004</v>
      </c>
      <c r="M120">
        <v>776442.48566450097</v>
      </c>
      <c r="N120">
        <v>3.78580559221085</v>
      </c>
      <c r="O120">
        <v>25205.7035161485</v>
      </c>
      <c r="P120">
        <v>6.9461623789451004</v>
      </c>
      <c r="Q120">
        <v>3.54101316135691</v>
      </c>
      <c r="R120">
        <v>3.8232258406005601</v>
      </c>
      <c r="S120">
        <v>0</v>
      </c>
      <c r="T120">
        <v>0</v>
      </c>
      <c r="U120">
        <v>0.64663963405710301</v>
      </c>
      <c r="V120">
        <v>0</v>
      </c>
      <c r="W120">
        <v>13286.5451461092</v>
      </c>
      <c r="X120">
        <v>-17979.1744165325</v>
      </c>
      <c r="Y120">
        <v>-551.26172474191503</v>
      </c>
      <c r="Z120">
        <v>-3384.4079342411601</v>
      </c>
      <c r="AA120">
        <v>-386.04630615061598</v>
      </c>
      <c r="AB120">
        <v>-1296.8987949017101</v>
      </c>
      <c r="AC120">
        <v>127.706241072061</v>
      </c>
      <c r="AD120">
        <v>-1614.0840475119201</v>
      </c>
      <c r="AE120">
        <v>0</v>
      </c>
      <c r="AF120">
        <v>0</v>
      </c>
      <c r="AG120">
        <v>0</v>
      </c>
      <c r="AH120">
        <v>0</v>
      </c>
      <c r="AI120">
        <v>-11797.621836898599</v>
      </c>
      <c r="AJ120">
        <v>-12228.600106556099</v>
      </c>
      <c r="AK120">
        <v>-5682.7388934436703</v>
      </c>
      <c r="AL120">
        <v>0</v>
      </c>
      <c r="AM120">
        <v>-17911.3389999998</v>
      </c>
      <c r="AN120" s="3"/>
      <c r="AP120" s="3"/>
      <c r="AR120" s="3"/>
      <c r="AT120" s="3"/>
      <c r="AV120" s="3"/>
      <c r="AX120" s="3"/>
      <c r="AZ120" s="3"/>
      <c r="BC120" s="3"/>
      <c r="BE120" s="3"/>
      <c r="BG120" s="3"/>
      <c r="BH120"/>
      <c r="BI120"/>
      <c r="BJ120"/>
      <c r="BK120"/>
      <c r="BL120"/>
      <c r="BM120"/>
    </row>
    <row r="121" spans="1:65" x14ac:dyDescent="0.25">
      <c r="A121" t="str">
        <f t="shared" si="3"/>
        <v>1_3_2014</v>
      </c>
      <c r="B121">
        <v>1</v>
      </c>
      <c r="C121">
        <v>3</v>
      </c>
      <c r="D121">
        <v>2014</v>
      </c>
      <c r="E121">
        <v>666133.000999999</v>
      </c>
      <c r="F121">
        <v>544517.005</v>
      </c>
      <c r="G121">
        <v>555022.66699999897</v>
      </c>
      <c r="H121">
        <v>10505.6619999994</v>
      </c>
      <c r="I121">
        <v>601485.96708579501</v>
      </c>
      <c r="J121">
        <v>-35832.960856313701</v>
      </c>
      <c r="K121">
        <v>24073.784434311801</v>
      </c>
      <c r="L121">
        <v>4.5979227858210097</v>
      </c>
      <c r="M121">
        <v>776616.07821912796</v>
      </c>
      <c r="N121">
        <v>3.5820937929366998</v>
      </c>
      <c r="O121">
        <v>25292.825836116801</v>
      </c>
      <c r="P121">
        <v>6.8598281017607103</v>
      </c>
      <c r="Q121">
        <v>3.6553556118924302</v>
      </c>
      <c r="R121">
        <v>3.5512128937446201</v>
      </c>
      <c r="S121">
        <v>0</v>
      </c>
      <c r="T121">
        <v>0</v>
      </c>
      <c r="U121">
        <v>0.64663963405710301</v>
      </c>
      <c r="V121">
        <v>0</v>
      </c>
      <c r="W121">
        <v>-22014.4036788716</v>
      </c>
      <c r="X121">
        <v>-3573.6080116513899</v>
      </c>
      <c r="Y121">
        <v>-365.17988166918599</v>
      </c>
      <c r="Z121">
        <v>-4746.3588413545403</v>
      </c>
      <c r="AA121">
        <v>-625.40700668061504</v>
      </c>
      <c r="AB121">
        <v>-503.93156086815299</v>
      </c>
      <c r="AC121">
        <v>326.97470732654398</v>
      </c>
      <c r="AD121">
        <v>961.92778858763404</v>
      </c>
      <c r="AE121">
        <v>0</v>
      </c>
      <c r="AF121">
        <v>0</v>
      </c>
      <c r="AG121">
        <v>0</v>
      </c>
      <c r="AH121">
        <v>0</v>
      </c>
      <c r="AI121">
        <v>-30539.9864851813</v>
      </c>
      <c r="AJ121">
        <v>-30121.915484048699</v>
      </c>
      <c r="AK121">
        <v>40627.577484048103</v>
      </c>
      <c r="AL121">
        <v>0</v>
      </c>
      <c r="AM121">
        <v>10505.6619999994</v>
      </c>
      <c r="AN121" s="3"/>
      <c r="AP121" s="3"/>
      <c r="AR121" s="3"/>
      <c r="AT121" s="3"/>
      <c r="AV121" s="3"/>
      <c r="AX121" s="3"/>
      <c r="AZ121" s="3"/>
      <c r="BC121" s="3"/>
      <c r="BE121" s="3"/>
      <c r="BG121" s="3"/>
      <c r="BH121"/>
      <c r="BI121"/>
      <c r="BJ121"/>
      <c r="BK121"/>
      <c r="BL121"/>
      <c r="BM121"/>
    </row>
    <row r="122" spans="1:65" x14ac:dyDescent="0.25">
      <c r="A122" t="str">
        <f t="shared" si="3"/>
        <v>1_3_2015</v>
      </c>
      <c r="B122">
        <v>1</v>
      </c>
      <c r="C122">
        <v>3</v>
      </c>
      <c r="D122">
        <v>2015</v>
      </c>
      <c r="E122">
        <v>666133.000999999</v>
      </c>
      <c r="F122">
        <v>555022.66699999897</v>
      </c>
      <c r="G122">
        <v>585323.97099999897</v>
      </c>
      <c r="H122">
        <v>30301.303999999898</v>
      </c>
      <c r="I122">
        <v>592982.914229227</v>
      </c>
      <c r="J122">
        <v>-8503.0528565673503</v>
      </c>
      <c r="K122">
        <v>24576.348443185801</v>
      </c>
      <c r="L122">
        <v>4.2342595157218401</v>
      </c>
      <c r="M122">
        <v>784468.66196500405</v>
      </c>
      <c r="N122">
        <v>2.5309143669088301</v>
      </c>
      <c r="O122">
        <v>26264.015030682898</v>
      </c>
      <c r="P122">
        <v>6.9934083792674899</v>
      </c>
      <c r="Q122">
        <v>3.7546445182438002</v>
      </c>
      <c r="R122">
        <v>3.8323367846476</v>
      </c>
      <c r="S122">
        <v>0</v>
      </c>
      <c r="T122">
        <v>0.88602426109196697</v>
      </c>
      <c r="U122">
        <v>0.64663963405710301</v>
      </c>
      <c r="V122">
        <v>0</v>
      </c>
      <c r="W122">
        <v>11869.7483156</v>
      </c>
      <c r="X122">
        <v>22557.4018131718</v>
      </c>
      <c r="Y122">
        <v>1655.58775719305</v>
      </c>
      <c r="Z122">
        <v>-28684.074970412799</v>
      </c>
      <c r="AA122">
        <v>-5561.6571012470504</v>
      </c>
      <c r="AB122">
        <v>467.94220703069698</v>
      </c>
      <c r="AC122">
        <v>310.72132303344802</v>
      </c>
      <c r="AD122">
        <v>-984.65244071688699</v>
      </c>
      <c r="AE122">
        <v>0</v>
      </c>
      <c r="AF122">
        <v>-4233.2947197220301</v>
      </c>
      <c r="AG122">
        <v>0</v>
      </c>
      <c r="AH122">
        <v>0</v>
      </c>
      <c r="AI122">
        <v>-2602.2778160697699</v>
      </c>
      <c r="AJ122">
        <v>-5148.6738238870203</v>
      </c>
      <c r="AK122">
        <v>35449.977823886897</v>
      </c>
      <c r="AL122">
        <v>0</v>
      </c>
      <c r="AM122">
        <v>30301.303999999898</v>
      </c>
      <c r="AN122" s="3"/>
      <c r="AP122" s="3"/>
      <c r="AR122" s="3"/>
      <c r="AT122" s="3"/>
      <c r="AV122" s="3"/>
      <c r="AX122" s="3"/>
      <c r="AZ122" s="3"/>
      <c r="BC122" s="3"/>
      <c r="BE122" s="3"/>
      <c r="BG122" s="3"/>
      <c r="BH122"/>
      <c r="BI122"/>
      <c r="BJ122"/>
      <c r="BK122"/>
      <c r="BL122"/>
      <c r="BM122"/>
    </row>
    <row r="123" spans="1:65" x14ac:dyDescent="0.25">
      <c r="A123" t="str">
        <f t="shared" si="3"/>
        <v>1_3_2016</v>
      </c>
      <c r="B123">
        <v>1</v>
      </c>
      <c r="C123">
        <v>3</v>
      </c>
      <c r="D123">
        <v>2016</v>
      </c>
      <c r="E123">
        <v>666133.000999999</v>
      </c>
      <c r="F123">
        <v>585323.97099999897</v>
      </c>
      <c r="G123">
        <v>597725.02099999995</v>
      </c>
      <c r="H123">
        <v>12401.050000000499</v>
      </c>
      <c r="I123">
        <v>556789.54619398795</v>
      </c>
      <c r="J123">
        <v>-36193.368035239597</v>
      </c>
      <c r="K123">
        <v>24429.409498038</v>
      </c>
      <c r="L123">
        <v>4.6282966443421696</v>
      </c>
      <c r="M123">
        <v>795147.06632548803</v>
      </c>
      <c r="N123">
        <v>2.2872237580757502</v>
      </c>
      <c r="O123">
        <v>27014.838447886399</v>
      </c>
      <c r="P123">
        <v>6.5258974298887704</v>
      </c>
      <c r="Q123">
        <v>3.7764767410823499</v>
      </c>
      <c r="R123">
        <v>3.8261311161192499</v>
      </c>
      <c r="S123">
        <v>0</v>
      </c>
      <c r="T123">
        <v>1.7720485221839299</v>
      </c>
      <c r="U123">
        <v>0.64663963405710301</v>
      </c>
      <c r="V123">
        <v>0</v>
      </c>
      <c r="W123">
        <v>8919.5985684258794</v>
      </c>
      <c r="X123">
        <v>-27813.149267305002</v>
      </c>
      <c r="Y123">
        <v>2488.1175625105002</v>
      </c>
      <c r="Z123">
        <v>-8345.4611247007506</v>
      </c>
      <c r="AA123">
        <v>-3743.0225469311299</v>
      </c>
      <c r="AB123">
        <v>-2207.2007284900001</v>
      </c>
      <c r="AC123">
        <v>91.560277117506004</v>
      </c>
      <c r="AD123">
        <v>214.62144239415301</v>
      </c>
      <c r="AE123">
        <v>0</v>
      </c>
      <c r="AF123">
        <v>-4549.66124655775</v>
      </c>
      <c r="AG123">
        <v>0</v>
      </c>
      <c r="AH123">
        <v>0</v>
      </c>
      <c r="AI123">
        <v>-34944.597063536603</v>
      </c>
      <c r="AJ123">
        <v>-34715.3703255769</v>
      </c>
      <c r="AK123">
        <v>47116.420325577397</v>
      </c>
      <c r="AL123">
        <v>0</v>
      </c>
      <c r="AM123">
        <v>12401.050000000499</v>
      </c>
      <c r="AN123" s="3"/>
      <c r="AP123" s="3"/>
      <c r="AR123" s="3"/>
      <c r="AT123" s="3"/>
      <c r="AV123" s="3"/>
      <c r="AX123" s="3"/>
      <c r="AZ123" s="3"/>
      <c r="BC123" s="3"/>
      <c r="BE123" s="3"/>
      <c r="BG123" s="3"/>
      <c r="BH123"/>
      <c r="BI123"/>
      <c r="BJ123"/>
      <c r="BK123"/>
      <c r="BL123"/>
      <c r="BM123"/>
    </row>
    <row r="124" spans="1:65" x14ac:dyDescent="0.25">
      <c r="A124" t="str">
        <f t="shared" si="3"/>
        <v>1_3_2017</v>
      </c>
      <c r="B124">
        <v>1</v>
      </c>
      <c r="C124">
        <v>3</v>
      </c>
      <c r="D124">
        <v>2017</v>
      </c>
      <c r="E124">
        <v>666133.000999999</v>
      </c>
      <c r="F124">
        <v>597725.02099999995</v>
      </c>
      <c r="G124">
        <v>644457.18299999903</v>
      </c>
      <c r="H124">
        <v>46732.161999999596</v>
      </c>
      <c r="I124">
        <v>613234.34478734597</v>
      </c>
      <c r="J124">
        <v>56444.798593358602</v>
      </c>
      <c r="K124">
        <v>24685.176631135899</v>
      </c>
      <c r="L124">
        <v>4.32587637890507</v>
      </c>
      <c r="M124">
        <v>805251.42143171094</v>
      </c>
      <c r="N124">
        <v>2.4910583745314199</v>
      </c>
      <c r="O124">
        <v>27652.259777774401</v>
      </c>
      <c r="P124">
        <v>6.1395333704537398</v>
      </c>
      <c r="Q124">
        <v>3.7199828561588602</v>
      </c>
      <c r="R124">
        <v>4.9064388026018202</v>
      </c>
      <c r="S124">
        <v>0</v>
      </c>
      <c r="T124">
        <v>2.7720485221839302</v>
      </c>
      <c r="U124">
        <v>0.64663963405710301</v>
      </c>
      <c r="V124">
        <v>0</v>
      </c>
      <c r="W124">
        <v>28229.847511385098</v>
      </c>
      <c r="X124">
        <v>29213.428979344899</v>
      </c>
      <c r="Y124">
        <v>2478.57132505658</v>
      </c>
      <c r="Z124">
        <v>7125.1473207100298</v>
      </c>
      <c r="AA124">
        <v>-4251.2037546620504</v>
      </c>
      <c r="AB124">
        <v>-1329.63155440328</v>
      </c>
      <c r="AC124">
        <v>-113.164351047045</v>
      </c>
      <c r="AD124">
        <v>-3518.9464595187101</v>
      </c>
      <c r="AE124">
        <v>0</v>
      </c>
      <c r="AF124">
        <v>-5069.5742445665601</v>
      </c>
      <c r="AG124">
        <v>0</v>
      </c>
      <c r="AH124">
        <v>0</v>
      </c>
      <c r="AI124">
        <v>52764.474772299101</v>
      </c>
      <c r="AJ124">
        <v>51789.8997306315</v>
      </c>
      <c r="AK124">
        <v>-5057.7377306319404</v>
      </c>
      <c r="AL124">
        <v>0</v>
      </c>
      <c r="AM124">
        <v>46732.161999999596</v>
      </c>
      <c r="AN124" s="3"/>
      <c r="AP124" s="3"/>
      <c r="AR124" s="3"/>
      <c r="AT124" s="3"/>
      <c r="AV124" s="3"/>
      <c r="AX124" s="3"/>
      <c r="AZ124" s="3"/>
      <c r="BC124" s="3"/>
      <c r="BE124" s="3"/>
      <c r="BG124" s="3"/>
      <c r="BH124"/>
      <c r="BI124"/>
      <c r="BJ124"/>
      <c r="BK124"/>
      <c r="BL124"/>
      <c r="BM124"/>
    </row>
    <row r="125" spans="1:65" x14ac:dyDescent="0.25">
      <c r="A125" t="str">
        <f t="shared" si="3"/>
        <v>1_3_2018</v>
      </c>
      <c r="B125">
        <v>1</v>
      </c>
      <c r="C125">
        <v>3</v>
      </c>
      <c r="D125">
        <v>2018</v>
      </c>
      <c r="E125">
        <v>666133.000999999</v>
      </c>
      <c r="F125">
        <v>644457.18299999903</v>
      </c>
      <c r="G125">
        <v>581062.38399999996</v>
      </c>
      <c r="H125">
        <v>-63394.798999999701</v>
      </c>
      <c r="I125">
        <v>603561.16849828803</v>
      </c>
      <c r="J125">
        <v>-9673.1762890584705</v>
      </c>
      <c r="K125">
        <v>25700.075049190898</v>
      </c>
      <c r="L125">
        <v>4.63398847896757</v>
      </c>
      <c r="M125">
        <v>813487.90422204102</v>
      </c>
      <c r="N125">
        <v>2.70281490365615</v>
      </c>
      <c r="O125">
        <v>28384.050607585399</v>
      </c>
      <c r="P125">
        <v>5.74293740486819</v>
      </c>
      <c r="Q125">
        <v>3.6834481166480901</v>
      </c>
      <c r="R125">
        <v>5.7151181503316604</v>
      </c>
      <c r="S125">
        <v>0</v>
      </c>
      <c r="T125">
        <v>3.7720485221839302</v>
      </c>
      <c r="U125">
        <v>0.64663963405710301</v>
      </c>
      <c r="V125">
        <v>0.23938462703486399</v>
      </c>
      <c r="W125">
        <v>6422.5103848080798</v>
      </c>
      <c r="X125">
        <v>-11760.945656878899</v>
      </c>
      <c r="Y125">
        <v>2262.9924309661801</v>
      </c>
      <c r="Z125">
        <v>7625.6571811162003</v>
      </c>
      <c r="AA125">
        <v>-4535.6623230853502</v>
      </c>
      <c r="AB125">
        <v>-1724.7026234053001</v>
      </c>
      <c r="AC125">
        <v>-76.707788619859798</v>
      </c>
      <c r="AD125">
        <v>-2726.3283109868098</v>
      </c>
      <c r="AE125">
        <v>0</v>
      </c>
      <c r="AF125">
        <v>-5465.9306903311299</v>
      </c>
      <c r="AG125">
        <v>0</v>
      </c>
      <c r="AH125">
        <v>-2931.4089223640399</v>
      </c>
      <c r="AI125">
        <v>-12910.5263187809</v>
      </c>
      <c r="AJ125">
        <v>-12176.9933816545</v>
      </c>
      <c r="AK125">
        <v>-51217.805618345199</v>
      </c>
      <c r="AL125">
        <v>0</v>
      </c>
      <c r="AM125">
        <v>-63394.798999999701</v>
      </c>
      <c r="AN125" s="3"/>
      <c r="AP125" s="3"/>
      <c r="AR125" s="3"/>
      <c r="AT125" s="3"/>
      <c r="AV125" s="3"/>
      <c r="AX125" s="3"/>
      <c r="AZ125" s="3"/>
      <c r="BC125" s="3"/>
      <c r="BE125" s="3"/>
      <c r="BG125" s="3"/>
      <c r="BH125"/>
      <c r="BI125"/>
      <c r="BJ125"/>
      <c r="BK125"/>
      <c r="BL125"/>
      <c r="BM125"/>
    </row>
    <row r="126" spans="1:65" x14ac:dyDescent="0.25">
      <c r="A126" t="str">
        <f t="shared" si="2"/>
        <v>1_10_2002</v>
      </c>
      <c r="B126">
        <v>1</v>
      </c>
      <c r="C126">
        <v>10</v>
      </c>
      <c r="D126">
        <v>2002</v>
      </c>
      <c r="E126">
        <v>2028458449</v>
      </c>
      <c r="F126">
        <v>0</v>
      </c>
      <c r="G126">
        <v>2028458449</v>
      </c>
      <c r="H126">
        <v>0</v>
      </c>
      <c r="I126">
        <v>2270384999.2349701</v>
      </c>
      <c r="J126">
        <v>0</v>
      </c>
      <c r="K126">
        <v>474570591.5</v>
      </c>
      <c r="L126">
        <v>1.7610024580000001</v>
      </c>
      <c r="M126">
        <v>25697520.3899999</v>
      </c>
      <c r="N126">
        <v>1.974</v>
      </c>
      <c r="O126">
        <v>42439.074999999903</v>
      </c>
      <c r="P126">
        <v>31.71</v>
      </c>
      <c r="Q126">
        <v>80.049944068744793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2028458449</v>
      </c>
      <c r="AM126">
        <v>2028458449</v>
      </c>
      <c r="AN126" s="3"/>
      <c r="AP126" s="3"/>
      <c r="AR126" s="3"/>
      <c r="AT126" s="3"/>
      <c r="AV126" s="3"/>
      <c r="AX126" s="3"/>
      <c r="AZ126" s="3"/>
      <c r="BC126" s="3"/>
      <c r="BE126" s="3"/>
      <c r="BG126" s="3"/>
      <c r="BH126"/>
      <c r="BI126"/>
      <c r="BJ126"/>
      <c r="BK126"/>
      <c r="BL126"/>
      <c r="BM126"/>
    </row>
    <row r="127" spans="1:65" x14ac:dyDescent="0.25">
      <c r="A127" t="str">
        <f t="shared" si="2"/>
        <v>1_10_2003</v>
      </c>
      <c r="B127">
        <v>1</v>
      </c>
      <c r="C127">
        <v>10</v>
      </c>
      <c r="D127">
        <v>2003</v>
      </c>
      <c r="E127">
        <v>2028458449</v>
      </c>
      <c r="F127">
        <v>2028458449</v>
      </c>
      <c r="G127">
        <v>1999850729.99999</v>
      </c>
      <c r="H127">
        <v>-28607719.0000019</v>
      </c>
      <c r="I127">
        <v>2341588865.2027998</v>
      </c>
      <c r="J127">
        <v>71203865.967830598</v>
      </c>
      <c r="K127">
        <v>503552796.69999999</v>
      </c>
      <c r="L127">
        <v>1.9292153139999999</v>
      </c>
      <c r="M127">
        <v>26042245.269999899</v>
      </c>
      <c r="N127">
        <v>2.2467999999999901</v>
      </c>
      <c r="O127">
        <v>41148.635000000002</v>
      </c>
      <c r="P127">
        <v>31.36</v>
      </c>
      <c r="Q127">
        <v>77.880399100855897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102166937.440649</v>
      </c>
      <c r="X127">
        <v>-69497189.5194785</v>
      </c>
      <c r="Y127">
        <v>8979143.2306796499</v>
      </c>
      <c r="Z127">
        <v>36576684.702483296</v>
      </c>
      <c r="AA127">
        <v>16061082.257362001</v>
      </c>
      <c r="AB127">
        <v>-5072567.0216364404</v>
      </c>
      <c r="AC127">
        <v>-22327564.5378135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66886526.552246198</v>
      </c>
      <c r="AJ127">
        <v>63616559.998668797</v>
      </c>
      <c r="AK127">
        <v>-92224278.998670697</v>
      </c>
      <c r="AL127">
        <v>0</v>
      </c>
      <c r="AM127">
        <v>-28607719.0000019</v>
      </c>
      <c r="AN127" s="3"/>
      <c r="AP127" s="3"/>
      <c r="AR127" s="3"/>
      <c r="AT127" s="3"/>
      <c r="AV127" s="3"/>
      <c r="AX127" s="3"/>
      <c r="AZ127" s="3"/>
      <c r="BC127" s="3"/>
      <c r="BE127" s="3"/>
      <c r="BG127" s="3"/>
      <c r="BH127"/>
      <c r="BI127"/>
      <c r="BJ127"/>
      <c r="BK127"/>
      <c r="BL127"/>
      <c r="BM127"/>
    </row>
    <row r="128" spans="1:65" x14ac:dyDescent="0.25">
      <c r="A128" t="str">
        <f t="shared" si="2"/>
        <v>1_10_2004</v>
      </c>
      <c r="B128">
        <v>1</v>
      </c>
      <c r="C128">
        <v>10</v>
      </c>
      <c r="D128">
        <v>2004</v>
      </c>
      <c r="E128">
        <v>2028458449</v>
      </c>
      <c r="F128">
        <v>1999850729.99999</v>
      </c>
      <c r="G128">
        <v>2115153451.99999</v>
      </c>
      <c r="H128">
        <v>115302722</v>
      </c>
      <c r="I128">
        <v>2480728466.5922799</v>
      </c>
      <c r="J128">
        <v>139139601.38947901</v>
      </c>
      <c r="K128">
        <v>521860484</v>
      </c>
      <c r="L128">
        <v>1.9019918869999899</v>
      </c>
      <c r="M128">
        <v>26563773.749999899</v>
      </c>
      <c r="N128">
        <v>2.5669</v>
      </c>
      <c r="O128">
        <v>39531.589999999997</v>
      </c>
      <c r="P128">
        <v>31</v>
      </c>
      <c r="Q128">
        <v>75.769629990336796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60087985.415734597</v>
      </c>
      <c r="X128">
        <v>11037563.169194899</v>
      </c>
      <c r="Y128">
        <v>13186728.172862301</v>
      </c>
      <c r="Z128">
        <v>38659781.752142899</v>
      </c>
      <c r="AA128">
        <v>20582628.765292201</v>
      </c>
      <c r="AB128">
        <v>-5143730.2785398597</v>
      </c>
      <c r="AC128">
        <v>-21419527.462501701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116991429.53418501</v>
      </c>
      <c r="AJ128">
        <v>118833172.4436</v>
      </c>
      <c r="AK128">
        <v>-3530450.44360029</v>
      </c>
      <c r="AL128">
        <v>0</v>
      </c>
      <c r="AM128">
        <v>115302722</v>
      </c>
      <c r="AN128" s="3"/>
      <c r="AP128" s="3"/>
      <c r="AR128" s="3"/>
      <c r="AT128" s="3"/>
      <c r="AV128" s="3"/>
      <c r="AX128" s="3"/>
      <c r="AZ128" s="3"/>
      <c r="BC128" s="3"/>
      <c r="BE128" s="3"/>
      <c r="BG128" s="3"/>
      <c r="BH128"/>
      <c r="BI128"/>
      <c r="BJ128"/>
      <c r="BK128"/>
      <c r="BL128"/>
      <c r="BM128"/>
    </row>
    <row r="129" spans="1:65" x14ac:dyDescent="0.25">
      <c r="A129" t="str">
        <f t="shared" si="2"/>
        <v>1_10_2005</v>
      </c>
      <c r="B129">
        <v>1</v>
      </c>
      <c r="C129">
        <v>10</v>
      </c>
      <c r="D129">
        <v>2005</v>
      </c>
      <c r="E129">
        <v>2028458449</v>
      </c>
      <c r="F129">
        <v>2115153451.99999</v>
      </c>
      <c r="G129">
        <v>2507212522.99999</v>
      </c>
      <c r="H129">
        <v>392059070.99999601</v>
      </c>
      <c r="I129">
        <v>2744708656.2372098</v>
      </c>
      <c r="J129">
        <v>263980189.64492899</v>
      </c>
      <c r="K129">
        <v>527998936.69999999</v>
      </c>
      <c r="L129">
        <v>1.608699594</v>
      </c>
      <c r="M129">
        <v>27081157.499999899</v>
      </c>
      <c r="N129">
        <v>3.0314999999999901</v>
      </c>
      <c r="O129">
        <v>38116.919999999896</v>
      </c>
      <c r="P129">
        <v>30.68</v>
      </c>
      <c r="Q129">
        <v>73.864023075675206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20603757.934409201</v>
      </c>
      <c r="X129">
        <v>137103590.76156601</v>
      </c>
      <c r="Y129">
        <v>13566983.142161001</v>
      </c>
      <c r="Z129">
        <v>53400022.418114901</v>
      </c>
      <c r="AA129">
        <v>19778753.948484499</v>
      </c>
      <c r="AB129">
        <v>-4836509.8492758796</v>
      </c>
      <c r="AC129">
        <v>-20463205.525125001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219153392.83033499</v>
      </c>
      <c r="AJ129">
        <v>225078486.785815</v>
      </c>
      <c r="AK129">
        <v>166980584.21418101</v>
      </c>
      <c r="AL129">
        <v>0</v>
      </c>
      <c r="AM129">
        <v>392059070.99999601</v>
      </c>
      <c r="AN129" s="3"/>
      <c r="AP129" s="3"/>
      <c r="AR129" s="3"/>
      <c r="AT129" s="3"/>
      <c r="AV129" s="3"/>
      <c r="AX129" s="3"/>
      <c r="AZ129" s="3"/>
      <c r="BC129" s="3"/>
      <c r="BE129" s="3"/>
      <c r="BG129" s="3"/>
      <c r="BH129"/>
      <c r="BI129"/>
      <c r="BJ129"/>
      <c r="BK129"/>
      <c r="BL129"/>
      <c r="BM129"/>
    </row>
    <row r="130" spans="1:65" x14ac:dyDescent="0.25">
      <c r="A130" t="str">
        <f t="shared" si="2"/>
        <v>1_10_2006</v>
      </c>
      <c r="B130">
        <v>1</v>
      </c>
      <c r="C130">
        <v>10</v>
      </c>
      <c r="D130">
        <v>2006</v>
      </c>
      <c r="E130">
        <v>2028458449</v>
      </c>
      <c r="F130">
        <v>2507212522.99999</v>
      </c>
      <c r="G130">
        <v>2603647774.99999</v>
      </c>
      <c r="H130">
        <v>96435252.000002801</v>
      </c>
      <c r="I130">
        <v>2867925591.1117902</v>
      </c>
      <c r="J130">
        <v>123216934.87458</v>
      </c>
      <c r="K130">
        <v>539962610.09999895</v>
      </c>
      <c r="L130">
        <v>1.587646779</v>
      </c>
      <c r="M130">
        <v>27655014.75</v>
      </c>
      <c r="N130">
        <v>3.3499999999999899</v>
      </c>
      <c r="O130">
        <v>36028.75</v>
      </c>
      <c r="P130">
        <v>30.18</v>
      </c>
      <c r="Q130">
        <v>71.580004948312606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47002700.033746198</v>
      </c>
      <c r="X130">
        <v>12004266.5444183</v>
      </c>
      <c r="Y130">
        <v>17486437.678707398</v>
      </c>
      <c r="Z130">
        <v>39122769.9264419</v>
      </c>
      <c r="AA130">
        <v>36339447.143657997</v>
      </c>
      <c r="AB130">
        <v>-8952037.4393965807</v>
      </c>
      <c r="AC130">
        <v>-29044954.6344239</v>
      </c>
      <c r="AD130">
        <v>-2582462.6253374601</v>
      </c>
      <c r="AE130">
        <v>0</v>
      </c>
      <c r="AF130">
        <v>0</v>
      </c>
      <c r="AG130">
        <v>0</v>
      </c>
      <c r="AH130">
        <v>0</v>
      </c>
      <c r="AI130">
        <v>111376166.62781399</v>
      </c>
      <c r="AJ130">
        <v>112555130.92844699</v>
      </c>
      <c r="AK130">
        <v>-16119878.928445</v>
      </c>
      <c r="AL130">
        <v>0</v>
      </c>
      <c r="AM130">
        <v>96435252.000002801</v>
      </c>
      <c r="AN130" s="3"/>
      <c r="AP130" s="3"/>
      <c r="AR130" s="3"/>
      <c r="AT130" s="3"/>
      <c r="AV130" s="3"/>
      <c r="AX130" s="3"/>
      <c r="AZ130" s="3"/>
      <c r="BC130" s="3"/>
      <c r="BE130" s="3"/>
      <c r="BG130" s="3"/>
      <c r="BH130"/>
      <c r="BI130"/>
      <c r="BJ130"/>
      <c r="BK130"/>
      <c r="BL130"/>
      <c r="BM130"/>
    </row>
    <row r="131" spans="1:65" x14ac:dyDescent="0.25">
      <c r="A131" t="str">
        <f t="shared" si="2"/>
        <v>1_10_2007</v>
      </c>
      <c r="B131">
        <v>1</v>
      </c>
      <c r="C131">
        <v>10</v>
      </c>
      <c r="D131">
        <v>2007</v>
      </c>
      <c r="E131">
        <v>2028458449</v>
      </c>
      <c r="F131">
        <v>2603647774.99999</v>
      </c>
      <c r="G131">
        <v>2751026060</v>
      </c>
      <c r="H131">
        <v>147378285.00000399</v>
      </c>
      <c r="I131">
        <v>2928013783.9102001</v>
      </c>
      <c r="J131">
        <v>60088192.798406102</v>
      </c>
      <c r="K131">
        <v>543107372.799999</v>
      </c>
      <c r="L131">
        <v>1.5239354949999999</v>
      </c>
      <c r="M131">
        <v>27714120</v>
      </c>
      <c r="N131">
        <v>3.4605999999999901</v>
      </c>
      <c r="O131">
        <v>36660.58</v>
      </c>
      <c r="P131">
        <v>30.4</v>
      </c>
      <c r="Q131">
        <v>71.140340863312602</v>
      </c>
      <c r="R131">
        <v>3.6</v>
      </c>
      <c r="S131">
        <v>0</v>
      </c>
      <c r="T131">
        <v>0</v>
      </c>
      <c r="U131">
        <v>0</v>
      </c>
      <c r="V131">
        <v>0</v>
      </c>
      <c r="W131">
        <v>12563935.6392374</v>
      </c>
      <c r="X131">
        <v>38543670.681701601</v>
      </c>
      <c r="Y131">
        <v>1843100.9535704299</v>
      </c>
      <c r="Z131">
        <v>13345670.188545</v>
      </c>
      <c r="AA131">
        <v>-11535129.157305</v>
      </c>
      <c r="AB131">
        <v>4100944.8834140301</v>
      </c>
      <c r="AC131">
        <v>-5833430.7067949399</v>
      </c>
      <c r="AD131">
        <v>1341932.8617658401</v>
      </c>
      <c r="AE131">
        <v>0</v>
      </c>
      <c r="AF131">
        <v>0</v>
      </c>
      <c r="AG131">
        <v>0</v>
      </c>
      <c r="AH131">
        <v>0</v>
      </c>
      <c r="AI131">
        <v>54370695.344134398</v>
      </c>
      <c r="AJ131">
        <v>54551097.827712797</v>
      </c>
      <c r="AK131">
        <v>92827187.1722918</v>
      </c>
      <c r="AL131">
        <v>0</v>
      </c>
      <c r="AM131">
        <v>147378285.00000399</v>
      </c>
      <c r="AN131" s="3"/>
      <c r="AP131" s="3"/>
      <c r="AR131" s="3"/>
      <c r="AT131" s="3"/>
      <c r="AV131" s="3"/>
      <c r="AX131" s="3"/>
      <c r="AZ131" s="3"/>
      <c r="BC131" s="3"/>
      <c r="BE131" s="3"/>
      <c r="BG131" s="3"/>
      <c r="BH131"/>
      <c r="BI131"/>
      <c r="BJ131"/>
      <c r="BK131"/>
      <c r="BL131"/>
      <c r="BM131"/>
    </row>
    <row r="132" spans="1:65" x14ac:dyDescent="0.25">
      <c r="A132" t="str">
        <f t="shared" si="2"/>
        <v>1_10_2008</v>
      </c>
      <c r="B132">
        <v>1</v>
      </c>
      <c r="C132">
        <v>10</v>
      </c>
      <c r="D132">
        <v>2008</v>
      </c>
      <c r="E132">
        <v>2028458449</v>
      </c>
      <c r="F132">
        <v>2751026060</v>
      </c>
      <c r="G132">
        <v>2818659238.99999</v>
      </c>
      <c r="H132">
        <v>67633178.999994695</v>
      </c>
      <c r="I132">
        <v>3027384090.2273698</v>
      </c>
      <c r="J132">
        <v>99370306.317173406</v>
      </c>
      <c r="K132">
        <v>558408346.89999902</v>
      </c>
      <c r="L132">
        <v>1.54893287999999</v>
      </c>
      <c r="M132">
        <v>27956797.669999901</v>
      </c>
      <c r="N132">
        <v>3.9195000000000002</v>
      </c>
      <c r="O132">
        <v>36716.94</v>
      </c>
      <c r="P132">
        <v>30.42</v>
      </c>
      <c r="Q132">
        <v>69.981314054055801</v>
      </c>
      <c r="R132">
        <v>3.7</v>
      </c>
      <c r="S132">
        <v>0</v>
      </c>
      <c r="T132">
        <v>0</v>
      </c>
      <c r="U132">
        <v>0</v>
      </c>
      <c r="V132">
        <v>0</v>
      </c>
      <c r="W132">
        <v>64095417.638568498</v>
      </c>
      <c r="X132">
        <v>-15935684.311153499</v>
      </c>
      <c r="Y132">
        <v>7961250.2554532699</v>
      </c>
      <c r="Z132">
        <v>55406963.2841805</v>
      </c>
      <c r="AA132">
        <v>-1079148.47520935</v>
      </c>
      <c r="AB132">
        <v>393634.34985055402</v>
      </c>
      <c r="AC132">
        <v>-16218572.8947482</v>
      </c>
      <c r="AD132">
        <v>-1417161.9420787001</v>
      </c>
      <c r="AE132">
        <v>0</v>
      </c>
      <c r="AF132">
        <v>0</v>
      </c>
      <c r="AG132">
        <v>0</v>
      </c>
      <c r="AH132">
        <v>0</v>
      </c>
      <c r="AI132">
        <v>93206697.904863</v>
      </c>
      <c r="AJ132">
        <v>93363734.751158193</v>
      </c>
      <c r="AK132">
        <v>-25730555.751163401</v>
      </c>
      <c r="AL132">
        <v>0</v>
      </c>
      <c r="AM132">
        <v>67633178.999994695</v>
      </c>
      <c r="AN132" s="3"/>
      <c r="AP132" s="3"/>
      <c r="AR132" s="3"/>
      <c r="AT132" s="3"/>
      <c r="AV132" s="3"/>
      <c r="AX132" s="3"/>
      <c r="AZ132" s="3"/>
      <c r="BC132" s="3"/>
      <c r="BE132" s="3"/>
      <c r="BG132" s="3"/>
      <c r="BH132"/>
      <c r="BI132"/>
      <c r="BJ132"/>
      <c r="BK132"/>
      <c r="BL132"/>
      <c r="BM132"/>
    </row>
    <row r="133" spans="1:65" x14ac:dyDescent="0.25">
      <c r="A133" t="str">
        <f t="shared" si="2"/>
        <v>1_10_2009</v>
      </c>
      <c r="B133">
        <v>1</v>
      </c>
      <c r="C133">
        <v>10</v>
      </c>
      <c r="D133">
        <v>2009</v>
      </c>
      <c r="E133">
        <v>2028458449</v>
      </c>
      <c r="F133">
        <v>2818659238.99999</v>
      </c>
      <c r="G133">
        <v>2717269399.99999</v>
      </c>
      <c r="H133">
        <v>-101389838.999999</v>
      </c>
      <c r="I133">
        <v>2848717627.8308601</v>
      </c>
      <c r="J133">
        <v>-178666462.396512</v>
      </c>
      <c r="K133">
        <v>562176551.29999995</v>
      </c>
      <c r="L133">
        <v>1.632493051</v>
      </c>
      <c r="M133">
        <v>27734538</v>
      </c>
      <c r="N133">
        <v>2.84309999999999</v>
      </c>
      <c r="O133">
        <v>35494.29</v>
      </c>
      <c r="P133">
        <v>30.61</v>
      </c>
      <c r="Q133">
        <v>69.306750843060897</v>
      </c>
      <c r="R133">
        <v>3.9</v>
      </c>
      <c r="S133">
        <v>0</v>
      </c>
      <c r="T133">
        <v>0</v>
      </c>
      <c r="U133">
        <v>0</v>
      </c>
      <c r="V133">
        <v>0</v>
      </c>
      <c r="W133">
        <v>15758331.574144</v>
      </c>
      <c r="X133">
        <v>-53088482.396956697</v>
      </c>
      <c r="Y133">
        <v>-7447290.2469292199</v>
      </c>
      <c r="Z133">
        <v>-138224262.97542399</v>
      </c>
      <c r="AA133">
        <v>24486378.9705883</v>
      </c>
      <c r="AB133">
        <v>3833792.3062074501</v>
      </c>
      <c r="AC133">
        <v>-9683357.1382191498</v>
      </c>
      <c r="AD133">
        <v>-2903256.9323520502</v>
      </c>
      <c r="AE133">
        <v>0</v>
      </c>
      <c r="AF133">
        <v>0</v>
      </c>
      <c r="AG133">
        <v>0</v>
      </c>
      <c r="AH133">
        <v>0</v>
      </c>
      <c r="AI133">
        <v>-167268146.83894199</v>
      </c>
      <c r="AJ133">
        <v>-166348193.66298199</v>
      </c>
      <c r="AK133">
        <v>64958354.662982501</v>
      </c>
      <c r="AL133">
        <v>0</v>
      </c>
      <c r="AM133">
        <v>-101389838.999999</v>
      </c>
      <c r="AN133" s="3"/>
      <c r="AP133" s="3"/>
      <c r="AR133" s="3"/>
      <c r="AT133" s="3"/>
      <c r="AV133" s="3"/>
      <c r="AX133" s="3"/>
      <c r="AZ133" s="3"/>
      <c r="BC133" s="3"/>
      <c r="BE133" s="3"/>
      <c r="BG133" s="3"/>
      <c r="BH133"/>
      <c r="BI133"/>
      <c r="BJ133"/>
      <c r="BK133"/>
      <c r="BL133"/>
      <c r="BM133"/>
    </row>
    <row r="134" spans="1:65" x14ac:dyDescent="0.25">
      <c r="A134" t="str">
        <f t="shared" si="2"/>
        <v>1_10_2010</v>
      </c>
      <c r="B134">
        <v>1</v>
      </c>
      <c r="C134">
        <v>10</v>
      </c>
      <c r="D134">
        <v>2010</v>
      </c>
      <c r="E134">
        <v>2028458449</v>
      </c>
      <c r="F134">
        <v>2717269399.99999</v>
      </c>
      <c r="G134">
        <v>2812782058</v>
      </c>
      <c r="H134">
        <v>95512658.000002801</v>
      </c>
      <c r="I134">
        <v>2878025665.2067499</v>
      </c>
      <c r="J134">
        <v>29308037.375888299</v>
      </c>
      <c r="K134">
        <v>552453534.09999895</v>
      </c>
      <c r="L134">
        <v>1.6339541179999999</v>
      </c>
      <c r="M134">
        <v>27553600.749999899</v>
      </c>
      <c r="N134">
        <v>3.2889999999999899</v>
      </c>
      <c r="O134">
        <v>35213</v>
      </c>
      <c r="P134">
        <v>30.93</v>
      </c>
      <c r="Q134">
        <v>69.408651159993099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-39015971.210377403</v>
      </c>
      <c r="X134">
        <v>-888600.39466209803</v>
      </c>
      <c r="Y134">
        <v>-5888626.2411089698</v>
      </c>
      <c r="Z134">
        <v>61424459.161475301</v>
      </c>
      <c r="AA134">
        <v>5527511.3661288703</v>
      </c>
      <c r="AB134">
        <v>6227548.0776086003</v>
      </c>
      <c r="AC134">
        <v>1412956.8966566301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28799277.655720901</v>
      </c>
      <c r="AJ134">
        <v>27955678.147081502</v>
      </c>
      <c r="AK134">
        <v>67556979.852921307</v>
      </c>
      <c r="AL134">
        <v>0</v>
      </c>
      <c r="AM134">
        <v>95512658.000002801</v>
      </c>
      <c r="AN134" s="3"/>
      <c r="AP134" s="3"/>
      <c r="AR134" s="3"/>
      <c r="AT134" s="3"/>
      <c r="AV134" s="3"/>
      <c r="AX134" s="3"/>
      <c r="AZ134" s="3"/>
      <c r="BC134" s="3"/>
      <c r="BE134" s="3"/>
      <c r="BG134" s="3"/>
      <c r="BH134"/>
      <c r="BI134"/>
      <c r="BJ134"/>
      <c r="BK134"/>
      <c r="BL134"/>
      <c r="BM134"/>
    </row>
    <row r="135" spans="1:65" x14ac:dyDescent="0.25">
      <c r="A135" t="str">
        <f t="shared" si="2"/>
        <v>1_10_2011</v>
      </c>
      <c r="B135">
        <v>1</v>
      </c>
      <c r="C135">
        <v>10</v>
      </c>
      <c r="D135">
        <v>2011</v>
      </c>
      <c r="E135">
        <v>2028458449</v>
      </c>
      <c r="F135">
        <v>2812782058</v>
      </c>
      <c r="G135">
        <v>2875478446.99999</v>
      </c>
      <c r="H135">
        <v>62696388.999994203</v>
      </c>
      <c r="I135">
        <v>2890520494.3091002</v>
      </c>
      <c r="J135">
        <v>12494829.102350701</v>
      </c>
      <c r="K135">
        <v>542784230.60000002</v>
      </c>
      <c r="L135">
        <v>1.7383207569999899</v>
      </c>
      <c r="M135">
        <v>27682634.670000002</v>
      </c>
      <c r="N135">
        <v>4.0655999999999999</v>
      </c>
      <c r="O135">
        <v>34147.68</v>
      </c>
      <c r="P135">
        <v>31.299999999999901</v>
      </c>
      <c r="Q135">
        <v>68.613917826660796</v>
      </c>
      <c r="R135">
        <v>3.9</v>
      </c>
      <c r="S135">
        <v>0</v>
      </c>
      <c r="T135">
        <v>0</v>
      </c>
      <c r="U135">
        <v>0</v>
      </c>
      <c r="V135">
        <v>0</v>
      </c>
      <c r="W135">
        <v>-40871888.466627702</v>
      </c>
      <c r="X135">
        <v>-63697460.509530403</v>
      </c>
      <c r="Y135">
        <v>4359209.4931328502</v>
      </c>
      <c r="Z135">
        <v>96953497.963687107</v>
      </c>
      <c r="AA135">
        <v>22156688.4638885</v>
      </c>
      <c r="AB135">
        <v>7455039.0604908401</v>
      </c>
      <c r="AC135">
        <v>-11381124.9901962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14973961.0148449</v>
      </c>
      <c r="AJ135">
        <v>12211576.6866671</v>
      </c>
      <c r="AK135">
        <v>50484812.313327096</v>
      </c>
      <c r="AL135">
        <v>0</v>
      </c>
      <c r="AM135">
        <v>62696388.999994203</v>
      </c>
      <c r="AN135" s="3"/>
      <c r="AP135" s="3"/>
      <c r="AR135" s="3"/>
      <c r="AT135" s="3"/>
      <c r="AV135" s="3"/>
      <c r="AX135" s="3"/>
      <c r="AZ135" s="3"/>
      <c r="BC135" s="3"/>
      <c r="BE135" s="3"/>
      <c r="BG135" s="3"/>
      <c r="BH135"/>
      <c r="BI135"/>
      <c r="BJ135"/>
      <c r="BK135"/>
      <c r="BL135"/>
      <c r="BM135"/>
    </row>
    <row r="136" spans="1:65" x14ac:dyDescent="0.25">
      <c r="A136" t="str">
        <f t="shared" si="2"/>
        <v>1_10_2012</v>
      </c>
      <c r="B136">
        <v>1</v>
      </c>
      <c r="C136">
        <v>10</v>
      </c>
      <c r="D136">
        <v>2012</v>
      </c>
      <c r="E136">
        <v>2028458449</v>
      </c>
      <c r="F136">
        <v>2875478446.99999</v>
      </c>
      <c r="G136">
        <v>2926682201</v>
      </c>
      <c r="H136">
        <v>51203754.0000076</v>
      </c>
      <c r="I136">
        <v>2902853468.1388302</v>
      </c>
      <c r="J136">
        <v>12332973.8297328</v>
      </c>
      <c r="K136">
        <v>541132314.10000002</v>
      </c>
      <c r="L136">
        <v>1.69722137399999</v>
      </c>
      <c r="M136">
        <v>27909105.420000002</v>
      </c>
      <c r="N136">
        <v>4.1093000000000002</v>
      </c>
      <c r="O136">
        <v>33963.31</v>
      </c>
      <c r="P136">
        <v>31.51</v>
      </c>
      <c r="Q136">
        <v>68.630248062319694</v>
      </c>
      <c r="R136">
        <v>4.0999999999999996</v>
      </c>
      <c r="S136">
        <v>0</v>
      </c>
      <c r="T136">
        <v>1</v>
      </c>
      <c r="U136">
        <v>0</v>
      </c>
      <c r="V136">
        <v>0</v>
      </c>
      <c r="W136">
        <v>-7256367.8035404701</v>
      </c>
      <c r="X136">
        <v>25747817.537671998</v>
      </c>
      <c r="Y136">
        <v>7775989.4246574296</v>
      </c>
      <c r="Z136">
        <v>5034066.8723670701</v>
      </c>
      <c r="AA136">
        <v>3978755.6322584501</v>
      </c>
      <c r="AB136">
        <v>4323076.2221392402</v>
      </c>
      <c r="AC136">
        <v>239567.80292227899</v>
      </c>
      <c r="AD136">
        <v>-2961781.4809155301</v>
      </c>
      <c r="AE136">
        <v>0</v>
      </c>
      <c r="AF136">
        <v>-24388223.620502301</v>
      </c>
      <c r="AG136">
        <v>0</v>
      </c>
      <c r="AH136">
        <v>0</v>
      </c>
      <c r="AI136">
        <v>12492900.587058101</v>
      </c>
      <c r="AJ136">
        <v>12268793.978327399</v>
      </c>
      <c r="AK136">
        <v>38934960.021680102</v>
      </c>
      <c r="AL136">
        <v>0</v>
      </c>
      <c r="AM136">
        <v>51203754.0000076</v>
      </c>
      <c r="AN136" s="3"/>
      <c r="AP136" s="3"/>
      <c r="AR136" s="3"/>
      <c r="AT136" s="3"/>
      <c r="AV136" s="3"/>
      <c r="AX136" s="3"/>
      <c r="AZ136" s="3"/>
      <c r="BC136" s="3"/>
      <c r="BE136" s="3"/>
      <c r="BG136" s="3"/>
      <c r="BH136"/>
      <c r="BI136"/>
      <c r="BJ136"/>
      <c r="BK136"/>
      <c r="BL136"/>
      <c r="BM136"/>
    </row>
    <row r="137" spans="1:65" x14ac:dyDescent="0.25">
      <c r="A137" t="str">
        <f t="shared" si="2"/>
        <v>1_10_2013</v>
      </c>
      <c r="B137">
        <v>1</v>
      </c>
      <c r="C137">
        <v>10</v>
      </c>
      <c r="D137">
        <v>2013</v>
      </c>
      <c r="E137">
        <v>2028458449</v>
      </c>
      <c r="F137">
        <v>2926682201</v>
      </c>
      <c r="G137">
        <v>3025842522</v>
      </c>
      <c r="H137">
        <v>99160321.000001401</v>
      </c>
      <c r="I137">
        <v>2893196253.7725902</v>
      </c>
      <c r="J137">
        <v>-9657214.3662362099</v>
      </c>
      <c r="K137">
        <v>553170967.49999905</v>
      </c>
      <c r="L137">
        <v>1.7585519999999999</v>
      </c>
      <c r="M137">
        <v>28818049.079999998</v>
      </c>
      <c r="N137">
        <v>3.9420000000000002</v>
      </c>
      <c r="O137">
        <v>33700.32</v>
      </c>
      <c r="P137">
        <v>29.93</v>
      </c>
      <c r="Q137">
        <v>66.429372522682499</v>
      </c>
      <c r="R137">
        <v>4.2</v>
      </c>
      <c r="S137">
        <v>0</v>
      </c>
      <c r="T137">
        <v>2</v>
      </c>
      <c r="U137">
        <v>1</v>
      </c>
      <c r="V137">
        <v>0</v>
      </c>
      <c r="W137">
        <v>53872261.816110298</v>
      </c>
      <c r="X137">
        <v>-38532976.727464803</v>
      </c>
      <c r="Y137">
        <v>31255192.954493798</v>
      </c>
      <c r="Z137">
        <v>-19773935.8279492</v>
      </c>
      <c r="AA137">
        <v>5816417.1066900799</v>
      </c>
      <c r="AB137">
        <v>-32894081.7182757</v>
      </c>
      <c r="AC137">
        <v>-32677060.915417001</v>
      </c>
      <c r="AD137">
        <v>-1507649.3429568999</v>
      </c>
      <c r="AE137">
        <v>0</v>
      </c>
      <c r="AF137">
        <v>-24822505.6454864</v>
      </c>
      <c r="AG137">
        <v>51418702.080435999</v>
      </c>
      <c r="AH137">
        <v>0</v>
      </c>
      <c r="AI137">
        <v>-7845636.2198197898</v>
      </c>
      <c r="AJ137">
        <v>-9736487.8066083696</v>
      </c>
      <c r="AK137">
        <v>108896808.806609</v>
      </c>
      <c r="AL137">
        <v>0</v>
      </c>
      <c r="AM137">
        <v>99160321.000001401</v>
      </c>
      <c r="AN137" s="3"/>
      <c r="AP137" s="3"/>
      <c r="AR137" s="3"/>
      <c r="AT137" s="3"/>
      <c r="AV137" s="3"/>
      <c r="AX137" s="3"/>
      <c r="AZ137" s="3"/>
      <c r="BC137" s="3"/>
      <c r="BE137" s="3"/>
      <c r="BG137" s="3"/>
      <c r="BH137"/>
      <c r="BI137"/>
      <c r="BJ137"/>
      <c r="BK137"/>
      <c r="BL137"/>
      <c r="BM137"/>
    </row>
    <row r="138" spans="1:65" x14ac:dyDescent="0.25">
      <c r="A138" t="str">
        <f t="shared" si="2"/>
        <v>1_10_2014</v>
      </c>
      <c r="B138">
        <v>1</v>
      </c>
      <c r="C138">
        <v>10</v>
      </c>
      <c r="D138">
        <v>2014</v>
      </c>
      <c r="E138">
        <v>2028458449</v>
      </c>
      <c r="F138">
        <v>3025842522</v>
      </c>
      <c r="G138">
        <v>3134495495.99999</v>
      </c>
      <c r="H138">
        <v>108652973.99999399</v>
      </c>
      <c r="I138">
        <v>2901116313.39255</v>
      </c>
      <c r="J138">
        <v>7920059.6199583998</v>
      </c>
      <c r="K138">
        <v>560050466.89999998</v>
      </c>
      <c r="L138">
        <v>1.7493823119999901</v>
      </c>
      <c r="M138">
        <v>29110612.079999998</v>
      </c>
      <c r="N138">
        <v>3.75239999999999</v>
      </c>
      <c r="O138">
        <v>33580.799999999901</v>
      </c>
      <c r="P138">
        <v>30.2</v>
      </c>
      <c r="Q138">
        <v>66.590503712184997</v>
      </c>
      <c r="R138">
        <v>4.2</v>
      </c>
      <c r="S138">
        <v>0</v>
      </c>
      <c r="T138">
        <v>3</v>
      </c>
      <c r="U138">
        <v>1</v>
      </c>
      <c r="V138">
        <v>0</v>
      </c>
      <c r="W138">
        <v>31161547.6816523</v>
      </c>
      <c r="X138">
        <v>5944717.3823305797</v>
      </c>
      <c r="Y138">
        <v>10147472.1486961</v>
      </c>
      <c r="Z138">
        <v>-24008523.437393598</v>
      </c>
      <c r="AA138">
        <v>2746969.1927869599</v>
      </c>
      <c r="AB138">
        <v>5850147.27900171</v>
      </c>
      <c r="AC138">
        <v>2488354.4277328602</v>
      </c>
      <c r="AD138">
        <v>0</v>
      </c>
      <c r="AE138">
        <v>0</v>
      </c>
      <c r="AF138">
        <v>-25663528.844721999</v>
      </c>
      <c r="AG138">
        <v>0</v>
      </c>
      <c r="AH138">
        <v>0</v>
      </c>
      <c r="AI138">
        <v>8667155.8300849609</v>
      </c>
      <c r="AJ138">
        <v>8283175.7934140302</v>
      </c>
      <c r="AK138">
        <v>100369798.20658</v>
      </c>
      <c r="AL138">
        <v>0</v>
      </c>
      <c r="AM138">
        <v>108652973.99999399</v>
      </c>
      <c r="AN138" s="3"/>
      <c r="AP138" s="3"/>
      <c r="AR138" s="3"/>
      <c r="AT138" s="3"/>
      <c r="AV138" s="3"/>
      <c r="AX138" s="3"/>
      <c r="AZ138" s="3"/>
      <c r="BC138" s="3"/>
      <c r="BE138" s="3"/>
      <c r="BG138" s="3"/>
      <c r="BH138"/>
      <c r="BI138"/>
      <c r="BJ138"/>
      <c r="BK138"/>
      <c r="BL138"/>
      <c r="BM138"/>
    </row>
    <row r="139" spans="1:65" x14ac:dyDescent="0.25">
      <c r="A139" t="str">
        <f t="shared" si="2"/>
        <v>1_10_2015</v>
      </c>
      <c r="B139">
        <v>1</v>
      </c>
      <c r="C139">
        <v>10</v>
      </c>
      <c r="D139">
        <v>2015</v>
      </c>
      <c r="E139">
        <v>2028458449</v>
      </c>
      <c r="F139">
        <v>3134495495.99999</v>
      </c>
      <c r="G139">
        <v>3047199073.99999</v>
      </c>
      <c r="H139">
        <v>-87296422.000000894</v>
      </c>
      <c r="I139">
        <v>2662129108.7765698</v>
      </c>
      <c r="J139">
        <v>-238987204.61598101</v>
      </c>
      <c r="K139">
        <v>561246899.20000005</v>
      </c>
      <c r="L139">
        <v>1.8849589099999999</v>
      </c>
      <c r="M139">
        <v>29378317.829999901</v>
      </c>
      <c r="N139">
        <v>2.7029999999999998</v>
      </c>
      <c r="O139">
        <v>34173.339999999902</v>
      </c>
      <c r="P139">
        <v>30.17</v>
      </c>
      <c r="Q139">
        <v>66.804748020605103</v>
      </c>
      <c r="R139">
        <v>4.0999999999999996</v>
      </c>
      <c r="S139">
        <v>0</v>
      </c>
      <c r="T139">
        <v>4</v>
      </c>
      <c r="U139">
        <v>1</v>
      </c>
      <c r="V139">
        <v>0</v>
      </c>
      <c r="W139">
        <v>5549891.3486398999</v>
      </c>
      <c r="X139">
        <v>-87687716.946570203</v>
      </c>
      <c r="Y139">
        <v>9525076.4961666707</v>
      </c>
      <c r="Z139">
        <v>-155277485.06892899</v>
      </c>
      <c r="AA139">
        <v>-13971836.7474836</v>
      </c>
      <c r="AB139">
        <v>-672635.09518381895</v>
      </c>
      <c r="AC139">
        <v>3427852.26150893</v>
      </c>
      <c r="AD139">
        <v>1615534.38661242</v>
      </c>
      <c r="AE139">
        <v>0</v>
      </c>
      <c r="AF139">
        <v>-26585063.495662902</v>
      </c>
      <c r="AG139">
        <v>0</v>
      </c>
      <c r="AH139">
        <v>0</v>
      </c>
      <c r="AI139">
        <v>-264076382.86090201</v>
      </c>
      <c r="AJ139">
        <v>-258212438.09229499</v>
      </c>
      <c r="AK139">
        <v>170916016.09229401</v>
      </c>
      <c r="AL139">
        <v>0</v>
      </c>
      <c r="AM139">
        <v>-87296422.000000894</v>
      </c>
      <c r="AN139" s="3"/>
      <c r="AP139" s="3"/>
      <c r="AR139" s="3"/>
      <c r="AT139" s="3"/>
      <c r="AV139" s="3"/>
      <c r="AX139" s="3"/>
      <c r="AZ139" s="3"/>
      <c r="BC139" s="3"/>
      <c r="BE139" s="3"/>
      <c r="BG139" s="3"/>
      <c r="BH139"/>
      <c r="BI139"/>
      <c r="BJ139"/>
      <c r="BK139"/>
      <c r="BL139"/>
      <c r="BM139"/>
    </row>
    <row r="140" spans="1:65" x14ac:dyDescent="0.25">
      <c r="A140" t="str">
        <f t="shared" si="2"/>
        <v>1_10_2016</v>
      </c>
      <c r="B140">
        <v>1</v>
      </c>
      <c r="C140">
        <v>10</v>
      </c>
      <c r="D140">
        <v>2016</v>
      </c>
      <c r="E140">
        <v>2028458449</v>
      </c>
      <c r="F140">
        <v>3047199073.99999</v>
      </c>
      <c r="G140">
        <v>3069648696.99999</v>
      </c>
      <c r="H140">
        <v>22449622.999998499</v>
      </c>
      <c r="I140">
        <v>2564947108.1826301</v>
      </c>
      <c r="J140">
        <v>-97182000.593936905</v>
      </c>
      <c r="K140">
        <v>560737093.89999998</v>
      </c>
      <c r="L140">
        <v>1.8947735489999999</v>
      </c>
      <c r="M140">
        <v>29437697.499999899</v>
      </c>
      <c r="N140">
        <v>2.4255</v>
      </c>
      <c r="O140">
        <v>35302.049999999901</v>
      </c>
      <c r="P140">
        <v>29.88</v>
      </c>
      <c r="Q140">
        <v>67.140437302771304</v>
      </c>
      <c r="R140">
        <v>4.5</v>
      </c>
      <c r="S140">
        <v>0</v>
      </c>
      <c r="T140">
        <v>5</v>
      </c>
      <c r="U140">
        <v>1</v>
      </c>
      <c r="V140">
        <v>0</v>
      </c>
      <c r="W140">
        <v>-2294669.3500483702</v>
      </c>
      <c r="X140">
        <v>-6094324.8743407102</v>
      </c>
      <c r="Y140">
        <v>2040061.34915865</v>
      </c>
      <c r="Z140">
        <v>-47953505.563271001</v>
      </c>
      <c r="AA140">
        <v>-25185607.730262998</v>
      </c>
      <c r="AB140">
        <v>-6315178.4823935004</v>
      </c>
      <c r="AC140">
        <v>5222975.9229226001</v>
      </c>
      <c r="AD140">
        <v>-6274079.2154328097</v>
      </c>
      <c r="AE140">
        <v>0</v>
      </c>
      <c r="AF140">
        <v>-25844663.350001302</v>
      </c>
      <c r="AG140">
        <v>0</v>
      </c>
      <c r="AH140">
        <v>0</v>
      </c>
      <c r="AI140">
        <v>-112698991.293669</v>
      </c>
      <c r="AJ140">
        <v>-111239121.064043</v>
      </c>
      <c r="AK140">
        <v>133688744.064042</v>
      </c>
      <c r="AL140">
        <v>0</v>
      </c>
      <c r="AM140">
        <v>22449622.999998499</v>
      </c>
      <c r="AN140" s="3"/>
      <c r="AP140" s="3"/>
      <c r="AR140" s="3"/>
      <c r="AT140" s="3"/>
      <c r="AV140" s="3"/>
      <c r="AX140" s="3"/>
      <c r="AZ140" s="3"/>
      <c r="BC140" s="3"/>
      <c r="BE140" s="3"/>
      <c r="BG140" s="3"/>
      <c r="BH140"/>
      <c r="BI140"/>
      <c r="BJ140"/>
      <c r="BK140"/>
      <c r="BL140"/>
      <c r="BM140"/>
    </row>
    <row r="141" spans="1:65" x14ac:dyDescent="0.25">
      <c r="A141" t="str">
        <f t="shared" si="2"/>
        <v>1_10_2017</v>
      </c>
      <c r="B141">
        <v>1</v>
      </c>
      <c r="C141">
        <v>10</v>
      </c>
      <c r="D141">
        <v>2017</v>
      </c>
      <c r="E141">
        <v>2028458449</v>
      </c>
      <c r="F141">
        <v>3069648696.99999</v>
      </c>
      <c r="G141">
        <v>3090688329.99999</v>
      </c>
      <c r="H141">
        <v>21039632.999999002</v>
      </c>
      <c r="I141">
        <v>2591589774.0460701</v>
      </c>
      <c r="J141">
        <v>26642665.863435701</v>
      </c>
      <c r="K141">
        <v>563993926.60000002</v>
      </c>
      <c r="L141">
        <v>1.8987041730000001</v>
      </c>
      <c r="M141">
        <v>29668394.669999901</v>
      </c>
      <c r="N141">
        <v>2.6928000000000001</v>
      </c>
      <c r="O141">
        <v>35945.819999999898</v>
      </c>
      <c r="P141">
        <v>30</v>
      </c>
      <c r="Q141">
        <v>67.2815187691711</v>
      </c>
      <c r="R141">
        <v>4.5</v>
      </c>
      <c r="S141">
        <v>0</v>
      </c>
      <c r="T141">
        <v>6</v>
      </c>
      <c r="U141">
        <v>1</v>
      </c>
      <c r="V141">
        <v>0</v>
      </c>
      <c r="W141">
        <v>14772183.9559661</v>
      </c>
      <c r="X141">
        <v>-2454311.2634892398</v>
      </c>
      <c r="Y141">
        <v>7952755.0961374603</v>
      </c>
      <c r="Z141">
        <v>47327906.921945304</v>
      </c>
      <c r="AA141">
        <v>-14135811.605098501</v>
      </c>
      <c r="AB141">
        <v>2636292.3365672999</v>
      </c>
      <c r="AC141">
        <v>2210154.99460888</v>
      </c>
      <c r="AD141">
        <v>0</v>
      </c>
      <c r="AE141">
        <v>0</v>
      </c>
      <c r="AF141">
        <v>-26035068.681152798</v>
      </c>
      <c r="AG141">
        <v>0</v>
      </c>
      <c r="AH141">
        <v>0</v>
      </c>
      <c r="AI141">
        <v>32274101.755484499</v>
      </c>
      <c r="AJ141">
        <v>31885111.506353199</v>
      </c>
      <c r="AK141">
        <v>-10845478.506354099</v>
      </c>
      <c r="AL141">
        <v>0</v>
      </c>
      <c r="AM141">
        <v>21039632.999999002</v>
      </c>
      <c r="AN141" s="3"/>
      <c r="AP141" s="3"/>
      <c r="AR141" s="3"/>
      <c r="AT141" s="3"/>
      <c r="AV141" s="3"/>
      <c r="AX141" s="3"/>
      <c r="AZ141" s="3"/>
      <c r="BC141" s="3"/>
      <c r="BE141" s="3"/>
      <c r="BG141" s="3"/>
      <c r="BH141"/>
      <c r="BI141"/>
      <c r="BJ141"/>
      <c r="BK141"/>
      <c r="BL141"/>
      <c r="BM141"/>
    </row>
    <row r="142" spans="1:65" x14ac:dyDescent="0.25">
      <c r="A142" t="str">
        <f t="shared" si="2"/>
        <v>1_10_2018</v>
      </c>
      <c r="B142">
        <v>1</v>
      </c>
      <c r="C142">
        <v>10</v>
      </c>
      <c r="D142">
        <v>2018</v>
      </c>
      <c r="E142">
        <v>2028458449</v>
      </c>
      <c r="F142">
        <v>3090688329.99999</v>
      </c>
      <c r="G142">
        <v>3025899128.99999</v>
      </c>
      <c r="H142">
        <v>-64789200.999997102</v>
      </c>
      <c r="I142">
        <v>2465060749.9906998</v>
      </c>
      <c r="J142">
        <v>-126529024.055365</v>
      </c>
      <c r="K142">
        <v>559394026.10000002</v>
      </c>
      <c r="L142">
        <v>1.956607269</v>
      </c>
      <c r="M142">
        <v>29807700.839999899</v>
      </c>
      <c r="N142">
        <v>2.9199999999999902</v>
      </c>
      <c r="O142">
        <v>36801.5</v>
      </c>
      <c r="P142">
        <v>30.01</v>
      </c>
      <c r="Q142">
        <v>67.468769080655605</v>
      </c>
      <c r="R142">
        <v>4.5999999999999996</v>
      </c>
      <c r="S142">
        <v>0</v>
      </c>
      <c r="T142">
        <v>7</v>
      </c>
      <c r="U142">
        <v>1</v>
      </c>
      <c r="V142">
        <v>1</v>
      </c>
      <c r="W142">
        <v>-20910679.577043399</v>
      </c>
      <c r="X142">
        <v>-35824845.507378101</v>
      </c>
      <c r="Y142">
        <v>4802593.7154477099</v>
      </c>
      <c r="Z142">
        <v>37806451.9574655</v>
      </c>
      <c r="AA142">
        <v>-18515227.844383601</v>
      </c>
      <c r="AB142">
        <v>221109.78743726001</v>
      </c>
      <c r="AC142">
        <v>2953881.06116552</v>
      </c>
      <c r="AD142">
        <v>-1592135.36352424</v>
      </c>
      <c r="AE142">
        <v>0</v>
      </c>
      <c r="AF142">
        <v>-26213515.2541162</v>
      </c>
      <c r="AG142">
        <v>0</v>
      </c>
      <c r="AH142">
        <v>-95250860.476549402</v>
      </c>
      <c r="AI142">
        <v>-152523227.501479</v>
      </c>
      <c r="AJ142">
        <v>-150896481.36852601</v>
      </c>
      <c r="AK142">
        <v>86107280.368528903</v>
      </c>
      <c r="AL142">
        <v>0</v>
      </c>
      <c r="AM142">
        <v>-64789200.999997102</v>
      </c>
      <c r="AN142" s="3"/>
      <c r="AP142" s="3"/>
      <c r="AR142" s="3"/>
      <c r="AT142" s="3"/>
      <c r="AV142" s="3"/>
      <c r="AX142" s="3"/>
      <c r="AZ142" s="3"/>
      <c r="BC142" s="3"/>
      <c r="BE142" s="3"/>
      <c r="BG142" s="3"/>
      <c r="BH142"/>
      <c r="BI142"/>
      <c r="BJ142"/>
      <c r="BK142"/>
      <c r="BL142"/>
      <c r="BM14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showGridLines="0" tabSelected="1" topLeftCell="L1" workbookViewId="0">
      <selection activeCell="Q19" sqref="Q19"/>
    </sheetView>
  </sheetViews>
  <sheetFormatPr defaultColWidth="8.875" defaultRowHeight="15.75" x14ac:dyDescent="0.25"/>
  <cols>
    <col min="1" max="1" width="4.125" customWidth="1"/>
    <col min="2" max="2" width="27" customWidth="1"/>
    <col min="3" max="3" width="8.375" bestFit="1" customWidth="1"/>
    <col min="4" max="5" width="8" bestFit="1" customWidth="1"/>
    <col min="6" max="6" width="7.375" bestFit="1" customWidth="1"/>
    <col min="7" max="7" width="8.375" bestFit="1" customWidth="1"/>
    <col min="8" max="9" width="8" bestFit="1" customWidth="1"/>
    <col min="10" max="10" width="7.375" bestFit="1" customWidth="1"/>
    <col min="11" max="11" width="5.125" customWidth="1"/>
    <col min="12" max="12" width="26.87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160" t="s">
        <v>85</v>
      </c>
      <c r="L1" s="160" t="s">
        <v>86</v>
      </c>
    </row>
    <row r="2" spans="2:20" ht="16.5" thickBot="1" x14ac:dyDescent="0.3"/>
    <row r="3" spans="2:20" ht="16.5" thickTop="1" x14ac:dyDescent="0.25">
      <c r="B3" s="150"/>
      <c r="C3" s="166" t="s">
        <v>87</v>
      </c>
      <c r="D3" s="166"/>
      <c r="E3" s="166"/>
      <c r="F3" s="166"/>
      <c r="G3" s="166" t="s">
        <v>81</v>
      </c>
      <c r="H3" s="166"/>
      <c r="I3" s="166"/>
      <c r="J3" s="166"/>
      <c r="L3" s="150"/>
      <c r="M3" s="166" t="s">
        <v>87</v>
      </c>
      <c r="N3" s="166"/>
      <c r="O3" s="166"/>
      <c r="P3" s="166"/>
      <c r="Q3" s="166" t="s">
        <v>81</v>
      </c>
      <c r="R3" s="166"/>
      <c r="S3" s="166"/>
      <c r="T3" s="166"/>
    </row>
    <row r="4" spans="2:20" x14ac:dyDescent="0.25">
      <c r="B4" s="13" t="s">
        <v>24</v>
      </c>
      <c r="C4" s="36" t="s">
        <v>82</v>
      </c>
      <c r="D4" s="36" t="s">
        <v>83</v>
      </c>
      <c r="E4" s="36" t="s">
        <v>84</v>
      </c>
      <c r="F4" s="36" t="s">
        <v>37</v>
      </c>
      <c r="G4" s="36" t="s">
        <v>82</v>
      </c>
      <c r="H4" s="36" t="s">
        <v>83</v>
      </c>
      <c r="I4" s="36" t="s">
        <v>84</v>
      </c>
      <c r="J4" s="36" t="s">
        <v>37</v>
      </c>
      <c r="L4" s="13" t="s">
        <v>24</v>
      </c>
      <c r="M4" s="36" t="s">
        <v>82</v>
      </c>
      <c r="N4" s="36" t="s">
        <v>83</v>
      </c>
      <c r="O4" s="36" t="s">
        <v>84</v>
      </c>
      <c r="P4" s="36" t="s">
        <v>37</v>
      </c>
      <c r="Q4" s="36" t="s">
        <v>82</v>
      </c>
      <c r="R4" s="36" t="s">
        <v>83</v>
      </c>
      <c r="S4" s="36" t="s">
        <v>84</v>
      </c>
      <c r="T4" s="36" t="s">
        <v>37</v>
      </c>
    </row>
    <row r="5" spans="2:20" x14ac:dyDescent="0.25">
      <c r="B5" s="34" t="s">
        <v>48</v>
      </c>
      <c r="C5" s="155" t="e">
        <f>#REF!</f>
        <v>#REF!</v>
      </c>
      <c r="D5" s="155" t="e">
        <f>#REF!</f>
        <v>#REF!</v>
      </c>
      <c r="E5" s="155" t="e">
        <f>#REF!</f>
        <v>#REF!</v>
      </c>
      <c r="F5" s="155" t="e">
        <f>#REF!</f>
        <v>#REF!</v>
      </c>
      <c r="G5" s="155" t="e">
        <f>#REF!</f>
        <v>#REF!</v>
      </c>
      <c r="H5" s="155" t="e">
        <f>#REF!</f>
        <v>#REF!</v>
      </c>
      <c r="I5" s="155" t="e">
        <f>#REF!</f>
        <v>#REF!</v>
      </c>
      <c r="J5" s="155" t="e">
        <f>#REF!</f>
        <v>#REF!</v>
      </c>
      <c r="L5" s="34" t="s">
        <v>48</v>
      </c>
      <c r="M5" s="155">
        <f>'FAC 2012-2018 BUS'!I13</f>
        <v>6.4852314110392717E-2</v>
      </c>
      <c r="N5" s="155">
        <f>'FAC 2012-2018 BUS'!I44</f>
        <v>4.0171139726192351E-2</v>
      </c>
      <c r="O5" s="155">
        <f>'FAC 2012-2018 BUS'!I75</f>
        <v>7.4717766358739501E-2</v>
      </c>
      <c r="P5" s="155">
        <f>'FAC 2012-2018 BUS'!I106</f>
        <v>0.14330255219192267</v>
      </c>
      <c r="Q5" s="155">
        <f>'FAC 2012-2018 BUS'!AE13</f>
        <v>5.6794685834776329E-2</v>
      </c>
      <c r="R5" s="155">
        <f>'FAC 2012-2018 BUS'!AE44</f>
        <v>6.2805926015125163E-2</v>
      </c>
      <c r="S5" s="155">
        <f>'FAC 2012-2018 BUS'!AE75</f>
        <v>7.1515206989590616E-2</v>
      </c>
      <c r="T5" s="155">
        <f>'FAC 2012-2018 BUS'!AE106</f>
        <v>0.11391758868102078</v>
      </c>
    </row>
    <row r="6" spans="2:20" x14ac:dyDescent="0.25">
      <c r="B6" s="34" t="s">
        <v>75</v>
      </c>
      <c r="C6" s="155" t="e">
        <f>#REF!</f>
        <v>#REF!</v>
      </c>
      <c r="D6" s="155" t="e">
        <f>#REF!</f>
        <v>#REF!</v>
      </c>
      <c r="E6" s="155" t="e">
        <f>#REF!</f>
        <v>#REF!</v>
      </c>
      <c r="F6" s="155" t="e">
        <f>#REF!</f>
        <v>#REF!</v>
      </c>
      <c r="G6" s="155" t="e">
        <f>#REF!</f>
        <v>#REF!</v>
      </c>
      <c r="H6" s="155" t="e">
        <f>#REF!</f>
        <v>#REF!</v>
      </c>
      <c r="I6" s="155" t="e">
        <f>#REF!</f>
        <v>#REF!</v>
      </c>
      <c r="J6" s="155" t="e">
        <f>#REF!</f>
        <v>#REF!</v>
      </c>
      <c r="L6" s="34" t="s">
        <v>75</v>
      </c>
      <c r="M6" s="155">
        <f>'FAC 2012-2018 BUS'!I14</f>
        <v>-3.4299840878970755E-3</v>
      </c>
      <c r="N6" s="155">
        <f>'FAC 2012-2018 BUS'!I45</f>
        <v>8.1357022854126049E-2</v>
      </c>
      <c r="O6" s="155">
        <f>'FAC 2012-2018 BUS'!I76</f>
        <v>0.16847667463718641</v>
      </c>
      <c r="P6" s="155">
        <f>'FAC 2012-2018 BUS'!I107</f>
        <v>0.19752873989827835</v>
      </c>
      <c r="Q6" s="155">
        <f>'FAC 2012-2018 BUS'!AE14</f>
        <v>-1.3506314297408021E-3</v>
      </c>
      <c r="R6" s="155">
        <f>'FAC 2012-2018 BUS'!AE45</f>
        <v>-1.2221701427126622E-2</v>
      </c>
      <c r="S6" s="155">
        <f>'FAC 2012-2018 BUS'!AE76</f>
        <v>-3.8897810039919649E-2</v>
      </c>
      <c r="T6" s="155">
        <f>'FAC 2012-2018 BUS'!AE107</f>
        <v>-6.1618807198839158E-2</v>
      </c>
    </row>
    <row r="7" spans="2:20" x14ac:dyDescent="0.25">
      <c r="B7" s="34" t="s">
        <v>71</v>
      </c>
      <c r="C7" s="155" t="e">
        <f>#REF!</f>
        <v>#REF!</v>
      </c>
      <c r="D7" s="155" t="e">
        <f>#REF!</f>
        <v>#REF!</v>
      </c>
      <c r="E7" s="155" t="e">
        <f>#REF!</f>
        <v>#REF!</v>
      </c>
      <c r="F7" s="155" t="e">
        <f>#REF!</f>
        <v>#REF!</v>
      </c>
      <c r="G7" s="155" t="e">
        <f>#REF!</f>
        <v>#REF!</v>
      </c>
      <c r="H7" s="155" t="e">
        <f>#REF!</f>
        <v>#REF!</v>
      </c>
      <c r="I7" s="155" t="e">
        <f>#REF!</f>
        <v>#REF!</v>
      </c>
      <c r="J7" s="155" t="e">
        <f>#REF!</f>
        <v>#REF!</v>
      </c>
      <c r="L7" s="34" t="s">
        <v>71</v>
      </c>
      <c r="M7" s="155">
        <f>'FAC 2012-2018 BUS'!I15</f>
        <v>6.8538672088192421E-2</v>
      </c>
      <c r="N7" s="155">
        <f>'FAC 2012-2018 BUS'!I46</f>
        <v>8.263636231948035E-2</v>
      </c>
      <c r="O7" s="155">
        <f>'FAC 2012-2018 BUS'!I77</f>
        <v>5.6378606502936579E-2</v>
      </c>
      <c r="P7" s="155">
        <f>'FAC 2012-2018 BUS'!I108</f>
        <v>6.8027813555046501E-2</v>
      </c>
      <c r="Q7" s="155">
        <f>'FAC 2012-2018 BUS'!AE15</f>
        <v>2.3743406538455858E-2</v>
      </c>
      <c r="R7" s="155">
        <f>'FAC 2012-2018 BUS'!AE46</f>
        <v>2.6681887262242909E-2</v>
      </c>
      <c r="S7" s="155">
        <f>'FAC 2012-2018 BUS'!AE77</f>
        <v>1.8081989864203025E-2</v>
      </c>
      <c r="T7" s="155">
        <f>'FAC 2012-2018 BUS'!AE108</f>
        <v>2.0880681202417643E-2</v>
      </c>
    </row>
    <row r="8" spans="2:20" x14ac:dyDescent="0.25">
      <c r="B8" s="34" t="s">
        <v>72</v>
      </c>
      <c r="C8" s="155" t="e">
        <f>#REF!</f>
        <v>#REF!</v>
      </c>
      <c r="D8" s="155" t="e">
        <f>#REF!</f>
        <v>#REF!</v>
      </c>
      <c r="E8" s="155" t="e">
        <f>#REF!</f>
        <v>#REF!</v>
      </c>
      <c r="F8" s="155" t="e">
        <f>#REF!</f>
        <v>#REF!</v>
      </c>
      <c r="G8" s="155" t="e">
        <f>#REF!</f>
        <v>#REF!</v>
      </c>
      <c r="H8" s="155" t="e">
        <f>#REF!</f>
        <v>#REF!</v>
      </c>
      <c r="I8" s="155" t="e">
        <f>#REF!</f>
        <v>#REF!</v>
      </c>
      <c r="J8" s="155" t="e">
        <f>#REF!</f>
        <v>#REF!</v>
      </c>
      <c r="L8" s="34" t="s">
        <v>72</v>
      </c>
      <c r="M8" s="155">
        <f>'FAC 2012-2018 BUS'!I16</f>
        <v>-0.27678233404320463</v>
      </c>
      <c r="N8" s="155">
        <f>'FAC 2012-2018 BUS'!I47</f>
        <v>-0.29000461739767347</v>
      </c>
      <c r="O8" s="155">
        <f>'FAC 2012-2018 BUS'!I78</f>
        <v>-0.29445255251140312</v>
      </c>
      <c r="P8" s="155">
        <f>'FAC 2012-2018 BUS'!I109</f>
        <v>-0.28941668897379358</v>
      </c>
      <c r="Q8" s="155">
        <f>'FAC 2012-2018 BUS'!AE16</f>
        <v>-5.1235846216716778E-2</v>
      </c>
      <c r="R8" s="155">
        <f>'FAC 2012-2018 BUS'!AE47</f>
        <v>-5.4732215165486604E-2</v>
      </c>
      <c r="S8" s="155">
        <f>'FAC 2012-2018 BUS'!AE78</f>
        <v>-5.7493524691809975E-2</v>
      </c>
      <c r="T8" s="155">
        <f>'FAC 2012-2018 BUS'!AE109</f>
        <v>-5.1499640449476261E-2</v>
      </c>
    </row>
    <row r="9" spans="2:20" x14ac:dyDescent="0.25">
      <c r="B9" s="34" t="s">
        <v>76</v>
      </c>
      <c r="C9" s="155" t="e">
        <f>#REF!</f>
        <v>#REF!</v>
      </c>
      <c r="D9" s="155" t="e">
        <f>#REF!</f>
        <v>#REF!</v>
      </c>
      <c r="E9" s="155" t="e">
        <f>#REF!</f>
        <v>#REF!</v>
      </c>
      <c r="F9" s="155" t="e">
        <f>#REF!</f>
        <v>#REF!</v>
      </c>
      <c r="G9" s="155" t="e">
        <f>#REF!</f>
        <v>#REF!</v>
      </c>
      <c r="H9" s="155" t="e">
        <f>#REF!</f>
        <v>#REF!</v>
      </c>
      <c r="I9" s="155" t="e">
        <f>#REF!</f>
        <v>#REF!</v>
      </c>
      <c r="J9" s="155" t="e">
        <f>#REF!</f>
        <v>#REF!</v>
      </c>
      <c r="L9" s="34" t="s">
        <v>76</v>
      </c>
      <c r="M9" s="155">
        <f>'FAC 2012-2018 BUS'!I17</f>
        <v>-7.6685641430355056E-2</v>
      </c>
      <c r="N9" s="155">
        <f>'FAC 2012-2018 BUS'!I48</f>
        <v>-0.12235934344277932</v>
      </c>
      <c r="O9" s="155">
        <f>'FAC 2012-2018 BUS'!I79</f>
        <v>-5.5861121138095826E-2</v>
      </c>
      <c r="P9" s="155">
        <f>'FAC 2012-2018 BUS'!I110</f>
        <v>-4.7603935258648034E-2</v>
      </c>
      <c r="Q9" s="155">
        <f>'FAC 2012-2018 BUS'!AE17</f>
        <v>-5.4940052153596517E-3</v>
      </c>
      <c r="R9" s="155">
        <f>'FAC 2012-2018 BUS'!AE48</f>
        <v>-6.9674266303965567E-3</v>
      </c>
      <c r="S9" s="155">
        <f>'FAC 2012-2018 BUS'!AE79</f>
        <v>-2.8508400086707957E-3</v>
      </c>
      <c r="T9" s="155">
        <f>'FAC 2012-2018 BUS'!AE110</f>
        <v>-1.0148638246565434E-2</v>
      </c>
    </row>
    <row r="10" spans="2:20" x14ac:dyDescent="0.25">
      <c r="B10" s="34" t="s">
        <v>70</v>
      </c>
      <c r="C10" s="155" t="e">
        <f>#REF!</f>
        <v>#REF!</v>
      </c>
      <c r="D10" s="155" t="e">
        <f>#REF!</f>
        <v>#REF!</v>
      </c>
      <c r="E10" s="155" t="e">
        <f>#REF!</f>
        <v>#REF!</v>
      </c>
      <c r="F10" s="155" t="e">
        <f>#REF!</f>
        <v>#REF!</v>
      </c>
      <c r="G10" s="155" t="e">
        <f>#REF!</f>
        <v>#REF!</v>
      </c>
      <c r="H10" s="155" t="e">
        <f>#REF!</f>
        <v>#REF!</v>
      </c>
      <c r="I10" s="155" t="e">
        <f>#REF!</f>
        <v>#REF!</v>
      </c>
      <c r="J10" s="155" t="e">
        <f>#REF!</f>
        <v>#REF!</v>
      </c>
      <c r="L10" s="34" t="s">
        <v>70</v>
      </c>
      <c r="M10" s="155">
        <f>'FAC 2012-2018 BUS'!I18</f>
        <v>4.7599863553333677E-3</v>
      </c>
      <c r="N10" s="155">
        <f>'FAC 2012-2018 BUS'!I49</f>
        <v>-2.434732675588791E-2</v>
      </c>
      <c r="O10" s="155">
        <f>'FAC 2012-2018 BUS'!I80</f>
        <v>-3.9328383156983726E-2</v>
      </c>
      <c r="P10" s="155">
        <f>'FAC 2012-2018 BUS'!I111</f>
        <v>-1.6923718250433928E-2</v>
      </c>
      <c r="Q10" s="155">
        <f>'FAC 2012-2018 BUS'!AE18</f>
        <v>1.0070167191519957E-3</v>
      </c>
      <c r="R10" s="155">
        <f>'FAC 2012-2018 BUS'!AE49</f>
        <v>-3.4045778779818593E-3</v>
      </c>
      <c r="S10" s="155">
        <f>'FAC 2012-2018 BUS'!AE80</f>
        <v>-2.3894083161206253E-3</v>
      </c>
      <c r="T10" s="155">
        <f>'FAC 2012-2018 BUS'!AE111</f>
        <v>-5.6679568654326709E-3</v>
      </c>
    </row>
    <row r="11" spans="2:20" x14ac:dyDescent="0.25">
      <c r="B11" s="34" t="s">
        <v>65</v>
      </c>
      <c r="C11" s="155" t="e">
        <f>#REF!</f>
        <v>#REF!</v>
      </c>
      <c r="D11" s="155" t="e">
        <f>#REF!</f>
        <v>#REF!</v>
      </c>
      <c r="E11" s="155" t="e">
        <f>#REF!</f>
        <v>#REF!</v>
      </c>
      <c r="F11" s="155" t="e">
        <f>#REF!</f>
        <v>#REF!</v>
      </c>
      <c r="G11" s="155" t="e">
        <f>#REF!</f>
        <v>#REF!</v>
      </c>
      <c r="H11" s="155" t="e">
        <f>#REF!</f>
        <v>#REF!</v>
      </c>
      <c r="I11" s="155" t="e">
        <f>#REF!</f>
        <v>#REF!</v>
      </c>
      <c r="J11" s="155" t="e">
        <f>#REF!</f>
        <v>#REF!</v>
      </c>
      <c r="L11" s="34" t="s">
        <v>65</v>
      </c>
      <c r="M11" s="155">
        <f>'FAC 2012-2018 BUS'!I19</f>
        <v>0.11548841110001695</v>
      </c>
      <c r="N11" s="155">
        <f>'FAC 2012-2018 BUS'!I50</f>
        <v>9.5589703364662437E-2</v>
      </c>
      <c r="O11" s="155">
        <f>'FAC 2012-2018 BUS'!I81</f>
        <v>8.4626389259718104E-2</v>
      </c>
      <c r="P11" s="155">
        <f>'FAC 2012-2018 BUS'!I112</f>
        <v>8.3566354398319831E-2</v>
      </c>
      <c r="Q11" s="155">
        <f>'FAC 2012-2018 BUS'!AE19</f>
        <v>-2.6429822860183493E-2</v>
      </c>
      <c r="R11" s="155">
        <f>'FAC 2012-2018 BUS'!AE50</f>
        <v>-2.2333197648664323E-2</v>
      </c>
      <c r="S11" s="155">
        <f>'FAC 2012-2018 BUS'!AE81</f>
        <v>-2.1250074773572988E-2</v>
      </c>
      <c r="T11" s="155">
        <f>'FAC 2012-2018 BUS'!AE112</f>
        <v>-1.9010478341480314E-2</v>
      </c>
    </row>
    <row r="12" spans="2:20" x14ac:dyDescent="0.25">
      <c r="B12" s="34" t="s">
        <v>66</v>
      </c>
      <c r="C12" s="155" t="e">
        <f>#REF!</f>
        <v>#REF!</v>
      </c>
      <c r="D12" s="155" t="e">
        <f>#REF!</f>
        <v>#REF!</v>
      </c>
      <c r="E12" s="155" t="e">
        <f>#REF!</f>
        <v>#REF!</v>
      </c>
      <c r="F12" s="155" t="e">
        <f>#REF!</f>
        <v>#REF!</v>
      </c>
      <c r="G12" s="155" t="e">
        <f>#REF!</f>
        <v>#REF!</v>
      </c>
      <c r="H12" s="155" t="e">
        <f>#REF!</f>
        <v>#REF!</v>
      </c>
      <c r="I12" s="155" t="e">
        <f>#REF!</f>
        <v>#REF!</v>
      </c>
      <c r="J12" s="155" t="e">
        <f>#REF!</f>
        <v>#REF!</v>
      </c>
      <c r="L12" s="34" t="s">
        <v>66</v>
      </c>
      <c r="M12" s="155">
        <f>'FAC 2012-2018 BUS'!I20</f>
        <v>0.24745695532860945</v>
      </c>
      <c r="N12" s="155">
        <f>'FAC 2012-2018 BUS'!I51</f>
        <v>0.34160841463653546</v>
      </c>
      <c r="O12" s="155">
        <f>'FAC 2012-2018 BUS'!I82</f>
        <v>0.28602617520484053</v>
      </c>
      <c r="P12" s="155">
        <f>'FAC 2012-2018 BUS'!I113</f>
        <v>0.12195121951219523</v>
      </c>
      <c r="Q12" s="155">
        <f>'FAC 2012-2018 BUS'!AE20</f>
        <v>-6.0137673637952679E-3</v>
      </c>
      <c r="R12" s="155">
        <f>'FAC 2012-2018 BUS'!AE51</f>
        <v>-6.6642731083288468E-3</v>
      </c>
      <c r="S12" s="155">
        <f>'FAC 2012-2018 BUS'!AE82</f>
        <v>-6.1658923284601524E-3</v>
      </c>
      <c r="T12" s="155">
        <f>'FAC 2012-2018 BUS'!AE113</f>
        <v>-2.3931125846201155E-3</v>
      </c>
    </row>
    <row r="13" spans="2:20" x14ac:dyDescent="0.25">
      <c r="B13" s="34" t="s">
        <v>67</v>
      </c>
      <c r="C13" s="155" t="e">
        <f>#REF!</f>
        <v>#REF!</v>
      </c>
      <c r="D13" s="155" t="e">
        <f>#REF!</f>
        <v>#REF!</v>
      </c>
      <c r="E13" s="155" t="e">
        <f>#REF!</f>
        <v>#REF!</v>
      </c>
      <c r="F13" s="155" t="e">
        <f>#REF!</f>
        <v>#REF!</v>
      </c>
      <c r="G13" s="155" t="e">
        <f>#REF!</f>
        <v>#REF!</v>
      </c>
      <c r="H13" s="155" t="e">
        <f>#REF!</f>
        <v>#REF!</v>
      </c>
      <c r="I13" s="155" t="e">
        <f>#REF!</f>
        <v>#REF!</v>
      </c>
      <c r="J13" s="155" t="e">
        <f>#REF!</f>
        <v>#REF!</v>
      </c>
      <c r="L13" s="34" t="s">
        <v>67</v>
      </c>
      <c r="M13" s="155">
        <f>'FAC 2012-2018 BUS'!I21</f>
        <v>8.8315124895590706</v>
      </c>
      <c r="N13" s="155" t="str">
        <f>'FAC 2012-2018 BUS'!I52</f>
        <v>-</v>
      </c>
      <c r="O13" s="155" t="str">
        <f>'FAC 2012-2018 BUS'!I83</f>
        <v>-</v>
      </c>
      <c r="P13" s="155">
        <f>'FAC 2012-2018 BUS'!I114</f>
        <v>6</v>
      </c>
      <c r="Q13" s="155">
        <f>'FAC 2012-2018 BUS'!AE21</f>
        <v>-0.15794615060075207</v>
      </c>
      <c r="R13" s="155">
        <f>'FAC 2012-2018 BUS'!AE52</f>
        <v>-0.10637138568285916</v>
      </c>
      <c r="S13" s="155">
        <f>'FAC 2012-2018 BUS'!AE83</f>
        <v>-8.8523784269639291E-2</v>
      </c>
      <c r="T13" s="155">
        <f>'FAC 2012-2018 BUS'!AE114</f>
        <v>-0.16589238570403916</v>
      </c>
    </row>
    <row r="14" spans="2:20" x14ac:dyDescent="0.25">
      <c r="B14" s="34" t="s">
        <v>67</v>
      </c>
      <c r="C14" s="155" t="e">
        <f>#REF!</f>
        <v>#REF!</v>
      </c>
      <c r="D14" s="155" t="e">
        <f>#REF!</f>
        <v>#REF!</v>
      </c>
      <c r="E14" s="155" t="e">
        <f>#REF!</f>
        <v>#REF!</v>
      </c>
      <c r="F14" s="155" t="e">
        <f>#REF!</f>
        <v>#REF!</v>
      </c>
      <c r="G14" s="155" t="e">
        <f>#REF!</f>
        <v>#REF!</v>
      </c>
      <c r="H14" s="155" t="e">
        <f>#REF!</f>
        <v>#REF!</v>
      </c>
      <c r="I14" s="155" t="e">
        <f>#REF!</f>
        <v>#REF!</v>
      </c>
      <c r="J14" s="155" t="e">
        <f>#REF!</f>
        <v>#REF!</v>
      </c>
      <c r="L14" s="34" t="s">
        <v>67</v>
      </c>
      <c r="M14" s="155" t="str">
        <f>'FAC 2012-2018 BUS'!I22</f>
        <v>-</v>
      </c>
      <c r="N14" s="155" t="str">
        <f>'FAC 2012-2018 BUS'!I53</f>
        <v>-</v>
      </c>
      <c r="O14" s="155" t="str">
        <f>'FAC 2012-2018 BUS'!I84</f>
        <v>-</v>
      </c>
      <c r="P14" s="155" t="str">
        <f>'FAC 2012-2018 BUS'!I115</f>
        <v>-</v>
      </c>
      <c r="Q14" s="155">
        <f>'FAC 2012-2018 BUS'!AE22</f>
        <v>0</v>
      </c>
      <c r="R14" s="155">
        <f>'FAC 2012-2018 BUS'!AE53</f>
        <v>0</v>
      </c>
      <c r="S14" s="155">
        <f>'FAC 2012-2018 BUS'!AE84</f>
        <v>0</v>
      </c>
      <c r="T14" s="155">
        <f>'FAC 2012-2018 BUS'!AE115</f>
        <v>0</v>
      </c>
    </row>
    <row r="15" spans="2:20" x14ac:dyDescent="0.25">
      <c r="B15" s="34" t="s">
        <v>68</v>
      </c>
      <c r="C15" s="155" t="e">
        <f>#REF!</f>
        <v>#REF!</v>
      </c>
      <c r="D15" s="155" t="e">
        <f>#REF!</f>
        <v>#REF!</v>
      </c>
      <c r="E15" s="155" t="e">
        <f>#REF!</f>
        <v>#REF!</v>
      </c>
      <c r="F15" s="155" t="e">
        <f>#REF!</f>
        <v>#REF!</v>
      </c>
      <c r="G15" s="155" t="e">
        <f>#REF!</f>
        <v>#REF!</v>
      </c>
      <c r="H15" s="155" t="e">
        <f>#REF!</f>
        <v>#REF!</v>
      </c>
      <c r="I15" s="155" t="e">
        <f>#REF!</f>
        <v>#REF!</v>
      </c>
      <c r="J15" s="155" t="e">
        <f>#REF!</f>
        <v>#REF!</v>
      </c>
      <c r="L15" s="34" t="s">
        <v>68</v>
      </c>
      <c r="M15" s="155">
        <f>'FAC 2012-2018 BUS'!I23</f>
        <v>2.9873558375720273</v>
      </c>
      <c r="N15" s="155">
        <f>'FAC 2012-2018 BUS'!I54</f>
        <v>9.090683136514766</v>
      </c>
      <c r="O15" s="155">
        <f>'FAC 2012-2018 BUS'!I85</f>
        <v>11.842199763207338</v>
      </c>
      <c r="P15" s="155" t="str">
        <f>'FAC 2012-2018 BUS'!I116</f>
        <v>-</v>
      </c>
      <c r="Q15" s="155">
        <f>'FAC 2012-2018 BUS'!AE23</f>
        <v>1.2864606903453977E-2</v>
      </c>
      <c r="R15" s="155">
        <f>'FAC 2012-2018 BUS'!AE54</f>
        <v>1.2490069584810333E-2</v>
      </c>
      <c r="S15" s="155">
        <f>'FAC 2012-2018 BUS'!AE85</f>
        <v>8.384450233574748E-3</v>
      </c>
      <c r="T15" s="155">
        <f>'FAC 2012-2018 BUS'!AE116</f>
        <v>1.6797360957080173E-2</v>
      </c>
    </row>
    <row r="16" spans="2:20" x14ac:dyDescent="0.25">
      <c r="B16" s="13" t="s">
        <v>69</v>
      </c>
      <c r="C16" s="156" t="e">
        <f>#REF!</f>
        <v>#REF!</v>
      </c>
      <c r="D16" s="156" t="e">
        <f>#REF!</f>
        <v>#REF!</v>
      </c>
      <c r="E16" s="156" t="e">
        <f>#REF!</f>
        <v>#REF!</v>
      </c>
      <c r="F16" s="156" t="e">
        <f>#REF!</f>
        <v>#REF!</v>
      </c>
      <c r="G16" s="156" t="e">
        <f>#REF!</f>
        <v>#REF!</v>
      </c>
      <c r="H16" s="156" t="e">
        <f>#REF!</f>
        <v>#REF!</v>
      </c>
      <c r="I16" s="156" t="e">
        <f>#REF!</f>
        <v>#REF!</v>
      </c>
      <c r="J16" s="156" t="e">
        <f>#REF!</f>
        <v>#REF!</v>
      </c>
      <c r="L16" s="13" t="s">
        <v>69</v>
      </c>
      <c r="M16" s="155" t="str">
        <f>'FAC 2012-2018 BUS'!I24</f>
        <v>-</v>
      </c>
      <c r="N16" s="155" t="str">
        <f>'FAC 2012-2018 BUS'!I55</f>
        <v>-</v>
      </c>
      <c r="O16" s="155" t="str">
        <f>'FAC 2012-2018 BUS'!I86</f>
        <v>-</v>
      </c>
      <c r="P16" s="155" t="str">
        <f>'FAC 2012-2018 BUS'!I117</f>
        <v>-</v>
      </c>
      <c r="Q16" s="155">
        <f>'FAC 2012-2018 BUS'!AE24</f>
        <v>-1.9163723360659631E-2</v>
      </c>
      <c r="R16" s="155">
        <f>'FAC 2012-2018 BUS'!AE55</f>
        <v>-1.0815837653592801E-2</v>
      </c>
      <c r="S16" s="155">
        <f>'FAC 2012-2018 BUS'!AE86</f>
        <v>-2.1665521334887699E-3</v>
      </c>
      <c r="T16" s="155">
        <f>'FAC 2012-2018 BUS'!AE117</f>
        <v>-2.7524847543249732E-2</v>
      </c>
    </row>
    <row r="17" spans="2:20" x14ac:dyDescent="0.25">
      <c r="B17" s="53" t="s">
        <v>77</v>
      </c>
      <c r="C17" s="157"/>
      <c r="D17" s="157"/>
      <c r="E17" s="157"/>
      <c r="F17" s="157"/>
      <c r="G17" s="157" t="e">
        <f>#REF!</f>
        <v>#REF!</v>
      </c>
      <c r="H17" s="157" t="e">
        <f>#REF!</f>
        <v>#REF!</v>
      </c>
      <c r="I17" s="157" t="e">
        <f>#REF!</f>
        <v>#REF!</v>
      </c>
      <c r="J17" s="157" t="e">
        <f>#REF!</f>
        <v>#REF!</v>
      </c>
      <c r="L17" s="53" t="s">
        <v>77</v>
      </c>
      <c r="M17" s="157"/>
      <c r="N17" s="157"/>
      <c r="O17" s="157"/>
      <c r="P17" s="157"/>
      <c r="Q17" s="157">
        <f>'FAC 2012-2018 BUS'!AE25</f>
        <v>0</v>
      </c>
      <c r="R17" s="157">
        <f>'FAC 2012-2018 BUS'!AE56</f>
        <v>0</v>
      </c>
      <c r="S17" s="157">
        <f>'FAC 2012-2018 BUS'!AE87</f>
        <v>6.0122963052330926E-3</v>
      </c>
      <c r="T17" s="157">
        <f>'FAC 2012-2018 BUS'!AE118</f>
        <v>0</v>
      </c>
    </row>
    <row r="18" spans="2:20" hidden="1" x14ac:dyDescent="0.25">
      <c r="B18" s="34"/>
      <c r="C18" s="155"/>
      <c r="D18" s="155"/>
      <c r="E18" s="155"/>
      <c r="F18" s="155"/>
      <c r="G18" s="155" t="e">
        <f>#REF!</f>
        <v>#REF!</v>
      </c>
      <c r="H18" s="155" t="e">
        <f>#REF!</f>
        <v>#REF!</v>
      </c>
      <c r="I18" s="155" t="e">
        <f>#REF!</f>
        <v>#REF!</v>
      </c>
      <c r="J18" s="155" t="e">
        <f>#REF!</f>
        <v>#REF!</v>
      </c>
      <c r="L18" s="34"/>
      <c r="M18" s="155"/>
      <c r="N18" s="155"/>
      <c r="O18" s="155"/>
      <c r="P18" s="155"/>
      <c r="Q18" s="155">
        <f>'FAC 2012-2018 BUS'!AE26</f>
        <v>0</v>
      </c>
      <c r="R18" s="155">
        <f>'FAC 2012-2018 BUS'!AE57</f>
        <v>0</v>
      </c>
      <c r="S18" s="155" t="e">
        <f>#REF!</f>
        <v>#REF!</v>
      </c>
      <c r="T18" s="155">
        <f>'FAC 2012-2018 BUS'!AE119</f>
        <v>0</v>
      </c>
    </row>
    <row r="19" spans="2:20" x14ac:dyDescent="0.25">
      <c r="B19" s="34" t="s">
        <v>35</v>
      </c>
      <c r="C19" s="155"/>
      <c r="D19" s="155"/>
      <c r="E19" s="155"/>
      <c r="F19" s="155"/>
      <c r="G19" s="155" t="e">
        <f>#REF!</f>
        <v>#REF!</v>
      </c>
      <c r="H19" s="155" t="e">
        <f>#REF!</f>
        <v>#REF!</v>
      </c>
      <c r="I19" s="155" t="e">
        <f>#REF!</f>
        <v>#REF!</v>
      </c>
      <c r="J19" s="155" t="e">
        <f>#REF!</f>
        <v>#REF!</v>
      </c>
      <c r="L19" s="34" t="s">
        <v>35</v>
      </c>
      <c r="M19" s="155"/>
      <c r="N19" s="155"/>
      <c r="O19" s="155"/>
      <c r="P19" s="155"/>
      <c r="Q19" s="155">
        <f>'FAC 2012-2018 BUS'!AE27</f>
        <v>-0.17423882698207099</v>
      </c>
      <c r="R19" s="155">
        <f>'FAC 2012-2018 BUS'!AE58</f>
        <v>-0.11798153507229225</v>
      </c>
      <c r="S19" s="155">
        <f>'FAC 2012-2018 BUS'!AE89</f>
        <v>-0.11067049447061215</v>
      </c>
      <c r="T19" s="155">
        <f>'FAC 2012-2018 BUS'!AE120</f>
        <v>-0.20098702061935322</v>
      </c>
    </row>
    <row r="20" spans="2:20" hidden="1" x14ac:dyDescent="0.25">
      <c r="B20" s="11" t="s">
        <v>29</v>
      </c>
      <c r="C20" s="155"/>
      <c r="D20" s="155"/>
      <c r="E20" s="155"/>
      <c r="F20" s="155"/>
      <c r="G20" s="155" t="e">
        <f>#REF!</f>
        <v>#REF!</v>
      </c>
      <c r="H20" s="155" t="e">
        <f>#REF!</f>
        <v>#REF!</v>
      </c>
      <c r="I20" s="155" t="e">
        <f>#REF!</f>
        <v>#REF!</v>
      </c>
      <c r="J20" s="155" t="e">
        <f>#REF!</f>
        <v>#REF!</v>
      </c>
      <c r="L20" s="11" t="s">
        <v>29</v>
      </c>
      <c r="M20" s="155"/>
      <c r="N20" s="155"/>
      <c r="O20" s="155"/>
      <c r="P20" s="155"/>
      <c r="Q20" s="155">
        <f>'FAC 2012-2018 BUS'!AE28</f>
        <v>0</v>
      </c>
      <c r="R20" s="155">
        <f>'FAC 2012-2018 BUS'!AE59</f>
        <v>0</v>
      </c>
      <c r="S20" s="155" t="e">
        <f>#REF!</f>
        <v>#REF!</v>
      </c>
      <c r="T20" s="155">
        <f>'FAC 2012-2018 BUS'!AE121</f>
        <v>0</v>
      </c>
    </row>
    <row r="21" spans="2:20" ht="16.5" thickBot="1" x14ac:dyDescent="0.3">
      <c r="B21" s="14" t="s">
        <v>38</v>
      </c>
      <c r="C21" s="158"/>
      <c r="D21" s="158"/>
      <c r="E21" s="158"/>
      <c r="F21" s="158"/>
      <c r="G21" s="158" t="e">
        <f>#REF!</f>
        <v>#REF!</v>
      </c>
      <c r="H21" s="158" t="e">
        <f>#REF!</f>
        <v>#REF!</v>
      </c>
      <c r="I21" s="158" t="e">
        <f>#REF!</f>
        <v>#REF!</v>
      </c>
      <c r="J21" s="158" t="e">
        <f>#REF!</f>
        <v>#REF!</v>
      </c>
      <c r="L21" s="14" t="s">
        <v>38</v>
      </c>
      <c r="M21" s="158"/>
      <c r="N21" s="158"/>
      <c r="O21" s="158"/>
      <c r="P21" s="158"/>
      <c r="Q21" s="158">
        <f>'FAC 2012-2018 BUS'!AE29</f>
        <v>5.797136707899736E-2</v>
      </c>
      <c r="R21" s="158">
        <f>'FAC 2012-2018 BUS'!AE60</f>
        <v>-6.2550915226445181E-2</v>
      </c>
      <c r="S21" s="158">
        <f>'FAC 2012-2018 BUS'!AE91</f>
        <v>-4.2862196882613737E-2</v>
      </c>
      <c r="T21" s="158">
        <f>'FAC 2012-2018 BUS'!AE122</f>
        <v>0.14121205921884503</v>
      </c>
    </row>
    <row r="22" spans="2:20" ht="17.25" hidden="1" thickTop="1" thickBot="1" x14ac:dyDescent="0.3">
      <c r="B22" s="14" t="s">
        <v>73</v>
      </c>
      <c r="C22" s="159"/>
      <c r="D22" s="159"/>
      <c r="E22" s="159"/>
      <c r="F22" s="159"/>
      <c r="G22" s="159" t="e">
        <f>#REF!</f>
        <v>#REF!</v>
      </c>
      <c r="H22" s="159" t="e">
        <f>#REF!</f>
        <v>#REF!</v>
      </c>
      <c r="I22" s="159" t="e">
        <f>#REF!</f>
        <v>#REF!</v>
      </c>
      <c r="J22" s="159" t="e">
        <f>#REF!</f>
        <v>#REF!</v>
      </c>
      <c r="L22" s="14" t="s">
        <v>73</v>
      </c>
      <c r="M22" s="159"/>
      <c r="N22" s="159"/>
      <c r="O22" s="159"/>
      <c r="P22" s="159"/>
      <c r="Q22" s="159">
        <f>'FAC 2012-2018 BUS'!AE30</f>
        <v>-0.11626745990307363</v>
      </c>
      <c r="R22" s="159">
        <f>'FAC 2012-2018 BUS'!AE61</f>
        <v>-0.18053245029873743</v>
      </c>
      <c r="S22" s="159" t="e">
        <f>#REF!</f>
        <v>#REF!</v>
      </c>
      <c r="T22" s="159">
        <f>'FAC 2012-2018 BUS'!AE123</f>
        <v>-5.9774961400508198E-2</v>
      </c>
    </row>
    <row r="23" spans="2:20" ht="17.25" thickTop="1" thickBot="1" x14ac:dyDescent="0.3">
      <c r="B23" s="139" t="s">
        <v>80</v>
      </c>
      <c r="C23" s="159"/>
      <c r="D23" s="159"/>
      <c r="E23" s="159"/>
      <c r="F23" s="159"/>
      <c r="G23" s="159" t="e">
        <f>#REF!</f>
        <v>#REF!</v>
      </c>
      <c r="H23" s="159" t="e">
        <f>#REF!</f>
        <v>#REF!</v>
      </c>
      <c r="I23" s="159" t="e">
        <f>#REF!</f>
        <v>#REF!</v>
      </c>
      <c r="J23" s="159" t="e">
        <f>#REF!</f>
        <v>#REF!</v>
      </c>
      <c r="L23" s="139" t="s">
        <v>80</v>
      </c>
      <c r="M23" s="159"/>
      <c r="N23" s="159"/>
      <c r="O23" s="159"/>
      <c r="P23" s="159"/>
      <c r="Q23" s="159">
        <f>'FAC 2012-2018 BUS'!AE31</f>
        <v>-0.11626745990307363</v>
      </c>
      <c r="R23" s="159">
        <f>'FAC 2012-2018 BUS'!AE62</f>
        <v>-0.18053245029873743</v>
      </c>
      <c r="S23" s="159">
        <f>'FAC 2012-2018 BUS'!AE93</f>
        <v>-0.15353269135322589</v>
      </c>
      <c r="T23" s="159">
        <f>'FAC 2012-2018 BUS'!AE124</f>
        <v>-5.9774961400508198E-2</v>
      </c>
    </row>
    <row r="24" spans="2:20" ht="16.5" thickTop="1" x14ac:dyDescent="0.25">
      <c r="B24" s="24"/>
      <c r="C24" s="161"/>
      <c r="D24" s="161"/>
      <c r="E24" s="161"/>
      <c r="F24" s="161"/>
      <c r="G24" s="161"/>
      <c r="H24" s="161"/>
      <c r="I24" s="161"/>
      <c r="J24" s="161"/>
      <c r="L24" s="24"/>
      <c r="M24" s="161"/>
      <c r="N24" s="161"/>
      <c r="O24" s="161"/>
      <c r="P24" s="161"/>
      <c r="Q24" s="161"/>
      <c r="R24" s="161"/>
      <c r="S24" s="161"/>
      <c r="T24" s="161"/>
    </row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showGridLines="0" topLeftCell="H1" workbookViewId="0">
      <selection activeCell="Q15" sqref="Q15"/>
    </sheetView>
  </sheetViews>
  <sheetFormatPr defaultColWidth="8.875" defaultRowHeight="15.75" x14ac:dyDescent="0.25"/>
  <cols>
    <col min="1" max="1" width="4.125" customWidth="1"/>
    <col min="2" max="2" width="27" customWidth="1"/>
    <col min="3" max="3" width="8.375" bestFit="1" customWidth="1"/>
    <col min="4" max="4" width="8" bestFit="1" customWidth="1"/>
    <col min="5" max="5" width="8" hidden="1" customWidth="1"/>
    <col min="6" max="6" width="7.375" bestFit="1" customWidth="1"/>
    <col min="7" max="7" width="8.375" bestFit="1" customWidth="1"/>
    <col min="8" max="8" width="8" bestFit="1" customWidth="1"/>
    <col min="9" max="9" width="8" hidden="1" customWidth="1"/>
    <col min="10" max="10" width="7.375" bestFit="1" customWidth="1"/>
    <col min="11" max="11" width="5.125" customWidth="1"/>
    <col min="12" max="12" width="26.87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75" bestFit="1" customWidth="1"/>
  </cols>
  <sheetData>
    <row r="2" spans="2:21" x14ac:dyDescent="0.25">
      <c r="B2" s="160" t="s">
        <v>88</v>
      </c>
      <c r="L2" s="160" t="s">
        <v>89</v>
      </c>
    </row>
    <row r="3" spans="2:21" ht="16.5" thickBot="1" x14ac:dyDescent="0.3"/>
    <row r="4" spans="2:21" ht="16.5" thickTop="1" x14ac:dyDescent="0.25">
      <c r="B4" s="150"/>
      <c r="C4" s="166" t="s">
        <v>87</v>
      </c>
      <c r="D4" s="166"/>
      <c r="E4" s="166"/>
      <c r="F4" s="166"/>
      <c r="G4" s="166" t="s">
        <v>81</v>
      </c>
      <c r="H4" s="166"/>
      <c r="I4" s="166"/>
      <c r="J4" s="166"/>
      <c r="L4" s="150"/>
      <c r="M4" s="166" t="s">
        <v>87</v>
      </c>
      <c r="N4" s="166"/>
      <c r="O4" s="166"/>
      <c r="P4" s="166"/>
      <c r="Q4" s="166" t="s">
        <v>81</v>
      </c>
      <c r="R4" s="166"/>
      <c r="S4" s="166"/>
      <c r="T4" s="166"/>
    </row>
    <row r="5" spans="2:21" x14ac:dyDescent="0.25">
      <c r="B5" s="13" t="s">
        <v>24</v>
      </c>
      <c r="C5" s="36" t="s">
        <v>82</v>
      </c>
      <c r="D5" s="36" t="s">
        <v>83</v>
      </c>
      <c r="E5" s="36" t="s">
        <v>84</v>
      </c>
      <c r="F5" s="36" t="s">
        <v>37</v>
      </c>
      <c r="G5" s="36" t="s">
        <v>82</v>
      </c>
      <c r="H5" s="36" t="s">
        <v>83</v>
      </c>
      <c r="I5" s="36" t="s">
        <v>84</v>
      </c>
      <c r="J5" s="36" t="s">
        <v>37</v>
      </c>
      <c r="L5" s="13" t="s">
        <v>24</v>
      </c>
      <c r="M5" s="36" t="s">
        <v>82</v>
      </c>
      <c r="N5" s="36" t="s">
        <v>83</v>
      </c>
      <c r="O5" s="36" t="s">
        <v>84</v>
      </c>
      <c r="P5" s="36" t="s">
        <v>37</v>
      </c>
      <c r="Q5" s="36" t="s">
        <v>82</v>
      </c>
      <c r="R5" s="36" t="s">
        <v>83</v>
      </c>
      <c r="S5" s="36" t="s">
        <v>84</v>
      </c>
      <c r="T5" s="36" t="s">
        <v>37</v>
      </c>
    </row>
    <row r="6" spans="2:21" x14ac:dyDescent="0.25">
      <c r="B6" s="34" t="s">
        <v>48</v>
      </c>
      <c r="C6" s="155" t="e">
        <f>#REF!</f>
        <v>#REF!</v>
      </c>
      <c r="D6" s="155" t="e">
        <f>#REF!</f>
        <v>#REF!</v>
      </c>
      <c r="E6" s="155"/>
      <c r="F6" s="155" t="e">
        <f>#REF!</f>
        <v>#REF!</v>
      </c>
      <c r="G6" s="155" t="e">
        <f>#REF!</f>
        <v>#REF!</v>
      </c>
      <c r="H6" s="155" t="e">
        <f>#REF!</f>
        <v>#REF!</v>
      </c>
      <c r="I6" s="155"/>
      <c r="J6" s="155" t="e">
        <f>#REF!</f>
        <v>#REF!</v>
      </c>
      <c r="L6" s="34" t="s">
        <v>48</v>
      </c>
      <c r="M6" s="155">
        <f>'FAC 2012-2018 RAIL'!I13</f>
        <v>0.11140593828558942</v>
      </c>
      <c r="N6" s="155">
        <f>'FAC 2012-2018 RAIL'!I44</f>
        <v>0.15785466717464125</v>
      </c>
      <c r="O6" s="155"/>
      <c r="P6" s="155">
        <f>'FAC 2012-2018 RAIL'!I107</f>
        <v>3.3747221380361569E-2</v>
      </c>
      <c r="Q6" s="155">
        <f>'FAC 2012-2018 RAIL'!AE13</f>
        <v>0.11832237740408555</v>
      </c>
      <c r="R6" s="155">
        <f>'FAC 2012-2018 RAIL'!AE44</f>
        <v>0.2201605807144284</v>
      </c>
      <c r="S6" s="155"/>
      <c r="T6" s="155">
        <f>'FAC 2012-2018 RAIL'!AE107</f>
        <v>2.8299925151905034E-2</v>
      </c>
    </row>
    <row r="7" spans="2:21" x14ac:dyDescent="0.25">
      <c r="B7" s="34" t="s">
        <v>75</v>
      </c>
      <c r="C7" s="155" t="e">
        <f>#REF!</f>
        <v>#REF!</v>
      </c>
      <c r="D7" s="155" t="e">
        <f>#REF!</f>
        <v>#REF!</v>
      </c>
      <c r="E7" s="155"/>
      <c r="F7" s="155" t="e">
        <f>#REF!</f>
        <v>#REF!</v>
      </c>
      <c r="G7" s="155" t="e">
        <f>#REF!</f>
        <v>#REF!</v>
      </c>
      <c r="H7" s="155" t="e">
        <f>#REF!</f>
        <v>#REF!</v>
      </c>
      <c r="I7" s="155"/>
      <c r="J7" s="155" t="e">
        <f>#REF!</f>
        <v>#REF!</v>
      </c>
      <c r="L7" s="34" t="s">
        <v>75</v>
      </c>
      <c r="M7" s="155">
        <f>'FAC 2012-2018 RAIL'!I14</f>
        <v>0.13315698363473705</v>
      </c>
      <c r="N7" s="155">
        <f>'FAC 2012-2018 RAIL'!I45</f>
        <v>9.2193886584085449E-2</v>
      </c>
      <c r="O7" s="155"/>
      <c r="P7" s="155">
        <f>'FAC 2012-2018 RAIL'!I108</f>
        <v>0.15282973628165708</v>
      </c>
      <c r="Q7" s="155">
        <f>'FAC 2012-2018 RAIL'!AE14</f>
        <v>-4.6696016043700724E-2</v>
      </c>
      <c r="R7" s="155">
        <f>'FAC 2012-2018 RAIL'!AE45</f>
        <v>-1.4806563185113052E-2</v>
      </c>
      <c r="S7" s="155"/>
      <c r="T7" s="155">
        <f>'FAC 2012-2018 RAIL'!AE108</f>
        <v>-5.6719865382139932E-2</v>
      </c>
      <c r="U7" s="165"/>
    </row>
    <row r="8" spans="2:21" x14ac:dyDescent="0.25">
      <c r="B8" s="34" t="s">
        <v>71</v>
      </c>
      <c r="C8" s="155" t="e">
        <f>#REF!</f>
        <v>#REF!</v>
      </c>
      <c r="D8" s="155" t="e">
        <f>#REF!</f>
        <v>#REF!</v>
      </c>
      <c r="E8" s="155"/>
      <c r="F8" s="155" t="e">
        <f>#REF!</f>
        <v>#REF!</v>
      </c>
      <c r="G8" s="155" t="e">
        <f>#REF!</f>
        <v>#REF!</v>
      </c>
      <c r="H8" s="155" t="e">
        <f>#REF!</f>
        <v>#REF!</v>
      </c>
      <c r="I8" s="155"/>
      <c r="J8" s="155" t="e">
        <f>#REF!</f>
        <v>#REF!</v>
      </c>
      <c r="L8" s="34" t="s">
        <v>71</v>
      </c>
      <c r="M8" s="155">
        <f>'FAC 2012-2018 RAIL'!I15</f>
        <v>6.0863671763382365E-2</v>
      </c>
      <c r="N8" s="155">
        <f>'FAC 2012-2018 RAIL'!I46</f>
        <v>3.4706900398380203E-2</v>
      </c>
      <c r="O8" s="155"/>
      <c r="P8" s="155">
        <f>'FAC 2012-2018 RAIL'!I109</f>
        <v>6.8027813555046501E-2</v>
      </c>
      <c r="Q8" s="155">
        <f>'FAC 2012-2018 RAIL'!AE15</f>
        <v>2.1804295747679163E-2</v>
      </c>
      <c r="R8" s="155">
        <f>'FAC 2012-2018 RAIL'!AE46</f>
        <v>2.1464716713452195E-2</v>
      </c>
      <c r="S8" s="155"/>
      <c r="T8" s="155">
        <f>'FAC 2012-2018 RAIL'!AE109</f>
        <v>2.2640878184677683E-2</v>
      </c>
      <c r="U8" s="165"/>
    </row>
    <row r="9" spans="2:21" x14ac:dyDescent="0.25">
      <c r="B9" s="34" t="s">
        <v>72</v>
      </c>
      <c r="C9" s="155" t="e">
        <f>#REF!</f>
        <v>#REF!</v>
      </c>
      <c r="D9" s="155" t="e">
        <f>#REF!</f>
        <v>#REF!</v>
      </c>
      <c r="E9" s="155"/>
      <c r="F9" s="155" t="e">
        <f>#REF!</f>
        <v>#REF!</v>
      </c>
      <c r="G9" s="155" t="e">
        <f>#REF!</f>
        <v>#REF!</v>
      </c>
      <c r="H9" s="155" t="e">
        <f>#REF!</f>
        <v>#REF!</v>
      </c>
      <c r="I9" s="155"/>
      <c r="J9" s="155" t="e">
        <f>#REF!</f>
        <v>#REF!</v>
      </c>
      <c r="L9" s="34" t="s">
        <v>72</v>
      </c>
      <c r="M9" s="155">
        <f>'FAC 2012-2018 RAIL'!I16</f>
        <v>-0.28973494486419482</v>
      </c>
      <c r="N9" s="155">
        <f>'FAC 2012-2018 RAIL'!I47</f>
        <v>-0.28095834560796218</v>
      </c>
      <c r="O9" s="155"/>
      <c r="P9" s="155">
        <f>'FAC 2012-2018 RAIL'!I110</f>
        <v>-0.28941668897379358</v>
      </c>
      <c r="Q9" s="155">
        <f>'FAC 2012-2018 RAIL'!AE16</f>
        <v>-5.2375274030041573E-2</v>
      </c>
      <c r="R9" s="155">
        <f>'FAC 2012-2018 RAIL'!AE47</f>
        <v>-4.9841381273805871E-2</v>
      </c>
      <c r="S9" s="155"/>
      <c r="T9" s="155">
        <f>'FAC 2012-2018 RAIL'!AE110</f>
        <v>-5.5765505491367794E-2</v>
      </c>
      <c r="U9" s="165"/>
    </row>
    <row r="10" spans="2:21" x14ac:dyDescent="0.25">
      <c r="B10" s="34" t="s">
        <v>76</v>
      </c>
      <c r="C10" s="155" t="e">
        <f>#REF!</f>
        <v>#REF!</v>
      </c>
      <c r="D10" s="155" t="e">
        <f>#REF!</f>
        <v>#REF!</v>
      </c>
      <c r="E10" s="155"/>
      <c r="F10" s="155" t="e">
        <f>#REF!</f>
        <v>#REF!</v>
      </c>
      <c r="G10" s="155" t="e">
        <f>#REF!</f>
        <v>#REF!</v>
      </c>
      <c r="H10" s="155" t="e">
        <f>#REF!</f>
        <v>#REF!</v>
      </c>
      <c r="I10" s="155"/>
      <c r="J10" s="155" t="e">
        <f>#REF!</f>
        <v>#REF!</v>
      </c>
      <c r="L10" s="34" t="s">
        <v>76</v>
      </c>
      <c r="M10" s="155">
        <f>'FAC 2012-2018 RAIL'!I17</f>
        <v>-6.8281354379317816E-2</v>
      </c>
      <c r="N10" s="155">
        <f>'FAC 2012-2018 RAIL'!I48</f>
        <v>-0.14609351381342839</v>
      </c>
      <c r="O10" s="155"/>
      <c r="P10" s="155">
        <f>'FAC 2012-2018 RAIL'!I111</f>
        <v>-4.7603935258648034E-2</v>
      </c>
      <c r="Q10" s="155">
        <f>'FAC 2012-2018 RAIL'!AE17</f>
        <v>-5.3531303136936242E-3</v>
      </c>
      <c r="R10" s="155">
        <f>'FAC 2012-2018 RAIL'!AE48</f>
        <v>-8.5076899969298361E-3</v>
      </c>
      <c r="S10" s="155"/>
      <c r="T10" s="155">
        <f>'FAC 2012-2018 RAIL'!AE111</f>
        <v>-1.0739207553881195E-2</v>
      </c>
      <c r="U10" s="165"/>
    </row>
    <row r="11" spans="2:21" x14ac:dyDescent="0.25">
      <c r="B11" s="34" t="s">
        <v>70</v>
      </c>
      <c r="C11" s="155" t="e">
        <f>#REF!</f>
        <v>#REF!</v>
      </c>
      <c r="D11" s="155" t="e">
        <f>#REF!</f>
        <v>#REF!</v>
      </c>
      <c r="E11" s="155"/>
      <c r="F11" s="155" t="e">
        <f>#REF!</f>
        <v>#REF!</v>
      </c>
      <c r="G11" s="155" t="e">
        <f>#REF!</f>
        <v>#REF!</v>
      </c>
      <c r="H11" s="155" t="e">
        <f>#REF!</f>
        <v>#REF!</v>
      </c>
      <c r="I11" s="155"/>
      <c r="J11" s="155" t="e">
        <f>#REF!</f>
        <v>#REF!</v>
      </c>
      <c r="L11" s="34" t="s">
        <v>70</v>
      </c>
      <c r="M11" s="155">
        <f>'FAC 2012-2018 RAIL'!I18</f>
        <v>7.8106358011595933E-3</v>
      </c>
      <c r="N11" s="155">
        <f>'FAC 2012-2018 RAIL'!I49</f>
        <v>-3.2168809487497563E-2</v>
      </c>
      <c r="O11" s="155"/>
      <c r="P11" s="155">
        <f>'FAC 2012-2018 RAIL'!I112</f>
        <v>-1.6923718250433928E-2</v>
      </c>
      <c r="Q11" s="155">
        <f>'FAC 2012-2018 RAIL'!AE18</f>
        <v>1.3767782373419535E-3</v>
      </c>
      <c r="R11" s="155">
        <f>'FAC 2012-2018 RAIL'!AE49</f>
        <v>-1.3493764938738847E-3</v>
      </c>
      <c r="S11" s="155"/>
      <c r="T11" s="155">
        <f>'FAC 2012-2018 RAIL'!AE112</f>
        <v>-5.6406024028406547E-3</v>
      </c>
      <c r="U11" s="165"/>
    </row>
    <row r="12" spans="2:21" x14ac:dyDescent="0.25">
      <c r="B12" s="34" t="s">
        <v>65</v>
      </c>
      <c r="C12" s="155" t="e">
        <f>#REF!</f>
        <v>#REF!</v>
      </c>
      <c r="D12" s="155" t="e">
        <f>#REF!</f>
        <v>#REF!</v>
      </c>
      <c r="E12" s="155"/>
      <c r="F12" s="155" t="e">
        <f>#REF!</f>
        <v>#REF!</v>
      </c>
      <c r="G12" s="155" t="e">
        <f>#REF!</f>
        <v>#REF!</v>
      </c>
      <c r="H12" s="155" t="e">
        <f>#REF!</f>
        <v>#REF!</v>
      </c>
      <c r="I12" s="155"/>
      <c r="J12" s="155" t="e">
        <f>#REF!</f>
        <v>#REF!</v>
      </c>
      <c r="L12" s="34" t="s">
        <v>65</v>
      </c>
      <c r="M12" s="155">
        <f>'FAC 2012-2018 RAIL'!I19</f>
        <v>0.11200637914478806</v>
      </c>
      <c r="N12" s="155">
        <f>'FAC 2012-2018 RAIL'!I50</f>
        <v>9.8107349282175349E-2</v>
      </c>
      <c r="O12" s="155"/>
      <c r="P12" s="155">
        <f>'FAC 2012-2018 RAIL'!I113</f>
        <v>8.3566354398319831E-2</v>
      </c>
      <c r="Q12" s="155">
        <f>'FAC 2012-2018 RAIL'!AE19</f>
        <v>-2.6769074565014966E-2</v>
      </c>
      <c r="R12" s="155">
        <f>'FAC 2012-2018 RAIL'!AE50</f>
        <v>-2.3746866611805351E-2</v>
      </c>
      <c r="S12" s="155"/>
      <c r="T12" s="155">
        <f>'FAC 2012-2018 RAIL'!AE113</f>
        <v>-2.178721672379191E-2</v>
      </c>
      <c r="U12" s="165"/>
    </row>
    <row r="13" spans="2:21" x14ac:dyDescent="0.25">
      <c r="B13" s="34" t="s">
        <v>66</v>
      </c>
      <c r="C13" s="155" t="e">
        <f>#REF!</f>
        <v>#REF!</v>
      </c>
      <c r="D13" s="155" t="e">
        <f>#REF!</f>
        <v>#REF!</v>
      </c>
      <c r="E13" s="155"/>
      <c r="F13" s="155" t="e">
        <f>#REF!</f>
        <v>#REF!</v>
      </c>
      <c r="G13" s="155" t="e">
        <f>#REF!</f>
        <v>#REF!</v>
      </c>
      <c r="H13" s="155" t="e">
        <f>#REF!</f>
        <v>#REF!</v>
      </c>
      <c r="I13" s="155"/>
      <c r="J13" s="155" t="e">
        <f>#REF!</f>
        <v>#REF!</v>
      </c>
      <c r="L13" s="34" t="s">
        <v>66</v>
      </c>
      <c r="M13" s="155">
        <f>'FAC 2012-2018 RAIL'!I20</f>
        <v>0.24701675291615133</v>
      </c>
      <c r="N13" s="155">
        <f>'FAC 2012-2018 RAIL'!I51</f>
        <v>0.33640877162207183</v>
      </c>
      <c r="O13" s="155"/>
      <c r="P13" s="155">
        <f>'FAC 2012-2018 RAIL'!I114</f>
        <v>0.12195121951219523</v>
      </c>
      <c r="Q13" s="155">
        <f>'FAC 2012-2018 RAIL'!AE20</f>
        <v>-6.0277148784564222E-3</v>
      </c>
      <c r="R13" s="155">
        <f>'FAC 2012-2018 RAIL'!AE51</f>
        <v>-8.2270083895611378E-3</v>
      </c>
      <c r="S13" s="155"/>
      <c r="T13" s="155">
        <f>'FAC 2012-2018 RAIL'!AE114</f>
        <v>-2.6726562744056786E-3</v>
      </c>
      <c r="U13" s="165"/>
    </row>
    <row r="14" spans="2:21" x14ac:dyDescent="0.25">
      <c r="B14" s="34" t="s">
        <v>67</v>
      </c>
      <c r="C14" s="155" t="e">
        <f>#REF!</f>
        <v>#REF!</v>
      </c>
      <c r="D14" s="155" t="e">
        <f>#REF!</f>
        <v>#REF!</v>
      </c>
      <c r="E14" s="155"/>
      <c r="F14" s="155" t="e">
        <f>#REF!</f>
        <v>#REF!</v>
      </c>
      <c r="G14" s="155" t="e">
        <f>#REF!</f>
        <v>#REF!</v>
      </c>
      <c r="H14" s="155" t="e">
        <f>#REF!</f>
        <v>#REF!</v>
      </c>
      <c r="I14" s="155"/>
      <c r="J14" s="155" t="e">
        <f>#REF!</f>
        <v>#REF!</v>
      </c>
      <c r="L14" s="34" t="s">
        <v>67</v>
      </c>
      <c r="M14" s="155" t="str">
        <f>'FAC 2012-2018 RAIL'!I21</f>
        <v>-</v>
      </c>
      <c r="N14" s="155" t="str">
        <f>'FAC 2012-2018 RAIL'!I52</f>
        <v>-</v>
      </c>
      <c r="O14" s="155"/>
      <c r="P14" s="155" t="str">
        <f>'FAC 2012-2018 RAIL'!I115</f>
        <v>-</v>
      </c>
      <c r="Q14" s="155">
        <f>'FAC 2012-2018 RAIL'!AE21</f>
        <v>0</v>
      </c>
      <c r="R14" s="155">
        <f>'FAC 2012-2018 RAIL'!AE52</f>
        <v>0</v>
      </c>
      <c r="S14" s="155"/>
      <c r="T14" s="155">
        <f>'FAC 2012-2018 RAIL'!AE115</f>
        <v>0</v>
      </c>
      <c r="U14" s="165"/>
    </row>
    <row r="15" spans="2:21" x14ac:dyDescent="0.25">
      <c r="B15" s="34" t="s">
        <v>67</v>
      </c>
      <c r="C15" s="155" t="e">
        <f>#REF!</f>
        <v>#REF!</v>
      </c>
      <c r="D15" s="155" t="e">
        <f>#REF!</f>
        <v>#REF!</v>
      </c>
      <c r="E15" s="155"/>
      <c r="F15" s="155" t="e">
        <f>#REF!</f>
        <v>#REF!</v>
      </c>
      <c r="G15" s="155" t="e">
        <f>#REF!</f>
        <v>#REF!</v>
      </c>
      <c r="H15" s="155" t="e">
        <f>#REF!</f>
        <v>#REF!</v>
      </c>
      <c r="I15" s="155"/>
      <c r="J15" s="155" t="e">
        <f>#REF!</f>
        <v>#REF!</v>
      </c>
      <c r="L15" s="34" t="s">
        <v>67</v>
      </c>
      <c r="M15" s="155">
        <f>'FAC 2012-2018 RAIL'!I22</f>
        <v>8.938939268995977</v>
      </c>
      <c r="N15" s="155" t="str">
        <f>'FAC 2012-2018 RAIL'!I53</f>
        <v>-</v>
      </c>
      <c r="O15" s="155"/>
      <c r="P15" s="155">
        <f>'FAC 2012-2018 RAIL'!I116</f>
        <v>6</v>
      </c>
      <c r="Q15" s="155">
        <f>'FAC 2012-2018 RAIL'!AE22</f>
        <v>-4.8537035191924753E-2</v>
      </c>
      <c r="R15" s="155">
        <f>'FAC 2012-2018 RAIL'!AE53</f>
        <v>-3.4406196865532195E-2</v>
      </c>
      <c r="S15" s="155"/>
      <c r="T15" s="155">
        <f>'FAC 2012-2018 RAIL'!AE116</f>
        <v>-5.3452351961336006E-2</v>
      </c>
      <c r="U15" s="165"/>
    </row>
    <row r="16" spans="2:21" x14ac:dyDescent="0.25">
      <c r="B16" s="34" t="s">
        <v>68</v>
      </c>
      <c r="C16" s="155" t="e">
        <f>#REF!</f>
        <v>#REF!</v>
      </c>
      <c r="D16" s="155" t="e">
        <f>#REF!</f>
        <v>#REF!</v>
      </c>
      <c r="E16" s="155"/>
      <c r="F16" s="155" t="e">
        <f>#REF!</f>
        <v>#REF!</v>
      </c>
      <c r="G16" s="155" t="e">
        <f>#REF!</f>
        <v>#REF!</v>
      </c>
      <c r="H16" s="155" t="e">
        <f>#REF!</f>
        <v>#REF!</v>
      </c>
      <c r="I16" s="155"/>
      <c r="J16" s="155" t="e">
        <f>#REF!</f>
        <v>#REF!</v>
      </c>
      <c r="L16" s="34" t="s">
        <v>68</v>
      </c>
      <c r="M16" s="155">
        <f>'FAC 2012-2018 RAIL'!I23</f>
        <v>1.5850064749610957</v>
      </c>
      <c r="N16" s="155">
        <f>'FAC 2012-2018 RAIL'!I54</f>
        <v>1.9898218819867717</v>
      </c>
      <c r="O16" s="155"/>
      <c r="P16" s="155" t="str">
        <f>'FAC 2012-2018 RAIL'!I117</f>
        <v>-</v>
      </c>
      <c r="Q16" s="155">
        <f>'FAC 2012-2018 RAIL'!AE23</f>
        <v>1.0875957107582266E-2</v>
      </c>
      <c r="R16" s="155">
        <f>'FAC 2012-2018 RAIL'!AE54</f>
        <v>9.7040163825155307E-3</v>
      </c>
      <c r="S16" s="155"/>
      <c r="T16" s="155">
        <f>'FAC 2012-2018 RAIL'!AE117</f>
        <v>1.7713157982239866E-2</v>
      </c>
      <c r="U16" s="165"/>
    </row>
    <row r="17" spans="2:21" x14ac:dyDescent="0.25">
      <c r="B17" s="13" t="s">
        <v>69</v>
      </c>
      <c r="C17" s="156" t="e">
        <f>#REF!</f>
        <v>#REF!</v>
      </c>
      <c r="D17" s="156" t="e">
        <f>#REF!</f>
        <v>#REF!</v>
      </c>
      <c r="E17" s="156"/>
      <c r="F17" s="156" t="e">
        <f>#REF!</f>
        <v>#REF!</v>
      </c>
      <c r="G17" s="156" t="e">
        <f>#REF!</f>
        <v>#REF!</v>
      </c>
      <c r="H17" s="156" t="e">
        <f>#REF!</f>
        <v>#REF!</v>
      </c>
      <c r="I17" s="156"/>
      <c r="J17" s="156" t="e">
        <f>#REF!</f>
        <v>#REF!</v>
      </c>
      <c r="L17" s="13" t="s">
        <v>69</v>
      </c>
      <c r="M17" s="155" t="str">
        <f>'FAC 2012-2018 RAIL'!I24</f>
        <v>-</v>
      </c>
      <c r="N17" s="155" t="str">
        <f>'FAC 2012-2018 RAIL'!I55</f>
        <v>-</v>
      </c>
      <c r="O17" s="155"/>
      <c r="P17" s="155" t="str">
        <f>'FAC 2012-2018 RAIL'!I118</f>
        <v>-</v>
      </c>
      <c r="Q17" s="155">
        <f>'FAC 2012-2018 RAIL'!AE24</f>
        <v>-2.0026335498540129E-2</v>
      </c>
      <c r="R17" s="155">
        <f>'FAC 2012-2018 RAIL'!AE55</f>
        <v>-1.6797061737393232E-2</v>
      </c>
      <c r="S17" s="155"/>
      <c r="T17" s="155">
        <f>'FAC 2012-2018 RAIL'!AE118</f>
        <v>-3.2812837961683154E-2</v>
      </c>
      <c r="U17" s="165"/>
    </row>
    <row r="18" spans="2:21" x14ac:dyDescent="0.25">
      <c r="B18" s="53" t="s">
        <v>77</v>
      </c>
      <c r="C18" s="157"/>
      <c r="D18" s="157"/>
      <c r="E18" s="157"/>
      <c r="F18" s="157"/>
      <c r="G18" s="157" t="e">
        <f>#REF!</f>
        <v>#REF!</v>
      </c>
      <c r="H18" s="157" t="e">
        <f>#REF!</f>
        <v>#REF!</v>
      </c>
      <c r="I18" s="157"/>
      <c r="J18" s="157" t="e">
        <f>#REF!</f>
        <v>#REF!</v>
      </c>
      <c r="L18" s="53" t="s">
        <v>77</v>
      </c>
      <c r="M18" s="157"/>
      <c r="N18" s="157"/>
      <c r="O18" s="157"/>
      <c r="P18" s="157"/>
      <c r="Q18" s="157">
        <f>'FAC 2012-2018 RAIL'!AE25</f>
        <v>0</v>
      </c>
      <c r="R18" s="157">
        <f>'FAC 2012-2018 RAIL'!AE56</f>
        <v>3.0357798611487987E-2</v>
      </c>
      <c r="S18" s="157"/>
      <c r="T18" s="157">
        <f>'FAC 2012-2018 RAIL'!AE119</f>
        <v>0</v>
      </c>
    </row>
    <row r="19" spans="2:21" hidden="1" x14ac:dyDescent="0.25">
      <c r="B19" s="34"/>
      <c r="C19" s="155"/>
      <c r="D19" s="155"/>
      <c r="E19" s="155"/>
      <c r="F19" s="155"/>
      <c r="G19" s="155" t="e">
        <f>#REF!</f>
        <v>#REF!</v>
      </c>
      <c r="H19" s="155" t="e">
        <f>#REF!</f>
        <v>#REF!</v>
      </c>
      <c r="I19" s="155"/>
      <c r="J19" s="155" t="e">
        <f>#REF!</f>
        <v>#REF!</v>
      </c>
      <c r="L19" s="34"/>
      <c r="M19" s="155"/>
      <c r="N19" s="155"/>
      <c r="O19" s="155"/>
      <c r="P19" s="155"/>
      <c r="Q19" s="155">
        <f>'FAC 2012-2018 RAIL'!AE26</f>
        <v>0</v>
      </c>
      <c r="R19" s="155">
        <f>'FAC 2012-2018 RAIL'!AE57</f>
        <v>0</v>
      </c>
      <c r="S19" s="155"/>
      <c r="T19" s="155">
        <f>'FAC 2012-2018 RAIL'!AE120</f>
        <v>0</v>
      </c>
    </row>
    <row r="20" spans="2:21" x14ac:dyDescent="0.25">
      <c r="B20" s="34" t="s">
        <v>35</v>
      </c>
      <c r="C20" s="155"/>
      <c r="D20" s="155"/>
      <c r="E20" s="155"/>
      <c r="F20" s="155"/>
      <c r="G20" s="155" t="e">
        <f>#REF!</f>
        <v>#REF!</v>
      </c>
      <c r="H20" s="155" t="e">
        <f>#REF!</f>
        <v>#REF!</v>
      </c>
      <c r="I20" s="155"/>
      <c r="J20" s="155" t="e">
        <f>#REF!</f>
        <v>#REF!</v>
      </c>
      <c r="L20" s="34" t="s">
        <v>35</v>
      </c>
      <c r="M20" s="155"/>
      <c r="N20" s="155"/>
      <c r="O20" s="155"/>
      <c r="P20" s="155"/>
      <c r="Q20" s="155">
        <f>'FAC 2012-2018 RAIL'!AE27</f>
        <v>-5.5046960748107221E-2</v>
      </c>
      <c r="R20" s="155">
        <f>'FAC 2012-2018 RAIL'!AE58</f>
        <v>0.12968595194009339</v>
      </c>
      <c r="S20" s="155"/>
      <c r="T20" s="155">
        <f>'FAC 2012-2018 RAIL'!AE121</f>
        <v>-0.16954453753836199</v>
      </c>
    </row>
    <row r="21" spans="2:21" hidden="1" x14ac:dyDescent="0.25">
      <c r="B21" s="11" t="s">
        <v>29</v>
      </c>
      <c r="C21" s="155"/>
      <c r="D21" s="155"/>
      <c r="E21" s="155"/>
      <c r="F21" s="155"/>
      <c r="G21" s="155" t="e">
        <f>#REF!</f>
        <v>#REF!</v>
      </c>
      <c r="H21" s="155" t="e">
        <f>#REF!</f>
        <v>#REF!</v>
      </c>
      <c r="I21" s="155"/>
      <c r="J21" s="155" t="e">
        <f>#REF!</f>
        <v>#REF!</v>
      </c>
      <c r="L21" s="11" t="s">
        <v>29</v>
      </c>
      <c r="M21" s="155"/>
      <c r="N21" s="155"/>
      <c r="O21" s="155"/>
      <c r="P21" s="155"/>
      <c r="Q21" s="155">
        <f>'FAC 2012-2018 RAIL'!AE28</f>
        <v>0</v>
      </c>
      <c r="R21" s="155">
        <f>'FAC 2012-2018 RAIL'!AE59</f>
        <v>0</v>
      </c>
      <c r="S21" s="155"/>
      <c r="T21" s="155">
        <f>'FAC 2012-2018 RAIL'!AE122</f>
        <v>0</v>
      </c>
    </row>
    <row r="22" spans="2:21" ht="16.5" thickBot="1" x14ac:dyDescent="0.3">
      <c r="B22" s="14" t="s">
        <v>38</v>
      </c>
      <c r="C22" s="158"/>
      <c r="D22" s="158"/>
      <c r="E22" s="158"/>
      <c r="F22" s="158"/>
      <c r="G22" s="158" t="e">
        <f>#REF!</f>
        <v>#REF!</v>
      </c>
      <c r="H22" s="158" t="e">
        <f>#REF!</f>
        <v>#REF!</v>
      </c>
      <c r="I22" s="158"/>
      <c r="J22" s="158" t="e">
        <f>#REF!</f>
        <v>#REF!</v>
      </c>
      <c r="L22" s="14" t="s">
        <v>38</v>
      </c>
      <c r="M22" s="158"/>
      <c r="N22" s="158"/>
      <c r="O22" s="158"/>
      <c r="P22" s="158"/>
      <c r="Q22" s="158">
        <f>'FAC 2012-2018 RAIL'!AE29</f>
        <v>2.4864180382332401E-2</v>
      </c>
      <c r="R22" s="158">
        <f>'FAC 2012-2018 RAIL'!AE60</f>
        <v>-0.12389850811385519</v>
      </c>
      <c r="S22" s="158"/>
      <c r="T22" s="158">
        <f>'FAC 2012-2018 RAIL'!AE123</f>
        <v>0.2034453580531719</v>
      </c>
    </row>
    <row r="23" spans="2:21" ht="17.25" hidden="1" thickTop="1" thickBot="1" x14ac:dyDescent="0.3">
      <c r="B23" s="14" t="s">
        <v>73</v>
      </c>
      <c r="C23" s="159"/>
      <c r="D23" s="159"/>
      <c r="E23" s="159"/>
      <c r="F23" s="159"/>
      <c r="G23" s="159" t="e">
        <f>#REF!</f>
        <v>#REF!</v>
      </c>
      <c r="H23" s="159" t="e">
        <f>#REF!</f>
        <v>#REF!</v>
      </c>
      <c r="I23" s="159"/>
      <c r="J23" s="159" t="e">
        <f>#REF!</f>
        <v>#REF!</v>
      </c>
      <c r="L23" s="14" t="s">
        <v>73</v>
      </c>
      <c r="M23" s="159"/>
      <c r="N23" s="159"/>
      <c r="O23" s="159"/>
      <c r="P23" s="159"/>
      <c r="Q23" s="159">
        <f>'FAC 2012-2018 RAIL'!AE30</f>
        <v>-3.0182780365774819E-2</v>
      </c>
      <c r="R23" s="159">
        <f>'FAC 2012-2018 RAIL'!AE61</f>
        <v>5.7874438262381922E-3</v>
      </c>
      <c r="S23" s="159"/>
      <c r="T23" s="159">
        <f>'FAC 2012-2018 RAIL'!AE124</f>
        <v>3.3900820514809915E-2</v>
      </c>
    </row>
    <row r="24" spans="2:21" ht="17.25" thickTop="1" thickBot="1" x14ac:dyDescent="0.3">
      <c r="B24" s="139" t="s">
        <v>80</v>
      </c>
      <c r="C24" s="159"/>
      <c r="D24" s="159"/>
      <c r="E24" s="159"/>
      <c r="F24" s="159"/>
      <c r="G24" s="159" t="e">
        <f>#REF!</f>
        <v>#REF!</v>
      </c>
      <c r="H24" s="159" t="e">
        <f>#REF!</f>
        <v>#REF!</v>
      </c>
      <c r="I24" s="159"/>
      <c r="J24" s="159" t="e">
        <f>#REF!</f>
        <v>#REF!</v>
      </c>
      <c r="L24" s="139" t="s">
        <v>80</v>
      </c>
      <c r="M24" s="159"/>
      <c r="N24" s="159"/>
      <c r="O24" s="159"/>
      <c r="P24" s="159"/>
      <c r="Q24" s="159">
        <f>'FAC 2012-2018 RAIL'!AE31</f>
        <v>-3.0182780365774819E-2</v>
      </c>
      <c r="R24" s="159">
        <f>'FAC 2012-2018 RAIL'!AE62</f>
        <v>5.7874438262381922E-3</v>
      </c>
      <c r="S24" s="159"/>
      <c r="T24" s="159">
        <f>'FAC 2012-2018 RAIL'!AE125</f>
        <v>3.3900820514809915E-2</v>
      </c>
    </row>
    <row r="25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showGridLines="0" workbookViewId="0">
      <selection activeCell="G124" sqref="G124"/>
    </sheetView>
  </sheetViews>
  <sheetFormatPr defaultColWidth="11" defaultRowHeight="12.75" x14ac:dyDescent="0.25"/>
  <cols>
    <col min="1" max="1" width="11" style="15"/>
    <col min="2" max="2" width="26.875" style="16" bestFit="1" customWidth="1"/>
    <col min="3" max="3" width="6.5" style="17" customWidth="1"/>
    <col min="4" max="4" width="25.375" style="17" customWidth="1"/>
    <col min="5" max="5" width="5" style="18" customWidth="1"/>
    <col min="6" max="6" width="11" style="17" hidden="1" customWidth="1"/>
    <col min="7" max="8" width="10.5" style="17" customWidth="1"/>
    <col min="9" max="9" width="6.5" style="19" bestFit="1" customWidth="1"/>
    <col min="10" max="10" width="11" style="17" hidden="1" customWidth="1"/>
    <col min="11" max="11" width="24.625" style="17" hidden="1" customWidth="1"/>
    <col min="12" max="12" width="12.625" style="17" hidden="1" customWidth="1"/>
    <col min="13" max="13" width="13.625" style="17" hidden="1" customWidth="1"/>
    <col min="14" max="14" width="13.125" style="17" hidden="1" customWidth="1"/>
    <col min="15" max="15" width="11.125" style="17" hidden="1" customWidth="1"/>
    <col min="16" max="28" width="11.625" style="17" hidden="1" customWidth="1"/>
    <col min="29" max="29" width="16.5" style="17" hidden="1" customWidth="1"/>
    <col min="30" max="30" width="11" style="17" hidden="1" customWidth="1"/>
    <col min="31" max="31" width="11.625" style="17" customWidth="1"/>
    <col min="32" max="32" width="11" style="15"/>
    <col min="33" max="16384" width="11" style="17"/>
  </cols>
  <sheetData>
    <row r="1" spans="1:32" x14ac:dyDescent="0.25">
      <c r="B1" s="16" t="s">
        <v>53</v>
      </c>
      <c r="C1" s="17">
        <v>2012</v>
      </c>
    </row>
    <row r="2" spans="1:32" x14ac:dyDescent="0.25">
      <c r="B2" s="16" t="s">
        <v>54</v>
      </c>
      <c r="C2" s="17">
        <v>2018</v>
      </c>
    </row>
    <row r="3" spans="1:32" x14ac:dyDescent="0.25">
      <c r="B3" s="20" t="s">
        <v>33</v>
      </c>
      <c r="C3" s="21"/>
      <c r="D3" s="21"/>
      <c r="E3" s="22"/>
      <c r="F3" s="21"/>
      <c r="G3" s="21"/>
      <c r="H3" s="21"/>
      <c r="I3" s="23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2" x14ac:dyDescent="0.25">
      <c r="B4" s="24" t="s">
        <v>22</v>
      </c>
      <c r="C4" s="25" t="s">
        <v>23</v>
      </c>
      <c r="D4" s="15"/>
      <c r="E4" s="9"/>
      <c r="F4" s="15"/>
      <c r="G4" s="15"/>
      <c r="H4" s="15"/>
      <c r="I4" s="2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2" x14ac:dyDescent="0.25">
      <c r="B5" s="24"/>
      <c r="C5" s="25"/>
      <c r="D5" s="15"/>
      <c r="E5" s="9"/>
      <c r="F5" s="15"/>
      <c r="G5" s="15"/>
      <c r="H5" s="15"/>
      <c r="I5" s="2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2" x14ac:dyDescent="0.25">
      <c r="B6" s="27" t="s">
        <v>36</v>
      </c>
      <c r="C6" s="28">
        <v>0</v>
      </c>
      <c r="D6" s="15"/>
      <c r="E6" s="9"/>
      <c r="F6" s="15"/>
      <c r="G6" s="15"/>
      <c r="H6" s="15"/>
      <c r="I6" s="2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2" ht="13.5" thickBot="1" x14ac:dyDescent="0.3">
      <c r="B7" s="29" t="s">
        <v>49</v>
      </c>
      <c r="C7" s="30">
        <v>1</v>
      </c>
      <c r="D7" s="31"/>
      <c r="E7" s="32"/>
      <c r="F7" s="31"/>
      <c r="G7" s="31"/>
      <c r="H7" s="31"/>
      <c r="I7" s="33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2" ht="13.5" thickTop="1" x14ac:dyDescent="0.25">
      <c r="B8" s="150"/>
      <c r="C8" s="151"/>
      <c r="D8" s="151"/>
      <c r="E8" s="151"/>
      <c r="F8" s="151"/>
      <c r="G8" s="166" t="s">
        <v>74</v>
      </c>
      <c r="H8" s="166"/>
      <c r="I8" s="166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6" t="s">
        <v>81</v>
      </c>
      <c r="AD8" s="166"/>
      <c r="AE8" s="166"/>
    </row>
    <row r="9" spans="1:32" x14ac:dyDescent="0.25">
      <c r="B9" s="13" t="s">
        <v>24</v>
      </c>
      <c r="C9" s="36" t="s">
        <v>25</v>
      </c>
      <c r="D9" s="10" t="s">
        <v>26</v>
      </c>
      <c r="E9" s="10" t="s">
        <v>34</v>
      </c>
      <c r="F9" s="10"/>
      <c r="G9" s="36">
        <f>$C$1</f>
        <v>2012</v>
      </c>
      <c r="H9" s="36">
        <f>$C$2</f>
        <v>2018</v>
      </c>
      <c r="I9" s="36" t="s">
        <v>30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 t="s">
        <v>79</v>
      </c>
      <c r="AD9" s="36" t="s">
        <v>32</v>
      </c>
      <c r="AE9" s="36" t="s">
        <v>30</v>
      </c>
    </row>
    <row r="10" spans="1:32" s="18" customFormat="1" hidden="1" x14ac:dyDescent="0.25">
      <c r="A10" s="9"/>
      <c r="B10" s="34"/>
      <c r="C10" s="37"/>
      <c r="D10" s="9"/>
      <c r="E10" s="9"/>
      <c r="F10" s="9"/>
      <c r="G10" s="9"/>
      <c r="H10" s="9"/>
      <c r="I10" s="37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  <c r="AF10" s="9"/>
    </row>
    <row r="11" spans="1:32" hidden="1" x14ac:dyDescent="0.25">
      <c r="B11" s="34"/>
      <c r="C11" s="37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7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  <c r="AE11" s="9"/>
    </row>
    <row r="12" spans="1:32" hidden="1" x14ac:dyDescent="0.25">
      <c r="B12" s="34"/>
      <c r="C12" s="37"/>
      <c r="D12" s="9"/>
      <c r="E12" s="9"/>
      <c r="F12" s="9" t="s">
        <v>31</v>
      </c>
      <c r="G12" s="38"/>
      <c r="H12" s="38"/>
      <c r="I12" s="37"/>
      <c r="J12" s="9"/>
      <c r="K12" s="9"/>
      <c r="L12" s="9" t="s">
        <v>31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2" s="18" customFormat="1" x14ac:dyDescent="0.25">
      <c r="A13" s="9"/>
      <c r="B13" s="34" t="s">
        <v>48</v>
      </c>
      <c r="C13" s="37" t="s">
        <v>27</v>
      </c>
      <c r="D13" s="9" t="s">
        <v>8</v>
      </c>
      <c r="E13" s="79">
        <v>0.86939999999999995</v>
      </c>
      <c r="F13" s="9">
        <f>MATCH($D13,FAC_TOTALS_APTA!$A$2:$BO$2,)</f>
        <v>11</v>
      </c>
      <c r="G13" s="38">
        <f>VLOOKUP(G11,FAC_TOTALS_APTA!$A$4:$BO$142,$F13,FALSE)</f>
        <v>48778969.139516801</v>
      </c>
      <c r="H13" s="38">
        <f>VLOOKUP(H11,FAC_TOTALS_APTA!$A$4:$BO$142,$F13,FALSE)</f>
        <v>51942398.1681339</v>
      </c>
      <c r="I13" s="40">
        <f>IFERROR(H13/G13-1,"-")</f>
        <v>6.4852314110392717E-2</v>
      </c>
      <c r="J13" s="41" t="str">
        <f>IF(C13="Log","_log","")</f>
        <v>_log</v>
      </c>
      <c r="K13" s="41" t="str">
        <f>CONCATENATE(D13,J13,"_FAC")</f>
        <v>VRM_ADJ_log_FAC</v>
      </c>
      <c r="L13" s="9">
        <f>MATCH($K13,FAC_TOTALS_APTA!$A$2:$BM$2,)</f>
        <v>23</v>
      </c>
      <c r="M13" s="38">
        <f>IF(M11=0,0,VLOOKUP(M11,FAC_TOTALS_APTA!$A$4:$BO$142,$L13,FALSE))</f>
        <v>30117343.742597699</v>
      </c>
      <c r="N13" s="38">
        <f>IF(N11=0,0,VLOOKUP(N11,FAC_TOTALS_APTA!$A$4:$BO$142,$L13,FALSE))</f>
        <v>6963890.5820721798</v>
      </c>
      <c r="O13" s="38">
        <f>IF(O11=0,0,VLOOKUP(O11,FAC_TOTALS_APTA!$A$4:$BO$142,$L13,FALSE))</f>
        <v>32520812.1546464</v>
      </c>
      <c r="P13" s="38">
        <f>IF(P11=0,0,VLOOKUP(P11,FAC_TOTALS_APTA!$A$4:$BO$142,$L13,FALSE))</f>
        <v>21455626.096108001</v>
      </c>
      <c r="Q13" s="38">
        <f>IF(Q11=0,0,VLOOKUP(Q11,FAC_TOTALS_APTA!$A$4:$BO$142,$L13,FALSE))</f>
        <v>17021625.029064599</v>
      </c>
      <c r="R13" s="38">
        <f>IF(R11=0,0,VLOOKUP(R11,FAC_TOTALS_APTA!$A$4:$BO$142,$L13,FALSE))</f>
        <v>10254857.773302499</v>
      </c>
      <c r="S13" s="38">
        <f>IF(S11=0,0,VLOOKUP(S11,FAC_TOTALS_APTA!$A$4:$BO$142,$L13,FALSE))</f>
        <v>0</v>
      </c>
      <c r="T13" s="38">
        <f>IF(T11=0,0,VLOOKUP(T11,FAC_TOTALS_APTA!$A$4:$BO$142,$L13,FALSE))</f>
        <v>0</v>
      </c>
      <c r="U13" s="38">
        <f>IF(U11=0,0,VLOOKUP(U11,FAC_TOTALS_APTA!$A$4:$BO$142,$L13,FALSE))</f>
        <v>0</v>
      </c>
      <c r="V13" s="38">
        <f>IF(V11=0,0,VLOOKUP(V11,FAC_TOTALS_APTA!$A$4:$BO$142,$L13,FALSE))</f>
        <v>0</v>
      </c>
      <c r="W13" s="38">
        <f>IF(W11=0,0,VLOOKUP(W11,FAC_TOTALS_APTA!$A$4:$BO$142,$L13,FALSE))</f>
        <v>0</v>
      </c>
      <c r="X13" s="38">
        <f>IF(X11=0,0,VLOOKUP(X11,FAC_TOTALS_APTA!$A$4:$BO$142,$L13,FALSE))</f>
        <v>0</v>
      </c>
      <c r="Y13" s="38">
        <f>IF(Y11=0,0,VLOOKUP(Y11,FAC_TOTALS_APTA!$A$4:$BO$142,$L13,FALSE))</f>
        <v>0</v>
      </c>
      <c r="Z13" s="38">
        <f>IF(Z11=0,0,VLOOKUP(Z11,FAC_TOTALS_APTA!$A$4:$BO$142,$L13,FALSE))</f>
        <v>0</v>
      </c>
      <c r="AA13" s="38">
        <f>IF(AA11=0,0,VLOOKUP(AA11,FAC_TOTALS_APTA!$A$4:$BO$142,$L13,FALSE))</f>
        <v>0</v>
      </c>
      <c r="AB13" s="38">
        <f>IF(AB11=0,0,VLOOKUP(AB11,FAC_TOTALS_APTA!$A$4:$BO$142,$L13,FALSE))</f>
        <v>0</v>
      </c>
      <c r="AC13" s="42">
        <f>SUM(M13:AB13)</f>
        <v>118334155.37779137</v>
      </c>
      <c r="AD13" s="42">
        <f>AE13*G30</f>
        <v>117645093.38977849</v>
      </c>
      <c r="AE13" s="43">
        <f>AC13/G28</f>
        <v>5.6794685834776329E-2</v>
      </c>
      <c r="AF13" s="9"/>
    </row>
    <row r="14" spans="1:32" s="18" customFormat="1" x14ac:dyDescent="0.25">
      <c r="A14" s="9"/>
      <c r="B14" s="34" t="s">
        <v>75</v>
      </c>
      <c r="C14" s="37" t="s">
        <v>27</v>
      </c>
      <c r="D14" s="9" t="s">
        <v>20</v>
      </c>
      <c r="E14" s="79">
        <v>-0.35909999999999997</v>
      </c>
      <c r="F14" s="9">
        <f>MATCH($D14,FAC_TOTALS_APTA!$A$2:$BO$2,)</f>
        <v>12</v>
      </c>
      <c r="G14" s="78">
        <f>VLOOKUP(G11,FAC_TOTALS_APTA!$A$4:$BO$142,$F14,FALSE)</f>
        <v>1.08046571906467</v>
      </c>
      <c r="H14" s="78">
        <f>VLOOKUP(H11,FAC_TOTALS_APTA!$A$4:$BO$142,$F14,FALSE)</f>
        <v>1.0767597388407599</v>
      </c>
      <c r="I14" s="40">
        <f t="shared" ref="I14:I24" si="1">IFERROR(H14/G14-1,"-")</f>
        <v>-3.4299840878970755E-3</v>
      </c>
      <c r="J14" s="41" t="str">
        <f t="shared" ref="J14:J24" si="2">IF(C14="Log","_log","")</f>
        <v>_log</v>
      </c>
      <c r="K14" s="41" t="str">
        <f t="shared" ref="K14:K24" si="3">CONCATENATE(D14,J14,"_FAC")</f>
        <v>FARE_per_UPT_2018_log_FAC</v>
      </c>
      <c r="L14" s="9">
        <f>MATCH($K14,FAC_TOTALS_APTA!$A$2:$BM$2,)</f>
        <v>24</v>
      </c>
      <c r="M14" s="38">
        <f>IF(M11=0,0,VLOOKUP(M11,FAC_TOTALS_APTA!$A$4:$BO$142,$L14,FALSE))</f>
        <v>-16086849.981065299</v>
      </c>
      <c r="N14" s="38">
        <f>IF(N11=0,0,VLOOKUP(N11,FAC_TOTALS_APTA!$A$4:$BO$142,$L14,FALSE))</f>
        <v>-130458.87795337199</v>
      </c>
      <c r="O14" s="38">
        <f>IF(O11=0,0,VLOOKUP(O11,FAC_TOTALS_APTA!$A$4:$BO$142,$L14,FALSE))</f>
        <v>-9861477.3585627694</v>
      </c>
      <c r="P14" s="38">
        <f>IF(P11=0,0,VLOOKUP(P11,FAC_TOTALS_APTA!$A$4:$BO$142,$L14,FALSE))</f>
        <v>-10644353.622065499</v>
      </c>
      <c r="Q14" s="38">
        <f>IF(Q11=0,0,VLOOKUP(Q11,FAC_TOTALS_APTA!$A$4:$BO$142,$L14,FALSE))</f>
        <v>18597907.1384679</v>
      </c>
      <c r="R14" s="38">
        <f>IF(R11=0,0,VLOOKUP(R11,FAC_TOTALS_APTA!$A$4:$BO$142,$L14,FALSE))</f>
        <v>15311134.3904668</v>
      </c>
      <c r="S14" s="38">
        <f>IF(S11=0,0,VLOOKUP(S11,FAC_TOTALS_APTA!$A$4:$BO$142,$L14,FALSE))</f>
        <v>0</v>
      </c>
      <c r="T14" s="38">
        <f>IF(T11=0,0,VLOOKUP(T11,FAC_TOTALS_APTA!$A$4:$BO$142,$L14,FALSE))</f>
        <v>0</v>
      </c>
      <c r="U14" s="38">
        <f>IF(U11=0,0,VLOOKUP(U11,FAC_TOTALS_APTA!$A$4:$BO$142,$L14,FALSE))</f>
        <v>0</v>
      </c>
      <c r="V14" s="38">
        <f>IF(V11=0,0,VLOOKUP(V11,FAC_TOTALS_APTA!$A$4:$BO$142,$L14,FALSE))</f>
        <v>0</v>
      </c>
      <c r="W14" s="38">
        <f>IF(W11=0,0,VLOOKUP(W11,FAC_TOTALS_APTA!$A$4:$BO$142,$L14,FALSE))</f>
        <v>0</v>
      </c>
      <c r="X14" s="38">
        <f>IF(X11=0,0,VLOOKUP(X11,FAC_TOTALS_APTA!$A$4:$BO$142,$L14,FALSE))</f>
        <v>0</v>
      </c>
      <c r="Y14" s="38">
        <f>IF(Y11=0,0,VLOOKUP(Y11,FAC_TOTALS_APTA!$A$4:$BO$142,$L14,FALSE))</f>
        <v>0</v>
      </c>
      <c r="Z14" s="38">
        <f>IF(Z11=0,0,VLOOKUP(Z11,FAC_TOTALS_APTA!$A$4:$BO$142,$L14,FALSE))</f>
        <v>0</v>
      </c>
      <c r="AA14" s="38">
        <f>IF(AA11=0,0,VLOOKUP(AA11,FAC_TOTALS_APTA!$A$4:$BO$142,$L14,FALSE))</f>
        <v>0</v>
      </c>
      <c r="AB14" s="38">
        <f>IF(AB11=0,0,VLOOKUP(AB11,FAC_TOTALS_APTA!$A$4:$BO$142,$L14,FALSE))</f>
        <v>0</v>
      </c>
      <c r="AC14" s="42">
        <f t="shared" ref="AC14:AC24" si="4">SUM(M14:AB14)</f>
        <v>-2814098.3107122425</v>
      </c>
      <c r="AD14" s="42">
        <f>AE14*G30</f>
        <v>-2797711.7639012025</v>
      </c>
      <c r="AE14" s="43">
        <f>AC14/G28</f>
        <v>-1.3506314297408021E-3</v>
      </c>
      <c r="AF14" s="9"/>
    </row>
    <row r="15" spans="1:32" s="18" customFormat="1" x14ac:dyDescent="0.25">
      <c r="A15" s="9"/>
      <c r="B15" s="34" t="s">
        <v>71</v>
      </c>
      <c r="C15" s="37" t="s">
        <v>27</v>
      </c>
      <c r="D15" s="9" t="s">
        <v>9</v>
      </c>
      <c r="E15" s="79">
        <v>0.30969999999999998</v>
      </c>
      <c r="F15" s="9">
        <f>MATCH($D15,FAC_TOTALS_APTA!$A$2:$BO$2,)</f>
        <v>13</v>
      </c>
      <c r="G15" s="38">
        <f>VLOOKUP(G11,FAC_TOTALS_APTA!$A$4:$BO$142,$F15,FALSE)</f>
        <v>7937154.0910799</v>
      </c>
      <c r="H15" s="38">
        <f>VLOOKUP(H11,FAC_TOTALS_APTA!$A$4:$BO$142,$F15,FALSE)</f>
        <v>8481156.0926418807</v>
      </c>
      <c r="I15" s="40">
        <f t="shared" si="1"/>
        <v>6.8538672088192421E-2</v>
      </c>
      <c r="J15" s="41" t="str">
        <f t="shared" si="2"/>
        <v>_log</v>
      </c>
      <c r="K15" s="41" t="str">
        <f t="shared" si="3"/>
        <v>POP_EMP_log_FAC</v>
      </c>
      <c r="L15" s="9">
        <f>MATCH($K15,FAC_TOTALS_APTA!$A$2:$BM$2,)</f>
        <v>25</v>
      </c>
      <c r="M15" s="38">
        <f>IF(M11=0,0,VLOOKUP(M11,FAC_TOTALS_APTA!$A$4:$BO$142,$L15,FALSE))</f>
        <v>8483999.0408065803</v>
      </c>
      <c r="N15" s="38">
        <f>IF(N11=0,0,VLOOKUP(N11,FAC_TOTALS_APTA!$A$4:$BO$142,$L15,FALSE))</f>
        <v>9930113.2500797193</v>
      </c>
      <c r="O15" s="38">
        <f>IF(O11=0,0,VLOOKUP(O11,FAC_TOTALS_APTA!$A$4:$BO$142,$L15,FALSE))</f>
        <v>8985186.6663966309</v>
      </c>
      <c r="P15" s="38">
        <f>IF(P11=0,0,VLOOKUP(P11,FAC_TOTALS_APTA!$A$4:$BO$142,$L15,FALSE))</f>
        <v>7155612.61217786</v>
      </c>
      <c r="Q15" s="38">
        <f>IF(Q11=0,0,VLOOKUP(Q11,FAC_TOTALS_APTA!$A$4:$BO$142,$L15,FALSE))</f>
        <v>8151698.5045990404</v>
      </c>
      <c r="R15" s="38">
        <f>IF(R11=0,0,VLOOKUP(R11,FAC_TOTALS_APTA!$A$4:$BO$142,$L15,FALSE))</f>
        <v>6763792.2571262904</v>
      </c>
      <c r="S15" s="38">
        <f>IF(S11=0,0,VLOOKUP(S11,FAC_TOTALS_APTA!$A$4:$BO$142,$L15,FALSE))</f>
        <v>0</v>
      </c>
      <c r="T15" s="38">
        <f>IF(T11=0,0,VLOOKUP(T11,FAC_TOTALS_APTA!$A$4:$BO$142,$L15,FALSE))</f>
        <v>0</v>
      </c>
      <c r="U15" s="38">
        <f>IF(U11=0,0,VLOOKUP(U11,FAC_TOTALS_APTA!$A$4:$BO$142,$L15,FALSE))</f>
        <v>0</v>
      </c>
      <c r="V15" s="38">
        <f>IF(V11=0,0,VLOOKUP(V11,FAC_TOTALS_APTA!$A$4:$BO$142,$L15,FALSE))</f>
        <v>0</v>
      </c>
      <c r="W15" s="38">
        <f>IF(W11=0,0,VLOOKUP(W11,FAC_TOTALS_APTA!$A$4:$BO$142,$L15,FALSE))</f>
        <v>0</v>
      </c>
      <c r="X15" s="38">
        <f>IF(X11=0,0,VLOOKUP(X11,FAC_TOTALS_APTA!$A$4:$BO$142,$L15,FALSE))</f>
        <v>0</v>
      </c>
      <c r="Y15" s="38">
        <f>IF(Y11=0,0,VLOOKUP(Y11,FAC_TOTALS_APTA!$A$4:$BO$142,$L15,FALSE))</f>
        <v>0</v>
      </c>
      <c r="Z15" s="38">
        <f>IF(Z11=0,0,VLOOKUP(Z11,FAC_TOTALS_APTA!$A$4:$BO$142,$L15,FALSE))</f>
        <v>0</v>
      </c>
      <c r="AA15" s="38">
        <f>IF(AA11=0,0,VLOOKUP(AA11,FAC_TOTALS_APTA!$A$4:$BO$142,$L15,FALSE))</f>
        <v>0</v>
      </c>
      <c r="AB15" s="38">
        <f>IF(AB11=0,0,VLOOKUP(AB11,FAC_TOTALS_APTA!$A$4:$BO$142,$L15,FALSE))</f>
        <v>0</v>
      </c>
      <c r="AC15" s="42">
        <f t="shared" si="4"/>
        <v>49470402.331186131</v>
      </c>
      <c r="AD15" s="42">
        <f>AE15*G30</f>
        <v>49182335.258164868</v>
      </c>
      <c r="AE15" s="43">
        <f>AC15/G28</f>
        <v>2.3743406538455858E-2</v>
      </c>
      <c r="AF15" s="9"/>
    </row>
    <row r="16" spans="1:32" s="18" customFormat="1" x14ac:dyDescent="0.2">
      <c r="A16" s="9"/>
      <c r="B16" s="34" t="s">
        <v>72</v>
      </c>
      <c r="C16" s="37" t="s">
        <v>27</v>
      </c>
      <c r="D16" s="45" t="s">
        <v>19</v>
      </c>
      <c r="E16" s="79">
        <v>0.22159999999999999</v>
      </c>
      <c r="F16" s="9">
        <f>MATCH($D16,FAC_TOTALS_APTA!$A$2:$BO$2,)</f>
        <v>14</v>
      </c>
      <c r="G16" s="78">
        <f>VLOOKUP(G11,FAC_TOTALS_APTA!$A$4:$BO$142,$F16,FALSE)</f>
        <v>4.0873938730295398</v>
      </c>
      <c r="H16" s="78">
        <f>VLOOKUP(H11,FAC_TOTALS_APTA!$A$4:$BO$142,$F16,FALSE)</f>
        <v>2.9560754566985299</v>
      </c>
      <c r="I16" s="40">
        <f t="shared" si="1"/>
        <v>-0.27678233404320463</v>
      </c>
      <c r="J16" s="41" t="str">
        <f t="shared" si="2"/>
        <v>_log</v>
      </c>
      <c r="K16" s="41" t="str">
        <f t="shared" si="3"/>
        <v>GAS_PRICE_2018_log_FAC</v>
      </c>
      <c r="L16" s="9">
        <f>MATCH($K16,FAC_TOTALS_APTA!$A$2:$BM$2,)</f>
        <v>26</v>
      </c>
      <c r="M16" s="38">
        <f>IF(M11=0,0,VLOOKUP(M11,FAC_TOTALS_APTA!$A$4:$BO$142,$L16,FALSE))</f>
        <v>-13710268.479162101</v>
      </c>
      <c r="N16" s="38">
        <f>IF(N11=0,0,VLOOKUP(N11,FAC_TOTALS_APTA!$A$4:$BO$142,$L16,FALSE))</f>
        <v>-18182026.212742601</v>
      </c>
      <c r="O16" s="38">
        <f>IF(O11=0,0,VLOOKUP(O11,FAC_TOTALS_APTA!$A$4:$BO$142,$L16,FALSE))</f>
        <v>-92590440.0556961</v>
      </c>
      <c r="P16" s="38">
        <f>IF(P11=0,0,VLOOKUP(P11,FAC_TOTALS_APTA!$A$4:$BO$142,$L16,FALSE))</f>
        <v>-35503144.588939004</v>
      </c>
      <c r="Q16" s="38">
        <f>IF(Q11=0,0,VLOOKUP(Q11,FAC_TOTALS_APTA!$A$4:$BO$142,$L16,FALSE))</f>
        <v>24555992.762761399</v>
      </c>
      <c r="R16" s="38">
        <f>IF(R11=0,0,VLOOKUP(R11,FAC_TOTALS_APTA!$A$4:$BO$142,$L16,FALSE))</f>
        <v>28677811.1285588</v>
      </c>
      <c r="S16" s="38">
        <f>IF(S11=0,0,VLOOKUP(S11,FAC_TOTALS_APTA!$A$4:$BO$142,$L16,FALSE))</f>
        <v>0</v>
      </c>
      <c r="T16" s="38">
        <f>IF(T11=0,0,VLOOKUP(T11,FAC_TOTALS_APTA!$A$4:$BO$142,$L16,FALSE))</f>
        <v>0</v>
      </c>
      <c r="U16" s="38">
        <f>IF(U11=0,0,VLOOKUP(U11,FAC_TOTALS_APTA!$A$4:$BO$142,$L16,FALSE))</f>
        <v>0</v>
      </c>
      <c r="V16" s="38">
        <f>IF(V11=0,0,VLOOKUP(V11,FAC_TOTALS_APTA!$A$4:$BO$142,$L16,FALSE))</f>
        <v>0</v>
      </c>
      <c r="W16" s="38">
        <f>IF(W11=0,0,VLOOKUP(W11,FAC_TOTALS_APTA!$A$4:$BO$142,$L16,FALSE))</f>
        <v>0</v>
      </c>
      <c r="X16" s="38">
        <f>IF(X11=0,0,VLOOKUP(X11,FAC_TOTALS_APTA!$A$4:$BO$142,$L16,FALSE))</f>
        <v>0</v>
      </c>
      <c r="Y16" s="38">
        <f>IF(Y11=0,0,VLOOKUP(Y11,FAC_TOTALS_APTA!$A$4:$BO$142,$L16,FALSE))</f>
        <v>0</v>
      </c>
      <c r="Z16" s="38">
        <f>IF(Z11=0,0,VLOOKUP(Z11,FAC_TOTALS_APTA!$A$4:$BO$142,$L16,FALSE))</f>
        <v>0</v>
      </c>
      <c r="AA16" s="38">
        <f>IF(AA11=0,0,VLOOKUP(AA11,FAC_TOTALS_APTA!$A$4:$BO$142,$L16,FALSE))</f>
        <v>0</v>
      </c>
      <c r="AB16" s="38">
        <f>IF(AB11=0,0,VLOOKUP(AB11,FAC_TOTALS_APTA!$A$4:$BO$142,$L16,FALSE))</f>
        <v>0</v>
      </c>
      <c r="AC16" s="42">
        <f t="shared" si="4"/>
        <v>-106752075.44521959</v>
      </c>
      <c r="AD16" s="42">
        <f>AE16*G30</f>
        <v>-106130456.12410355</v>
      </c>
      <c r="AE16" s="43">
        <f>AC16/G28</f>
        <v>-5.1235846216716778E-2</v>
      </c>
      <c r="AF16" s="9"/>
    </row>
    <row r="17" spans="1:32" s="18" customFormat="1" x14ac:dyDescent="0.25">
      <c r="A17" s="9"/>
      <c r="B17" s="34" t="s">
        <v>76</v>
      </c>
      <c r="C17" s="37"/>
      <c r="D17" s="9" t="s">
        <v>10</v>
      </c>
      <c r="E17" s="79">
        <v>5.4999999999999997E-3</v>
      </c>
      <c r="F17" s="9">
        <f>MATCH($D17,FAC_TOTALS_APTA!$A$2:$BO$2,)</f>
        <v>16</v>
      </c>
      <c r="G17" s="44">
        <f>VLOOKUP(G11,FAC_TOTALS_APTA!$A$4:$BO$142,$F17,FALSE)</f>
        <v>10.314420342970701</v>
      </c>
      <c r="H17" s="44">
        <f>VLOOKUP(H11,FAC_TOTALS_APTA!$A$4:$BO$142,$F17,FALSE)</f>
        <v>9.5234524029876901</v>
      </c>
      <c r="I17" s="40">
        <f t="shared" si="1"/>
        <v>-7.6685641430355056E-2</v>
      </c>
      <c r="J17" s="41" t="str">
        <f t="shared" si="2"/>
        <v/>
      </c>
      <c r="K17" s="41" t="str">
        <f t="shared" si="3"/>
        <v>PCT_HH_NO_VEH_FAC</v>
      </c>
      <c r="L17" s="9">
        <f>MATCH($K17,FAC_TOTALS_APTA!$A$2:$BM$2,)</f>
        <v>28</v>
      </c>
      <c r="M17" s="38">
        <f>IF(M11=0,0,VLOOKUP(M11,FAC_TOTALS_APTA!$A$4:$BO$142,$L17,FALSE))</f>
        <v>-3737215.5873751398</v>
      </c>
      <c r="N17" s="38">
        <f>IF(N11=0,0,VLOOKUP(N11,FAC_TOTALS_APTA!$A$4:$BO$142,$L17,FALSE))</f>
        <v>-662372.85272613098</v>
      </c>
      <c r="O17" s="38">
        <f>IF(O11=0,0,VLOOKUP(O11,FAC_TOTALS_APTA!$A$4:$BO$142,$L17,FALSE))</f>
        <v>-1103977.7857182301</v>
      </c>
      <c r="P17" s="38">
        <f>IF(P11=0,0,VLOOKUP(P11,FAC_TOTALS_APTA!$A$4:$BO$142,$L17,FALSE))</f>
        <v>-1760634.58857859</v>
      </c>
      <c r="Q17" s="38">
        <f>IF(Q11=0,0,VLOOKUP(Q11,FAC_TOTALS_APTA!$A$4:$BO$142,$L17,FALSE))</f>
        <v>-2219198.21281581</v>
      </c>
      <c r="R17" s="38">
        <f>IF(R11=0,0,VLOOKUP(R11,FAC_TOTALS_APTA!$A$4:$BO$142,$L17,FALSE))</f>
        <v>-1963595.6562689799</v>
      </c>
      <c r="S17" s="38">
        <f>IF(S11=0,0,VLOOKUP(S11,FAC_TOTALS_APTA!$A$4:$BO$142,$L17,FALSE))</f>
        <v>0</v>
      </c>
      <c r="T17" s="38">
        <f>IF(T11=0,0,VLOOKUP(T11,FAC_TOTALS_APTA!$A$4:$BO$142,$L17,FALSE))</f>
        <v>0</v>
      </c>
      <c r="U17" s="38">
        <f>IF(U11=0,0,VLOOKUP(U11,FAC_TOTALS_APTA!$A$4:$BO$142,$L17,FALSE))</f>
        <v>0</v>
      </c>
      <c r="V17" s="38">
        <f>IF(V11=0,0,VLOOKUP(V11,FAC_TOTALS_APTA!$A$4:$BO$142,$L17,FALSE))</f>
        <v>0</v>
      </c>
      <c r="W17" s="38">
        <f>IF(W11=0,0,VLOOKUP(W11,FAC_TOTALS_APTA!$A$4:$BO$142,$L17,FALSE))</f>
        <v>0</v>
      </c>
      <c r="X17" s="38">
        <f>IF(X11=0,0,VLOOKUP(X11,FAC_TOTALS_APTA!$A$4:$BO$142,$L17,FALSE))</f>
        <v>0</v>
      </c>
      <c r="Y17" s="38">
        <f>IF(Y11=0,0,VLOOKUP(Y11,FAC_TOTALS_APTA!$A$4:$BO$142,$L17,FALSE))</f>
        <v>0</v>
      </c>
      <c r="Z17" s="38">
        <f>IF(Z11=0,0,VLOOKUP(Z11,FAC_TOTALS_APTA!$A$4:$BO$142,$L17,FALSE))</f>
        <v>0</v>
      </c>
      <c r="AA17" s="38">
        <f>IF(AA11=0,0,VLOOKUP(AA11,FAC_TOTALS_APTA!$A$4:$BO$142,$L17,FALSE))</f>
        <v>0</v>
      </c>
      <c r="AB17" s="38">
        <f>IF(AB11=0,0,VLOOKUP(AB11,FAC_TOTALS_APTA!$A$4:$BO$142,$L17,FALSE))</f>
        <v>0</v>
      </c>
      <c r="AC17" s="42">
        <f t="shared" si="4"/>
        <v>-11446994.683482882</v>
      </c>
      <c r="AD17" s="42">
        <f>AE17*G30</f>
        <v>-11380338.620504349</v>
      </c>
      <c r="AE17" s="43">
        <f>AC17/G28</f>
        <v>-5.4940052153596517E-3</v>
      </c>
      <c r="AF17" s="9"/>
    </row>
    <row r="18" spans="1:32" s="18" customFormat="1" x14ac:dyDescent="0.25">
      <c r="A18" s="9"/>
      <c r="B18" s="34" t="s">
        <v>70</v>
      </c>
      <c r="C18" s="37"/>
      <c r="D18" s="9" t="s">
        <v>11</v>
      </c>
      <c r="E18" s="79">
        <v>4.8999999999999998E-3</v>
      </c>
      <c r="F18" s="9">
        <f>MATCH($D18,FAC_TOTALS_APTA!$A$2:$BO$2,)</f>
        <v>17</v>
      </c>
      <c r="G18" s="78">
        <f>VLOOKUP(G11,FAC_TOTALS_APTA!$A$4:$BO$142,$F18,FALSE)</f>
        <v>40.878820848083699</v>
      </c>
      <c r="H18" s="78">
        <f>VLOOKUP(H11,FAC_TOTALS_APTA!$A$4:$BO$142,$F18,FALSE)</f>
        <v>41.073403477542698</v>
      </c>
      <c r="I18" s="40">
        <f t="shared" si="1"/>
        <v>4.7599863553333677E-3</v>
      </c>
      <c r="J18" s="41" t="str">
        <f t="shared" si="2"/>
        <v/>
      </c>
      <c r="K18" s="41" t="str">
        <f t="shared" si="3"/>
        <v>TSD_POP_PCT_FAC</v>
      </c>
      <c r="L18" s="9">
        <f>MATCH($K18,FAC_TOTALS_APTA!$A$2:$BM$2,)</f>
        <v>29</v>
      </c>
      <c r="M18" s="38">
        <f>IF(M11=0,0,VLOOKUP(M11,FAC_TOTALS_APTA!$A$4:$BO$142,$L18,FALSE))</f>
        <v>-276171.944653377</v>
      </c>
      <c r="N18" s="38">
        <f>IF(N11=0,0,VLOOKUP(N11,FAC_TOTALS_APTA!$A$4:$BO$142,$L18,FALSE))</f>
        <v>187772.145838105</v>
      </c>
      <c r="O18" s="38">
        <f>IF(O11=0,0,VLOOKUP(O11,FAC_TOTALS_APTA!$A$4:$BO$142,$L18,FALSE))</f>
        <v>406374.61482381902</v>
      </c>
      <c r="P18" s="38">
        <f>IF(P11=0,0,VLOOKUP(P11,FAC_TOTALS_APTA!$A$4:$BO$142,$L18,FALSE))</f>
        <v>961469.60146522406</v>
      </c>
      <c r="Q18" s="38">
        <f>IF(Q11=0,0,VLOOKUP(Q11,FAC_TOTALS_APTA!$A$4:$BO$142,$L18,FALSE))</f>
        <v>349688.83982887602</v>
      </c>
      <c r="R18" s="38">
        <f>IF(R11=0,0,VLOOKUP(R11,FAC_TOTALS_APTA!$A$4:$BO$142,$L18,FALSE))</f>
        <v>469029.11758630001</v>
      </c>
      <c r="S18" s="38">
        <f>IF(S11=0,0,VLOOKUP(S11,FAC_TOTALS_APTA!$A$4:$BO$142,$L18,FALSE))</f>
        <v>0</v>
      </c>
      <c r="T18" s="38">
        <f>IF(T11=0,0,VLOOKUP(T11,FAC_TOTALS_APTA!$A$4:$BO$142,$L18,FALSE))</f>
        <v>0</v>
      </c>
      <c r="U18" s="38">
        <f>IF(U11=0,0,VLOOKUP(U11,FAC_TOTALS_APTA!$A$4:$BO$142,$L18,FALSE))</f>
        <v>0</v>
      </c>
      <c r="V18" s="38">
        <f>IF(V11=0,0,VLOOKUP(V11,FAC_TOTALS_APTA!$A$4:$BO$142,$L18,FALSE))</f>
        <v>0</v>
      </c>
      <c r="W18" s="38">
        <f>IF(W11=0,0,VLOOKUP(W11,FAC_TOTALS_APTA!$A$4:$BO$142,$L18,FALSE))</f>
        <v>0</v>
      </c>
      <c r="X18" s="38">
        <f>IF(X11=0,0,VLOOKUP(X11,FAC_TOTALS_APTA!$A$4:$BO$142,$L18,FALSE))</f>
        <v>0</v>
      </c>
      <c r="Y18" s="38">
        <f>IF(Y11=0,0,VLOOKUP(Y11,FAC_TOTALS_APTA!$A$4:$BO$142,$L18,FALSE))</f>
        <v>0</v>
      </c>
      <c r="Z18" s="38">
        <f>IF(Z11=0,0,VLOOKUP(Z11,FAC_TOTALS_APTA!$A$4:$BO$142,$L18,FALSE))</f>
        <v>0</v>
      </c>
      <c r="AA18" s="38">
        <f>IF(AA11=0,0,VLOOKUP(AA11,FAC_TOTALS_APTA!$A$4:$BO$142,$L18,FALSE))</f>
        <v>0</v>
      </c>
      <c r="AB18" s="38">
        <f>IF(AB11=0,0,VLOOKUP(AB11,FAC_TOTALS_APTA!$A$4:$BO$142,$L18,FALSE))</f>
        <v>0</v>
      </c>
      <c r="AC18" s="42">
        <f t="shared" si="4"/>
        <v>2098162.3748889472</v>
      </c>
      <c r="AD18" s="42">
        <f>AE18*G30</f>
        <v>2085944.7363500225</v>
      </c>
      <c r="AE18" s="43">
        <f>AC18/G28</f>
        <v>1.0070167191519957E-3</v>
      </c>
      <c r="AF18" s="9"/>
    </row>
    <row r="19" spans="1:32" s="18" customFormat="1" x14ac:dyDescent="0.25">
      <c r="A19" s="9"/>
      <c r="B19" s="34" t="s">
        <v>65</v>
      </c>
      <c r="C19" s="37" t="s">
        <v>27</v>
      </c>
      <c r="D19" s="9" t="s">
        <v>18</v>
      </c>
      <c r="E19" s="79">
        <v>-0.24129999999999999</v>
      </c>
      <c r="F19" s="9">
        <f>MATCH($D19,FAC_TOTALS_APTA!$A$2:$BO$2,)</f>
        <v>15</v>
      </c>
      <c r="G19" s="38">
        <f>VLOOKUP(G11,FAC_TOTALS_APTA!$A$4:$BO$142,$F19,FALSE)</f>
        <v>34150.688170845599</v>
      </c>
      <c r="H19" s="38">
        <f>VLOOKUP(H11,FAC_TOTALS_APTA!$A$4:$BO$142,$F19,FALSE)</f>
        <v>38094.696885668702</v>
      </c>
      <c r="I19" s="40">
        <f t="shared" si="1"/>
        <v>0.11548841110001695</v>
      </c>
      <c r="J19" s="41" t="str">
        <f t="shared" si="2"/>
        <v>_log</v>
      </c>
      <c r="K19" s="41" t="str">
        <f t="shared" si="3"/>
        <v>TOTAL_MED_INC_INDIV_2018_log_FAC</v>
      </c>
      <c r="L19" s="9">
        <f>MATCH($K19,FAC_TOTALS_APTA!$A$2:$BM$2,)</f>
        <v>27</v>
      </c>
      <c r="M19" s="38">
        <f>IF(M11=0,0,VLOOKUP(M11,FAC_TOTALS_APTA!$A$4:$BO$142,$L19,FALSE))</f>
        <v>-4501079.9240776896</v>
      </c>
      <c r="N19" s="38">
        <f>IF(N11=0,0,VLOOKUP(N11,FAC_TOTALS_APTA!$A$4:$BO$142,$L19,FALSE))</f>
        <v>-4575266.02336758</v>
      </c>
      <c r="O19" s="38">
        <f>IF(O11=0,0,VLOOKUP(O11,FAC_TOTALS_APTA!$A$4:$BO$142,$L19,FALSE))</f>
        <v>-16797018.925757699</v>
      </c>
      <c r="P19" s="38">
        <f>IF(P11=0,0,VLOOKUP(P11,FAC_TOTALS_APTA!$A$4:$BO$142,$L19,FALSE))</f>
        <v>-11079253.7265944</v>
      </c>
      <c r="Q19" s="38">
        <f>IF(Q11=0,0,VLOOKUP(Q11,FAC_TOTALS_APTA!$A$4:$BO$142,$L19,FALSE))</f>
        <v>-8406979.0343098491</v>
      </c>
      <c r="R19" s="38">
        <f>IF(R11=0,0,VLOOKUP(R11,FAC_TOTALS_APTA!$A$4:$BO$142,$L19,FALSE))</f>
        <v>-9708067.9225425292</v>
      </c>
      <c r="S19" s="38">
        <f>IF(S11=0,0,VLOOKUP(S11,FAC_TOTALS_APTA!$A$4:$BO$142,$L19,FALSE))</f>
        <v>0</v>
      </c>
      <c r="T19" s="38">
        <f>IF(T11=0,0,VLOOKUP(T11,FAC_TOTALS_APTA!$A$4:$BO$142,$L19,FALSE))</f>
        <v>0</v>
      </c>
      <c r="U19" s="38">
        <f>IF(U11=0,0,VLOOKUP(U11,FAC_TOTALS_APTA!$A$4:$BO$142,$L19,FALSE))</f>
        <v>0</v>
      </c>
      <c r="V19" s="38">
        <f>IF(V11=0,0,VLOOKUP(V11,FAC_TOTALS_APTA!$A$4:$BO$142,$L19,FALSE))</f>
        <v>0</v>
      </c>
      <c r="W19" s="38">
        <f>IF(W11=0,0,VLOOKUP(W11,FAC_TOTALS_APTA!$A$4:$BO$142,$L19,FALSE))</f>
        <v>0</v>
      </c>
      <c r="X19" s="38">
        <f>IF(X11=0,0,VLOOKUP(X11,FAC_TOTALS_APTA!$A$4:$BO$142,$L19,FALSE))</f>
        <v>0</v>
      </c>
      <c r="Y19" s="38">
        <f>IF(Y11=0,0,VLOOKUP(Y11,FAC_TOTALS_APTA!$A$4:$BO$142,$L19,FALSE))</f>
        <v>0</v>
      </c>
      <c r="Z19" s="38">
        <f>IF(Z11=0,0,VLOOKUP(Z11,FAC_TOTALS_APTA!$A$4:$BO$142,$L19,FALSE))</f>
        <v>0</v>
      </c>
      <c r="AA19" s="38">
        <f>IF(AA11=0,0,VLOOKUP(AA11,FAC_TOTALS_APTA!$A$4:$BO$142,$L19,FALSE))</f>
        <v>0</v>
      </c>
      <c r="AB19" s="38">
        <f>IF(AB11=0,0,VLOOKUP(AB11,FAC_TOTALS_APTA!$A$4:$BO$142,$L19,FALSE))</f>
        <v>0</v>
      </c>
      <c r="AC19" s="42">
        <f t="shared" si="4"/>
        <v>-55067665.556649745</v>
      </c>
      <c r="AD19" s="42">
        <f>AE19*G30</f>
        <v>-54747005.515746504</v>
      </c>
      <c r="AE19" s="43">
        <f>AC19/G28</f>
        <v>-2.6429822860183493E-2</v>
      </c>
      <c r="AF19" s="9"/>
    </row>
    <row r="20" spans="1:32" s="18" customFormat="1" x14ac:dyDescent="0.25">
      <c r="A20" s="9"/>
      <c r="B20" s="34" t="s">
        <v>66</v>
      </c>
      <c r="C20" s="37"/>
      <c r="D20" s="9" t="s">
        <v>39</v>
      </c>
      <c r="E20" s="79">
        <v>-1.4200000000000001E-2</v>
      </c>
      <c r="F20" s="9">
        <f>MATCH($D20,FAC_TOTALS_APTA!$A$2:$BO$2,)</f>
        <v>18</v>
      </c>
      <c r="G20" s="44">
        <f>VLOOKUP(G11,FAC_TOTALS_APTA!$A$4:$BO$142,$F20,FALSE)</f>
        <v>4.9469925011974398</v>
      </c>
      <c r="H20" s="44">
        <f>VLOOKUP(H11,FAC_TOTALS_APTA!$A$4:$BO$142,$F20,FALSE)</f>
        <v>6.1711602035772204</v>
      </c>
      <c r="I20" s="40">
        <f t="shared" si="1"/>
        <v>0.24745695532860945</v>
      </c>
      <c r="J20" s="41" t="str">
        <f t="shared" si="2"/>
        <v/>
      </c>
      <c r="K20" s="41" t="str">
        <f t="shared" si="3"/>
        <v>JTW_HOME_PCT_FAC</v>
      </c>
      <c r="L20" s="9">
        <f>MATCH($K20,FAC_TOTALS_APTA!$A$2:$BM$2,)</f>
        <v>30</v>
      </c>
      <c r="M20" s="38">
        <f>IF(M11=0,0,VLOOKUP(M11,FAC_TOTALS_APTA!$A$4:$BO$142,$L20,FALSE))</f>
        <v>-12221.934546775101</v>
      </c>
      <c r="N20" s="38">
        <f>IF(N11=0,0,VLOOKUP(N11,FAC_TOTALS_APTA!$A$4:$BO$142,$L20,FALSE))</f>
        <v>-2157421.07094952</v>
      </c>
      <c r="O20" s="38">
        <f>IF(O11=0,0,VLOOKUP(O11,FAC_TOTALS_APTA!$A$4:$BO$142,$L20,FALSE))</f>
        <v>-1004186.97087685</v>
      </c>
      <c r="P20" s="38">
        <f>IF(P11=0,0,VLOOKUP(P11,FAC_TOTALS_APTA!$A$4:$BO$142,$L20,FALSE))</f>
        <v>-5322443.5220165197</v>
      </c>
      <c r="Q20" s="38">
        <f>IF(Q11=0,0,VLOOKUP(Q11,FAC_TOTALS_APTA!$A$4:$BO$142,$L20,FALSE))</f>
        <v>-1627695.5069363599</v>
      </c>
      <c r="R20" s="38">
        <f>IF(R11=0,0,VLOOKUP(R11,FAC_TOTALS_APTA!$A$4:$BO$142,$L20,FALSE))</f>
        <v>-2405972.3293876299</v>
      </c>
      <c r="S20" s="38">
        <f>IF(S11=0,0,VLOOKUP(S11,FAC_TOTALS_APTA!$A$4:$BO$142,$L20,FALSE))</f>
        <v>0</v>
      </c>
      <c r="T20" s="38">
        <f>IF(T11=0,0,VLOOKUP(T11,FAC_TOTALS_APTA!$A$4:$BO$142,$L20,FALSE))</f>
        <v>0</v>
      </c>
      <c r="U20" s="38">
        <f>IF(U11=0,0,VLOOKUP(U11,FAC_TOTALS_APTA!$A$4:$BO$142,$L20,FALSE))</f>
        <v>0</v>
      </c>
      <c r="V20" s="38">
        <f>IF(V11=0,0,VLOOKUP(V11,FAC_TOTALS_APTA!$A$4:$BO$142,$L20,FALSE))</f>
        <v>0</v>
      </c>
      <c r="W20" s="38">
        <f>IF(W11=0,0,VLOOKUP(W11,FAC_TOTALS_APTA!$A$4:$BO$142,$L20,FALSE))</f>
        <v>0</v>
      </c>
      <c r="X20" s="38">
        <f>IF(X11=0,0,VLOOKUP(X11,FAC_TOTALS_APTA!$A$4:$BO$142,$L20,FALSE))</f>
        <v>0</v>
      </c>
      <c r="Y20" s="38">
        <f>IF(Y11=0,0,VLOOKUP(Y11,FAC_TOTALS_APTA!$A$4:$BO$142,$L20,FALSE))</f>
        <v>0</v>
      </c>
      <c r="Z20" s="38">
        <f>IF(Z11=0,0,VLOOKUP(Z11,FAC_TOTALS_APTA!$A$4:$BO$142,$L20,FALSE))</f>
        <v>0</v>
      </c>
      <c r="AA20" s="38">
        <f>IF(AA11=0,0,VLOOKUP(AA11,FAC_TOTALS_APTA!$A$4:$BO$142,$L20,FALSE))</f>
        <v>0</v>
      </c>
      <c r="AB20" s="38">
        <f>IF(AB11=0,0,VLOOKUP(AB11,FAC_TOTALS_APTA!$A$4:$BO$142,$L20,FALSE))</f>
        <v>0</v>
      </c>
      <c r="AC20" s="42">
        <f t="shared" si="4"/>
        <v>-12529941.334713655</v>
      </c>
      <c r="AD20" s="42">
        <f>AE20*G30</f>
        <v>-12456979.253240068</v>
      </c>
      <c r="AE20" s="43">
        <f>AC20/G28</f>
        <v>-6.0137673637952679E-3</v>
      </c>
      <c r="AF20" s="9"/>
    </row>
    <row r="21" spans="1:32" s="18" customFormat="1" x14ac:dyDescent="0.25">
      <c r="A21" s="9"/>
      <c r="B21" s="34" t="s">
        <v>67</v>
      </c>
      <c r="C21" s="37"/>
      <c r="D21" s="9" t="s">
        <v>40</v>
      </c>
      <c r="E21" s="79">
        <v>-2.1100000000000001E-2</v>
      </c>
      <c r="F21" s="9">
        <f>MATCH($D21,FAC_TOTALS_APTA!$A$2:$BO$2,)</f>
        <v>19</v>
      </c>
      <c r="G21" s="44">
        <f>VLOOKUP(G11,FAC_TOTALS_APTA!$A$4:$BO$142,$F21,FALSE)</f>
        <v>0.63292140278146602</v>
      </c>
      <c r="H21" s="44">
        <f>VLOOKUP(H11,FAC_TOTALS_APTA!$A$4:$BO$142,$F21,FALSE)</f>
        <v>6.2225746763552303</v>
      </c>
      <c r="I21" s="40">
        <f t="shared" si="1"/>
        <v>8.8315124895590706</v>
      </c>
      <c r="J21" s="41" t="str">
        <f t="shared" si="2"/>
        <v/>
      </c>
      <c r="K21" s="41" t="str">
        <f t="shared" si="3"/>
        <v>YEARS_SINCE_TNC_BUS_FAC</v>
      </c>
      <c r="L21" s="9">
        <f>MATCH($K21,FAC_TOTALS_APTA!$A$2:$BM$2,)</f>
        <v>31</v>
      </c>
      <c r="M21" s="38">
        <f>IF(M11=0,0,VLOOKUP(M11,FAC_TOTALS_APTA!$A$4:$BO$142,$L21,FALSE))</f>
        <v>-46768138.708456397</v>
      </c>
      <c r="N21" s="38">
        <f>IF(N11=0,0,VLOOKUP(N11,FAC_TOTALS_APTA!$A$4:$BO$142,$L21,FALSE))</f>
        <v>-51163733.143263496</v>
      </c>
      <c r="O21" s="38">
        <f>IF(O11=0,0,VLOOKUP(O11,FAC_TOTALS_APTA!$A$4:$BO$142,$L21,FALSE))</f>
        <v>-60247984.965927698</v>
      </c>
      <c r="P21" s="38">
        <f>IF(P11=0,0,VLOOKUP(P11,FAC_TOTALS_APTA!$A$4:$BO$142,$L21,FALSE))</f>
        <v>-59289339.047535598</v>
      </c>
      <c r="Q21" s="38">
        <f>IF(Q11=0,0,VLOOKUP(Q11,FAC_TOTALS_APTA!$A$4:$BO$142,$L21,FALSE))</f>
        <v>-56833139.644895598</v>
      </c>
      <c r="R21" s="38">
        <f>IF(R11=0,0,VLOOKUP(R11,FAC_TOTALS_APTA!$A$4:$BO$142,$L21,FALSE))</f>
        <v>-54785219.9856323</v>
      </c>
      <c r="S21" s="38">
        <f>IF(S11=0,0,VLOOKUP(S11,FAC_TOTALS_APTA!$A$4:$BO$142,$L21,FALSE))</f>
        <v>0</v>
      </c>
      <c r="T21" s="38">
        <f>IF(T11=0,0,VLOOKUP(T11,FAC_TOTALS_APTA!$A$4:$BO$142,$L21,FALSE))</f>
        <v>0</v>
      </c>
      <c r="U21" s="38">
        <f>IF(U11=0,0,VLOOKUP(U11,FAC_TOTALS_APTA!$A$4:$BO$142,$L21,FALSE))</f>
        <v>0</v>
      </c>
      <c r="V21" s="38">
        <f>IF(V11=0,0,VLOOKUP(V11,FAC_TOTALS_APTA!$A$4:$BO$142,$L21,FALSE))</f>
        <v>0</v>
      </c>
      <c r="W21" s="38">
        <f>IF(W11=0,0,VLOOKUP(W11,FAC_TOTALS_APTA!$A$4:$BO$142,$L21,FALSE))</f>
        <v>0</v>
      </c>
      <c r="X21" s="38">
        <f>IF(X11=0,0,VLOOKUP(X11,FAC_TOTALS_APTA!$A$4:$BO$142,$L21,FALSE))</f>
        <v>0</v>
      </c>
      <c r="Y21" s="38">
        <f>IF(Y11=0,0,VLOOKUP(Y11,FAC_TOTALS_APTA!$A$4:$BO$142,$L21,FALSE))</f>
        <v>0</v>
      </c>
      <c r="Z21" s="38">
        <f>IF(Z11=0,0,VLOOKUP(Z11,FAC_TOTALS_APTA!$A$4:$BO$142,$L21,FALSE))</f>
        <v>0</v>
      </c>
      <c r="AA21" s="38">
        <f>IF(AA11=0,0,VLOOKUP(AA11,FAC_TOTALS_APTA!$A$4:$BO$142,$L21,FALSE))</f>
        <v>0</v>
      </c>
      <c r="AB21" s="38">
        <f>IF(AB11=0,0,VLOOKUP(AB11,FAC_TOTALS_APTA!$A$4:$BO$142,$L21,FALSE))</f>
        <v>0</v>
      </c>
      <c r="AC21" s="42">
        <f t="shared" si="4"/>
        <v>-329087555.49571109</v>
      </c>
      <c r="AD21" s="42">
        <f>AE21*G30</f>
        <v>-327171272.53838384</v>
      </c>
      <c r="AE21" s="43">
        <f>AC21/G28</f>
        <v>-0.15794615060075207</v>
      </c>
      <c r="AF21" s="9"/>
    </row>
    <row r="22" spans="1:32" s="18" customFormat="1" x14ac:dyDescent="0.25">
      <c r="A22" s="9"/>
      <c r="B22" s="34" t="s">
        <v>67</v>
      </c>
      <c r="C22" s="37"/>
      <c r="D22" s="9" t="s">
        <v>41</v>
      </c>
      <c r="E22" s="79">
        <v>8.3000000000000001E-3</v>
      </c>
      <c r="F22" s="9">
        <f>MATCH($D22,FAC_TOTALS_APTA!$A$2:$BO$2,)</f>
        <v>20</v>
      </c>
      <c r="G22" s="44">
        <f>VLOOKUP(G11,FAC_TOTALS_APTA!$A$4:$BO$142,$F22,FALSE)</f>
        <v>0</v>
      </c>
      <c r="H22" s="44">
        <f>VLOOKUP(H11,FAC_TOTALS_APTA!$A$4:$BO$142,$F22,FALSE)</f>
        <v>0</v>
      </c>
      <c r="I22" s="40" t="str">
        <f t="shared" si="1"/>
        <v>-</v>
      </c>
      <c r="J22" s="41" t="str">
        <f t="shared" si="2"/>
        <v/>
      </c>
      <c r="K22" s="41" t="str">
        <f t="shared" si="3"/>
        <v>YEARS_SINCE_TNC_RAIL_FAC</v>
      </c>
      <c r="L22" s="9">
        <f>MATCH($K22,FAC_TOTALS_APTA!$A$2:$BM$2,)</f>
        <v>32</v>
      </c>
      <c r="M22" s="38">
        <f>IF(M11=0,0,VLOOKUP(M11,FAC_TOTALS_APTA!$A$4:$BO$142,$L22,FALSE))</f>
        <v>0</v>
      </c>
      <c r="N22" s="38">
        <f>IF(N11=0,0,VLOOKUP(N11,FAC_TOTALS_APTA!$A$4:$BO$142,$L22,FALSE))</f>
        <v>0</v>
      </c>
      <c r="O22" s="38">
        <f>IF(O11=0,0,VLOOKUP(O11,FAC_TOTALS_APTA!$A$4:$BO$142,$L22,FALSE))</f>
        <v>0</v>
      </c>
      <c r="P22" s="38">
        <f>IF(P11=0,0,VLOOKUP(P11,FAC_TOTALS_APTA!$A$4:$BO$142,$L22,FALSE))</f>
        <v>0</v>
      </c>
      <c r="Q22" s="38">
        <f>IF(Q11=0,0,VLOOKUP(Q11,FAC_TOTALS_APTA!$A$4:$BO$142,$L22,FALSE))</f>
        <v>0</v>
      </c>
      <c r="R22" s="38">
        <f>IF(R11=0,0,VLOOKUP(R11,FAC_TOTALS_APTA!$A$4:$BO$142,$L22,FALSE))</f>
        <v>0</v>
      </c>
      <c r="S22" s="38">
        <f>IF(S11=0,0,VLOOKUP(S11,FAC_TOTALS_APTA!$A$4:$BO$142,$L22,FALSE))</f>
        <v>0</v>
      </c>
      <c r="T22" s="38">
        <f>IF(T11=0,0,VLOOKUP(T11,FAC_TOTALS_APTA!$A$4:$BO$142,$L22,FALSE))</f>
        <v>0</v>
      </c>
      <c r="U22" s="38">
        <f>IF(U11=0,0,VLOOKUP(U11,FAC_TOTALS_APTA!$A$4:$BO$142,$L22,FALSE))</f>
        <v>0</v>
      </c>
      <c r="V22" s="38">
        <f>IF(V11=0,0,VLOOKUP(V11,FAC_TOTALS_APTA!$A$4:$BO$142,$L22,FALSE))</f>
        <v>0</v>
      </c>
      <c r="W22" s="38">
        <f>IF(W11=0,0,VLOOKUP(W11,FAC_TOTALS_APTA!$A$4:$BO$142,$L22,FALSE))</f>
        <v>0</v>
      </c>
      <c r="X22" s="38">
        <f>IF(X11=0,0,VLOOKUP(X11,FAC_TOTALS_APTA!$A$4:$BO$142,$L22,FALSE))</f>
        <v>0</v>
      </c>
      <c r="Y22" s="38">
        <f>IF(Y11=0,0,VLOOKUP(Y11,FAC_TOTALS_APTA!$A$4:$BO$142,$L22,FALSE))</f>
        <v>0</v>
      </c>
      <c r="Z22" s="38">
        <f>IF(Z11=0,0,VLOOKUP(Z11,FAC_TOTALS_APTA!$A$4:$BO$142,$L22,FALSE))</f>
        <v>0</v>
      </c>
      <c r="AA22" s="38">
        <f>IF(AA11=0,0,VLOOKUP(AA11,FAC_TOTALS_APTA!$A$4:$BO$142,$L22,FALSE))</f>
        <v>0</v>
      </c>
      <c r="AB22" s="38">
        <f>IF(AB11=0,0,VLOOKUP(AB11,FAC_TOTALS_APTA!$A$4:$BO$142,$L22,FALSE))</f>
        <v>0</v>
      </c>
      <c r="AC22" s="42">
        <f t="shared" si="4"/>
        <v>0</v>
      </c>
      <c r="AD22" s="42">
        <f>AE22*G30</f>
        <v>0</v>
      </c>
      <c r="AE22" s="43">
        <f>AC22/G28</f>
        <v>0</v>
      </c>
      <c r="AF22" s="9"/>
    </row>
    <row r="23" spans="1:32" s="18" customFormat="1" x14ac:dyDescent="0.25">
      <c r="A23" s="9"/>
      <c r="B23" s="34" t="s">
        <v>68</v>
      </c>
      <c r="C23" s="37"/>
      <c r="D23" s="9" t="s">
        <v>60</v>
      </c>
      <c r="E23" s="79">
        <v>7.7000000000000002E-3</v>
      </c>
      <c r="F23" s="9">
        <f>MATCH($D23,FAC_TOTALS_APTA!$A$2:$BO$2,)</f>
        <v>21</v>
      </c>
      <c r="G23" s="44">
        <f>VLOOKUP(G11,FAC_TOTALS_APTA!$A$4:$BO$142,$F23,FALSE)</f>
        <v>0.25079276611763801</v>
      </c>
      <c r="H23" s="44">
        <f>VLOOKUP(H11,FAC_TOTALS_APTA!$A$4:$BO$142,$F23,FALSE)</f>
        <v>1</v>
      </c>
      <c r="I23" s="40">
        <f t="shared" si="1"/>
        <v>2.9873558375720273</v>
      </c>
      <c r="J23" s="41" t="str">
        <f t="shared" si="2"/>
        <v/>
      </c>
      <c r="K23" s="41" t="str">
        <f t="shared" si="3"/>
        <v>BIKE_SHARE_FAC</v>
      </c>
      <c r="L23" s="9">
        <f>MATCH($K23,FAC_TOTALS_APTA!$A$2:$BM$2,)</f>
        <v>33</v>
      </c>
      <c r="M23" s="38">
        <f>IF(M11=0,0,VLOOKUP(M11,FAC_TOTALS_APTA!$A$4:$BO$142,$L23,FALSE))</f>
        <v>0</v>
      </c>
      <c r="N23" s="38">
        <f>IF(N11=0,0,VLOOKUP(N11,FAC_TOTALS_APTA!$A$4:$BO$142,$L23,FALSE))</f>
        <v>12711526.066058701</v>
      </c>
      <c r="O23" s="38">
        <f>IF(O11=0,0,VLOOKUP(O11,FAC_TOTALS_APTA!$A$4:$BO$142,$L23,FALSE))</f>
        <v>10970390.3621256</v>
      </c>
      <c r="P23" s="38">
        <f>IF(P11=0,0,VLOOKUP(P11,FAC_TOTALS_APTA!$A$4:$BO$142,$L23,FALSE))</f>
        <v>2615717.9658645201</v>
      </c>
      <c r="Q23" s="38">
        <f>IF(Q11=0,0,VLOOKUP(Q11,FAC_TOTALS_APTA!$A$4:$BO$142,$L23,FALSE))</f>
        <v>0</v>
      </c>
      <c r="R23" s="38">
        <f>IF(R11=0,0,VLOOKUP(R11,FAC_TOTALS_APTA!$A$4:$BO$142,$L23,FALSE))</f>
        <v>506323.93078774598</v>
      </c>
      <c r="S23" s="38">
        <f>IF(S11=0,0,VLOOKUP(S11,FAC_TOTALS_APTA!$A$4:$BO$142,$L23,FALSE))</f>
        <v>0</v>
      </c>
      <c r="T23" s="38">
        <f>IF(T11=0,0,VLOOKUP(T11,FAC_TOTALS_APTA!$A$4:$BO$142,$L23,FALSE))</f>
        <v>0</v>
      </c>
      <c r="U23" s="38">
        <f>IF(U11=0,0,VLOOKUP(U11,FAC_TOTALS_APTA!$A$4:$BO$142,$L23,FALSE))</f>
        <v>0</v>
      </c>
      <c r="V23" s="38">
        <f>IF(V11=0,0,VLOOKUP(V11,FAC_TOTALS_APTA!$A$4:$BO$142,$L23,FALSE))</f>
        <v>0</v>
      </c>
      <c r="W23" s="38">
        <f>IF(W11=0,0,VLOOKUP(W11,FAC_TOTALS_APTA!$A$4:$BO$142,$L23,FALSE))</f>
        <v>0</v>
      </c>
      <c r="X23" s="38">
        <f>IF(X11=0,0,VLOOKUP(X11,FAC_TOTALS_APTA!$A$4:$BO$142,$L23,FALSE))</f>
        <v>0</v>
      </c>
      <c r="Y23" s="38">
        <f>IF(Y11=0,0,VLOOKUP(Y11,FAC_TOTALS_APTA!$A$4:$BO$142,$L23,FALSE))</f>
        <v>0</v>
      </c>
      <c r="Z23" s="38">
        <f>IF(Z11=0,0,VLOOKUP(Z11,FAC_TOTALS_APTA!$A$4:$BO$142,$L23,FALSE))</f>
        <v>0</v>
      </c>
      <c r="AA23" s="38">
        <f>IF(AA11=0,0,VLOOKUP(AA11,FAC_TOTALS_APTA!$A$4:$BO$142,$L23,FALSE))</f>
        <v>0</v>
      </c>
      <c r="AB23" s="38">
        <f>IF(AB11=0,0,VLOOKUP(AB11,FAC_TOTALS_APTA!$A$4:$BO$142,$L23,FALSE))</f>
        <v>0</v>
      </c>
      <c r="AC23" s="42">
        <f t="shared" si="4"/>
        <v>26803958.324836567</v>
      </c>
      <c r="AD23" s="42">
        <f>AE23*G30</f>
        <v>26647878.376904707</v>
      </c>
      <c r="AE23" s="43">
        <f>AC23/G28</f>
        <v>1.2864606903453977E-2</v>
      </c>
      <c r="AF23" s="9"/>
    </row>
    <row r="24" spans="1:32" s="18" customFormat="1" x14ac:dyDescent="0.25">
      <c r="A24" s="9"/>
      <c r="B24" s="13" t="s">
        <v>69</v>
      </c>
      <c r="C24" s="36"/>
      <c r="D24" s="10" t="s">
        <v>61</v>
      </c>
      <c r="E24" s="80">
        <v>-3.6999999999999998E-2</v>
      </c>
      <c r="F24" s="10">
        <f>MATCH($D24,FAC_TOTALS_APTA!$A$2:$BO$2,)</f>
        <v>22</v>
      </c>
      <c r="G24" s="47">
        <f>VLOOKUP(G11,FAC_TOTALS_APTA!$A$4:$BO$142,$F24,FALSE)</f>
        <v>0</v>
      </c>
      <c r="H24" s="47">
        <f>VLOOKUP(H11,FAC_TOTALS_APTA!$A$4:$BO$142,$F24,FALSE)</f>
        <v>0.66313958588773203</v>
      </c>
      <c r="I24" s="48" t="str">
        <f t="shared" si="1"/>
        <v>-</v>
      </c>
      <c r="J24" s="49" t="str">
        <f t="shared" si="2"/>
        <v/>
      </c>
      <c r="K24" s="49" t="str">
        <f t="shared" si="3"/>
        <v>scooter_flag_FAC</v>
      </c>
      <c r="L24" s="10">
        <f>MATCH($K24,FAC_TOTALS_APTA!$A$2:$BM$2,)</f>
        <v>34</v>
      </c>
      <c r="M24" s="50">
        <f>IF(M11=0,0,VLOOKUP(M11,FAC_TOTALS_APTA!$A$4:$BO$142,$L24,FALSE))</f>
        <v>0</v>
      </c>
      <c r="N24" s="50">
        <f>IF(N11=0,0,VLOOKUP(N11,FAC_TOTALS_APTA!$A$4:$BO$142,$L24,FALSE))</f>
        <v>0</v>
      </c>
      <c r="O24" s="50">
        <f>IF(O11=0,0,VLOOKUP(O11,FAC_TOTALS_APTA!$A$4:$BO$142,$L24,FALSE))</f>
        <v>0</v>
      </c>
      <c r="P24" s="50">
        <f>IF(P11=0,0,VLOOKUP(P11,FAC_TOTALS_APTA!$A$4:$BO$142,$L24,FALSE))</f>
        <v>0</v>
      </c>
      <c r="Q24" s="50">
        <f>IF(Q11=0,0,VLOOKUP(Q11,FAC_TOTALS_APTA!$A$4:$BO$142,$L24,FALSE))</f>
        <v>0</v>
      </c>
      <c r="R24" s="50">
        <f>IF(R11=0,0,VLOOKUP(R11,FAC_TOTALS_APTA!$A$4:$BO$142,$L24,FALSE))</f>
        <v>-39928436.691672698</v>
      </c>
      <c r="S24" s="50">
        <f>IF(S11=0,0,VLOOKUP(S11,FAC_TOTALS_APTA!$A$4:$BO$142,$L24,FALSE))</f>
        <v>0</v>
      </c>
      <c r="T24" s="50">
        <f>IF(T11=0,0,VLOOKUP(T11,FAC_TOTALS_APTA!$A$4:$BO$142,$L24,FALSE))</f>
        <v>0</v>
      </c>
      <c r="U24" s="50">
        <f>IF(U11=0,0,VLOOKUP(U11,FAC_TOTALS_APTA!$A$4:$BO$142,$L24,FALSE))</f>
        <v>0</v>
      </c>
      <c r="V24" s="50">
        <f>IF(V11=0,0,VLOOKUP(V11,FAC_TOTALS_APTA!$A$4:$BO$142,$L24,FALSE))</f>
        <v>0</v>
      </c>
      <c r="W24" s="50">
        <f>IF(W11=0,0,VLOOKUP(W11,FAC_TOTALS_APTA!$A$4:$BO$142,$L24,FALSE))</f>
        <v>0</v>
      </c>
      <c r="X24" s="50">
        <f>IF(X11=0,0,VLOOKUP(X11,FAC_TOTALS_APTA!$A$4:$BO$142,$L24,FALSE))</f>
        <v>0</v>
      </c>
      <c r="Y24" s="50">
        <f>IF(Y11=0,0,VLOOKUP(Y11,FAC_TOTALS_APTA!$A$4:$BO$142,$L24,FALSE))</f>
        <v>0</v>
      </c>
      <c r="Z24" s="50">
        <f>IF(Z11=0,0,VLOOKUP(Z11,FAC_TOTALS_APTA!$A$4:$BO$142,$L24,FALSE))</f>
        <v>0</v>
      </c>
      <c r="AA24" s="50">
        <f>IF(AA11=0,0,VLOOKUP(AA11,FAC_TOTALS_APTA!$A$4:$BO$142,$L24,FALSE))</f>
        <v>0</v>
      </c>
      <c r="AB24" s="50">
        <f>IF(AB11=0,0,VLOOKUP(AB11,FAC_TOTALS_APTA!$A$4:$BO$142,$L24,FALSE))</f>
        <v>0</v>
      </c>
      <c r="AC24" s="51">
        <f t="shared" si="4"/>
        <v>-39928436.691672698</v>
      </c>
      <c r="AD24" s="51">
        <f>AE24*G30</f>
        <v>-39695932.662069649</v>
      </c>
      <c r="AE24" s="52">
        <f>AC24/G28</f>
        <v>-1.9163723360659631E-2</v>
      </c>
      <c r="AF24" s="9"/>
    </row>
    <row r="25" spans="1:32" s="18" customFormat="1" x14ac:dyDescent="0.25">
      <c r="A25" s="9"/>
      <c r="B25" s="53" t="s">
        <v>77</v>
      </c>
      <c r="C25" s="54"/>
      <c r="D25" s="53" t="s">
        <v>64</v>
      </c>
      <c r="E25" s="55"/>
      <c r="F25" s="56"/>
      <c r="G25" s="57"/>
      <c r="H25" s="57"/>
      <c r="I25" s="58"/>
      <c r="J25" s="59"/>
      <c r="K25" s="59" t="str">
        <f t="shared" ref="K25" si="5">CONCATENATE(D25,J25,"_FAC")</f>
        <v>New_Reporter_FAC</v>
      </c>
      <c r="L25" s="56">
        <f>MATCH($K25,FAC_TOTALS_APTA!$A$2:$BM$2,)</f>
        <v>38</v>
      </c>
      <c r="M25" s="57">
        <f>IF(M11=0,0,VLOOKUP(M11,FAC_TOTALS_APTA!$A$4:$BO$142,$L25,FALSE))</f>
        <v>0</v>
      </c>
      <c r="N25" s="57">
        <f>IF(N11=0,0,VLOOKUP(N11,FAC_TOTALS_APTA!$A$4:$BO$142,$L25,FALSE))</f>
        <v>0</v>
      </c>
      <c r="O25" s="57">
        <f>IF(O11=0,0,VLOOKUP(O11,FAC_TOTALS_APTA!$A$4:$BO$142,$L25,FALSE))</f>
        <v>0</v>
      </c>
      <c r="P25" s="57">
        <f>IF(P11=0,0,VLOOKUP(P11,FAC_TOTALS_APTA!$A$4:$BO$142,$L25,FALSE))</f>
        <v>0</v>
      </c>
      <c r="Q25" s="57">
        <f>IF(Q11=0,0,VLOOKUP(Q11,FAC_TOTALS_APTA!$A$4:$BO$142,$L25,FALSE))</f>
        <v>0</v>
      </c>
      <c r="R25" s="57">
        <f>IF(R11=0,0,VLOOKUP(R11,FAC_TOTALS_APTA!$A$4:$BO$142,$L25,FALSE))</f>
        <v>0</v>
      </c>
      <c r="S25" s="57">
        <f>IF(S11=0,0,VLOOKUP(S11,FAC_TOTALS_APTA!$A$4:$BO$142,$L25,FALSE))</f>
        <v>0</v>
      </c>
      <c r="T25" s="57">
        <f>IF(T11=0,0,VLOOKUP(T11,FAC_TOTALS_APTA!$A$4:$BO$142,$L25,FALSE))</f>
        <v>0</v>
      </c>
      <c r="U25" s="57">
        <f>IF(U11=0,0,VLOOKUP(U11,FAC_TOTALS_APTA!$A$4:$BO$142,$L25,FALSE))</f>
        <v>0</v>
      </c>
      <c r="V25" s="57">
        <f>IF(V11=0,0,VLOOKUP(V11,FAC_TOTALS_APTA!$A$4:$BO$142,$L25,FALSE))</f>
        <v>0</v>
      </c>
      <c r="W25" s="57">
        <f>IF(W11=0,0,VLOOKUP(W11,FAC_TOTALS_APTA!$A$4:$BO$142,$L25,FALSE))</f>
        <v>0</v>
      </c>
      <c r="X25" s="57">
        <f>IF(X11=0,0,VLOOKUP(X11,FAC_TOTALS_APTA!$A$4:$BO$142,$L25,FALSE))</f>
        <v>0</v>
      </c>
      <c r="Y25" s="57">
        <f>IF(Y11=0,0,VLOOKUP(Y11,FAC_TOTALS_APTA!$A$4:$BO$142,$L25,FALSE))</f>
        <v>0</v>
      </c>
      <c r="Z25" s="57">
        <f>IF(Z11=0,0,VLOOKUP(Z11,FAC_TOTALS_APTA!$A$4:$BO$142,$L25,FALSE))</f>
        <v>0</v>
      </c>
      <c r="AA25" s="57">
        <f>IF(AA11=0,0,VLOOKUP(AA11,FAC_TOTALS_APTA!$A$4:$BO$142,$L25,FALSE))</f>
        <v>0</v>
      </c>
      <c r="AB25" s="57">
        <f>IF(AB11=0,0,VLOOKUP(AB11,FAC_TOTALS_APTA!$A$4:$BO$142,$L25,FALSE))</f>
        <v>0</v>
      </c>
      <c r="AC25" s="60">
        <f>SUM(M25:AB25)</f>
        <v>0</v>
      </c>
      <c r="AD25" s="60">
        <f>AC25</f>
        <v>0</v>
      </c>
      <c r="AE25" s="61">
        <f>AC25/G30</f>
        <v>0</v>
      </c>
      <c r="AF25" s="9"/>
    </row>
    <row r="26" spans="1:32" s="18" customFormat="1" x14ac:dyDescent="0.25">
      <c r="A26" s="9"/>
      <c r="B26" s="34"/>
      <c r="C26" s="9"/>
      <c r="D26" s="9"/>
      <c r="E26" s="9"/>
      <c r="F26" s="9"/>
      <c r="G26" s="9"/>
      <c r="H26" s="9"/>
      <c r="I26" s="6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42"/>
      <c r="AE26" s="9"/>
      <c r="AF26" s="9"/>
    </row>
    <row r="27" spans="1:32" s="18" customFormat="1" x14ac:dyDescent="0.25">
      <c r="A27" s="9"/>
      <c r="B27" s="34" t="s">
        <v>35</v>
      </c>
      <c r="C27" s="37"/>
      <c r="D27" s="9"/>
      <c r="E27" s="39"/>
      <c r="F27" s="9"/>
      <c r="G27" s="38"/>
      <c r="H27" s="38"/>
      <c r="I27" s="40"/>
      <c r="J27" s="41"/>
      <c r="K27" s="49"/>
      <c r="L27" s="1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42">
        <f>SUM(AC13:AC25)</f>
        <v>-360920089.10945892</v>
      </c>
      <c r="AD27" s="42">
        <f>SUM(AD13:AD25)</f>
        <v>-358818444.7167511</v>
      </c>
      <c r="AE27" s="43">
        <f>AC27/G30</f>
        <v>-0.17423882698207099</v>
      </c>
      <c r="AF27" s="9"/>
    </row>
    <row r="28" spans="1:32" s="18" customFormat="1" x14ac:dyDescent="0.25">
      <c r="A28" s="9"/>
      <c r="B28" s="11" t="s">
        <v>29</v>
      </c>
      <c r="C28" s="63"/>
      <c r="D28" s="12" t="s">
        <v>6</v>
      </c>
      <c r="E28" s="64"/>
      <c r="F28" s="12">
        <f>MATCH($D28,FAC_TOTALS_APTA!$A$2:$BM$2,)</f>
        <v>9</v>
      </c>
      <c r="G28" s="65">
        <f>VLOOKUP(G11,FAC_TOTALS_APTA!$A$4:$BO$142,$F28,FALSE)</f>
        <v>2083542740.6367199</v>
      </c>
      <c r="H28" s="65">
        <f>VLOOKUP(H11,FAC_TOTALS_APTA!$A$4:$BM$142,$F28,FALSE)</f>
        <v>1737491498.7965701</v>
      </c>
      <c r="I28" s="66">
        <f t="shared" ref="I28:I30" si="6">H28/G28-1</f>
        <v>-0.1660879016738569</v>
      </c>
      <c r="J28" s="67"/>
      <c r="K28" s="49"/>
      <c r="L28" s="10"/>
      <c r="M28" s="68">
        <f>SUM(M13:M18)</f>
        <v>4790836.7911483627</v>
      </c>
      <c r="N28" s="68">
        <f>SUM(N13:N18)</f>
        <v>-1893081.9654320986</v>
      </c>
      <c r="O28" s="68">
        <f>SUM(O13:O18)</f>
        <v>-61643521.764110252</v>
      </c>
      <c r="P28" s="68">
        <f>SUM(P13:P18)</f>
        <v>-18335424.489832006</v>
      </c>
      <c r="Q28" s="68">
        <f>SUM(Q13:Q18)</f>
        <v>66457714.061906025</v>
      </c>
      <c r="R28" s="68">
        <f>SUM(R13:R18)</f>
        <v>59513029.010771714</v>
      </c>
      <c r="S28" s="68">
        <f>SUM(S13:S18)</f>
        <v>0</v>
      </c>
      <c r="T28" s="68">
        <f>SUM(T13:T18)</f>
        <v>0</v>
      </c>
      <c r="U28" s="68">
        <f>SUM(U13:U18)</f>
        <v>0</v>
      </c>
      <c r="V28" s="68">
        <f>SUM(V13:V18)</f>
        <v>0</v>
      </c>
      <c r="W28" s="68">
        <f>SUM(W13:W18)</f>
        <v>0</v>
      </c>
      <c r="X28" s="68">
        <f>SUM(X13:X18)</f>
        <v>0</v>
      </c>
      <c r="Y28" s="68">
        <f>SUM(Y13:Y18)</f>
        <v>0</v>
      </c>
      <c r="Z28" s="68">
        <f>SUM(Z13:Z18)</f>
        <v>0</v>
      </c>
      <c r="AA28" s="68">
        <f>SUM(AA13:AA18)</f>
        <v>0</v>
      </c>
      <c r="AB28" s="68">
        <f>SUM(AB13:AB18)</f>
        <v>0</v>
      </c>
      <c r="AC28" s="69"/>
      <c r="AD28" s="69"/>
      <c r="AE28" s="70"/>
      <c r="AF28" s="9"/>
    </row>
    <row r="29" spans="1:32" s="18" customFormat="1" ht="13.5" thickBot="1" x14ac:dyDescent="0.3">
      <c r="A29" s="9"/>
      <c r="B29" s="14" t="s">
        <v>38</v>
      </c>
      <c r="C29" s="152"/>
      <c r="D29" s="32"/>
      <c r="E29" s="153"/>
      <c r="F29" s="32"/>
      <c r="G29" s="72"/>
      <c r="H29" s="72"/>
      <c r="I29" s="73"/>
      <c r="J29" s="74"/>
      <c r="K29" s="74"/>
      <c r="L29" s="32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75">
        <f>AC30-AC27</f>
        <v>120082482.95944881</v>
      </c>
      <c r="AD29" s="75"/>
      <c r="AE29" s="76">
        <f>AE30-AE27</f>
        <v>5.797136707899736E-2</v>
      </c>
      <c r="AF29" s="9"/>
    </row>
    <row r="30" spans="1:32" ht="14.25" thickTop="1" thickBot="1" x14ac:dyDescent="0.3">
      <c r="B30" s="14" t="s">
        <v>73</v>
      </c>
      <c r="C30" s="32"/>
      <c r="D30" s="32" t="s">
        <v>4</v>
      </c>
      <c r="E30" s="32"/>
      <c r="F30" s="32">
        <f>MATCH($D30,FAC_TOTALS_APTA!$A$2:$BM$2,)</f>
        <v>7</v>
      </c>
      <c r="G30" s="72">
        <f>VLOOKUP(G11,FAC_TOTALS_APTA!$A$4:$BM$142,$F30,FALSE)</f>
        <v>2071410232.5</v>
      </c>
      <c r="H30" s="72">
        <f>VLOOKUP(H11,FAC_TOTALS_APTA!$A$4:$BM$142,$F30,FALSE)</f>
        <v>1830572626.3499899</v>
      </c>
      <c r="I30" s="73">
        <f t="shared" si="6"/>
        <v>-0.11626745990307363</v>
      </c>
      <c r="J30" s="74"/>
      <c r="K30" s="74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75">
        <f>H30-G30</f>
        <v>-240837606.15001011</v>
      </c>
      <c r="AD30" s="75"/>
      <c r="AE30" s="76">
        <f>I30</f>
        <v>-0.11626745990307363</v>
      </c>
    </row>
    <row r="31" spans="1:32" ht="14.25" thickTop="1" thickBot="1" x14ac:dyDescent="0.3">
      <c r="B31" s="139" t="s">
        <v>80</v>
      </c>
      <c r="C31" s="140"/>
      <c r="D31" s="140"/>
      <c r="E31" s="141"/>
      <c r="F31" s="140"/>
      <c r="G31" s="142"/>
      <c r="H31" s="142"/>
      <c r="I31" s="143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4">
        <f>AE30</f>
        <v>-0.11626745990307363</v>
      </c>
    </row>
    <row r="32" spans="1:32" ht="13.5" thickTop="1" x14ac:dyDescent="0.25"/>
    <row r="34" spans="2:31" x14ac:dyDescent="0.25">
      <c r="B34" s="20" t="s">
        <v>33</v>
      </c>
      <c r="C34" s="21"/>
      <c r="D34" s="21"/>
      <c r="E34" s="22"/>
      <c r="F34" s="21"/>
      <c r="G34" s="21"/>
      <c r="H34" s="21"/>
      <c r="I34" s="23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2:31" x14ac:dyDescent="0.25">
      <c r="B35" s="24" t="s">
        <v>22</v>
      </c>
      <c r="C35" s="25" t="s">
        <v>23</v>
      </c>
      <c r="D35" s="15"/>
      <c r="E35" s="9"/>
      <c r="F35" s="15"/>
      <c r="G35" s="15"/>
      <c r="H35" s="15"/>
      <c r="I35" s="2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2:31" x14ac:dyDescent="0.25">
      <c r="B36" s="24"/>
      <c r="C36" s="25"/>
      <c r="D36" s="15"/>
      <c r="E36" s="9"/>
      <c r="F36" s="15"/>
      <c r="G36" s="15"/>
      <c r="H36" s="15"/>
      <c r="I36" s="2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2:31" x14ac:dyDescent="0.25">
      <c r="B37" s="27" t="s">
        <v>36</v>
      </c>
      <c r="C37" s="28">
        <v>0</v>
      </c>
      <c r="D37" s="15"/>
      <c r="E37" s="9"/>
      <c r="F37" s="15"/>
      <c r="G37" s="15"/>
      <c r="H37" s="15"/>
      <c r="I37" s="2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2:31" ht="13.5" thickBot="1" x14ac:dyDescent="0.3">
      <c r="B38" s="29" t="s">
        <v>50</v>
      </c>
      <c r="C38" s="30">
        <v>2</v>
      </c>
      <c r="D38" s="31"/>
      <c r="E38" s="32"/>
      <c r="F38" s="31"/>
      <c r="G38" s="31"/>
      <c r="H38" s="31"/>
      <c r="I38" s="33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2:31" ht="13.5" thickTop="1" x14ac:dyDescent="0.25">
      <c r="B39" s="150"/>
      <c r="C39" s="151"/>
      <c r="D39" s="151"/>
      <c r="E39" s="151"/>
      <c r="F39" s="151"/>
      <c r="G39" s="166" t="s">
        <v>74</v>
      </c>
      <c r="H39" s="166"/>
      <c r="I39" s="166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166" t="s">
        <v>81</v>
      </c>
      <c r="AD39" s="166"/>
      <c r="AE39" s="166"/>
    </row>
    <row r="40" spans="2:31" x14ac:dyDescent="0.25">
      <c r="B40" s="13" t="s">
        <v>24</v>
      </c>
      <c r="C40" s="36" t="s">
        <v>25</v>
      </c>
      <c r="D40" s="10" t="s">
        <v>26</v>
      </c>
      <c r="E40" s="10" t="s">
        <v>34</v>
      </c>
      <c r="F40" s="10"/>
      <c r="G40" s="36">
        <f>$C$1</f>
        <v>2012</v>
      </c>
      <c r="H40" s="36">
        <f>$C$2</f>
        <v>2018</v>
      </c>
      <c r="I40" s="36" t="s">
        <v>30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 t="s">
        <v>79</v>
      </c>
      <c r="AD40" s="36" t="s">
        <v>32</v>
      </c>
      <c r="AE40" s="36" t="s">
        <v>30</v>
      </c>
    </row>
    <row r="41" spans="2:31" ht="12.95" hidden="1" customHeight="1" x14ac:dyDescent="0.25">
      <c r="B41" s="34"/>
      <c r="C41" s="37"/>
      <c r="D41" s="9"/>
      <c r="E41" s="9"/>
      <c r="F41" s="9"/>
      <c r="G41" s="9"/>
      <c r="H41" s="9"/>
      <c r="I41" s="37"/>
      <c r="J41" s="9"/>
      <c r="K41" s="9"/>
      <c r="L41" s="9"/>
      <c r="M41" s="9">
        <v>1</v>
      </c>
      <c r="N41" s="9">
        <v>2</v>
      </c>
      <c r="O41" s="9">
        <v>3</v>
      </c>
      <c r="P41" s="9">
        <v>4</v>
      </c>
      <c r="Q41" s="9">
        <v>5</v>
      </c>
      <c r="R41" s="9">
        <v>6</v>
      </c>
      <c r="S41" s="9">
        <v>7</v>
      </c>
      <c r="T41" s="9">
        <v>8</v>
      </c>
      <c r="U41" s="9">
        <v>9</v>
      </c>
      <c r="V41" s="9">
        <v>10</v>
      </c>
      <c r="W41" s="9">
        <v>11</v>
      </c>
      <c r="X41" s="9">
        <v>12</v>
      </c>
      <c r="Y41" s="9">
        <v>13</v>
      </c>
      <c r="Z41" s="9">
        <v>14</v>
      </c>
      <c r="AA41" s="9">
        <v>15</v>
      </c>
      <c r="AB41" s="9">
        <v>16</v>
      </c>
      <c r="AC41" s="9"/>
      <c r="AD41" s="9"/>
      <c r="AE41" s="9"/>
    </row>
    <row r="42" spans="2:31" ht="12.95" hidden="1" customHeight="1" x14ac:dyDescent="0.25">
      <c r="B42" s="34"/>
      <c r="C42" s="37"/>
      <c r="D42" s="9"/>
      <c r="E42" s="9"/>
      <c r="F42" s="9"/>
      <c r="G42" s="9" t="str">
        <f>CONCATENATE($C37,"_",$C38,"_",G40)</f>
        <v>0_2_2012</v>
      </c>
      <c r="H42" s="9" t="str">
        <f>CONCATENATE($C37,"_",$C38,"_",H40)</f>
        <v>0_2_2018</v>
      </c>
      <c r="I42" s="37"/>
      <c r="J42" s="9"/>
      <c r="K42" s="9"/>
      <c r="L42" s="9"/>
      <c r="M42" s="9" t="str">
        <f>IF($G40+M41&gt;$H40,0,CONCATENATE($C37,"_",$C38,"_",$G40+M41))</f>
        <v>0_2_2013</v>
      </c>
      <c r="N42" s="9" t="str">
        <f t="shared" ref="N42:AB42" si="7">IF($G40+N41&gt;$H40,0,CONCATENATE($C37,"_",$C38,"_",$G40+N41))</f>
        <v>0_2_2014</v>
      </c>
      <c r="O42" s="9" t="str">
        <f t="shared" si="7"/>
        <v>0_2_2015</v>
      </c>
      <c r="P42" s="9" t="str">
        <f t="shared" si="7"/>
        <v>0_2_2016</v>
      </c>
      <c r="Q42" s="9" t="str">
        <f t="shared" si="7"/>
        <v>0_2_2017</v>
      </c>
      <c r="R42" s="9" t="str">
        <f t="shared" si="7"/>
        <v>0_2_2018</v>
      </c>
      <c r="S42" s="9">
        <f t="shared" si="7"/>
        <v>0</v>
      </c>
      <c r="T42" s="9">
        <f t="shared" si="7"/>
        <v>0</v>
      </c>
      <c r="U42" s="9">
        <f t="shared" si="7"/>
        <v>0</v>
      </c>
      <c r="V42" s="9">
        <f t="shared" si="7"/>
        <v>0</v>
      </c>
      <c r="W42" s="9">
        <f t="shared" si="7"/>
        <v>0</v>
      </c>
      <c r="X42" s="9">
        <f t="shared" si="7"/>
        <v>0</v>
      </c>
      <c r="Y42" s="9">
        <f t="shared" si="7"/>
        <v>0</v>
      </c>
      <c r="Z42" s="9">
        <f t="shared" si="7"/>
        <v>0</v>
      </c>
      <c r="AA42" s="9">
        <f t="shared" si="7"/>
        <v>0</v>
      </c>
      <c r="AB42" s="9">
        <f t="shared" si="7"/>
        <v>0</v>
      </c>
      <c r="AC42" s="9"/>
      <c r="AD42" s="9"/>
      <c r="AE42" s="9"/>
    </row>
    <row r="43" spans="2:31" ht="12.95" hidden="1" customHeight="1" x14ac:dyDescent="0.25">
      <c r="B43" s="34"/>
      <c r="C43" s="37"/>
      <c r="D43" s="9"/>
      <c r="E43" s="9"/>
      <c r="F43" s="9" t="s">
        <v>31</v>
      </c>
      <c r="G43" s="38"/>
      <c r="H43" s="38"/>
      <c r="I43" s="37"/>
      <c r="J43" s="9"/>
      <c r="K43" s="9"/>
      <c r="L43" s="9" t="s">
        <v>31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2:31" x14ac:dyDescent="0.25">
      <c r="B44" s="34" t="s">
        <v>48</v>
      </c>
      <c r="C44" s="37" t="s">
        <v>27</v>
      </c>
      <c r="D44" s="9" t="s">
        <v>8</v>
      </c>
      <c r="E44" s="79">
        <v>0.86939999999999995</v>
      </c>
      <c r="F44" s="9">
        <f>MATCH($D44,FAC_TOTALS_APTA!$A$2:$BO$2,)</f>
        <v>11</v>
      </c>
      <c r="G44" s="38">
        <f>VLOOKUP(G42,FAC_TOTALS_APTA!$A$4:$BO$142,$F44,FALSE)</f>
        <v>11464510.1677565</v>
      </c>
      <c r="H44" s="38">
        <f>VLOOKUP(H42,FAC_TOTALS_APTA!$A$4:$BO$142,$F44,FALSE)</f>
        <v>11925052.6075978</v>
      </c>
      <c r="I44" s="40">
        <f>IFERROR(H44/G44-1,"-")</f>
        <v>4.0171139726192351E-2</v>
      </c>
      <c r="J44" s="41" t="str">
        <f>IF(C44="Log","_log","")</f>
        <v>_log</v>
      </c>
      <c r="K44" s="41" t="str">
        <f>CONCATENATE(D44,J44,"_FAC")</f>
        <v>VRM_ADJ_log_FAC</v>
      </c>
      <c r="L44" s="9">
        <f>MATCH($K44,FAC_TOTALS_APTA!$A$2:$BM$2,)</f>
        <v>23</v>
      </c>
      <c r="M44" s="38">
        <f>IF(M42=0,0,VLOOKUP(M42,FAC_TOTALS_APTA!$A$4:$BO$142,$L44,FALSE))</f>
        <v>6653316.9068736704</v>
      </c>
      <c r="N44" s="38">
        <f>IF(N42=0,0,VLOOKUP(N42,FAC_TOTALS_APTA!$A$4:$BO$142,$L44,FALSE))</f>
        <v>13244591.1537412</v>
      </c>
      <c r="O44" s="38">
        <f>IF(O42=0,0,VLOOKUP(O42,FAC_TOTALS_APTA!$A$4:$BO$142,$L44,FALSE))</f>
        <v>24484984.8375552</v>
      </c>
      <c r="P44" s="38">
        <f>IF(P42=0,0,VLOOKUP(P42,FAC_TOTALS_APTA!$A$4:$BO$142,$L44,FALSE))</f>
        <v>24988570.008437999</v>
      </c>
      <c r="Q44" s="38">
        <f>IF(Q42=0,0,VLOOKUP(Q42,FAC_TOTALS_APTA!$A$4:$BO$142,$L44,FALSE))</f>
        <v>8316310.4851674102</v>
      </c>
      <c r="R44" s="38">
        <f>IF(R42=0,0,VLOOKUP(R42,FAC_TOTALS_APTA!$A$4:$BO$142,$L44,FALSE))</f>
        <v>-18757882.212304201</v>
      </c>
      <c r="S44" s="38">
        <f>IF(S42=0,0,VLOOKUP(S42,FAC_TOTALS_APTA!$A$4:$BO$142,$L44,FALSE))</f>
        <v>0</v>
      </c>
      <c r="T44" s="38">
        <f>IF(T42=0,0,VLOOKUP(T42,FAC_TOTALS_APTA!$A$4:$BO$142,$L44,FALSE))</f>
        <v>0</v>
      </c>
      <c r="U44" s="38">
        <f>IF(U42=0,0,VLOOKUP(U42,FAC_TOTALS_APTA!$A$4:$BO$142,$L44,FALSE))</f>
        <v>0</v>
      </c>
      <c r="V44" s="38">
        <f>IF(V42=0,0,VLOOKUP(V42,FAC_TOTALS_APTA!$A$4:$BO$142,$L44,FALSE))</f>
        <v>0</v>
      </c>
      <c r="W44" s="38">
        <f>IF(W42=0,0,VLOOKUP(W42,FAC_TOTALS_APTA!$A$4:$BO$142,$L44,FALSE))</f>
        <v>0</v>
      </c>
      <c r="X44" s="38">
        <f>IF(X42=0,0,VLOOKUP(X42,FAC_TOTALS_APTA!$A$4:$BO$142,$L44,FALSE))</f>
        <v>0</v>
      </c>
      <c r="Y44" s="38">
        <f>IF(Y42=0,0,VLOOKUP(Y42,FAC_TOTALS_APTA!$A$4:$BO$142,$L44,FALSE))</f>
        <v>0</v>
      </c>
      <c r="Z44" s="38">
        <f>IF(Z42=0,0,VLOOKUP(Z42,FAC_TOTALS_APTA!$A$4:$BO$142,$L44,FALSE))</f>
        <v>0</v>
      </c>
      <c r="AA44" s="38">
        <f>IF(AA42=0,0,VLOOKUP(AA42,FAC_TOTALS_APTA!$A$4:$BO$142,$L44,FALSE))</f>
        <v>0</v>
      </c>
      <c r="AB44" s="38">
        <f>IF(AB42=0,0,VLOOKUP(AB42,FAC_TOTALS_APTA!$A$4:$BO$142,$L44,FALSE))</f>
        <v>0</v>
      </c>
      <c r="AC44" s="42">
        <f>SUM(M44:AB44)</f>
        <v>58929891.179471284</v>
      </c>
      <c r="AD44" s="42">
        <f>AE44*G61</f>
        <v>60703657.455341563</v>
      </c>
      <c r="AE44" s="43">
        <f>AC44/G59</f>
        <v>6.2805926015125163E-2</v>
      </c>
    </row>
    <row r="45" spans="2:31" x14ac:dyDescent="0.25">
      <c r="B45" s="34" t="s">
        <v>75</v>
      </c>
      <c r="C45" s="37" t="s">
        <v>27</v>
      </c>
      <c r="D45" s="9" t="s">
        <v>20</v>
      </c>
      <c r="E45" s="79">
        <v>-0.35909999999999997</v>
      </c>
      <c r="F45" s="9">
        <f>MATCH($D45,FAC_TOTALS_APTA!$A$2:$BO$2,)</f>
        <v>12</v>
      </c>
      <c r="G45" s="78">
        <f>VLOOKUP(G42,FAC_TOTALS_APTA!$A$4:$BO$142,$F45,FALSE)</f>
        <v>0.969699690863564</v>
      </c>
      <c r="H45" s="78">
        <f>VLOOKUP(H42,FAC_TOTALS_APTA!$A$4:$BO$142,$F45,FALSE)</f>
        <v>1.0485915707747899</v>
      </c>
      <c r="I45" s="40">
        <f t="shared" ref="I45:I55" si="8">IFERROR(H45/G45-1,"-")</f>
        <v>8.1357022854126049E-2</v>
      </c>
      <c r="J45" s="41" t="str">
        <f t="shared" ref="J45:J55" si="9">IF(C45="Log","_log","")</f>
        <v>_log</v>
      </c>
      <c r="K45" s="41" t="str">
        <f t="shared" ref="K45:K55" si="10">CONCATENATE(D45,J45,"_FAC")</f>
        <v>FARE_per_UPT_2018_log_FAC</v>
      </c>
      <c r="L45" s="9">
        <f>MATCH($K45,FAC_TOTALS_APTA!$A$2:$BM$2,)</f>
        <v>24</v>
      </c>
      <c r="M45" s="38">
        <f>IF(M42=0,0,VLOOKUP(M42,FAC_TOTALS_APTA!$A$4:$BO$142,$L45,FALSE))</f>
        <v>-8632933.0355866607</v>
      </c>
      <c r="N45" s="38">
        <f>IF(N42=0,0,VLOOKUP(N42,FAC_TOTALS_APTA!$A$4:$BO$142,$L45,FALSE))</f>
        <v>4125806.4114626301</v>
      </c>
      <c r="O45" s="38">
        <f>IF(O42=0,0,VLOOKUP(O42,FAC_TOTALS_APTA!$A$4:$BO$142,$L45,FALSE))</f>
        <v>-3766258.3495684001</v>
      </c>
      <c r="P45" s="38">
        <f>IF(P42=0,0,VLOOKUP(P42,FAC_TOTALS_APTA!$A$4:$BO$142,$L45,FALSE))</f>
        <v>-2939935.2936702301</v>
      </c>
      <c r="Q45" s="38">
        <f>IF(Q42=0,0,VLOOKUP(Q42,FAC_TOTALS_APTA!$A$4:$BO$142,$L45,FALSE))</f>
        <v>503622.53630145499</v>
      </c>
      <c r="R45" s="38">
        <f>IF(R42=0,0,VLOOKUP(R42,FAC_TOTALS_APTA!$A$4:$BO$142,$L45,FALSE))</f>
        <v>-757747.79239327996</v>
      </c>
      <c r="S45" s="38">
        <f>IF(S42=0,0,VLOOKUP(S42,FAC_TOTALS_APTA!$A$4:$BO$142,$L45,FALSE))</f>
        <v>0</v>
      </c>
      <c r="T45" s="38">
        <f>IF(T42=0,0,VLOOKUP(T42,FAC_TOTALS_APTA!$A$4:$BO$142,$L45,FALSE))</f>
        <v>0</v>
      </c>
      <c r="U45" s="38">
        <f>IF(U42=0,0,VLOOKUP(U42,FAC_TOTALS_APTA!$A$4:$BO$142,$L45,FALSE))</f>
        <v>0</v>
      </c>
      <c r="V45" s="38">
        <f>IF(V42=0,0,VLOOKUP(V42,FAC_TOTALS_APTA!$A$4:$BO$142,$L45,FALSE))</f>
        <v>0</v>
      </c>
      <c r="W45" s="38">
        <f>IF(W42=0,0,VLOOKUP(W42,FAC_TOTALS_APTA!$A$4:$BO$142,$L45,FALSE))</f>
        <v>0</v>
      </c>
      <c r="X45" s="38">
        <f>IF(X42=0,0,VLOOKUP(X42,FAC_TOTALS_APTA!$A$4:$BO$142,$L45,FALSE))</f>
        <v>0</v>
      </c>
      <c r="Y45" s="38">
        <f>IF(Y42=0,0,VLOOKUP(Y42,FAC_TOTALS_APTA!$A$4:$BO$142,$L45,FALSE))</f>
        <v>0</v>
      </c>
      <c r="Z45" s="38">
        <f>IF(Z42=0,0,VLOOKUP(Z42,FAC_TOTALS_APTA!$A$4:$BO$142,$L45,FALSE))</f>
        <v>0</v>
      </c>
      <c r="AA45" s="38">
        <f>IF(AA42=0,0,VLOOKUP(AA42,FAC_TOTALS_APTA!$A$4:$BO$142,$L45,FALSE))</f>
        <v>0</v>
      </c>
      <c r="AB45" s="38">
        <f>IF(AB42=0,0,VLOOKUP(AB42,FAC_TOTALS_APTA!$A$4:$BO$142,$L45,FALSE))</f>
        <v>0</v>
      </c>
      <c r="AC45" s="42">
        <f t="shared" ref="AC45:AC55" si="11">SUM(M45:AB45)</f>
        <v>-11467445.523454485</v>
      </c>
      <c r="AD45" s="42">
        <f>AE45*G61</f>
        <v>-11812611.070730586</v>
      </c>
      <c r="AE45" s="43">
        <f>AC45/G59</f>
        <v>-1.2221701427126622E-2</v>
      </c>
    </row>
    <row r="46" spans="2:31" x14ac:dyDescent="0.25">
      <c r="B46" s="34" t="s">
        <v>71</v>
      </c>
      <c r="C46" s="37" t="s">
        <v>27</v>
      </c>
      <c r="D46" s="9" t="s">
        <v>9</v>
      </c>
      <c r="E46" s="79">
        <v>0.30969999999999998</v>
      </c>
      <c r="F46" s="9">
        <f>MATCH($D46,FAC_TOTALS_APTA!$A$2:$BO$2,)</f>
        <v>13</v>
      </c>
      <c r="G46" s="38">
        <f>VLOOKUP(G42,FAC_TOTALS_APTA!$A$4:$BO$142,$F46,FALSE)</f>
        <v>2558774.8850616398</v>
      </c>
      <c r="H46" s="38">
        <f>VLOOKUP(H42,FAC_TOTALS_APTA!$A$4:$BO$142,$F46,FALSE)</f>
        <v>2770222.73355758</v>
      </c>
      <c r="I46" s="40">
        <f t="shared" si="8"/>
        <v>8.263636231948035E-2</v>
      </c>
      <c r="J46" s="41" t="str">
        <f t="shared" si="9"/>
        <v>_log</v>
      </c>
      <c r="K46" s="41" t="str">
        <f t="shared" si="10"/>
        <v>POP_EMP_log_FAC</v>
      </c>
      <c r="L46" s="9">
        <f>MATCH($K46,FAC_TOTALS_APTA!$A$2:$BM$2,)</f>
        <v>25</v>
      </c>
      <c r="M46" s="38">
        <f>IF(M42=0,0,VLOOKUP(M42,FAC_TOTALS_APTA!$A$4:$BO$142,$L46,FALSE))</f>
        <v>5620029.5985648604</v>
      </c>
      <c r="N46" s="38">
        <f>IF(N42=0,0,VLOOKUP(N42,FAC_TOTALS_APTA!$A$4:$BO$142,$L46,FALSE))</f>
        <v>4176060.0540095302</v>
      </c>
      <c r="O46" s="38">
        <f>IF(O42=0,0,VLOOKUP(O42,FAC_TOTALS_APTA!$A$4:$BO$142,$L46,FALSE))</f>
        <v>4098053.6386686801</v>
      </c>
      <c r="P46" s="38">
        <f>IF(P42=0,0,VLOOKUP(P42,FAC_TOTALS_APTA!$A$4:$BO$142,$L46,FALSE))</f>
        <v>3838876.3610103</v>
      </c>
      <c r="Q46" s="38">
        <f>IF(Q42=0,0,VLOOKUP(Q42,FAC_TOTALS_APTA!$A$4:$BO$142,$L46,FALSE))</f>
        <v>3902537.0985504198</v>
      </c>
      <c r="R46" s="38">
        <f>IF(R42=0,0,VLOOKUP(R42,FAC_TOTALS_APTA!$A$4:$BO$142,$L46,FALSE))</f>
        <v>3399671.8110397798</v>
      </c>
      <c r="S46" s="38">
        <f>IF(S42=0,0,VLOOKUP(S42,FAC_TOTALS_APTA!$A$4:$BO$142,$L46,FALSE))</f>
        <v>0</v>
      </c>
      <c r="T46" s="38">
        <f>IF(T42=0,0,VLOOKUP(T42,FAC_TOTALS_APTA!$A$4:$BO$142,$L46,FALSE))</f>
        <v>0</v>
      </c>
      <c r="U46" s="38">
        <f>IF(U42=0,0,VLOOKUP(U42,FAC_TOTALS_APTA!$A$4:$BO$142,$L46,FALSE))</f>
        <v>0</v>
      </c>
      <c r="V46" s="38">
        <f>IF(V42=0,0,VLOOKUP(V42,FAC_TOTALS_APTA!$A$4:$BO$142,$L46,FALSE))</f>
        <v>0</v>
      </c>
      <c r="W46" s="38">
        <f>IF(W42=0,0,VLOOKUP(W42,FAC_TOTALS_APTA!$A$4:$BO$142,$L46,FALSE))</f>
        <v>0</v>
      </c>
      <c r="X46" s="38">
        <f>IF(X42=0,0,VLOOKUP(X42,FAC_TOTALS_APTA!$A$4:$BO$142,$L46,FALSE))</f>
        <v>0</v>
      </c>
      <c r="Y46" s="38">
        <f>IF(Y42=0,0,VLOOKUP(Y42,FAC_TOTALS_APTA!$A$4:$BO$142,$L46,FALSE))</f>
        <v>0</v>
      </c>
      <c r="Z46" s="38">
        <f>IF(Z42=0,0,VLOOKUP(Z42,FAC_TOTALS_APTA!$A$4:$BO$142,$L46,FALSE))</f>
        <v>0</v>
      </c>
      <c r="AA46" s="38">
        <f>IF(AA42=0,0,VLOOKUP(AA42,FAC_TOTALS_APTA!$A$4:$BO$142,$L46,FALSE))</f>
        <v>0</v>
      </c>
      <c r="AB46" s="38">
        <f>IF(AB42=0,0,VLOOKUP(AB42,FAC_TOTALS_APTA!$A$4:$BO$142,$L46,FALSE))</f>
        <v>0</v>
      </c>
      <c r="AC46" s="42">
        <f t="shared" si="11"/>
        <v>25035228.56184357</v>
      </c>
      <c r="AD46" s="42">
        <f>AE46*G61</f>
        <v>25788778.979855746</v>
      </c>
      <c r="AE46" s="43">
        <f>AC46/G59</f>
        <v>2.6681887262242909E-2</v>
      </c>
    </row>
    <row r="47" spans="2:31" x14ac:dyDescent="0.2">
      <c r="B47" s="34" t="s">
        <v>72</v>
      </c>
      <c r="C47" s="37" t="s">
        <v>27</v>
      </c>
      <c r="D47" s="45" t="s">
        <v>19</v>
      </c>
      <c r="E47" s="79">
        <v>0.22159999999999999</v>
      </c>
      <c r="F47" s="9">
        <f>MATCH($D47,FAC_TOTALS_APTA!$A$2:$BO$2,)</f>
        <v>14</v>
      </c>
      <c r="G47" s="78">
        <f>VLOOKUP(G42,FAC_TOTALS_APTA!$A$4:$BO$142,$F47,FALSE)</f>
        <v>4.0118082101766701</v>
      </c>
      <c r="H47" s="78">
        <f>VLOOKUP(H42,FAC_TOTALS_APTA!$A$4:$BO$142,$F47,FALSE)</f>
        <v>2.8483653051115398</v>
      </c>
      <c r="I47" s="40">
        <f t="shared" si="8"/>
        <v>-0.29000461739767347</v>
      </c>
      <c r="J47" s="41" t="str">
        <f t="shared" si="9"/>
        <v>_log</v>
      </c>
      <c r="K47" s="41" t="str">
        <f t="shared" si="10"/>
        <v>GAS_PRICE_2018_log_FAC</v>
      </c>
      <c r="L47" s="9">
        <f>MATCH($K47,FAC_TOTALS_APTA!$A$2:$BM$2,)</f>
        <v>26</v>
      </c>
      <c r="M47" s="38">
        <f>IF(M42=0,0,VLOOKUP(M42,FAC_TOTALS_APTA!$A$4:$BO$142,$L47,FALSE))</f>
        <v>-6230983.8611412998</v>
      </c>
      <c r="N47" s="38">
        <f>IF(N42=0,0,VLOOKUP(N42,FAC_TOTALS_APTA!$A$4:$BO$142,$L47,FALSE))</f>
        <v>-8811983.3839548193</v>
      </c>
      <c r="O47" s="38">
        <f>IF(O42=0,0,VLOOKUP(O42,FAC_TOTALS_APTA!$A$4:$BO$142,$L47,FALSE))</f>
        <v>-44187888.082839198</v>
      </c>
      <c r="P47" s="38">
        <f>IF(P42=0,0,VLOOKUP(P42,FAC_TOTALS_APTA!$A$4:$BO$142,$L47,FALSE))</f>
        <v>-15893179.952324299</v>
      </c>
      <c r="Q47" s="38">
        <f>IF(Q42=0,0,VLOOKUP(Q42,FAC_TOTALS_APTA!$A$4:$BO$142,$L47,FALSE))</f>
        <v>10991994.984597901</v>
      </c>
      <c r="R47" s="38">
        <f>IF(R42=0,0,VLOOKUP(R42,FAC_TOTALS_APTA!$A$4:$BO$142,$L47,FALSE))</f>
        <v>12777595.128548199</v>
      </c>
      <c r="S47" s="38">
        <f>IF(S42=0,0,VLOOKUP(S42,FAC_TOTALS_APTA!$A$4:$BO$142,$L47,FALSE))</f>
        <v>0</v>
      </c>
      <c r="T47" s="38">
        <f>IF(T42=0,0,VLOOKUP(T42,FAC_TOTALS_APTA!$A$4:$BO$142,$L47,FALSE))</f>
        <v>0</v>
      </c>
      <c r="U47" s="38">
        <f>IF(U42=0,0,VLOOKUP(U42,FAC_TOTALS_APTA!$A$4:$BO$142,$L47,FALSE))</f>
        <v>0</v>
      </c>
      <c r="V47" s="38">
        <f>IF(V42=0,0,VLOOKUP(V42,FAC_TOTALS_APTA!$A$4:$BO$142,$L47,FALSE))</f>
        <v>0</v>
      </c>
      <c r="W47" s="38">
        <f>IF(W42=0,0,VLOOKUP(W42,FAC_TOTALS_APTA!$A$4:$BO$142,$L47,FALSE))</f>
        <v>0</v>
      </c>
      <c r="X47" s="38">
        <f>IF(X42=0,0,VLOOKUP(X42,FAC_TOTALS_APTA!$A$4:$BO$142,$L47,FALSE))</f>
        <v>0</v>
      </c>
      <c r="Y47" s="38">
        <f>IF(Y42=0,0,VLOOKUP(Y42,FAC_TOTALS_APTA!$A$4:$BO$142,$L47,FALSE))</f>
        <v>0</v>
      </c>
      <c r="Z47" s="38">
        <f>IF(Z42=0,0,VLOOKUP(Z42,FAC_TOTALS_APTA!$A$4:$BO$142,$L47,FALSE))</f>
        <v>0</v>
      </c>
      <c r="AA47" s="38">
        <f>IF(AA42=0,0,VLOOKUP(AA42,FAC_TOTALS_APTA!$A$4:$BO$142,$L47,FALSE))</f>
        <v>0</v>
      </c>
      <c r="AB47" s="38">
        <f>IF(AB42=0,0,VLOOKUP(AB42,FAC_TOTALS_APTA!$A$4:$BO$142,$L47,FALSE))</f>
        <v>0</v>
      </c>
      <c r="AC47" s="42">
        <f t="shared" si="11"/>
        <v>-51354445.167113513</v>
      </c>
      <c r="AD47" s="42">
        <f>AE47*G61</f>
        <v>-52900193.532336831</v>
      </c>
      <c r="AE47" s="43">
        <f>AC47/G59</f>
        <v>-5.4732215165486604E-2</v>
      </c>
    </row>
    <row r="48" spans="2:31" x14ac:dyDescent="0.25">
      <c r="B48" s="34" t="s">
        <v>28</v>
      </c>
      <c r="C48" s="37"/>
      <c r="D48" s="9" t="s">
        <v>10</v>
      </c>
      <c r="E48" s="79">
        <v>5.4999999999999997E-3</v>
      </c>
      <c r="F48" s="9">
        <f>MATCH($D48,FAC_TOTALS_APTA!$A$2:$BO$2,)</f>
        <v>16</v>
      </c>
      <c r="G48" s="44">
        <f>VLOOKUP(G42,FAC_TOTALS_APTA!$A$4:$BO$142,$F48,FALSE)</f>
        <v>8.2704216428455197</v>
      </c>
      <c r="H48" s="44">
        <f>VLOOKUP(H42,FAC_TOTALS_APTA!$A$4:$BO$142,$F48,FALSE)</f>
        <v>7.2584582806319897</v>
      </c>
      <c r="I48" s="40">
        <f t="shared" si="8"/>
        <v>-0.12235934344277932</v>
      </c>
      <c r="J48" s="41" t="str">
        <f t="shared" si="9"/>
        <v/>
      </c>
      <c r="K48" s="41" t="str">
        <f t="shared" si="10"/>
        <v>PCT_HH_NO_VEH_FAC</v>
      </c>
      <c r="L48" s="9">
        <f>MATCH($K48,FAC_TOTALS_APTA!$A$2:$BM$2,)</f>
        <v>28</v>
      </c>
      <c r="M48" s="38">
        <f>IF(M42=0,0,VLOOKUP(M42,FAC_TOTALS_APTA!$A$4:$BO$142,$L48,FALSE))</f>
        <v>-1244695.1566546899</v>
      </c>
      <c r="N48" s="38">
        <f>IF(N42=0,0,VLOOKUP(N42,FAC_TOTALS_APTA!$A$4:$BO$142,$L48,FALSE))</f>
        <v>179255.311481271</v>
      </c>
      <c r="O48" s="38">
        <f>IF(O42=0,0,VLOOKUP(O42,FAC_TOTALS_APTA!$A$4:$BO$142,$L48,FALSE))</f>
        <v>-1376210.8568053499</v>
      </c>
      <c r="P48" s="38">
        <f>IF(P42=0,0,VLOOKUP(P42,FAC_TOTALS_APTA!$A$4:$BO$142,$L48,FALSE))</f>
        <v>-889620.26975334703</v>
      </c>
      <c r="Q48" s="38">
        <f>IF(Q42=0,0,VLOOKUP(Q42,FAC_TOTALS_APTA!$A$4:$BO$142,$L48,FALSE))</f>
        <v>-1762714.5256334101</v>
      </c>
      <c r="R48" s="38">
        <f>IF(R42=0,0,VLOOKUP(R42,FAC_TOTALS_APTA!$A$4:$BO$142,$L48,FALSE))</f>
        <v>-1443450.0470342101</v>
      </c>
      <c r="S48" s="38">
        <f>IF(S42=0,0,VLOOKUP(S42,FAC_TOTALS_APTA!$A$4:$BO$142,$L48,FALSE))</f>
        <v>0</v>
      </c>
      <c r="T48" s="38">
        <f>IF(T42=0,0,VLOOKUP(T42,FAC_TOTALS_APTA!$A$4:$BO$142,$L48,FALSE))</f>
        <v>0</v>
      </c>
      <c r="U48" s="38">
        <f>IF(U42=0,0,VLOOKUP(U42,FAC_TOTALS_APTA!$A$4:$BO$142,$L48,FALSE))</f>
        <v>0</v>
      </c>
      <c r="V48" s="38">
        <f>IF(V42=0,0,VLOOKUP(V42,FAC_TOTALS_APTA!$A$4:$BO$142,$L48,FALSE))</f>
        <v>0</v>
      </c>
      <c r="W48" s="38">
        <f>IF(W42=0,0,VLOOKUP(W42,FAC_TOTALS_APTA!$A$4:$BO$142,$L48,FALSE))</f>
        <v>0</v>
      </c>
      <c r="X48" s="38">
        <f>IF(X42=0,0,VLOOKUP(X42,FAC_TOTALS_APTA!$A$4:$BO$142,$L48,FALSE))</f>
        <v>0</v>
      </c>
      <c r="Y48" s="38">
        <f>IF(Y42=0,0,VLOOKUP(Y42,FAC_TOTALS_APTA!$A$4:$BO$142,$L48,FALSE))</f>
        <v>0</v>
      </c>
      <c r="Z48" s="38">
        <f>IF(Z42=0,0,VLOOKUP(Z42,FAC_TOTALS_APTA!$A$4:$BO$142,$L48,FALSE))</f>
        <v>0</v>
      </c>
      <c r="AA48" s="38">
        <f>IF(AA42=0,0,VLOOKUP(AA42,FAC_TOTALS_APTA!$A$4:$BO$142,$L48,FALSE))</f>
        <v>0</v>
      </c>
      <c r="AB48" s="38">
        <f>IF(AB42=0,0,VLOOKUP(AB42,FAC_TOTALS_APTA!$A$4:$BO$142,$L48,FALSE))</f>
        <v>0</v>
      </c>
      <c r="AC48" s="42">
        <f t="shared" si="11"/>
        <v>-6537435.5443997364</v>
      </c>
      <c r="AD48" s="42">
        <f>AE48*G61</f>
        <v>-6734209.7529930733</v>
      </c>
      <c r="AE48" s="43">
        <f>AC48/G59</f>
        <v>-6.9674266303965567E-3</v>
      </c>
    </row>
    <row r="49" spans="2:31" x14ac:dyDescent="0.25">
      <c r="B49" s="34" t="s">
        <v>70</v>
      </c>
      <c r="C49" s="37"/>
      <c r="D49" s="9" t="s">
        <v>11</v>
      </c>
      <c r="E49" s="79">
        <v>4.8999999999999998E-3</v>
      </c>
      <c r="F49" s="9">
        <f>MATCH($D49,FAC_TOTALS_APTA!$A$2:$BO$2,)</f>
        <v>17</v>
      </c>
      <c r="G49" s="78">
        <f>VLOOKUP(G42,FAC_TOTALS_APTA!$A$4:$BO$142,$F49,FALSE)</f>
        <v>26.526002712282001</v>
      </c>
      <c r="H49" s="78">
        <f>VLOOKUP(H42,FAC_TOTALS_APTA!$A$4:$BO$142,$F49,FALSE)</f>
        <v>25.880165456718501</v>
      </c>
      <c r="I49" s="40">
        <f t="shared" si="8"/>
        <v>-2.434732675588791E-2</v>
      </c>
      <c r="J49" s="41" t="str">
        <f t="shared" si="9"/>
        <v/>
      </c>
      <c r="K49" s="41" t="str">
        <f t="shared" si="10"/>
        <v>TSD_POP_PCT_FAC</v>
      </c>
      <c r="L49" s="9">
        <f>MATCH($K49,FAC_TOTALS_APTA!$A$2:$BM$2,)</f>
        <v>29</v>
      </c>
      <c r="M49" s="38">
        <f>IF(M42=0,0,VLOOKUP(M42,FAC_TOTALS_APTA!$A$4:$BO$142,$L49,FALSE))</f>
        <v>-940322.51269927004</v>
      </c>
      <c r="N49" s="38">
        <f>IF(N42=0,0,VLOOKUP(N42,FAC_TOTALS_APTA!$A$4:$BO$142,$L49,FALSE))</f>
        <v>-423963.79082450899</v>
      </c>
      <c r="O49" s="38">
        <f>IF(O42=0,0,VLOOKUP(O42,FAC_TOTALS_APTA!$A$4:$BO$142,$L49,FALSE))</f>
        <v>-335185.35885040701</v>
      </c>
      <c r="P49" s="38">
        <f>IF(P42=0,0,VLOOKUP(P42,FAC_TOTALS_APTA!$A$4:$BO$142,$L49,FALSE))</f>
        <v>-417774.27743608202</v>
      </c>
      <c r="Q49" s="38">
        <f>IF(Q42=0,0,VLOOKUP(Q42,FAC_TOTALS_APTA!$A$4:$BO$142,$L49,FALSE))</f>
        <v>-577594.42218608398</v>
      </c>
      <c r="R49" s="38">
        <f>IF(R42=0,0,VLOOKUP(R42,FAC_TOTALS_APTA!$A$4:$BO$142,$L49,FALSE))</f>
        <v>-499625.77505557903</v>
      </c>
      <c r="S49" s="38">
        <f>IF(S42=0,0,VLOOKUP(S42,FAC_TOTALS_APTA!$A$4:$BO$142,$L49,FALSE))</f>
        <v>0</v>
      </c>
      <c r="T49" s="38">
        <f>IF(T42=0,0,VLOOKUP(T42,FAC_TOTALS_APTA!$A$4:$BO$142,$L49,FALSE))</f>
        <v>0</v>
      </c>
      <c r="U49" s="38">
        <f>IF(U42=0,0,VLOOKUP(U42,FAC_TOTALS_APTA!$A$4:$BO$142,$L49,FALSE))</f>
        <v>0</v>
      </c>
      <c r="V49" s="38">
        <f>IF(V42=0,0,VLOOKUP(V42,FAC_TOTALS_APTA!$A$4:$BO$142,$L49,FALSE))</f>
        <v>0</v>
      </c>
      <c r="W49" s="38">
        <f>IF(W42=0,0,VLOOKUP(W42,FAC_TOTALS_APTA!$A$4:$BO$142,$L49,FALSE))</f>
        <v>0</v>
      </c>
      <c r="X49" s="38">
        <f>IF(X42=0,0,VLOOKUP(X42,FAC_TOTALS_APTA!$A$4:$BO$142,$L49,FALSE))</f>
        <v>0</v>
      </c>
      <c r="Y49" s="38">
        <f>IF(Y42=0,0,VLOOKUP(Y42,FAC_TOTALS_APTA!$A$4:$BO$142,$L49,FALSE))</f>
        <v>0</v>
      </c>
      <c r="Z49" s="38">
        <f>IF(Z42=0,0,VLOOKUP(Z42,FAC_TOTALS_APTA!$A$4:$BO$142,$L49,FALSE))</f>
        <v>0</v>
      </c>
      <c r="AA49" s="38">
        <f>IF(AA42=0,0,VLOOKUP(AA42,FAC_TOTALS_APTA!$A$4:$BO$142,$L49,FALSE))</f>
        <v>0</v>
      </c>
      <c r="AB49" s="38">
        <f>IF(AB42=0,0,VLOOKUP(AB42,FAC_TOTALS_APTA!$A$4:$BO$142,$L49,FALSE))</f>
        <v>0</v>
      </c>
      <c r="AC49" s="42">
        <f t="shared" si="11"/>
        <v>-3194466.1370519307</v>
      </c>
      <c r="AD49" s="42">
        <f>AE49*G61</f>
        <v>-3290618.2966759112</v>
      </c>
      <c r="AE49" s="43">
        <f>AC49/G59</f>
        <v>-3.4045778779818593E-3</v>
      </c>
    </row>
    <row r="50" spans="2:31" x14ac:dyDescent="0.25">
      <c r="B50" s="34" t="s">
        <v>65</v>
      </c>
      <c r="C50" s="37" t="s">
        <v>27</v>
      </c>
      <c r="D50" s="9" t="s">
        <v>18</v>
      </c>
      <c r="E50" s="79">
        <v>-0.24129999999999999</v>
      </c>
      <c r="F50" s="9">
        <f>MATCH($D50,FAC_TOTALS_APTA!$A$2:$BO$2,)</f>
        <v>15</v>
      </c>
      <c r="G50" s="38">
        <f>VLOOKUP(G42,FAC_TOTALS_APTA!$A$4:$BO$142,$F50,FALSE)</f>
        <v>28863.816411971198</v>
      </c>
      <c r="H50" s="38">
        <f>VLOOKUP(H42,FAC_TOTALS_APTA!$A$4:$BO$142,$F50,FALSE)</f>
        <v>31622.900060763601</v>
      </c>
      <c r="I50" s="40">
        <f t="shared" si="8"/>
        <v>9.5589703364662437E-2</v>
      </c>
      <c r="J50" s="41" t="str">
        <f t="shared" si="9"/>
        <v>_log</v>
      </c>
      <c r="K50" s="41" t="str">
        <f t="shared" si="10"/>
        <v>TOTAL_MED_INC_INDIV_2018_log_FAC</v>
      </c>
      <c r="L50" s="9">
        <f>MATCH($K50,FAC_TOTALS_APTA!$A$2:$BM$2,)</f>
        <v>27</v>
      </c>
      <c r="M50" s="38">
        <f>IF(M42=0,0,VLOOKUP(M42,FAC_TOTALS_APTA!$A$4:$BO$142,$L50,FALSE))</f>
        <v>-1075430.69403286</v>
      </c>
      <c r="N50" s="38">
        <f>IF(N42=0,0,VLOOKUP(N42,FAC_TOTALS_APTA!$A$4:$BO$142,$L50,FALSE))</f>
        <v>-836203.15565651504</v>
      </c>
      <c r="O50" s="38">
        <f>IF(O42=0,0,VLOOKUP(O42,FAC_TOTALS_APTA!$A$4:$BO$142,$L50,FALSE))</f>
        <v>-9425993.4834837392</v>
      </c>
      <c r="P50" s="38">
        <f>IF(P42=0,0,VLOOKUP(P42,FAC_TOTALS_APTA!$A$4:$BO$142,$L50,FALSE))</f>
        <v>-5753976.3898866102</v>
      </c>
      <c r="Q50" s="38">
        <f>IF(Q42=0,0,VLOOKUP(Q42,FAC_TOTALS_APTA!$A$4:$BO$142,$L50,FALSE))</f>
        <v>-1145805.0893566699</v>
      </c>
      <c r="R50" s="38">
        <f>IF(R42=0,0,VLOOKUP(R42,FAC_TOTALS_APTA!$A$4:$BO$142,$L50,FALSE))</f>
        <v>-2717507.2381560602</v>
      </c>
      <c r="S50" s="38">
        <f>IF(S42=0,0,VLOOKUP(S42,FAC_TOTALS_APTA!$A$4:$BO$142,$L50,FALSE))</f>
        <v>0</v>
      </c>
      <c r="T50" s="38">
        <f>IF(T42=0,0,VLOOKUP(T42,FAC_TOTALS_APTA!$A$4:$BO$142,$L50,FALSE))</f>
        <v>0</v>
      </c>
      <c r="U50" s="38">
        <f>IF(U42=0,0,VLOOKUP(U42,FAC_TOTALS_APTA!$A$4:$BO$142,$L50,FALSE))</f>
        <v>0</v>
      </c>
      <c r="V50" s="38">
        <f>IF(V42=0,0,VLOOKUP(V42,FAC_TOTALS_APTA!$A$4:$BO$142,$L50,FALSE))</f>
        <v>0</v>
      </c>
      <c r="W50" s="38">
        <f>IF(W42=0,0,VLOOKUP(W42,FAC_TOTALS_APTA!$A$4:$BO$142,$L50,FALSE))</f>
        <v>0</v>
      </c>
      <c r="X50" s="38">
        <f>IF(X42=0,0,VLOOKUP(X42,FAC_TOTALS_APTA!$A$4:$BO$142,$L50,FALSE))</f>
        <v>0</v>
      </c>
      <c r="Y50" s="38">
        <f>IF(Y42=0,0,VLOOKUP(Y42,FAC_TOTALS_APTA!$A$4:$BO$142,$L50,FALSE))</f>
        <v>0</v>
      </c>
      <c r="Z50" s="38">
        <f>IF(Z42=0,0,VLOOKUP(Z42,FAC_TOTALS_APTA!$A$4:$BO$142,$L50,FALSE))</f>
        <v>0</v>
      </c>
      <c r="AA50" s="38">
        <f>IF(AA42=0,0,VLOOKUP(AA42,FAC_TOTALS_APTA!$A$4:$BO$142,$L50,FALSE))</f>
        <v>0</v>
      </c>
      <c r="AB50" s="38">
        <f>IF(AB42=0,0,VLOOKUP(AB42,FAC_TOTALS_APTA!$A$4:$BO$142,$L50,FALSE))</f>
        <v>0</v>
      </c>
      <c r="AC50" s="42">
        <f t="shared" si="11"/>
        <v>-20954916.050572455</v>
      </c>
      <c r="AD50" s="42">
        <f>AE50*G61</f>
        <v>-21585650.68558136</v>
      </c>
      <c r="AE50" s="43">
        <f>AC50/G59</f>
        <v>-2.2333197648664323E-2</v>
      </c>
    </row>
    <row r="51" spans="2:31" x14ac:dyDescent="0.25">
      <c r="B51" s="34" t="s">
        <v>66</v>
      </c>
      <c r="C51" s="37"/>
      <c r="D51" s="9" t="s">
        <v>39</v>
      </c>
      <c r="E51" s="79">
        <v>-1.4200000000000001E-2</v>
      </c>
      <c r="F51" s="9">
        <f>MATCH($D51,FAC_TOTALS_APTA!$A$2:$BO$2,)</f>
        <v>18</v>
      </c>
      <c r="G51" s="44">
        <f>VLOOKUP(G42,FAC_TOTALS_APTA!$A$4:$BO$142,$F51,FALSE)</f>
        <v>4.11443983679911</v>
      </c>
      <c r="H51" s="44">
        <f>VLOOKUP(H42,FAC_TOTALS_APTA!$A$4:$BO$142,$F51,FALSE)</f>
        <v>5.5199671065654599</v>
      </c>
      <c r="I51" s="40">
        <f t="shared" si="8"/>
        <v>0.34160841463653546</v>
      </c>
      <c r="J51" s="41" t="str">
        <f t="shared" si="9"/>
        <v/>
      </c>
      <c r="K51" s="41" t="str">
        <f t="shared" si="10"/>
        <v>JTW_HOME_PCT_FAC</v>
      </c>
      <c r="L51" s="9">
        <f>MATCH($K51,FAC_TOTALS_APTA!$A$2:$BM$2,)</f>
        <v>30</v>
      </c>
      <c r="M51" s="38">
        <f>IF(M42=0,0,VLOOKUP(M42,FAC_TOTALS_APTA!$A$4:$BO$142,$L51,FALSE))</f>
        <v>-345435.33614767401</v>
      </c>
      <c r="N51" s="38">
        <f>IF(N42=0,0,VLOOKUP(N42,FAC_TOTALS_APTA!$A$4:$BO$142,$L51,FALSE))</f>
        <v>-422187.80451955699</v>
      </c>
      <c r="O51" s="38">
        <f>IF(O42=0,0,VLOOKUP(O42,FAC_TOTALS_APTA!$A$4:$BO$142,$L51,FALSE))</f>
        <v>-776923.52967718896</v>
      </c>
      <c r="P51" s="38">
        <f>IF(P42=0,0,VLOOKUP(P42,FAC_TOTALS_APTA!$A$4:$BO$142,$L51,FALSE))</f>
        <v>-2368285.8104479401</v>
      </c>
      <c r="Q51" s="38">
        <f>IF(Q42=0,0,VLOOKUP(Q42,FAC_TOTALS_APTA!$A$4:$BO$142,$L51,FALSE))</f>
        <v>-1052304.9709268799</v>
      </c>
      <c r="R51" s="38">
        <f>IF(R42=0,0,VLOOKUP(R42,FAC_TOTALS_APTA!$A$4:$BO$142,$L51,FALSE))</f>
        <v>-1287853.5314806299</v>
      </c>
      <c r="S51" s="38">
        <f>IF(S42=0,0,VLOOKUP(S42,FAC_TOTALS_APTA!$A$4:$BO$142,$L51,FALSE))</f>
        <v>0</v>
      </c>
      <c r="T51" s="38">
        <f>IF(T42=0,0,VLOOKUP(T42,FAC_TOTALS_APTA!$A$4:$BO$142,$L51,FALSE))</f>
        <v>0</v>
      </c>
      <c r="U51" s="38">
        <f>IF(U42=0,0,VLOOKUP(U42,FAC_TOTALS_APTA!$A$4:$BO$142,$L51,FALSE))</f>
        <v>0</v>
      </c>
      <c r="V51" s="38">
        <f>IF(V42=0,0,VLOOKUP(V42,FAC_TOTALS_APTA!$A$4:$BO$142,$L51,FALSE))</f>
        <v>0</v>
      </c>
      <c r="W51" s="38">
        <f>IF(W42=0,0,VLOOKUP(W42,FAC_TOTALS_APTA!$A$4:$BO$142,$L51,FALSE))</f>
        <v>0</v>
      </c>
      <c r="X51" s="38">
        <f>IF(X42=0,0,VLOOKUP(X42,FAC_TOTALS_APTA!$A$4:$BO$142,$L51,FALSE))</f>
        <v>0</v>
      </c>
      <c r="Y51" s="38">
        <f>IF(Y42=0,0,VLOOKUP(Y42,FAC_TOTALS_APTA!$A$4:$BO$142,$L51,FALSE))</f>
        <v>0</v>
      </c>
      <c r="Z51" s="38">
        <f>IF(Z42=0,0,VLOOKUP(Z42,FAC_TOTALS_APTA!$A$4:$BO$142,$L51,FALSE))</f>
        <v>0</v>
      </c>
      <c r="AA51" s="38">
        <f>IF(AA42=0,0,VLOOKUP(AA42,FAC_TOTALS_APTA!$A$4:$BO$142,$L51,FALSE))</f>
        <v>0</v>
      </c>
      <c r="AB51" s="38">
        <f>IF(AB42=0,0,VLOOKUP(AB42,FAC_TOTALS_APTA!$A$4:$BO$142,$L51,FALSE))</f>
        <v>0</v>
      </c>
      <c r="AC51" s="42">
        <f t="shared" si="11"/>
        <v>-6252990.9831998702</v>
      </c>
      <c r="AD51" s="42">
        <f>AE51*G61</f>
        <v>-6441203.5236836476</v>
      </c>
      <c r="AE51" s="43">
        <f>AC51/G59</f>
        <v>-6.6642731083288468E-3</v>
      </c>
    </row>
    <row r="52" spans="2:31" x14ac:dyDescent="0.25">
      <c r="B52" s="34" t="s">
        <v>67</v>
      </c>
      <c r="C52" s="37"/>
      <c r="D52" s="9" t="s">
        <v>40</v>
      </c>
      <c r="E52" s="79">
        <v>-2.1100000000000001E-2</v>
      </c>
      <c r="F52" s="9">
        <f>MATCH($D52,FAC_TOTALS_APTA!$A$2:$BO$2,)</f>
        <v>19</v>
      </c>
      <c r="G52" s="44">
        <f>VLOOKUP(G42,FAC_TOTALS_APTA!$A$4:$BO$142,$F52,FALSE)</f>
        <v>0</v>
      </c>
      <c r="H52" s="44">
        <f>VLOOKUP(H42,FAC_TOTALS_APTA!$A$4:$BO$142,$F52,FALSE)</f>
        <v>3.85250168447807</v>
      </c>
      <c r="I52" s="40" t="str">
        <f t="shared" si="8"/>
        <v>-</v>
      </c>
      <c r="J52" s="41" t="str">
        <f t="shared" si="9"/>
        <v/>
      </c>
      <c r="K52" s="41" t="str">
        <f t="shared" si="10"/>
        <v>YEARS_SINCE_TNC_BUS_FAC</v>
      </c>
      <c r="L52" s="9">
        <f>MATCH($K52,FAC_TOTALS_APTA!$A$2:$BM$2,)</f>
        <v>31</v>
      </c>
      <c r="M52" s="38">
        <f>IF(M42=0,0,VLOOKUP(M42,FAC_TOTALS_APTA!$A$4:$BO$142,$L52,FALSE))</f>
        <v>0</v>
      </c>
      <c r="N52" s="38">
        <f>IF(N42=0,0,VLOOKUP(N42,FAC_TOTALS_APTA!$A$4:$BO$142,$L52,FALSE))</f>
        <v>-4197992.2063112101</v>
      </c>
      <c r="O52" s="38">
        <f>IF(O42=0,0,VLOOKUP(O42,FAC_TOTALS_APTA!$A$4:$BO$142,$L52,FALSE))</f>
        <v>-22414270.388767399</v>
      </c>
      <c r="P52" s="38">
        <f>IF(P42=0,0,VLOOKUP(P42,FAC_TOTALS_APTA!$A$4:$BO$142,$L52,FALSE))</f>
        <v>-24840501.434448499</v>
      </c>
      <c r="Q52" s="38">
        <f>IF(Q42=0,0,VLOOKUP(Q42,FAC_TOTALS_APTA!$A$4:$BO$142,$L52,FALSE))</f>
        <v>-23936894.1632329</v>
      </c>
      <c r="R52" s="38">
        <f>IF(R42=0,0,VLOOKUP(R42,FAC_TOTALS_APTA!$A$4:$BO$142,$L52,FALSE))</f>
        <v>-24417073.124136198</v>
      </c>
      <c r="S52" s="38">
        <f>IF(S42=0,0,VLOOKUP(S42,FAC_TOTALS_APTA!$A$4:$BO$142,$L52,FALSE))</f>
        <v>0</v>
      </c>
      <c r="T52" s="38">
        <f>IF(T42=0,0,VLOOKUP(T42,FAC_TOTALS_APTA!$A$4:$BO$142,$L52,FALSE))</f>
        <v>0</v>
      </c>
      <c r="U52" s="38">
        <f>IF(U42=0,0,VLOOKUP(U42,FAC_TOTALS_APTA!$A$4:$BO$142,$L52,FALSE))</f>
        <v>0</v>
      </c>
      <c r="V52" s="38">
        <f>IF(V42=0,0,VLOOKUP(V42,FAC_TOTALS_APTA!$A$4:$BO$142,$L52,FALSE))</f>
        <v>0</v>
      </c>
      <c r="W52" s="38">
        <f>IF(W42=0,0,VLOOKUP(W42,FAC_TOTALS_APTA!$A$4:$BO$142,$L52,FALSE))</f>
        <v>0</v>
      </c>
      <c r="X52" s="38">
        <f>IF(X42=0,0,VLOOKUP(X42,FAC_TOTALS_APTA!$A$4:$BO$142,$L52,FALSE))</f>
        <v>0</v>
      </c>
      <c r="Y52" s="38">
        <f>IF(Y42=0,0,VLOOKUP(Y42,FAC_TOTALS_APTA!$A$4:$BO$142,$L52,FALSE))</f>
        <v>0</v>
      </c>
      <c r="Z52" s="38">
        <f>IF(Z42=0,0,VLOOKUP(Z42,FAC_TOTALS_APTA!$A$4:$BO$142,$L52,FALSE))</f>
        <v>0</v>
      </c>
      <c r="AA52" s="38">
        <f>IF(AA42=0,0,VLOOKUP(AA42,FAC_TOTALS_APTA!$A$4:$BO$142,$L52,FALSE))</f>
        <v>0</v>
      </c>
      <c r="AB52" s="38">
        <f>IF(AB42=0,0,VLOOKUP(AB42,FAC_TOTALS_APTA!$A$4:$BO$142,$L52,FALSE))</f>
        <v>0</v>
      </c>
      <c r="AC52" s="42">
        <f t="shared" si="11"/>
        <v>-99806731.316896215</v>
      </c>
      <c r="AD52" s="42">
        <f>AE52*G61</f>
        <v>-102810874.21571134</v>
      </c>
      <c r="AE52" s="43">
        <f>AC52/G59</f>
        <v>-0.10637138568285916</v>
      </c>
    </row>
    <row r="53" spans="2:31" ht="15.75" customHeight="1" x14ac:dyDescent="0.25">
      <c r="B53" s="34" t="s">
        <v>67</v>
      </c>
      <c r="C53" s="37"/>
      <c r="D53" s="9" t="s">
        <v>41</v>
      </c>
      <c r="E53" s="79">
        <v>8.3000000000000001E-3</v>
      </c>
      <c r="F53" s="9">
        <f>MATCH($D53,FAC_TOTALS_APTA!$A$2:$BO$2,)</f>
        <v>20</v>
      </c>
      <c r="G53" s="44">
        <f>VLOOKUP(G42,FAC_TOTALS_APTA!$A$4:$BO$142,$F53,FALSE)</f>
        <v>0</v>
      </c>
      <c r="H53" s="44">
        <f>VLOOKUP(H42,FAC_TOTALS_APTA!$A$4:$BO$142,$F53,FALSE)</f>
        <v>0</v>
      </c>
      <c r="I53" s="40" t="str">
        <f t="shared" si="8"/>
        <v>-</v>
      </c>
      <c r="J53" s="41" t="str">
        <f t="shared" si="9"/>
        <v/>
      </c>
      <c r="K53" s="41" t="str">
        <f t="shared" si="10"/>
        <v>YEARS_SINCE_TNC_RAIL_FAC</v>
      </c>
      <c r="L53" s="9">
        <f>MATCH($K53,FAC_TOTALS_APTA!$A$2:$BM$2,)</f>
        <v>32</v>
      </c>
      <c r="M53" s="38">
        <f>IF(M42=0,0,VLOOKUP(M42,FAC_TOTALS_APTA!$A$4:$BO$142,$L53,FALSE))</f>
        <v>0</v>
      </c>
      <c r="N53" s="38">
        <f>IF(N42=0,0,VLOOKUP(N42,FAC_TOTALS_APTA!$A$4:$BO$142,$L53,FALSE))</f>
        <v>0</v>
      </c>
      <c r="O53" s="38">
        <f>IF(O42=0,0,VLOOKUP(O42,FAC_TOTALS_APTA!$A$4:$BO$142,$L53,FALSE))</f>
        <v>0</v>
      </c>
      <c r="P53" s="38">
        <f>IF(P42=0,0,VLOOKUP(P42,FAC_TOTALS_APTA!$A$4:$BO$142,$L53,FALSE))</f>
        <v>0</v>
      </c>
      <c r="Q53" s="38">
        <f>IF(Q42=0,0,VLOOKUP(Q42,FAC_TOTALS_APTA!$A$4:$BO$142,$L53,FALSE))</f>
        <v>0</v>
      </c>
      <c r="R53" s="38">
        <f>IF(R42=0,0,VLOOKUP(R42,FAC_TOTALS_APTA!$A$4:$BO$142,$L53,FALSE))</f>
        <v>0</v>
      </c>
      <c r="S53" s="38">
        <f>IF(S42=0,0,VLOOKUP(S42,FAC_TOTALS_APTA!$A$4:$BO$142,$L53,FALSE))</f>
        <v>0</v>
      </c>
      <c r="T53" s="38">
        <f>IF(T42=0,0,VLOOKUP(T42,FAC_TOTALS_APTA!$A$4:$BO$142,$L53,FALSE))</f>
        <v>0</v>
      </c>
      <c r="U53" s="38">
        <f>IF(U42=0,0,VLOOKUP(U42,FAC_TOTALS_APTA!$A$4:$BO$142,$L53,FALSE))</f>
        <v>0</v>
      </c>
      <c r="V53" s="38">
        <f>IF(V42=0,0,VLOOKUP(V42,FAC_TOTALS_APTA!$A$4:$BO$142,$L53,FALSE))</f>
        <v>0</v>
      </c>
      <c r="W53" s="38">
        <f>IF(W42=0,0,VLOOKUP(W42,FAC_TOTALS_APTA!$A$4:$BO$142,$L53,FALSE))</f>
        <v>0</v>
      </c>
      <c r="X53" s="38">
        <f>IF(X42=0,0,VLOOKUP(X42,FAC_TOTALS_APTA!$A$4:$BO$142,$L53,FALSE))</f>
        <v>0</v>
      </c>
      <c r="Y53" s="38">
        <f>IF(Y42=0,0,VLOOKUP(Y42,FAC_TOTALS_APTA!$A$4:$BO$142,$L53,FALSE))</f>
        <v>0</v>
      </c>
      <c r="Z53" s="38">
        <f>IF(Z42=0,0,VLOOKUP(Z42,FAC_TOTALS_APTA!$A$4:$BO$142,$L53,FALSE))</f>
        <v>0</v>
      </c>
      <c r="AA53" s="38">
        <f>IF(AA42=0,0,VLOOKUP(AA42,FAC_TOTALS_APTA!$A$4:$BO$142,$L53,FALSE))</f>
        <v>0</v>
      </c>
      <c r="AB53" s="38">
        <f>IF(AB42=0,0,VLOOKUP(AB42,FAC_TOTALS_APTA!$A$4:$BO$142,$L53,FALSE))</f>
        <v>0</v>
      </c>
      <c r="AC53" s="42">
        <f t="shared" si="11"/>
        <v>0</v>
      </c>
      <c r="AD53" s="42">
        <f>AE53*G61</f>
        <v>0</v>
      </c>
      <c r="AE53" s="43">
        <f>AC53/G59</f>
        <v>0</v>
      </c>
    </row>
    <row r="54" spans="2:31" x14ac:dyDescent="0.25">
      <c r="B54" s="34" t="s">
        <v>68</v>
      </c>
      <c r="C54" s="37"/>
      <c r="D54" s="9" t="s">
        <v>60</v>
      </c>
      <c r="E54" s="79">
        <v>7.7000000000000002E-3</v>
      </c>
      <c r="F54" s="9">
        <f>MATCH($D54,FAC_TOTALS_APTA!$A$2:$BO$2,)</f>
        <v>21</v>
      </c>
      <c r="G54" s="44">
        <f>VLOOKUP(G42,FAC_TOTALS_APTA!$A$4:$BO$142,$F54,FALSE)</f>
        <v>8.3797081243805804E-2</v>
      </c>
      <c r="H54" s="44">
        <f>VLOOKUP(H42,FAC_TOTALS_APTA!$A$4:$BO$142,$F54,FALSE)</f>
        <v>0.84556979459602899</v>
      </c>
      <c r="I54" s="40">
        <f t="shared" si="8"/>
        <v>9.090683136514766</v>
      </c>
      <c r="J54" s="41" t="str">
        <f t="shared" si="9"/>
        <v/>
      </c>
      <c r="K54" s="41" t="str">
        <f t="shared" si="10"/>
        <v>BIKE_SHARE_FAC</v>
      </c>
      <c r="L54" s="9">
        <f>MATCH($K54,FAC_TOTALS_APTA!$A$2:$BM$2,)</f>
        <v>33</v>
      </c>
      <c r="M54" s="38">
        <f>IF(M42=0,0,VLOOKUP(M42,FAC_TOTALS_APTA!$A$4:$BO$142,$L54,FALSE))</f>
        <v>1060085.8724211</v>
      </c>
      <c r="N54" s="38">
        <f>IF(N42=0,0,VLOOKUP(N42,FAC_TOTALS_APTA!$A$4:$BO$142,$L54,FALSE))</f>
        <v>1647772.75513917</v>
      </c>
      <c r="O54" s="38">
        <f>IF(O42=0,0,VLOOKUP(O42,FAC_TOTALS_APTA!$A$4:$BO$142,$L54,FALSE))</f>
        <v>3368424.9862388899</v>
      </c>
      <c r="P54" s="38">
        <f>IF(P42=0,0,VLOOKUP(P42,FAC_TOTALS_APTA!$A$4:$BO$142,$L54,FALSE))</f>
        <v>2311739.7622859301</v>
      </c>
      <c r="Q54" s="38">
        <f>IF(Q42=0,0,VLOOKUP(Q42,FAC_TOTALS_APTA!$A$4:$BO$142,$L54,FALSE))</f>
        <v>1706789.0194930399</v>
      </c>
      <c r="R54" s="38">
        <f>IF(R42=0,0,VLOOKUP(R42,FAC_TOTALS_APTA!$A$4:$BO$142,$L54,FALSE))</f>
        <v>1624439.0852397999</v>
      </c>
      <c r="S54" s="38">
        <f>IF(S42=0,0,VLOOKUP(S42,FAC_TOTALS_APTA!$A$4:$BO$142,$L54,FALSE))</f>
        <v>0</v>
      </c>
      <c r="T54" s="38">
        <f>IF(T42=0,0,VLOOKUP(T42,FAC_TOTALS_APTA!$A$4:$BO$142,$L54,FALSE))</f>
        <v>0</v>
      </c>
      <c r="U54" s="38">
        <f>IF(U42=0,0,VLOOKUP(U42,FAC_TOTALS_APTA!$A$4:$BO$142,$L54,FALSE))</f>
        <v>0</v>
      </c>
      <c r="V54" s="38">
        <f>IF(V42=0,0,VLOOKUP(V42,FAC_TOTALS_APTA!$A$4:$BO$142,$L54,FALSE))</f>
        <v>0</v>
      </c>
      <c r="W54" s="38">
        <f>IF(W42=0,0,VLOOKUP(W42,FAC_TOTALS_APTA!$A$4:$BO$142,$L54,FALSE))</f>
        <v>0</v>
      </c>
      <c r="X54" s="38">
        <f>IF(X42=0,0,VLOOKUP(X42,FAC_TOTALS_APTA!$A$4:$BO$142,$L54,FALSE))</f>
        <v>0</v>
      </c>
      <c r="Y54" s="38">
        <f>IF(Y42=0,0,VLOOKUP(Y42,FAC_TOTALS_APTA!$A$4:$BO$142,$L54,FALSE))</f>
        <v>0</v>
      </c>
      <c r="Z54" s="38">
        <f>IF(Z42=0,0,VLOOKUP(Z42,FAC_TOTALS_APTA!$A$4:$BO$142,$L54,FALSE))</f>
        <v>0</v>
      </c>
      <c r="AA54" s="38">
        <f>IF(AA42=0,0,VLOOKUP(AA42,FAC_TOTALS_APTA!$A$4:$BO$142,$L54,FALSE))</f>
        <v>0</v>
      </c>
      <c r="AB54" s="38">
        <f>IF(AB42=0,0,VLOOKUP(AB42,FAC_TOTALS_APTA!$A$4:$BO$142,$L54,FALSE))</f>
        <v>0</v>
      </c>
      <c r="AC54" s="42">
        <f t="shared" si="11"/>
        <v>11719251.480817931</v>
      </c>
      <c r="AD54" s="42">
        <f>AE54*G61</f>
        <v>12071996.287215251</v>
      </c>
      <c r="AE54" s="43">
        <f>AC54/G59</f>
        <v>1.2490069584810333E-2</v>
      </c>
    </row>
    <row r="55" spans="2:31" x14ac:dyDescent="0.25">
      <c r="B55" s="13" t="s">
        <v>69</v>
      </c>
      <c r="C55" s="36"/>
      <c r="D55" s="10" t="s">
        <v>61</v>
      </c>
      <c r="E55" s="80">
        <v>-3.6999999999999998E-2</v>
      </c>
      <c r="F55" s="10">
        <f>MATCH($D55,FAC_TOTALS_APTA!$A$2:$BO$2,)</f>
        <v>22</v>
      </c>
      <c r="G55" s="47">
        <f>VLOOKUP(G42,FAC_TOTALS_APTA!$A$4:$BO$142,$F55,FALSE)</f>
        <v>0</v>
      </c>
      <c r="H55" s="47">
        <f>VLOOKUP(H42,FAC_TOTALS_APTA!$A$4:$BO$142,$F55,FALSE)</f>
        <v>0.412400865605418</v>
      </c>
      <c r="I55" s="48" t="str">
        <f t="shared" si="8"/>
        <v>-</v>
      </c>
      <c r="J55" s="49" t="str">
        <f t="shared" si="9"/>
        <v/>
      </c>
      <c r="K55" s="49" t="str">
        <f t="shared" si="10"/>
        <v>scooter_flag_FAC</v>
      </c>
      <c r="L55" s="10">
        <f>MATCH($K55,FAC_TOTALS_APTA!$A$2:$BM$2,)</f>
        <v>34</v>
      </c>
      <c r="M55" s="50">
        <f>IF(M42=0,0,VLOOKUP(M42,FAC_TOTALS_APTA!$A$4:$BO$142,$L55,FALSE))</f>
        <v>0</v>
      </c>
      <c r="N55" s="50">
        <f>IF(N42=0,0,VLOOKUP(N42,FAC_TOTALS_APTA!$A$4:$BO$142,$L55,FALSE))</f>
        <v>0</v>
      </c>
      <c r="O55" s="50">
        <f>IF(O42=0,0,VLOOKUP(O42,FAC_TOTALS_APTA!$A$4:$BO$142,$L55,FALSE))</f>
        <v>0</v>
      </c>
      <c r="P55" s="50">
        <f>IF(P42=0,0,VLOOKUP(P42,FAC_TOTALS_APTA!$A$4:$BO$142,$L55,FALSE))</f>
        <v>0</v>
      </c>
      <c r="Q55" s="50">
        <f>IF(Q42=0,0,VLOOKUP(Q42,FAC_TOTALS_APTA!$A$4:$BO$142,$L55,FALSE))</f>
        <v>0</v>
      </c>
      <c r="R55" s="50">
        <f>IF(R42=0,0,VLOOKUP(R42,FAC_TOTALS_APTA!$A$4:$BO$142,$L55,FALSE))</f>
        <v>-10148343.896522701</v>
      </c>
      <c r="S55" s="50">
        <f>IF(S42=0,0,VLOOKUP(S42,FAC_TOTALS_APTA!$A$4:$BO$142,$L55,FALSE))</f>
        <v>0</v>
      </c>
      <c r="T55" s="50">
        <f>IF(T42=0,0,VLOOKUP(T42,FAC_TOTALS_APTA!$A$4:$BO$142,$L55,FALSE))</f>
        <v>0</v>
      </c>
      <c r="U55" s="50">
        <f>IF(U42=0,0,VLOOKUP(U42,FAC_TOTALS_APTA!$A$4:$BO$142,$L55,FALSE))</f>
        <v>0</v>
      </c>
      <c r="V55" s="50">
        <f>IF(V42=0,0,VLOOKUP(V42,FAC_TOTALS_APTA!$A$4:$BO$142,$L55,FALSE))</f>
        <v>0</v>
      </c>
      <c r="W55" s="50">
        <f>IF(W42=0,0,VLOOKUP(W42,FAC_TOTALS_APTA!$A$4:$BO$142,$L55,FALSE))</f>
        <v>0</v>
      </c>
      <c r="X55" s="50">
        <f>IF(X42=0,0,VLOOKUP(X42,FAC_TOTALS_APTA!$A$4:$BO$142,$L55,FALSE))</f>
        <v>0</v>
      </c>
      <c r="Y55" s="50">
        <f>IF(Y42=0,0,VLOOKUP(Y42,FAC_TOTALS_APTA!$A$4:$BO$142,$L55,FALSE))</f>
        <v>0</v>
      </c>
      <c r="Z55" s="50">
        <f>IF(Z42=0,0,VLOOKUP(Z42,FAC_TOTALS_APTA!$A$4:$BO$142,$L55,FALSE))</f>
        <v>0</v>
      </c>
      <c r="AA55" s="50">
        <f>IF(AA42=0,0,VLOOKUP(AA42,FAC_TOTALS_APTA!$A$4:$BO$142,$L55,FALSE))</f>
        <v>0</v>
      </c>
      <c r="AB55" s="50">
        <f>IF(AB42=0,0,VLOOKUP(AB42,FAC_TOTALS_APTA!$A$4:$BO$142,$L55,FALSE))</f>
        <v>0</v>
      </c>
      <c r="AC55" s="51">
        <f t="shared" si="11"/>
        <v>-10148343.896522701</v>
      </c>
      <c r="AD55" s="51">
        <f>AE55*G61</f>
        <v>-10453805.009708274</v>
      </c>
      <c r="AE55" s="52">
        <f>AC55/G59</f>
        <v>-1.0815837653592801E-2</v>
      </c>
    </row>
    <row r="56" spans="2:31" x14ac:dyDescent="0.25">
      <c r="B56" s="53" t="s">
        <v>77</v>
      </c>
      <c r="C56" s="54"/>
      <c r="D56" s="53" t="s">
        <v>64</v>
      </c>
      <c r="E56" s="55"/>
      <c r="F56" s="56"/>
      <c r="G56" s="57"/>
      <c r="H56" s="57"/>
      <c r="I56" s="58"/>
      <c r="J56" s="59"/>
      <c r="K56" s="59" t="str">
        <f t="shared" ref="K56" si="12">CONCATENATE(D56,J56,"_FAC")</f>
        <v>New_Reporter_FAC</v>
      </c>
      <c r="L56" s="56">
        <f>MATCH($K56,FAC_TOTALS_APTA!$A$2:$BM$2,)</f>
        <v>38</v>
      </c>
      <c r="M56" s="57">
        <f>IF(M42=0,0,VLOOKUP(M42,FAC_TOTALS_APTA!$A$4:$BO$142,$L56,FALSE))</f>
        <v>0</v>
      </c>
      <c r="N56" s="57">
        <f>IF(N42=0,0,VLOOKUP(N42,FAC_TOTALS_APTA!$A$4:$BO$142,$L56,FALSE))</f>
        <v>0</v>
      </c>
      <c r="O56" s="57">
        <f>IF(O42=0,0,VLOOKUP(O42,FAC_TOTALS_APTA!$A$4:$BO$142,$L56,FALSE))</f>
        <v>0</v>
      </c>
      <c r="P56" s="57">
        <f>IF(P42=0,0,VLOOKUP(P42,FAC_TOTALS_APTA!$A$4:$BO$142,$L56,FALSE))</f>
        <v>0</v>
      </c>
      <c r="Q56" s="57">
        <f>IF(Q42=0,0,VLOOKUP(Q42,FAC_TOTALS_APTA!$A$4:$BO$142,$L56,FALSE))</f>
        <v>0</v>
      </c>
      <c r="R56" s="57">
        <f>IF(R42=0,0,VLOOKUP(R42,FAC_TOTALS_APTA!$A$4:$BO$142,$L56,FALSE))</f>
        <v>0</v>
      </c>
      <c r="S56" s="57">
        <f>IF(S42=0,0,VLOOKUP(S42,FAC_TOTALS_APTA!$A$4:$BO$142,$L56,FALSE))</f>
        <v>0</v>
      </c>
      <c r="T56" s="57">
        <f>IF(T42=0,0,VLOOKUP(T42,FAC_TOTALS_APTA!$A$4:$BO$142,$L56,FALSE))</f>
        <v>0</v>
      </c>
      <c r="U56" s="57">
        <f>IF(U42=0,0,VLOOKUP(U42,FAC_TOTALS_APTA!$A$4:$BO$142,$L56,FALSE))</f>
        <v>0</v>
      </c>
      <c r="V56" s="57">
        <f>IF(V42=0,0,VLOOKUP(V42,FAC_TOTALS_APTA!$A$4:$BO$142,$L56,FALSE))</f>
        <v>0</v>
      </c>
      <c r="W56" s="57">
        <f>IF(W42=0,0,VLOOKUP(W42,FAC_TOTALS_APTA!$A$4:$BO$142,$L56,FALSE))</f>
        <v>0</v>
      </c>
      <c r="X56" s="57">
        <f>IF(X42=0,0,VLOOKUP(X42,FAC_TOTALS_APTA!$A$4:$BO$142,$L56,FALSE))</f>
        <v>0</v>
      </c>
      <c r="Y56" s="57">
        <f>IF(Y42=0,0,VLOOKUP(Y42,FAC_TOTALS_APTA!$A$4:$BO$142,$L56,FALSE))</f>
        <v>0</v>
      </c>
      <c r="Z56" s="57">
        <f>IF(Z42=0,0,VLOOKUP(Z42,FAC_TOTALS_APTA!$A$4:$BO$142,$L56,FALSE))</f>
        <v>0</v>
      </c>
      <c r="AA56" s="57">
        <f>IF(AA42=0,0,VLOOKUP(AA42,FAC_TOTALS_APTA!$A$4:$BO$142,$L56,FALSE))</f>
        <v>0</v>
      </c>
      <c r="AB56" s="57">
        <f>IF(AB42=0,0,VLOOKUP(AB42,FAC_TOTALS_APTA!$A$4:$BO$142,$L56,FALSE))</f>
        <v>0</v>
      </c>
      <c r="AC56" s="60">
        <f>SUM(M56:AB56)</f>
        <v>0</v>
      </c>
      <c r="AD56" s="60">
        <f>AC56</f>
        <v>0</v>
      </c>
      <c r="AE56" s="61">
        <f>AC56/G61</f>
        <v>0</v>
      </c>
    </row>
    <row r="57" spans="2:31" ht="15.75" customHeight="1" x14ac:dyDescent="0.25">
      <c r="B57" s="34"/>
      <c r="C57" s="9"/>
      <c r="D57" s="9"/>
      <c r="E57" s="9"/>
      <c r="F57" s="9"/>
      <c r="G57" s="9"/>
      <c r="H57" s="9"/>
      <c r="I57" s="6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42"/>
      <c r="AE57" s="9"/>
    </row>
    <row r="58" spans="2:31" x14ac:dyDescent="0.25">
      <c r="B58" s="34" t="s">
        <v>35</v>
      </c>
      <c r="C58" s="37"/>
      <c r="D58" s="9"/>
      <c r="E58" s="39"/>
      <c r="F58" s="9"/>
      <c r="G58" s="38"/>
      <c r="H58" s="38"/>
      <c r="I58" s="40"/>
      <c r="J58" s="41"/>
      <c r="K58" s="49"/>
      <c r="L58" s="1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42">
        <f>SUM(AC44:AC56)</f>
        <v>-114032403.39707813</v>
      </c>
      <c r="AD58" s="42">
        <f>SUM(AD44:AD56)</f>
        <v>-117464733.36500846</v>
      </c>
      <c r="AE58" s="43">
        <f>AC58/G61</f>
        <v>-0.11798153507229225</v>
      </c>
    </row>
    <row r="59" spans="2:31" ht="15.75" customHeight="1" x14ac:dyDescent="0.25">
      <c r="B59" s="11" t="s">
        <v>29</v>
      </c>
      <c r="C59" s="63"/>
      <c r="D59" s="12" t="s">
        <v>6</v>
      </c>
      <c r="E59" s="64"/>
      <c r="F59" s="12">
        <f>MATCH($D59,FAC_TOTALS_APTA!$A$2:$BM$2,)</f>
        <v>9</v>
      </c>
      <c r="G59" s="65">
        <f>VLOOKUP(G42,FAC_TOTALS_APTA!$A$4:$BO$142,$F59,FALSE)</f>
        <v>938285523.65073895</v>
      </c>
      <c r="H59" s="65">
        <f>VLOOKUP(H42,FAC_TOTALS_APTA!$A$4:$BM$142,$F59,FALSE)</f>
        <v>823701466.22296298</v>
      </c>
      <c r="I59" s="66">
        <f t="shared" ref="I59" si="13">H59/G59-1</f>
        <v>-0.122120670669569</v>
      </c>
      <c r="J59" s="67"/>
      <c r="K59" s="49"/>
      <c r="L59" s="10"/>
      <c r="M59" s="68">
        <f>SUM(M44:M49)</f>
        <v>-4775588.0606433898</v>
      </c>
      <c r="N59" s="68">
        <f>SUM(N44:N49)</f>
        <v>12489765.755915305</v>
      </c>
      <c r="O59" s="68">
        <f>SUM(O44:O49)</f>
        <v>-21082504.171839479</v>
      </c>
      <c r="P59" s="68">
        <f>SUM(P44:P49)</f>
        <v>8686936.5762643404</v>
      </c>
      <c r="Q59" s="68">
        <f>SUM(Q44:Q49)</f>
        <v>21374156.156797692</v>
      </c>
      <c r="R59" s="68">
        <f>SUM(R44:R49)</f>
        <v>-5281438.8871992892</v>
      </c>
      <c r="S59" s="68">
        <f>SUM(S44:S49)</f>
        <v>0</v>
      </c>
      <c r="T59" s="68">
        <f>SUM(T44:T49)</f>
        <v>0</v>
      </c>
      <c r="U59" s="68">
        <f>SUM(U44:U49)</f>
        <v>0</v>
      </c>
      <c r="V59" s="68">
        <f>SUM(V44:V49)</f>
        <v>0</v>
      </c>
      <c r="W59" s="68">
        <f>SUM(W44:W49)</f>
        <v>0</v>
      </c>
      <c r="X59" s="68">
        <f>SUM(X44:X49)</f>
        <v>0</v>
      </c>
      <c r="Y59" s="68">
        <f>SUM(Y44:Y49)</f>
        <v>0</v>
      </c>
      <c r="Z59" s="68">
        <f>SUM(Z44:Z49)</f>
        <v>0</v>
      </c>
      <c r="AA59" s="68">
        <f>SUM(AA44:AA49)</f>
        <v>0</v>
      </c>
      <c r="AB59" s="68">
        <f>SUM(AB44:AB49)</f>
        <v>0</v>
      </c>
      <c r="AC59" s="69"/>
      <c r="AD59" s="69"/>
      <c r="AE59" s="70"/>
    </row>
    <row r="60" spans="2:31" ht="13.5" thickBot="1" x14ac:dyDescent="0.3">
      <c r="B60" s="14" t="s">
        <v>38</v>
      </c>
      <c r="C60" s="152"/>
      <c r="D60" s="32"/>
      <c r="E60" s="153"/>
      <c r="F60" s="32"/>
      <c r="G60" s="72"/>
      <c r="H60" s="72"/>
      <c r="I60" s="73"/>
      <c r="J60" s="74"/>
      <c r="K60" s="74"/>
      <c r="L60" s="32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75">
        <f>AC61-AC58</f>
        <v>-60457182.503921896</v>
      </c>
      <c r="AD60" s="75"/>
      <c r="AE60" s="76">
        <f>AE61-AE58</f>
        <v>-6.2550915226445181E-2</v>
      </c>
    </row>
    <row r="61" spans="2:31" ht="13.5" customHeight="1" thickTop="1" thickBot="1" x14ac:dyDescent="0.3">
      <c r="B61" s="14" t="s">
        <v>73</v>
      </c>
      <c r="C61" s="32"/>
      <c r="D61" s="32" t="s">
        <v>4</v>
      </c>
      <c r="E61" s="32"/>
      <c r="F61" s="32">
        <f>MATCH($D61,FAC_TOTALS_APTA!$A$2:$BM$2,)</f>
        <v>7</v>
      </c>
      <c r="G61" s="72">
        <f>VLOOKUP(G42,FAC_TOTALS_APTA!$A$4:$BM$142,$F61,FALSE)</f>
        <v>966527544.56200004</v>
      </c>
      <c r="H61" s="72">
        <f>VLOOKUP(H42,FAC_TOTALS_APTA!$A$4:$BM$142,$F61,FALSE)</f>
        <v>792037958.66100001</v>
      </c>
      <c r="I61" s="73">
        <f t="shared" ref="I61" si="14">H61/G61-1</f>
        <v>-0.18053245029873743</v>
      </c>
      <c r="J61" s="74"/>
      <c r="K61" s="74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75">
        <f>H61-G61</f>
        <v>-174489585.90100002</v>
      </c>
      <c r="AD61" s="75"/>
      <c r="AE61" s="76">
        <f>I61</f>
        <v>-0.18053245029873743</v>
      </c>
    </row>
    <row r="62" spans="2:31" ht="14.25" thickTop="1" thickBot="1" x14ac:dyDescent="0.3">
      <c r="B62" s="139" t="s">
        <v>80</v>
      </c>
      <c r="C62" s="140"/>
      <c r="D62" s="140"/>
      <c r="E62" s="141"/>
      <c r="F62" s="140"/>
      <c r="G62" s="142"/>
      <c r="H62" s="142"/>
      <c r="I62" s="143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4">
        <f>AE61</f>
        <v>-0.18053245029873743</v>
      </c>
    </row>
    <row r="63" spans="2:31" ht="13.5" thickTop="1" x14ac:dyDescent="0.25"/>
    <row r="65" spans="2:31" x14ac:dyDescent="0.25">
      <c r="B65" s="20" t="s">
        <v>33</v>
      </c>
      <c r="C65" s="21"/>
      <c r="D65" s="21"/>
      <c r="E65" s="22"/>
      <c r="F65" s="21"/>
      <c r="G65" s="21"/>
      <c r="H65" s="21"/>
      <c r="I65" s="23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2:31" x14ac:dyDescent="0.25">
      <c r="B66" s="24" t="s">
        <v>22</v>
      </c>
      <c r="C66" s="25" t="s">
        <v>23</v>
      </c>
      <c r="D66" s="15"/>
      <c r="E66" s="9"/>
      <c r="F66" s="15"/>
      <c r="G66" s="15"/>
      <c r="H66" s="15"/>
      <c r="I66" s="2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pans="2:31" x14ac:dyDescent="0.25">
      <c r="B67" s="24"/>
      <c r="C67" s="25"/>
      <c r="D67" s="15"/>
      <c r="E67" s="9"/>
      <c r="F67" s="15"/>
      <c r="G67" s="15"/>
      <c r="H67" s="15"/>
      <c r="I67" s="2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pans="2:31" x14ac:dyDescent="0.25">
      <c r="B68" s="27" t="s">
        <v>36</v>
      </c>
      <c r="C68" s="28">
        <v>0</v>
      </c>
      <c r="D68" s="15"/>
      <c r="E68" s="9"/>
      <c r="F68" s="15"/>
      <c r="G68" s="15"/>
      <c r="H68" s="15"/>
      <c r="I68" s="26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spans="2:31" ht="13.5" thickBot="1" x14ac:dyDescent="0.3">
      <c r="B69" s="29" t="s">
        <v>51</v>
      </c>
      <c r="C69" s="30">
        <v>3</v>
      </c>
      <c r="D69" s="31"/>
      <c r="E69" s="32"/>
      <c r="F69" s="31"/>
      <c r="G69" s="31"/>
      <c r="H69" s="31"/>
      <c r="I69" s="33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2:31" ht="13.5" thickTop="1" x14ac:dyDescent="0.25">
      <c r="B70" s="150"/>
      <c r="C70" s="151"/>
      <c r="D70" s="151"/>
      <c r="E70" s="151"/>
      <c r="F70" s="151"/>
      <c r="G70" s="166" t="s">
        <v>74</v>
      </c>
      <c r="H70" s="166"/>
      <c r="I70" s="166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166" t="s">
        <v>81</v>
      </c>
      <c r="AD70" s="166"/>
      <c r="AE70" s="166"/>
    </row>
    <row r="71" spans="2:31" x14ac:dyDescent="0.25">
      <c r="B71" s="13" t="s">
        <v>24</v>
      </c>
      <c r="C71" s="36" t="s">
        <v>25</v>
      </c>
      <c r="D71" s="10" t="s">
        <v>26</v>
      </c>
      <c r="E71" s="10" t="s">
        <v>34</v>
      </c>
      <c r="F71" s="10"/>
      <c r="G71" s="36">
        <f>$C$1</f>
        <v>2012</v>
      </c>
      <c r="H71" s="36">
        <f>$C$2</f>
        <v>2018</v>
      </c>
      <c r="I71" s="36" t="s">
        <v>30</v>
      </c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 t="s">
        <v>79</v>
      </c>
      <c r="AD71" s="36" t="s">
        <v>32</v>
      </c>
      <c r="AE71" s="36" t="s">
        <v>30</v>
      </c>
    </row>
    <row r="72" spans="2:31" ht="12.95" hidden="1" customHeight="1" x14ac:dyDescent="0.25">
      <c r="B72" s="34"/>
      <c r="C72" s="37"/>
      <c r="D72" s="9"/>
      <c r="E72" s="9"/>
      <c r="F72" s="9"/>
      <c r="G72" s="9"/>
      <c r="H72" s="9"/>
      <c r="I72" s="37"/>
      <c r="J72" s="9"/>
      <c r="K72" s="9"/>
      <c r="L72" s="9"/>
      <c r="M72" s="9">
        <v>1</v>
      </c>
      <c r="N72" s="9">
        <v>2</v>
      </c>
      <c r="O72" s="9">
        <v>3</v>
      </c>
      <c r="P72" s="9">
        <v>4</v>
      </c>
      <c r="Q72" s="9">
        <v>5</v>
      </c>
      <c r="R72" s="9">
        <v>6</v>
      </c>
      <c r="S72" s="9">
        <v>7</v>
      </c>
      <c r="T72" s="9">
        <v>8</v>
      </c>
      <c r="U72" s="9">
        <v>9</v>
      </c>
      <c r="V72" s="9">
        <v>10</v>
      </c>
      <c r="W72" s="9">
        <v>11</v>
      </c>
      <c r="X72" s="9">
        <v>12</v>
      </c>
      <c r="Y72" s="9">
        <v>13</v>
      </c>
      <c r="Z72" s="9">
        <v>14</v>
      </c>
      <c r="AA72" s="9">
        <v>15</v>
      </c>
      <c r="AB72" s="9">
        <v>16</v>
      </c>
      <c r="AC72" s="9"/>
      <c r="AD72" s="9"/>
      <c r="AE72" s="9"/>
    </row>
    <row r="73" spans="2:31" ht="12.95" hidden="1" customHeight="1" x14ac:dyDescent="0.25">
      <c r="B73" s="34"/>
      <c r="C73" s="37"/>
      <c r="D73" s="9"/>
      <c r="E73" s="9"/>
      <c r="F73" s="9"/>
      <c r="G73" s="9" t="str">
        <f>CONCATENATE($C68,"_",$C69,"_",G71)</f>
        <v>0_3_2012</v>
      </c>
      <c r="H73" s="9" t="str">
        <f>CONCATENATE($C68,"_",$C69,"_",H71)</f>
        <v>0_3_2018</v>
      </c>
      <c r="I73" s="37"/>
      <c r="J73" s="9"/>
      <c r="K73" s="9"/>
      <c r="L73" s="9"/>
      <c r="M73" s="9" t="str">
        <f>IF($G71+M72&gt;$H71,0,CONCATENATE($C68,"_",$C69,"_",$G71+M72))</f>
        <v>0_3_2013</v>
      </c>
      <c r="N73" s="9" t="str">
        <f t="shared" ref="N73:AB73" si="15">IF($G71+N72&gt;$H71,0,CONCATENATE($C68,"_",$C69,"_",$G71+N72))</f>
        <v>0_3_2014</v>
      </c>
      <c r="O73" s="9" t="str">
        <f t="shared" si="15"/>
        <v>0_3_2015</v>
      </c>
      <c r="P73" s="9" t="str">
        <f t="shared" si="15"/>
        <v>0_3_2016</v>
      </c>
      <c r="Q73" s="9" t="str">
        <f t="shared" si="15"/>
        <v>0_3_2017</v>
      </c>
      <c r="R73" s="9" t="str">
        <f t="shared" si="15"/>
        <v>0_3_2018</v>
      </c>
      <c r="S73" s="9">
        <f t="shared" si="15"/>
        <v>0</v>
      </c>
      <c r="T73" s="9">
        <f t="shared" si="15"/>
        <v>0</v>
      </c>
      <c r="U73" s="9">
        <f t="shared" si="15"/>
        <v>0</v>
      </c>
      <c r="V73" s="9">
        <f t="shared" si="15"/>
        <v>0</v>
      </c>
      <c r="W73" s="9">
        <f t="shared" si="15"/>
        <v>0</v>
      </c>
      <c r="X73" s="9">
        <f t="shared" si="15"/>
        <v>0</v>
      </c>
      <c r="Y73" s="9">
        <f t="shared" si="15"/>
        <v>0</v>
      </c>
      <c r="Z73" s="9">
        <f t="shared" si="15"/>
        <v>0</v>
      </c>
      <c r="AA73" s="9">
        <f t="shared" si="15"/>
        <v>0</v>
      </c>
      <c r="AB73" s="9">
        <f t="shared" si="15"/>
        <v>0</v>
      </c>
      <c r="AC73" s="9"/>
      <c r="AD73" s="9"/>
      <c r="AE73" s="9"/>
    </row>
    <row r="74" spans="2:31" ht="12.95" hidden="1" customHeight="1" x14ac:dyDescent="0.25">
      <c r="B74" s="34"/>
      <c r="C74" s="37"/>
      <c r="D74" s="9"/>
      <c r="E74" s="9"/>
      <c r="F74" s="9" t="s">
        <v>31</v>
      </c>
      <c r="G74" s="38"/>
      <c r="H74" s="38"/>
      <c r="I74" s="37"/>
      <c r="J74" s="9"/>
      <c r="K74" s="9"/>
      <c r="L74" s="9" t="s">
        <v>31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2:31" x14ac:dyDescent="0.25">
      <c r="B75" s="34" t="s">
        <v>48</v>
      </c>
      <c r="C75" s="37" t="s">
        <v>27</v>
      </c>
      <c r="D75" s="9" t="s">
        <v>8</v>
      </c>
      <c r="E75" s="79">
        <v>0.86939999999999995</v>
      </c>
      <c r="F75" s="9">
        <f>MATCH($D75,FAC_TOTALS_APTA!$A$2:$BO$2,)</f>
        <v>11</v>
      </c>
      <c r="G75" s="38">
        <f>VLOOKUP(G73,FAC_TOTALS_APTA!$A$4:$BO$142,$F75,FALSE)</f>
        <v>1974090.9332474601</v>
      </c>
      <c r="H75" s="38">
        <f>VLOOKUP(H73,FAC_TOTALS_APTA!$A$4:$BO$142,$F75,FALSE)</f>
        <v>2121590.59836875</v>
      </c>
      <c r="I75" s="40">
        <f>IFERROR(H75/G75-1,"-")</f>
        <v>7.4717766358739501E-2</v>
      </c>
      <c r="J75" s="41" t="str">
        <f>IF(C75="Log","_log","")</f>
        <v>_log</v>
      </c>
      <c r="K75" s="41" t="str">
        <f>CONCATENATE(D75,J75,"_FAC")</f>
        <v>VRM_ADJ_log_FAC</v>
      </c>
      <c r="L75" s="9">
        <f>MATCH($K75,FAC_TOTALS_APTA!$A$2:$BM$2,)</f>
        <v>23</v>
      </c>
      <c r="M75" s="38">
        <f>IF(M73=0,0,VLOOKUP(M73,FAC_TOTALS_APTA!$A$4:$BO$142,$L75,FALSE))</f>
        <v>1927053.10221484</v>
      </c>
      <c r="N75" s="38">
        <f>IF(N73=0,0,VLOOKUP(N73,FAC_TOTALS_APTA!$A$4:$BO$142,$L75,FALSE))</f>
        <v>6960249.19514642</v>
      </c>
      <c r="O75" s="38">
        <f>IF(O73=0,0,VLOOKUP(O73,FAC_TOTALS_APTA!$A$4:$BO$142,$L75,FALSE))</f>
        <v>5760486.0915902499</v>
      </c>
      <c r="P75" s="38">
        <f>IF(P73=0,0,VLOOKUP(P73,FAC_TOTALS_APTA!$A$4:$BO$142,$L75,FALSE))</f>
        <v>3178045.6390752802</v>
      </c>
      <c r="Q75" s="38">
        <f>IF(Q73=0,0,VLOOKUP(Q73,FAC_TOTALS_APTA!$A$4:$BO$142,$L75,FALSE))</f>
        <v>1701090.62659892</v>
      </c>
      <c r="R75" s="38">
        <f>IF(R73=0,0,VLOOKUP(R73,FAC_TOTALS_APTA!$A$4:$BO$142,$L75,FALSE))</f>
        <v>2511379.9857962001</v>
      </c>
      <c r="S75" s="38">
        <f>IF(S73=0,0,VLOOKUP(S73,FAC_TOTALS_APTA!$A$4:$BO$142,$L75,FALSE))</f>
        <v>0</v>
      </c>
      <c r="T75" s="38">
        <f>IF(T73=0,0,VLOOKUP(T73,FAC_TOTALS_APTA!$A$4:$BO$142,$L75,FALSE))</f>
        <v>0</v>
      </c>
      <c r="U75" s="38">
        <f>IF(U73=0,0,VLOOKUP(U73,FAC_TOTALS_APTA!$A$4:$BO$142,$L75,FALSE))</f>
        <v>0</v>
      </c>
      <c r="V75" s="38">
        <f>IF(V73=0,0,VLOOKUP(V73,FAC_TOTALS_APTA!$A$4:$BO$142,$L75,FALSE))</f>
        <v>0</v>
      </c>
      <c r="W75" s="38">
        <f>IF(W73=0,0,VLOOKUP(W73,FAC_TOTALS_APTA!$A$4:$BO$142,$L75,FALSE))</f>
        <v>0</v>
      </c>
      <c r="X75" s="38">
        <f>IF(X73=0,0,VLOOKUP(X73,FAC_TOTALS_APTA!$A$4:$BO$142,$L75,FALSE))</f>
        <v>0</v>
      </c>
      <c r="Y75" s="38">
        <f>IF(Y73=0,0,VLOOKUP(Y73,FAC_TOTALS_APTA!$A$4:$BO$142,$L75,FALSE))</f>
        <v>0</v>
      </c>
      <c r="Z75" s="38">
        <f>IF(Z73=0,0,VLOOKUP(Z73,FAC_TOTALS_APTA!$A$4:$BO$142,$L75,FALSE))</f>
        <v>0</v>
      </c>
      <c r="AA75" s="38">
        <f>IF(AA73=0,0,VLOOKUP(AA73,FAC_TOTALS_APTA!$A$4:$BO$142,$L75,FALSE))</f>
        <v>0</v>
      </c>
      <c r="AB75" s="38">
        <f>IF(AB73=0,0,VLOOKUP(AB73,FAC_TOTALS_APTA!$A$4:$BO$142,$L75,FALSE))</f>
        <v>0</v>
      </c>
      <c r="AC75" s="42">
        <f>SUM(M75:AB75)</f>
        <v>22038304.640421912</v>
      </c>
      <c r="AD75" s="42">
        <f>AE75*G92</f>
        <v>22996545.41655485</v>
      </c>
      <c r="AE75" s="43">
        <f>AC75/G90</f>
        <v>7.1515206989590616E-2</v>
      </c>
    </row>
    <row r="76" spans="2:31" x14ac:dyDescent="0.25">
      <c r="B76" s="34" t="s">
        <v>75</v>
      </c>
      <c r="C76" s="37" t="s">
        <v>27</v>
      </c>
      <c r="D76" s="9" t="s">
        <v>20</v>
      </c>
      <c r="E76" s="79">
        <v>-0.35909999999999997</v>
      </c>
      <c r="F76" s="9">
        <f>MATCH($D76,FAC_TOTALS_APTA!$A$2:$BO$2,)</f>
        <v>12</v>
      </c>
      <c r="G76" s="78">
        <f>VLOOKUP(G73,FAC_TOTALS_APTA!$A$4:$BO$142,$F76,FALSE)</f>
        <v>0.86858490177075598</v>
      </c>
      <c r="H76" s="78">
        <f>VLOOKUP(H73,FAC_TOTALS_APTA!$A$4:$BO$142,$F76,FALSE)</f>
        <v>1.0149211976611601</v>
      </c>
      <c r="I76" s="40">
        <f t="shared" ref="I76:I86" si="16">IFERROR(H76/G76-1,"-")</f>
        <v>0.16847667463718641</v>
      </c>
      <c r="J76" s="41" t="str">
        <f t="shared" ref="J76:J86" si="17">IF(C76="Log","_log","")</f>
        <v>_log</v>
      </c>
      <c r="K76" s="41" t="str">
        <f t="shared" ref="K76:K86" si="18">CONCATENATE(D76,J76,"_FAC")</f>
        <v>FARE_per_UPT_2018_log_FAC</v>
      </c>
      <c r="L76" s="9">
        <f>MATCH($K76,FAC_TOTALS_APTA!$A$2:$BM$2,)</f>
        <v>24</v>
      </c>
      <c r="M76" s="38">
        <f>IF(M73=0,0,VLOOKUP(M73,FAC_TOTALS_APTA!$A$4:$BO$142,$L76,FALSE))</f>
        <v>-6121761.7350764601</v>
      </c>
      <c r="N76" s="38">
        <f>IF(N73=0,0,VLOOKUP(N73,FAC_TOTALS_APTA!$A$4:$BO$142,$L76,FALSE))</f>
        <v>-5423.1557119602503</v>
      </c>
      <c r="O76" s="38">
        <f>IF(O73=0,0,VLOOKUP(O73,FAC_TOTALS_APTA!$A$4:$BO$142,$L76,FALSE))</f>
        <v>-604705.229078545</v>
      </c>
      <c r="P76" s="38">
        <f>IF(P73=0,0,VLOOKUP(P73,FAC_TOTALS_APTA!$A$4:$BO$142,$L76,FALSE))</f>
        <v>-5121288.4883430703</v>
      </c>
      <c r="Q76" s="38">
        <f>IF(Q73=0,0,VLOOKUP(Q73,FAC_TOTALS_APTA!$A$4:$BO$142,$L76,FALSE))</f>
        <v>96510.618684231202</v>
      </c>
      <c r="R76" s="38">
        <f>IF(R73=0,0,VLOOKUP(R73,FAC_TOTALS_APTA!$A$4:$BO$142,$L76,FALSE))</f>
        <v>-230178.215502826</v>
      </c>
      <c r="S76" s="38">
        <f>IF(S73=0,0,VLOOKUP(S73,FAC_TOTALS_APTA!$A$4:$BO$142,$L76,FALSE))</f>
        <v>0</v>
      </c>
      <c r="T76" s="38">
        <f>IF(T73=0,0,VLOOKUP(T73,FAC_TOTALS_APTA!$A$4:$BO$142,$L76,FALSE))</f>
        <v>0</v>
      </c>
      <c r="U76" s="38">
        <f>IF(U73=0,0,VLOOKUP(U73,FAC_TOTALS_APTA!$A$4:$BO$142,$L76,FALSE))</f>
        <v>0</v>
      </c>
      <c r="V76" s="38">
        <f>IF(V73=0,0,VLOOKUP(V73,FAC_TOTALS_APTA!$A$4:$BO$142,$L76,FALSE))</f>
        <v>0</v>
      </c>
      <c r="W76" s="38">
        <f>IF(W73=0,0,VLOOKUP(W73,FAC_TOTALS_APTA!$A$4:$BO$142,$L76,FALSE))</f>
        <v>0</v>
      </c>
      <c r="X76" s="38">
        <f>IF(X73=0,0,VLOOKUP(X73,FAC_TOTALS_APTA!$A$4:$BO$142,$L76,FALSE))</f>
        <v>0</v>
      </c>
      <c r="Y76" s="38">
        <f>IF(Y73=0,0,VLOOKUP(Y73,FAC_TOTALS_APTA!$A$4:$BO$142,$L76,FALSE))</f>
        <v>0</v>
      </c>
      <c r="Z76" s="38">
        <f>IF(Z73=0,0,VLOOKUP(Z73,FAC_TOTALS_APTA!$A$4:$BO$142,$L76,FALSE))</f>
        <v>0</v>
      </c>
      <c r="AA76" s="38">
        <f>IF(AA73=0,0,VLOOKUP(AA73,FAC_TOTALS_APTA!$A$4:$BO$142,$L76,FALSE))</f>
        <v>0</v>
      </c>
      <c r="AB76" s="38">
        <f>IF(AB73=0,0,VLOOKUP(AB73,FAC_TOTALS_APTA!$A$4:$BO$142,$L76,FALSE))</f>
        <v>0</v>
      </c>
      <c r="AC76" s="42">
        <f t="shared" ref="AC76:AC86" si="19">SUM(M76:AB76)</f>
        <v>-11986846.205028631</v>
      </c>
      <c r="AD76" s="42">
        <f>AE76*G92</f>
        <v>-12508042.594601404</v>
      </c>
      <c r="AE76" s="43">
        <f>AC76/G90</f>
        <v>-3.8897810039919649E-2</v>
      </c>
    </row>
    <row r="77" spans="2:31" x14ac:dyDescent="0.25">
      <c r="B77" s="34" t="s">
        <v>71</v>
      </c>
      <c r="C77" s="37" t="s">
        <v>27</v>
      </c>
      <c r="D77" s="9" t="s">
        <v>9</v>
      </c>
      <c r="E77" s="79">
        <v>0.30969999999999998</v>
      </c>
      <c r="F77" s="9">
        <f>MATCH($D77,FAC_TOTALS_APTA!$A$2:$BO$2,)</f>
        <v>13</v>
      </c>
      <c r="G77" s="38">
        <f>VLOOKUP(G73,FAC_TOTALS_APTA!$A$4:$BO$142,$F77,FALSE)</f>
        <v>627610.22597385198</v>
      </c>
      <c r="H77" s="38">
        <f>VLOOKUP(H73,FAC_TOTALS_APTA!$A$4:$BO$142,$F77,FALSE)</f>
        <v>662994.01594125095</v>
      </c>
      <c r="I77" s="40">
        <f t="shared" si="16"/>
        <v>5.6378606502936579E-2</v>
      </c>
      <c r="J77" s="41" t="str">
        <f t="shared" si="17"/>
        <v>_log</v>
      </c>
      <c r="K77" s="41" t="str">
        <f t="shared" si="18"/>
        <v>POP_EMP_log_FAC</v>
      </c>
      <c r="L77" s="9">
        <f>MATCH($K77,FAC_TOTALS_APTA!$A$2:$BM$2,)</f>
        <v>25</v>
      </c>
      <c r="M77" s="38">
        <f>IF(M73=0,0,VLOOKUP(M73,FAC_TOTALS_APTA!$A$4:$BO$142,$L77,FALSE))</f>
        <v>1336160.16458052</v>
      </c>
      <c r="N77" s="38">
        <f>IF(N73=0,0,VLOOKUP(N73,FAC_TOTALS_APTA!$A$4:$BO$142,$L77,FALSE))</f>
        <v>864188.91836000094</v>
      </c>
      <c r="O77" s="38">
        <f>IF(O73=0,0,VLOOKUP(O73,FAC_TOTALS_APTA!$A$4:$BO$142,$L77,FALSE))</f>
        <v>955417.19145113602</v>
      </c>
      <c r="P77" s="38">
        <f>IF(P73=0,0,VLOOKUP(P73,FAC_TOTALS_APTA!$A$4:$BO$142,$L77,FALSE))</f>
        <v>884169.85148489999</v>
      </c>
      <c r="Q77" s="38">
        <f>IF(Q73=0,0,VLOOKUP(Q73,FAC_TOTALS_APTA!$A$4:$BO$142,$L77,FALSE))</f>
        <v>764528.25852689298</v>
      </c>
      <c r="R77" s="38">
        <f>IF(R73=0,0,VLOOKUP(R73,FAC_TOTALS_APTA!$A$4:$BO$142,$L77,FALSE))</f>
        <v>767726.73279950605</v>
      </c>
      <c r="S77" s="38">
        <f>IF(S73=0,0,VLOOKUP(S73,FAC_TOTALS_APTA!$A$4:$BO$142,$L77,FALSE))</f>
        <v>0</v>
      </c>
      <c r="T77" s="38">
        <f>IF(T73=0,0,VLOOKUP(T73,FAC_TOTALS_APTA!$A$4:$BO$142,$L77,FALSE))</f>
        <v>0</v>
      </c>
      <c r="U77" s="38">
        <f>IF(U73=0,0,VLOOKUP(U73,FAC_TOTALS_APTA!$A$4:$BO$142,$L77,FALSE))</f>
        <v>0</v>
      </c>
      <c r="V77" s="38">
        <f>IF(V73=0,0,VLOOKUP(V73,FAC_TOTALS_APTA!$A$4:$BO$142,$L77,FALSE))</f>
        <v>0</v>
      </c>
      <c r="W77" s="38">
        <f>IF(W73=0,0,VLOOKUP(W73,FAC_TOTALS_APTA!$A$4:$BO$142,$L77,FALSE))</f>
        <v>0</v>
      </c>
      <c r="X77" s="38">
        <f>IF(X73=0,0,VLOOKUP(X73,FAC_TOTALS_APTA!$A$4:$BO$142,$L77,FALSE))</f>
        <v>0</v>
      </c>
      <c r="Y77" s="38">
        <f>IF(Y73=0,0,VLOOKUP(Y73,FAC_TOTALS_APTA!$A$4:$BO$142,$L77,FALSE))</f>
        <v>0</v>
      </c>
      <c r="Z77" s="38">
        <f>IF(Z73=0,0,VLOOKUP(Z73,FAC_TOTALS_APTA!$A$4:$BO$142,$L77,FALSE))</f>
        <v>0</v>
      </c>
      <c r="AA77" s="38">
        <f>IF(AA73=0,0,VLOOKUP(AA73,FAC_TOTALS_APTA!$A$4:$BO$142,$L77,FALSE))</f>
        <v>0</v>
      </c>
      <c r="AB77" s="38">
        <f>IF(AB73=0,0,VLOOKUP(AB73,FAC_TOTALS_APTA!$A$4:$BO$142,$L77,FALSE))</f>
        <v>0</v>
      </c>
      <c r="AC77" s="42">
        <f t="shared" si="19"/>
        <v>5572191.1172029553</v>
      </c>
      <c r="AD77" s="42">
        <f>AE77*G92</f>
        <v>5814473.85301359</v>
      </c>
      <c r="AE77" s="43">
        <f>AC77/G90</f>
        <v>1.8081989864203025E-2</v>
      </c>
    </row>
    <row r="78" spans="2:31" x14ac:dyDescent="0.2">
      <c r="B78" s="34" t="s">
        <v>72</v>
      </c>
      <c r="C78" s="37" t="s">
        <v>27</v>
      </c>
      <c r="D78" s="45" t="s">
        <v>19</v>
      </c>
      <c r="E78" s="79">
        <v>0.22159999999999999</v>
      </c>
      <c r="F78" s="9">
        <f>MATCH($D78,FAC_TOTALS_APTA!$A$2:$BO$2,)</f>
        <v>14</v>
      </c>
      <c r="G78" s="78">
        <f>VLOOKUP(G73,FAC_TOTALS_APTA!$A$4:$BO$142,$F78,FALSE)</f>
        <v>4.0107538518414598</v>
      </c>
      <c r="H78" s="78">
        <f>VLOOKUP(H73,FAC_TOTALS_APTA!$A$4:$BO$142,$F78,FALSE)</f>
        <v>2.8297771426718001</v>
      </c>
      <c r="I78" s="40">
        <f t="shared" si="16"/>
        <v>-0.29445255251140312</v>
      </c>
      <c r="J78" s="41" t="str">
        <f t="shared" si="17"/>
        <v>_log</v>
      </c>
      <c r="K78" s="41" t="str">
        <f t="shared" si="18"/>
        <v>GAS_PRICE_2018_log_FAC</v>
      </c>
      <c r="L78" s="9">
        <f>MATCH($K78,FAC_TOTALS_APTA!$A$2:$BM$2,)</f>
        <v>26</v>
      </c>
      <c r="M78" s="38">
        <f>IF(M73=0,0,VLOOKUP(M73,FAC_TOTALS_APTA!$A$4:$BO$142,$L78,FALSE))</f>
        <v>-1989399.1875633399</v>
      </c>
      <c r="N78" s="38">
        <f>IF(N73=0,0,VLOOKUP(N73,FAC_TOTALS_APTA!$A$4:$BO$142,$L78,FALSE))</f>
        <v>-2899531.0903196102</v>
      </c>
      <c r="O78" s="38">
        <f>IF(O73=0,0,VLOOKUP(O73,FAC_TOTALS_APTA!$A$4:$BO$142,$L78,FALSE))</f>
        <v>-15376325.478450101</v>
      </c>
      <c r="P78" s="38">
        <f>IF(P73=0,0,VLOOKUP(P73,FAC_TOTALS_APTA!$A$4:$BO$142,$L78,FALSE))</f>
        <v>-5074827.4858115399</v>
      </c>
      <c r="Q78" s="38">
        <f>IF(Q73=0,0,VLOOKUP(Q73,FAC_TOTALS_APTA!$A$4:$BO$142,$L78,FALSE))</f>
        <v>3638736.8898313502</v>
      </c>
      <c r="R78" s="38">
        <f>IF(R73=0,0,VLOOKUP(R73,FAC_TOTALS_APTA!$A$4:$BO$142,$L78,FALSE))</f>
        <v>3983998.3175916998</v>
      </c>
      <c r="S78" s="38">
        <f>IF(S73=0,0,VLOOKUP(S73,FAC_TOTALS_APTA!$A$4:$BO$142,$L78,FALSE))</f>
        <v>0</v>
      </c>
      <c r="T78" s="38">
        <f>IF(T73=0,0,VLOOKUP(T73,FAC_TOTALS_APTA!$A$4:$BO$142,$L78,FALSE))</f>
        <v>0</v>
      </c>
      <c r="U78" s="38">
        <f>IF(U73=0,0,VLOOKUP(U73,FAC_TOTALS_APTA!$A$4:$BO$142,$L78,FALSE))</f>
        <v>0</v>
      </c>
      <c r="V78" s="38">
        <f>IF(V73=0,0,VLOOKUP(V73,FAC_TOTALS_APTA!$A$4:$BO$142,$L78,FALSE))</f>
        <v>0</v>
      </c>
      <c r="W78" s="38">
        <f>IF(W73=0,0,VLOOKUP(W73,FAC_TOTALS_APTA!$A$4:$BO$142,$L78,FALSE))</f>
        <v>0</v>
      </c>
      <c r="X78" s="38">
        <f>IF(X73=0,0,VLOOKUP(X73,FAC_TOTALS_APTA!$A$4:$BO$142,$L78,FALSE))</f>
        <v>0</v>
      </c>
      <c r="Y78" s="38">
        <f>IF(Y73=0,0,VLOOKUP(Y73,FAC_TOTALS_APTA!$A$4:$BO$142,$L78,FALSE))</f>
        <v>0</v>
      </c>
      <c r="Z78" s="38">
        <f>IF(Z73=0,0,VLOOKUP(Z73,FAC_TOTALS_APTA!$A$4:$BO$142,$L78,FALSE))</f>
        <v>0</v>
      </c>
      <c r="AA78" s="38">
        <f>IF(AA73=0,0,VLOOKUP(AA73,FAC_TOTALS_APTA!$A$4:$BO$142,$L78,FALSE))</f>
        <v>0</v>
      </c>
      <c r="AB78" s="38">
        <f>IF(AB73=0,0,VLOOKUP(AB73,FAC_TOTALS_APTA!$A$4:$BO$142,$L78,FALSE))</f>
        <v>0</v>
      </c>
      <c r="AC78" s="42">
        <f t="shared" si="19"/>
        <v>-17717348.034721542</v>
      </c>
      <c r="AD78" s="42">
        <f>AE78*G92</f>
        <v>-18487710.619721364</v>
      </c>
      <c r="AE78" s="43">
        <f>AC78/G90</f>
        <v>-5.7493524691809975E-2</v>
      </c>
    </row>
    <row r="79" spans="2:31" x14ac:dyDescent="0.25">
      <c r="B79" s="34" t="s">
        <v>28</v>
      </c>
      <c r="C79" s="37"/>
      <c r="D79" s="9" t="s">
        <v>10</v>
      </c>
      <c r="E79" s="79">
        <v>5.4999999999999997E-3</v>
      </c>
      <c r="F79" s="9">
        <f>MATCH($D79,FAC_TOTALS_APTA!$A$2:$BO$2,)</f>
        <v>16</v>
      </c>
      <c r="G79" s="44">
        <f>VLOOKUP(G73,FAC_TOTALS_APTA!$A$4:$BO$142,$F79,FALSE)</f>
        <v>7.3654764703316502</v>
      </c>
      <c r="H79" s="44">
        <f>VLOOKUP(H73,FAC_TOTALS_APTA!$A$4:$BO$142,$F79,FALSE)</f>
        <v>6.9540326969826598</v>
      </c>
      <c r="I79" s="40">
        <f t="shared" si="16"/>
        <v>-5.5861121138095826E-2</v>
      </c>
      <c r="J79" s="41" t="str">
        <f t="shared" si="17"/>
        <v/>
      </c>
      <c r="K79" s="41" t="str">
        <f t="shared" si="18"/>
        <v>PCT_HH_NO_VEH_FAC</v>
      </c>
      <c r="L79" s="9">
        <f>MATCH($K79,FAC_TOTALS_APTA!$A$2:$BM$2,)</f>
        <v>28</v>
      </c>
      <c r="M79" s="38">
        <f>IF(M73=0,0,VLOOKUP(M73,FAC_TOTALS_APTA!$A$4:$BO$142,$L79,FALSE))</f>
        <v>132762.002288602</v>
      </c>
      <c r="N79" s="38">
        <f>IF(N73=0,0,VLOOKUP(N73,FAC_TOTALS_APTA!$A$4:$BO$142,$L79,FALSE))</f>
        <v>3831.8201462372899</v>
      </c>
      <c r="O79" s="38">
        <f>IF(O73=0,0,VLOOKUP(O73,FAC_TOTALS_APTA!$A$4:$BO$142,$L79,FALSE))</f>
        <v>-380275.105869085</v>
      </c>
      <c r="P79" s="38">
        <f>IF(P73=0,0,VLOOKUP(P73,FAC_TOTALS_APTA!$A$4:$BO$142,$L79,FALSE))</f>
        <v>-199783.374590469</v>
      </c>
      <c r="Q79" s="38">
        <f>IF(Q73=0,0,VLOOKUP(Q73,FAC_TOTALS_APTA!$A$4:$BO$142,$L79,FALSE))</f>
        <v>-230668.95914029001</v>
      </c>
      <c r="R79" s="38">
        <f>IF(R73=0,0,VLOOKUP(R73,FAC_TOTALS_APTA!$A$4:$BO$142,$L79,FALSE))</f>
        <v>-204388.353712251</v>
      </c>
      <c r="S79" s="38">
        <f>IF(S73=0,0,VLOOKUP(S73,FAC_TOTALS_APTA!$A$4:$BO$142,$L79,FALSE))</f>
        <v>0</v>
      </c>
      <c r="T79" s="38">
        <f>IF(T73=0,0,VLOOKUP(T73,FAC_TOTALS_APTA!$A$4:$BO$142,$L79,FALSE))</f>
        <v>0</v>
      </c>
      <c r="U79" s="38">
        <f>IF(U73=0,0,VLOOKUP(U73,FAC_TOTALS_APTA!$A$4:$BO$142,$L79,FALSE))</f>
        <v>0</v>
      </c>
      <c r="V79" s="38">
        <f>IF(V73=0,0,VLOOKUP(V73,FAC_TOTALS_APTA!$A$4:$BO$142,$L79,FALSE))</f>
        <v>0</v>
      </c>
      <c r="W79" s="38">
        <f>IF(W73=0,0,VLOOKUP(W73,FAC_TOTALS_APTA!$A$4:$BO$142,$L79,FALSE))</f>
        <v>0</v>
      </c>
      <c r="X79" s="38">
        <f>IF(X73=0,0,VLOOKUP(X73,FAC_TOTALS_APTA!$A$4:$BO$142,$L79,FALSE))</f>
        <v>0</v>
      </c>
      <c r="Y79" s="38">
        <f>IF(Y73=0,0,VLOOKUP(Y73,FAC_TOTALS_APTA!$A$4:$BO$142,$L79,FALSE))</f>
        <v>0</v>
      </c>
      <c r="Z79" s="38">
        <f>IF(Z73=0,0,VLOOKUP(Z73,FAC_TOTALS_APTA!$A$4:$BO$142,$L79,FALSE))</f>
        <v>0</v>
      </c>
      <c r="AA79" s="38">
        <f>IF(AA73=0,0,VLOOKUP(AA73,FAC_TOTALS_APTA!$A$4:$BO$142,$L79,FALSE))</f>
        <v>0</v>
      </c>
      <c r="AB79" s="38">
        <f>IF(AB73=0,0,VLOOKUP(AB73,FAC_TOTALS_APTA!$A$4:$BO$142,$L79,FALSE))</f>
        <v>0</v>
      </c>
      <c r="AC79" s="42">
        <f t="shared" si="19"/>
        <v>-878521.97087725578</v>
      </c>
      <c r="AD79" s="42">
        <f>AE79*G92</f>
        <v>-916720.71569718141</v>
      </c>
      <c r="AE79" s="43">
        <f>AC79/G90</f>
        <v>-2.8508400086707957E-3</v>
      </c>
    </row>
    <row r="80" spans="2:31" x14ac:dyDescent="0.25">
      <c r="B80" s="34" t="s">
        <v>70</v>
      </c>
      <c r="C80" s="37"/>
      <c r="D80" s="9" t="s">
        <v>11</v>
      </c>
      <c r="E80" s="79">
        <v>4.8999999999999998E-3</v>
      </c>
      <c r="F80" s="9">
        <f>MATCH($D80,FAC_TOTALS_APTA!$A$2:$BO$2,)</f>
        <v>17</v>
      </c>
      <c r="G80" s="78">
        <f>VLOOKUP(G73,FAC_TOTALS_APTA!$A$4:$BO$142,$F80,FALSE)</f>
        <v>15.297525030610499</v>
      </c>
      <c r="H80" s="78">
        <f>VLOOKUP(H73,FAC_TOTALS_APTA!$A$4:$BO$142,$F80,FALSE)</f>
        <v>14.6958981048531</v>
      </c>
      <c r="I80" s="40">
        <f t="shared" si="16"/>
        <v>-3.9328383156983726E-2</v>
      </c>
      <c r="J80" s="41" t="str">
        <f t="shared" si="17"/>
        <v/>
      </c>
      <c r="K80" s="41" t="str">
        <f t="shared" si="18"/>
        <v>TSD_POP_PCT_FAC</v>
      </c>
      <c r="L80" s="9">
        <f>MATCH($K80,FAC_TOTALS_APTA!$A$2:$BM$2,)</f>
        <v>29</v>
      </c>
      <c r="M80" s="38">
        <f>IF(M73=0,0,VLOOKUP(M73,FAC_TOTALS_APTA!$A$4:$BO$142,$L80,FALSE))</f>
        <v>-178222.53748664001</v>
      </c>
      <c r="N80" s="38">
        <f>IF(N73=0,0,VLOOKUP(N73,FAC_TOTALS_APTA!$A$4:$BO$142,$L80,FALSE))</f>
        <v>-141374.944110285</v>
      </c>
      <c r="O80" s="38">
        <f>IF(O73=0,0,VLOOKUP(O73,FAC_TOTALS_APTA!$A$4:$BO$142,$L80,FALSE))</f>
        <v>-157798.39390992501</v>
      </c>
      <c r="P80" s="38">
        <f>IF(P73=0,0,VLOOKUP(P73,FAC_TOTALS_APTA!$A$4:$BO$142,$L80,FALSE))</f>
        <v>-42774.245323446201</v>
      </c>
      <c r="Q80" s="38">
        <f>IF(Q73=0,0,VLOOKUP(Q73,FAC_TOTALS_APTA!$A$4:$BO$142,$L80,FALSE))</f>
        <v>-121302.053134286</v>
      </c>
      <c r="R80" s="38">
        <f>IF(R73=0,0,VLOOKUP(R73,FAC_TOTALS_APTA!$A$4:$BO$142,$L80,FALSE))</f>
        <v>-94853.855109046694</v>
      </c>
      <c r="S80" s="38">
        <f>IF(S73=0,0,VLOOKUP(S73,FAC_TOTALS_APTA!$A$4:$BO$142,$L80,FALSE))</f>
        <v>0</v>
      </c>
      <c r="T80" s="38">
        <f>IF(T73=0,0,VLOOKUP(T73,FAC_TOTALS_APTA!$A$4:$BO$142,$L80,FALSE))</f>
        <v>0</v>
      </c>
      <c r="U80" s="38">
        <f>IF(U73=0,0,VLOOKUP(U73,FAC_TOTALS_APTA!$A$4:$BO$142,$L80,FALSE))</f>
        <v>0</v>
      </c>
      <c r="V80" s="38">
        <f>IF(V73=0,0,VLOOKUP(V73,FAC_TOTALS_APTA!$A$4:$BO$142,$L80,FALSE))</f>
        <v>0</v>
      </c>
      <c r="W80" s="38">
        <f>IF(W73=0,0,VLOOKUP(W73,FAC_TOTALS_APTA!$A$4:$BO$142,$L80,FALSE))</f>
        <v>0</v>
      </c>
      <c r="X80" s="38">
        <f>IF(X73=0,0,VLOOKUP(X73,FAC_TOTALS_APTA!$A$4:$BO$142,$L80,FALSE))</f>
        <v>0</v>
      </c>
      <c r="Y80" s="38">
        <f>IF(Y73=0,0,VLOOKUP(Y73,FAC_TOTALS_APTA!$A$4:$BO$142,$L80,FALSE))</f>
        <v>0</v>
      </c>
      <c r="Z80" s="38">
        <f>IF(Z73=0,0,VLOOKUP(Z73,FAC_TOTALS_APTA!$A$4:$BO$142,$L80,FALSE))</f>
        <v>0</v>
      </c>
      <c r="AA80" s="38">
        <f>IF(AA73=0,0,VLOOKUP(AA73,FAC_TOTALS_APTA!$A$4:$BO$142,$L80,FALSE))</f>
        <v>0</v>
      </c>
      <c r="AB80" s="38">
        <f>IF(AB73=0,0,VLOOKUP(AB73,FAC_TOTALS_APTA!$A$4:$BO$142,$L80,FALSE))</f>
        <v>0</v>
      </c>
      <c r="AC80" s="42">
        <f t="shared" si="19"/>
        <v>-736326.02907362883</v>
      </c>
      <c r="AD80" s="42">
        <f>AE80*G92</f>
        <v>-768341.99568715191</v>
      </c>
      <c r="AE80" s="43">
        <f>AC80/G90</f>
        <v>-2.3894083161206253E-3</v>
      </c>
    </row>
    <row r="81" spans="2:34" x14ac:dyDescent="0.25">
      <c r="B81" s="34" t="s">
        <v>65</v>
      </c>
      <c r="C81" s="37" t="s">
        <v>27</v>
      </c>
      <c r="D81" s="9" t="s">
        <v>18</v>
      </c>
      <c r="E81" s="79">
        <v>-0.24129999999999999</v>
      </c>
      <c r="F81" s="9">
        <f>MATCH($D81,FAC_TOTALS_APTA!$A$2:$BO$2,)</f>
        <v>15</v>
      </c>
      <c r="G81" s="38">
        <f>VLOOKUP(G73,FAC_TOTALS_APTA!$A$4:$BO$142,$F81,FALSE)</f>
        <v>26150.664636208199</v>
      </c>
      <c r="H81" s="38">
        <f>VLOOKUP(H73,FAC_TOTALS_APTA!$A$4:$BO$142,$F81,FALSE)</f>
        <v>28363.700961112299</v>
      </c>
      <c r="I81" s="40">
        <f t="shared" si="16"/>
        <v>8.4626389259718104E-2</v>
      </c>
      <c r="J81" s="41" t="str">
        <f t="shared" si="17"/>
        <v>_log</v>
      </c>
      <c r="K81" s="41" t="str">
        <f t="shared" si="18"/>
        <v>TOTAL_MED_INC_INDIV_2018_log_FAC</v>
      </c>
      <c r="L81" s="9">
        <f>MATCH($K81,FAC_TOTALS_APTA!$A$2:$BM$2,)</f>
        <v>27</v>
      </c>
      <c r="M81" s="38">
        <f>IF(M73=0,0,VLOOKUP(M73,FAC_TOTALS_APTA!$A$4:$BO$142,$L81,FALSE))</f>
        <v>25653.1423667208</v>
      </c>
      <c r="N81" s="38">
        <f>IF(N73=0,0,VLOOKUP(N73,FAC_TOTALS_APTA!$A$4:$BO$142,$L81,FALSE))</f>
        <v>-1184986.7555996201</v>
      </c>
      <c r="O81" s="38">
        <f>IF(O73=0,0,VLOOKUP(O73,FAC_TOTALS_APTA!$A$4:$BO$142,$L81,FALSE))</f>
        <v>-2387924.1356626102</v>
      </c>
      <c r="P81" s="38">
        <f>IF(P73=0,0,VLOOKUP(P73,FAC_TOTALS_APTA!$A$4:$BO$142,$L81,FALSE))</f>
        <v>-1221132.78398096</v>
      </c>
      <c r="Q81" s="38">
        <f>IF(Q73=0,0,VLOOKUP(Q73,FAC_TOTALS_APTA!$A$4:$BO$142,$L81,FALSE))</f>
        <v>-794775.82323778095</v>
      </c>
      <c r="R81" s="38">
        <f>IF(R73=0,0,VLOOKUP(R73,FAC_TOTALS_APTA!$A$4:$BO$142,$L81,FALSE))</f>
        <v>-985309.71219821204</v>
      </c>
      <c r="S81" s="38">
        <f>IF(S73=0,0,VLOOKUP(S73,FAC_TOTALS_APTA!$A$4:$BO$142,$L81,FALSE))</f>
        <v>0</v>
      </c>
      <c r="T81" s="38">
        <f>IF(T73=0,0,VLOOKUP(T73,FAC_TOTALS_APTA!$A$4:$BO$142,$L81,FALSE))</f>
        <v>0</v>
      </c>
      <c r="U81" s="38">
        <f>IF(U73=0,0,VLOOKUP(U73,FAC_TOTALS_APTA!$A$4:$BO$142,$L81,FALSE))</f>
        <v>0</v>
      </c>
      <c r="V81" s="38">
        <f>IF(V73=0,0,VLOOKUP(V73,FAC_TOTALS_APTA!$A$4:$BO$142,$L81,FALSE))</f>
        <v>0</v>
      </c>
      <c r="W81" s="38">
        <f>IF(W73=0,0,VLOOKUP(W73,FAC_TOTALS_APTA!$A$4:$BO$142,$L81,FALSE))</f>
        <v>0</v>
      </c>
      <c r="X81" s="38">
        <f>IF(X73=0,0,VLOOKUP(X73,FAC_TOTALS_APTA!$A$4:$BO$142,$L81,FALSE))</f>
        <v>0</v>
      </c>
      <c r="Y81" s="38">
        <f>IF(Y73=0,0,VLOOKUP(Y73,FAC_TOTALS_APTA!$A$4:$BO$142,$L81,FALSE))</f>
        <v>0</v>
      </c>
      <c r="Z81" s="38">
        <f>IF(Z73=0,0,VLOOKUP(Z73,FAC_TOTALS_APTA!$A$4:$BO$142,$L81,FALSE))</f>
        <v>0</v>
      </c>
      <c r="AA81" s="38">
        <f>IF(AA73=0,0,VLOOKUP(AA73,FAC_TOTALS_APTA!$A$4:$BO$142,$L81,FALSE))</f>
        <v>0</v>
      </c>
      <c r="AB81" s="38">
        <f>IF(AB73=0,0,VLOOKUP(AB73,FAC_TOTALS_APTA!$A$4:$BO$142,$L81,FALSE))</f>
        <v>0</v>
      </c>
      <c r="AC81" s="42">
        <f t="shared" si="19"/>
        <v>-6548476.0683124615</v>
      </c>
      <c r="AD81" s="42">
        <f>AE81*G92</f>
        <v>-6833208.351152326</v>
      </c>
      <c r="AE81" s="43">
        <f>AC81/G90</f>
        <v>-2.1250074773572988E-2</v>
      </c>
    </row>
    <row r="82" spans="2:34" x14ac:dyDescent="0.25">
      <c r="B82" s="34" t="s">
        <v>66</v>
      </c>
      <c r="C82" s="37"/>
      <c r="D82" s="9" t="s">
        <v>39</v>
      </c>
      <c r="E82" s="79">
        <v>-1.4200000000000001E-2</v>
      </c>
      <c r="F82" s="9">
        <f>MATCH($D82,FAC_TOTALS_APTA!$A$2:$BO$2,)</f>
        <v>18</v>
      </c>
      <c r="G82" s="44">
        <f>VLOOKUP(G73,FAC_TOTALS_APTA!$A$4:$BO$142,$F82,FALSE)</f>
        <v>3.8958668634933802</v>
      </c>
      <c r="H82" s="44">
        <f>VLOOKUP(H73,FAC_TOTALS_APTA!$A$4:$BO$142,$F82,FALSE)</f>
        <v>5.0101867615656701</v>
      </c>
      <c r="I82" s="40">
        <f t="shared" si="16"/>
        <v>0.28602617520484053</v>
      </c>
      <c r="J82" s="41" t="str">
        <f t="shared" si="17"/>
        <v/>
      </c>
      <c r="K82" s="41" t="str">
        <f t="shared" si="18"/>
        <v>JTW_HOME_PCT_FAC</v>
      </c>
      <c r="L82" s="9">
        <f>MATCH($K82,FAC_TOTALS_APTA!$A$2:$BM$2,)</f>
        <v>30</v>
      </c>
      <c r="M82" s="38">
        <f>IF(M73=0,0,VLOOKUP(M73,FAC_TOTALS_APTA!$A$4:$BO$142,$L82,FALSE))</f>
        <v>188265.54306587999</v>
      </c>
      <c r="N82" s="38">
        <f>IF(N73=0,0,VLOOKUP(N73,FAC_TOTALS_APTA!$A$4:$BO$142,$L82,FALSE))</f>
        <v>-262120.12057043199</v>
      </c>
      <c r="O82" s="38">
        <f>IF(O73=0,0,VLOOKUP(O73,FAC_TOTALS_APTA!$A$4:$BO$142,$L82,FALSE))</f>
        <v>-51429.757696426801</v>
      </c>
      <c r="P82" s="38">
        <f>IF(P73=0,0,VLOOKUP(P73,FAC_TOTALS_APTA!$A$4:$BO$142,$L82,FALSE))</f>
        <v>-808775.89270561095</v>
      </c>
      <c r="Q82" s="38">
        <f>IF(Q73=0,0,VLOOKUP(Q73,FAC_TOTALS_APTA!$A$4:$BO$142,$L82,FALSE))</f>
        <v>-448445.12025456899</v>
      </c>
      <c r="R82" s="38">
        <f>IF(R73=0,0,VLOOKUP(R73,FAC_TOTALS_APTA!$A$4:$BO$142,$L82,FALSE))</f>
        <v>-517591.417753594</v>
      </c>
      <c r="S82" s="38">
        <f>IF(S73=0,0,VLOOKUP(S73,FAC_TOTALS_APTA!$A$4:$BO$142,$L82,FALSE))</f>
        <v>0</v>
      </c>
      <c r="T82" s="38">
        <f>IF(T73=0,0,VLOOKUP(T73,FAC_TOTALS_APTA!$A$4:$BO$142,$L82,FALSE))</f>
        <v>0</v>
      </c>
      <c r="U82" s="38">
        <f>IF(U73=0,0,VLOOKUP(U73,FAC_TOTALS_APTA!$A$4:$BO$142,$L82,FALSE))</f>
        <v>0</v>
      </c>
      <c r="V82" s="38">
        <f>IF(V73=0,0,VLOOKUP(V73,FAC_TOTALS_APTA!$A$4:$BO$142,$L82,FALSE))</f>
        <v>0</v>
      </c>
      <c r="W82" s="38">
        <f>IF(W73=0,0,VLOOKUP(W73,FAC_TOTALS_APTA!$A$4:$BO$142,$L82,FALSE))</f>
        <v>0</v>
      </c>
      <c r="X82" s="38">
        <f>IF(X73=0,0,VLOOKUP(X73,FAC_TOTALS_APTA!$A$4:$BO$142,$L82,FALSE))</f>
        <v>0</v>
      </c>
      <c r="Y82" s="38">
        <f>IF(Y73=0,0,VLOOKUP(Y73,FAC_TOTALS_APTA!$A$4:$BO$142,$L82,FALSE))</f>
        <v>0</v>
      </c>
      <c r="Z82" s="38">
        <f>IF(Z73=0,0,VLOOKUP(Z73,FAC_TOTALS_APTA!$A$4:$BO$142,$L82,FALSE))</f>
        <v>0</v>
      </c>
      <c r="AA82" s="38">
        <f>IF(AA73=0,0,VLOOKUP(AA73,FAC_TOTALS_APTA!$A$4:$BO$142,$L82,FALSE))</f>
        <v>0</v>
      </c>
      <c r="AB82" s="38">
        <f>IF(AB73=0,0,VLOOKUP(AB73,FAC_TOTALS_APTA!$A$4:$BO$142,$L82,FALSE))</f>
        <v>0</v>
      </c>
      <c r="AC82" s="42">
        <f t="shared" si="19"/>
        <v>-1900096.7659147526</v>
      </c>
      <c r="AD82" s="42">
        <f>AE82*G92</f>
        <v>-1982714.2916003847</v>
      </c>
      <c r="AE82" s="43">
        <f>AC82/G90</f>
        <v>-6.1658923284601524E-3</v>
      </c>
    </row>
    <row r="83" spans="2:34" x14ac:dyDescent="0.25">
      <c r="B83" s="34" t="s">
        <v>67</v>
      </c>
      <c r="C83" s="37"/>
      <c r="D83" s="9" t="s">
        <v>40</v>
      </c>
      <c r="E83" s="79">
        <v>-2.1100000000000001E-2</v>
      </c>
      <c r="F83" s="9">
        <f>MATCH($D83,FAC_TOTALS_APTA!$A$2:$BO$2,)</f>
        <v>19</v>
      </c>
      <c r="G83" s="44">
        <f>VLOOKUP(G73,FAC_TOTALS_APTA!$A$4:$BO$142,$F83,FALSE)</f>
        <v>0</v>
      </c>
      <c r="H83" s="44">
        <f>VLOOKUP(H73,FAC_TOTALS_APTA!$A$4:$BO$142,$F83,FALSE)</f>
        <v>3.1796112149558202</v>
      </c>
      <c r="I83" s="40" t="str">
        <f t="shared" si="16"/>
        <v>-</v>
      </c>
      <c r="J83" s="41" t="str">
        <f t="shared" si="17"/>
        <v/>
      </c>
      <c r="K83" s="41" t="str">
        <f t="shared" si="18"/>
        <v>YEARS_SINCE_TNC_BUS_FAC</v>
      </c>
      <c r="L83" s="9">
        <f>MATCH($K83,FAC_TOTALS_APTA!$A$2:$BM$2,)</f>
        <v>31</v>
      </c>
      <c r="M83" s="38">
        <f>IF(M73=0,0,VLOOKUP(M73,FAC_TOTALS_APTA!$A$4:$BO$142,$L83,FALSE))</f>
        <v>0</v>
      </c>
      <c r="N83" s="38">
        <f>IF(N73=0,0,VLOOKUP(N73,FAC_TOTALS_APTA!$A$4:$BO$142,$L83,FALSE))</f>
        <v>0</v>
      </c>
      <c r="O83" s="38">
        <f>IF(O73=0,0,VLOOKUP(O73,FAC_TOTALS_APTA!$A$4:$BO$142,$L83,FALSE))</f>
        <v>-4922235.2323179403</v>
      </c>
      <c r="P83" s="38">
        <f>IF(P73=0,0,VLOOKUP(P73,FAC_TOTALS_APTA!$A$4:$BO$142,$L83,FALSE))</f>
        <v>-6819854.2810855499</v>
      </c>
      <c r="Q83" s="38">
        <f>IF(Q73=0,0,VLOOKUP(Q73,FAC_TOTALS_APTA!$A$4:$BO$142,$L83,FALSE))</f>
        <v>-7526084.9170933496</v>
      </c>
      <c r="R83" s="38">
        <f>IF(R73=0,0,VLOOKUP(R73,FAC_TOTALS_APTA!$A$4:$BO$142,$L83,FALSE))</f>
        <v>-8011535.8266693698</v>
      </c>
      <c r="S83" s="38">
        <f>IF(S73=0,0,VLOOKUP(S73,FAC_TOTALS_APTA!$A$4:$BO$142,$L83,FALSE))</f>
        <v>0</v>
      </c>
      <c r="T83" s="38">
        <f>IF(T73=0,0,VLOOKUP(T73,FAC_TOTALS_APTA!$A$4:$BO$142,$L83,FALSE))</f>
        <v>0</v>
      </c>
      <c r="U83" s="38">
        <f>IF(U73=0,0,VLOOKUP(U73,FAC_TOTALS_APTA!$A$4:$BO$142,$L83,FALSE))</f>
        <v>0</v>
      </c>
      <c r="V83" s="38">
        <f>IF(V73=0,0,VLOOKUP(V73,FAC_TOTALS_APTA!$A$4:$BO$142,$L83,FALSE))</f>
        <v>0</v>
      </c>
      <c r="W83" s="38">
        <f>IF(W73=0,0,VLOOKUP(W73,FAC_TOTALS_APTA!$A$4:$BO$142,$L83,FALSE))</f>
        <v>0</v>
      </c>
      <c r="X83" s="38">
        <f>IF(X73=0,0,VLOOKUP(X73,FAC_TOTALS_APTA!$A$4:$BO$142,$L83,FALSE))</f>
        <v>0</v>
      </c>
      <c r="Y83" s="38">
        <f>IF(Y73=0,0,VLOOKUP(Y73,FAC_TOTALS_APTA!$A$4:$BO$142,$L83,FALSE))</f>
        <v>0</v>
      </c>
      <c r="Z83" s="38">
        <f>IF(Z73=0,0,VLOOKUP(Z73,FAC_TOTALS_APTA!$A$4:$BO$142,$L83,FALSE))</f>
        <v>0</v>
      </c>
      <c r="AA83" s="38">
        <f>IF(AA73=0,0,VLOOKUP(AA73,FAC_TOTALS_APTA!$A$4:$BO$142,$L83,FALSE))</f>
        <v>0</v>
      </c>
      <c r="AB83" s="38">
        <f>IF(AB73=0,0,VLOOKUP(AB73,FAC_TOTALS_APTA!$A$4:$BO$142,$L83,FALSE))</f>
        <v>0</v>
      </c>
      <c r="AC83" s="42">
        <f t="shared" si="19"/>
        <v>-27279710.257166211</v>
      </c>
      <c r="AD83" s="42">
        <f>AE83*G92</f>
        <v>-28465850.986047987</v>
      </c>
      <c r="AE83" s="43">
        <f>AC83/G90</f>
        <v>-8.8523784269639291E-2</v>
      </c>
    </row>
    <row r="84" spans="2:34" ht="15.75" customHeight="1" x14ac:dyDescent="0.25">
      <c r="B84" s="34" t="s">
        <v>67</v>
      </c>
      <c r="C84" s="37"/>
      <c r="D84" s="9" t="s">
        <v>41</v>
      </c>
      <c r="E84" s="79">
        <v>8.3000000000000001E-3</v>
      </c>
      <c r="F84" s="9">
        <f>MATCH($D84,FAC_TOTALS_APTA!$A$2:$BO$2,)</f>
        <v>20</v>
      </c>
      <c r="G84" s="44">
        <f>VLOOKUP(G73,FAC_TOTALS_APTA!$A$4:$BO$142,$F84,FALSE)</f>
        <v>0</v>
      </c>
      <c r="H84" s="44">
        <f>VLOOKUP(H73,FAC_TOTALS_APTA!$A$4:$BO$142,$F84,FALSE)</f>
        <v>0</v>
      </c>
      <c r="I84" s="40" t="str">
        <f t="shared" si="16"/>
        <v>-</v>
      </c>
      <c r="J84" s="41" t="str">
        <f t="shared" si="17"/>
        <v/>
      </c>
      <c r="K84" s="41" t="str">
        <f t="shared" si="18"/>
        <v>YEARS_SINCE_TNC_RAIL_FAC</v>
      </c>
      <c r="L84" s="9">
        <f>MATCH($K84,FAC_TOTALS_APTA!$A$2:$BM$2,)</f>
        <v>32</v>
      </c>
      <c r="M84" s="38">
        <f>IF(M73=0,0,VLOOKUP(M73,FAC_TOTALS_APTA!$A$4:$BO$142,$L84,FALSE))</f>
        <v>0</v>
      </c>
      <c r="N84" s="38">
        <f>IF(N73=0,0,VLOOKUP(N73,FAC_TOTALS_APTA!$A$4:$BO$142,$L84,FALSE))</f>
        <v>0</v>
      </c>
      <c r="O84" s="38">
        <f>IF(O73=0,0,VLOOKUP(O73,FAC_TOTALS_APTA!$A$4:$BO$142,$L84,FALSE))</f>
        <v>0</v>
      </c>
      <c r="P84" s="38">
        <f>IF(P73=0,0,VLOOKUP(P73,FAC_TOTALS_APTA!$A$4:$BO$142,$L84,FALSE))</f>
        <v>0</v>
      </c>
      <c r="Q84" s="38">
        <f>IF(Q73=0,0,VLOOKUP(Q73,FAC_TOTALS_APTA!$A$4:$BO$142,$L84,FALSE))</f>
        <v>0</v>
      </c>
      <c r="R84" s="38">
        <f>IF(R73=0,0,VLOOKUP(R73,FAC_TOTALS_APTA!$A$4:$BO$142,$L84,FALSE))</f>
        <v>0</v>
      </c>
      <c r="S84" s="38">
        <f>IF(S73=0,0,VLOOKUP(S73,FAC_TOTALS_APTA!$A$4:$BO$142,$L84,FALSE))</f>
        <v>0</v>
      </c>
      <c r="T84" s="38">
        <f>IF(T73=0,0,VLOOKUP(T73,FAC_TOTALS_APTA!$A$4:$BO$142,$L84,FALSE))</f>
        <v>0</v>
      </c>
      <c r="U84" s="38">
        <f>IF(U73=0,0,VLOOKUP(U73,FAC_TOTALS_APTA!$A$4:$BO$142,$L84,FALSE))</f>
        <v>0</v>
      </c>
      <c r="V84" s="38">
        <f>IF(V73=0,0,VLOOKUP(V73,FAC_TOTALS_APTA!$A$4:$BO$142,$L84,FALSE))</f>
        <v>0</v>
      </c>
      <c r="W84" s="38">
        <f>IF(W73=0,0,VLOOKUP(W73,FAC_TOTALS_APTA!$A$4:$BO$142,$L84,FALSE))</f>
        <v>0</v>
      </c>
      <c r="X84" s="38">
        <f>IF(X73=0,0,VLOOKUP(X73,FAC_TOTALS_APTA!$A$4:$BO$142,$L84,FALSE))</f>
        <v>0</v>
      </c>
      <c r="Y84" s="38">
        <f>IF(Y73=0,0,VLOOKUP(Y73,FAC_TOTALS_APTA!$A$4:$BO$142,$L84,FALSE))</f>
        <v>0</v>
      </c>
      <c r="Z84" s="38">
        <f>IF(Z73=0,0,VLOOKUP(Z73,FAC_TOTALS_APTA!$A$4:$BO$142,$L84,FALSE))</f>
        <v>0</v>
      </c>
      <c r="AA84" s="38">
        <f>IF(AA73=0,0,VLOOKUP(AA73,FAC_TOTALS_APTA!$A$4:$BO$142,$L84,FALSE))</f>
        <v>0</v>
      </c>
      <c r="AB84" s="38">
        <f>IF(AB73=0,0,VLOOKUP(AB73,FAC_TOTALS_APTA!$A$4:$BO$142,$L84,FALSE))</f>
        <v>0</v>
      </c>
      <c r="AC84" s="42">
        <f t="shared" si="19"/>
        <v>0</v>
      </c>
      <c r="AD84" s="42">
        <f>AE84*G92</f>
        <v>0</v>
      </c>
      <c r="AE84" s="43">
        <f>AC84/G90</f>
        <v>0</v>
      </c>
    </row>
    <row r="85" spans="2:34" x14ac:dyDescent="0.25">
      <c r="B85" s="34" t="s">
        <v>68</v>
      </c>
      <c r="C85" s="37"/>
      <c r="D85" s="9" t="s">
        <v>60</v>
      </c>
      <c r="E85" s="79">
        <v>7.7000000000000002E-3</v>
      </c>
      <c r="F85" s="9">
        <f>MATCH($D85,FAC_TOTALS_APTA!$A$2:$BO$2,)</f>
        <v>21</v>
      </c>
      <c r="G85" s="44">
        <f>VLOOKUP(G73,FAC_TOTALS_APTA!$A$4:$BO$142,$F85,FALSE)</f>
        <v>4.1820886510434897E-2</v>
      </c>
      <c r="H85" s="44">
        <f>VLOOKUP(H73,FAC_TOTALS_APTA!$A$4:$BO$142,$F85,FALSE)</f>
        <v>0.53707217884142799</v>
      </c>
      <c r="I85" s="40">
        <f t="shared" si="16"/>
        <v>11.842199763207338</v>
      </c>
      <c r="J85" s="41" t="str">
        <f t="shared" si="17"/>
        <v/>
      </c>
      <c r="K85" s="41" t="str">
        <f t="shared" si="18"/>
        <v>BIKE_SHARE_FAC</v>
      </c>
      <c r="L85" s="9">
        <f>MATCH($K85,FAC_TOTALS_APTA!$A$2:$BM$2,)</f>
        <v>33</v>
      </c>
      <c r="M85" s="38">
        <f>IF(M73=0,0,VLOOKUP(M73,FAC_TOTALS_APTA!$A$4:$BO$142,$L85,FALSE))</f>
        <v>12853.0712642407</v>
      </c>
      <c r="N85" s="38">
        <f>IF(N73=0,0,VLOOKUP(N73,FAC_TOTALS_APTA!$A$4:$BO$142,$L85,FALSE))</f>
        <v>124882.08349008</v>
      </c>
      <c r="O85" s="38">
        <f>IF(O73=0,0,VLOOKUP(O73,FAC_TOTALS_APTA!$A$4:$BO$142,$L85,FALSE))</f>
        <v>280885.33421198599</v>
      </c>
      <c r="P85" s="38">
        <f>IF(P73=0,0,VLOOKUP(P73,FAC_TOTALS_APTA!$A$4:$BO$142,$L85,FALSE))</f>
        <v>440515.19774907798</v>
      </c>
      <c r="Q85" s="38">
        <f>IF(Q73=0,0,VLOOKUP(Q73,FAC_TOTALS_APTA!$A$4:$BO$142,$L85,FALSE))</f>
        <v>956818.09752788499</v>
      </c>
      <c r="R85" s="38">
        <f>IF(R73=0,0,VLOOKUP(R73,FAC_TOTALS_APTA!$A$4:$BO$142,$L85,FALSE))</f>
        <v>767819.32176021906</v>
      </c>
      <c r="S85" s="38">
        <f>IF(S73=0,0,VLOOKUP(S73,FAC_TOTALS_APTA!$A$4:$BO$142,$L85,FALSE))</f>
        <v>0</v>
      </c>
      <c r="T85" s="38">
        <f>IF(T73=0,0,VLOOKUP(T73,FAC_TOTALS_APTA!$A$4:$BO$142,$L85,FALSE))</f>
        <v>0</v>
      </c>
      <c r="U85" s="38">
        <f>IF(U73=0,0,VLOOKUP(U73,FAC_TOTALS_APTA!$A$4:$BO$142,$L85,FALSE))</f>
        <v>0</v>
      </c>
      <c r="V85" s="38">
        <f>IF(V73=0,0,VLOOKUP(V73,FAC_TOTALS_APTA!$A$4:$BO$142,$L85,FALSE))</f>
        <v>0</v>
      </c>
      <c r="W85" s="38">
        <f>IF(W73=0,0,VLOOKUP(W73,FAC_TOTALS_APTA!$A$4:$BO$142,$L85,FALSE))</f>
        <v>0</v>
      </c>
      <c r="X85" s="38">
        <f>IF(X73=0,0,VLOOKUP(X73,FAC_TOTALS_APTA!$A$4:$BO$142,$L85,FALSE))</f>
        <v>0</v>
      </c>
      <c r="Y85" s="38">
        <f>IF(Y73=0,0,VLOOKUP(Y73,FAC_TOTALS_APTA!$A$4:$BO$142,$L85,FALSE))</f>
        <v>0</v>
      </c>
      <c r="Z85" s="38">
        <f>IF(Z73=0,0,VLOOKUP(Z73,FAC_TOTALS_APTA!$A$4:$BO$142,$L85,FALSE))</f>
        <v>0</v>
      </c>
      <c r="AA85" s="38">
        <f>IF(AA73=0,0,VLOOKUP(AA73,FAC_TOTALS_APTA!$A$4:$BO$142,$L85,FALSE))</f>
        <v>0</v>
      </c>
      <c r="AB85" s="38">
        <f>IF(AB73=0,0,VLOOKUP(AB73,FAC_TOTALS_APTA!$A$4:$BO$142,$L85,FALSE))</f>
        <v>0</v>
      </c>
      <c r="AC85" s="42">
        <f t="shared" si="19"/>
        <v>2583773.1060034889</v>
      </c>
      <c r="AD85" s="42">
        <f>AE85*G92</f>
        <v>2696117.3532967689</v>
      </c>
      <c r="AE85" s="43">
        <f>AC85/G90</f>
        <v>8.384450233574748E-3</v>
      </c>
      <c r="AH85" s="77"/>
    </row>
    <row r="86" spans="2:34" x14ac:dyDescent="0.25">
      <c r="B86" s="13" t="s">
        <v>69</v>
      </c>
      <c r="C86" s="36"/>
      <c r="D86" s="10" t="s">
        <v>61</v>
      </c>
      <c r="E86" s="80">
        <v>-3.6999999999999998E-2</v>
      </c>
      <c r="F86" s="10">
        <f>MATCH($D86,FAC_TOTALS_APTA!$A$2:$BO$2,)</f>
        <v>22</v>
      </c>
      <c r="G86" s="47">
        <f>VLOOKUP(G73,FAC_TOTALS_APTA!$A$4:$BO$142,$F86,FALSE)</f>
        <v>0</v>
      </c>
      <c r="H86" s="47">
        <f>VLOOKUP(H73,FAC_TOTALS_APTA!$A$4:$BO$142,$F86,FALSE)</f>
        <v>6.8612061357579301E-2</v>
      </c>
      <c r="I86" s="48" t="str">
        <f t="shared" si="16"/>
        <v>-</v>
      </c>
      <c r="J86" s="49" t="str">
        <f t="shared" si="17"/>
        <v/>
      </c>
      <c r="K86" s="49" t="str">
        <f t="shared" si="18"/>
        <v>scooter_flag_FAC</v>
      </c>
      <c r="L86" s="10">
        <f>MATCH($K86,FAC_TOTALS_APTA!$A$2:$BM$2,)</f>
        <v>34</v>
      </c>
      <c r="M86" s="50">
        <f>IF(M73=0,0,VLOOKUP(M73,FAC_TOTALS_APTA!$A$4:$BO$142,$L86,FALSE))</f>
        <v>0</v>
      </c>
      <c r="N86" s="50">
        <f>IF(N73=0,0,VLOOKUP(N73,FAC_TOTALS_APTA!$A$4:$BO$142,$L86,FALSE))</f>
        <v>0</v>
      </c>
      <c r="O86" s="50">
        <f>IF(O73=0,0,VLOOKUP(O73,FAC_TOTALS_APTA!$A$4:$BO$142,$L86,FALSE))</f>
        <v>0</v>
      </c>
      <c r="P86" s="50">
        <f>IF(P73=0,0,VLOOKUP(P73,FAC_TOTALS_APTA!$A$4:$BO$142,$L86,FALSE))</f>
        <v>0</v>
      </c>
      <c r="Q86" s="50">
        <f>IF(Q73=0,0,VLOOKUP(Q73,FAC_TOTALS_APTA!$A$4:$BO$142,$L86,FALSE))</f>
        <v>0</v>
      </c>
      <c r="R86" s="50">
        <f>IF(R73=0,0,VLOOKUP(R73,FAC_TOTALS_APTA!$A$4:$BO$142,$L86,FALSE))</f>
        <v>-667650.111732619</v>
      </c>
      <c r="S86" s="50">
        <f>IF(S73=0,0,VLOOKUP(S73,FAC_TOTALS_APTA!$A$4:$BO$142,$L86,FALSE))</f>
        <v>0</v>
      </c>
      <c r="T86" s="50">
        <f>IF(T73=0,0,VLOOKUP(T73,FAC_TOTALS_APTA!$A$4:$BO$142,$L86,FALSE))</f>
        <v>0</v>
      </c>
      <c r="U86" s="50">
        <f>IF(U73=0,0,VLOOKUP(U73,FAC_TOTALS_APTA!$A$4:$BO$142,$L86,FALSE))</f>
        <v>0</v>
      </c>
      <c r="V86" s="50">
        <f>IF(V73=0,0,VLOOKUP(V73,FAC_TOTALS_APTA!$A$4:$BO$142,$L86,FALSE))</f>
        <v>0</v>
      </c>
      <c r="W86" s="50">
        <f>IF(W73=0,0,VLOOKUP(W73,FAC_TOTALS_APTA!$A$4:$BO$142,$L86,FALSE))</f>
        <v>0</v>
      </c>
      <c r="X86" s="50">
        <f>IF(X73=0,0,VLOOKUP(X73,FAC_TOTALS_APTA!$A$4:$BO$142,$L86,FALSE))</f>
        <v>0</v>
      </c>
      <c r="Y86" s="50">
        <f>IF(Y73=0,0,VLOOKUP(Y73,FAC_TOTALS_APTA!$A$4:$BO$142,$L86,FALSE))</f>
        <v>0</v>
      </c>
      <c r="Z86" s="50">
        <f>IF(Z73=0,0,VLOOKUP(Z73,FAC_TOTALS_APTA!$A$4:$BO$142,$L86,FALSE))</f>
        <v>0</v>
      </c>
      <c r="AA86" s="50">
        <f>IF(AA73=0,0,VLOOKUP(AA73,FAC_TOTALS_APTA!$A$4:$BO$142,$L86,FALSE))</f>
        <v>0</v>
      </c>
      <c r="AB86" s="50">
        <f>IF(AB73=0,0,VLOOKUP(AB73,FAC_TOTALS_APTA!$A$4:$BO$142,$L86,FALSE))</f>
        <v>0</v>
      </c>
      <c r="AC86" s="51">
        <f t="shared" si="19"/>
        <v>-667650.111732619</v>
      </c>
      <c r="AD86" s="51">
        <f>AE86*G92</f>
        <v>-696680.00181220646</v>
      </c>
      <c r="AE86" s="52">
        <f>AC86/G90</f>
        <v>-2.1665521334887699E-3</v>
      </c>
    </row>
    <row r="87" spans="2:34" x14ac:dyDescent="0.25">
      <c r="B87" s="53" t="s">
        <v>77</v>
      </c>
      <c r="C87" s="54"/>
      <c r="D87" s="53" t="s">
        <v>64</v>
      </c>
      <c r="E87" s="55"/>
      <c r="F87" s="56"/>
      <c r="G87" s="57"/>
      <c r="H87" s="57"/>
      <c r="I87" s="58"/>
      <c r="J87" s="59"/>
      <c r="K87" s="59" t="str">
        <f t="shared" ref="K87" si="20">CONCATENATE(D87,J87,"_FAC")</f>
        <v>New_Reporter_FAC</v>
      </c>
      <c r="L87" s="56">
        <f>MATCH($K87,FAC_TOTALS_APTA!$A$2:$BM$2,)</f>
        <v>38</v>
      </c>
      <c r="M87" s="57">
        <f>IF(M73=0,0,VLOOKUP(M73,FAC_TOTALS_APTA!$A$4:$BO$142,$L87,FALSE))</f>
        <v>1458240.1839999901</v>
      </c>
      <c r="N87" s="57">
        <f>IF(N73=0,0,VLOOKUP(N73,FAC_TOTALS_APTA!$A$4:$BO$142,$L87,FALSE))</f>
        <v>0</v>
      </c>
      <c r="O87" s="57">
        <f>IF(O73=0,0,VLOOKUP(O73,FAC_TOTALS_APTA!$A$4:$BO$142,$L87,FALSE))</f>
        <v>475083.52239999903</v>
      </c>
      <c r="P87" s="57">
        <f>IF(P73=0,0,VLOOKUP(P73,FAC_TOTALS_APTA!$A$4:$BO$142,$L87,FALSE))</f>
        <v>0</v>
      </c>
      <c r="Q87" s="57">
        <f>IF(Q73=0,0,VLOOKUP(Q73,FAC_TOTALS_APTA!$A$4:$BO$142,$L87,FALSE))</f>
        <v>0</v>
      </c>
      <c r="R87" s="57">
        <f>IF(R73=0,0,VLOOKUP(R73,FAC_TOTALS_APTA!$A$4:$BO$142,$L87,FALSE))</f>
        <v>0</v>
      </c>
      <c r="S87" s="57">
        <f>IF(S73=0,0,VLOOKUP(S73,FAC_TOTALS_APTA!$A$4:$BO$142,$L87,FALSE))</f>
        <v>0</v>
      </c>
      <c r="T87" s="57">
        <f>IF(T73=0,0,VLOOKUP(T73,FAC_TOTALS_APTA!$A$4:$BO$142,$L87,FALSE))</f>
        <v>0</v>
      </c>
      <c r="U87" s="57">
        <f>IF(U73=0,0,VLOOKUP(U73,FAC_TOTALS_APTA!$A$4:$BO$142,$L87,FALSE))</f>
        <v>0</v>
      </c>
      <c r="V87" s="57">
        <f>IF(V73=0,0,VLOOKUP(V73,FAC_TOTALS_APTA!$A$4:$BO$142,$L87,FALSE))</f>
        <v>0</v>
      </c>
      <c r="W87" s="57">
        <f>IF(W73=0,0,VLOOKUP(W73,FAC_TOTALS_APTA!$A$4:$BO$142,$L87,FALSE))</f>
        <v>0</v>
      </c>
      <c r="X87" s="57">
        <f>IF(X73=0,0,VLOOKUP(X73,FAC_TOTALS_APTA!$A$4:$BO$142,$L87,FALSE))</f>
        <v>0</v>
      </c>
      <c r="Y87" s="57">
        <f>IF(Y73=0,0,VLOOKUP(Y73,FAC_TOTALS_APTA!$A$4:$BO$142,$L87,FALSE))</f>
        <v>0</v>
      </c>
      <c r="Z87" s="57">
        <f>IF(Z73=0,0,VLOOKUP(Z73,FAC_TOTALS_APTA!$A$4:$BO$142,$L87,FALSE))</f>
        <v>0</v>
      </c>
      <c r="AA87" s="57">
        <f>IF(AA73=0,0,VLOOKUP(AA73,FAC_TOTALS_APTA!$A$4:$BO$142,$L87,FALSE))</f>
        <v>0</v>
      </c>
      <c r="AB87" s="57">
        <f>IF(AB73=0,0,VLOOKUP(AB73,FAC_TOTALS_APTA!$A$4:$BO$142,$L87,FALSE))</f>
        <v>0</v>
      </c>
      <c r="AC87" s="60">
        <f>SUM(M87:AB87)</f>
        <v>1933323.7063999891</v>
      </c>
      <c r="AD87" s="60">
        <f>AC87</f>
        <v>1933323.7063999891</v>
      </c>
      <c r="AE87" s="61">
        <f>AC87/G92</f>
        <v>6.0122963052330926E-3</v>
      </c>
    </row>
    <row r="88" spans="2:34" ht="15.75" customHeight="1" x14ac:dyDescent="0.25">
      <c r="B88" s="34"/>
      <c r="C88" s="9"/>
      <c r="D88" s="9"/>
      <c r="E88" s="9"/>
      <c r="F88" s="9"/>
      <c r="G88" s="9"/>
      <c r="H88" s="9"/>
      <c r="I88" s="6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42"/>
      <c r="AE88" s="9"/>
    </row>
    <row r="89" spans="2:34" x14ac:dyDescent="0.25">
      <c r="B89" s="34" t="s">
        <v>35</v>
      </c>
      <c r="C89" s="37"/>
      <c r="D89" s="9"/>
      <c r="E89" s="39"/>
      <c r="F89" s="9"/>
      <c r="G89" s="38"/>
      <c r="H89" s="38"/>
      <c r="I89" s="40"/>
      <c r="J89" s="41"/>
      <c r="K89" s="49"/>
      <c r="L89" s="10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42">
        <f>SUM(AC75:AC87)</f>
        <v>-35587382.872798756</v>
      </c>
      <c r="AD89" s="42">
        <f>SUM(AD75:AD87)</f>
        <v>-37218809.227054805</v>
      </c>
      <c r="AE89" s="43">
        <f>AC89/G92</f>
        <v>-0.11067049447061215</v>
      </c>
    </row>
    <row r="90" spans="2:34" ht="15.75" customHeight="1" x14ac:dyDescent="0.25">
      <c r="B90" s="11" t="s">
        <v>29</v>
      </c>
      <c r="C90" s="63"/>
      <c r="D90" s="12" t="s">
        <v>6</v>
      </c>
      <c r="E90" s="64"/>
      <c r="F90" s="12">
        <f>MATCH($D90,FAC_TOTALS_APTA!$A$2:$BM$2,)</f>
        <v>9</v>
      </c>
      <c r="G90" s="65">
        <f>VLOOKUP(G73,FAC_TOTALS_APTA!$A$4:$BO$142,$F90,FALSE)</f>
        <v>308162495.33654702</v>
      </c>
      <c r="H90" s="65">
        <f>VLOOKUP(H73,FAC_TOTALS_APTA!$A$4:$BM$142,$F90,FALSE)</f>
        <v>273724607.19939798</v>
      </c>
      <c r="I90" s="66">
        <f t="shared" ref="I90" si="21">H90/G90-1</f>
        <v>-0.11175236655433718</v>
      </c>
      <c r="J90" s="67"/>
      <c r="K90" s="49"/>
      <c r="L90" s="10"/>
      <c r="M90" s="68">
        <f>SUM(M75:M80)</f>
        <v>-4893408.1910424773</v>
      </c>
      <c r="N90" s="68">
        <f>SUM(N75:N80)</f>
        <v>4781940.7435108041</v>
      </c>
      <c r="O90" s="68">
        <f>SUM(O75:O80)</f>
        <v>-9803200.9242662694</v>
      </c>
      <c r="P90" s="68">
        <f>SUM(P75:P80)</f>
        <v>-6376458.1035083458</v>
      </c>
      <c r="Q90" s="68">
        <f>SUM(Q75:Q80)</f>
        <v>5848895.3813668191</v>
      </c>
      <c r="R90" s="68">
        <f>SUM(R75:R80)</f>
        <v>6733684.6118632816</v>
      </c>
      <c r="S90" s="68">
        <f>SUM(S75:S80)</f>
        <v>0</v>
      </c>
      <c r="T90" s="68">
        <f>SUM(T75:T80)</f>
        <v>0</v>
      </c>
      <c r="U90" s="68">
        <f>SUM(U75:U80)</f>
        <v>0</v>
      </c>
      <c r="V90" s="68">
        <f>SUM(V75:V80)</f>
        <v>0</v>
      </c>
      <c r="W90" s="68">
        <f>SUM(W75:W80)</f>
        <v>0</v>
      </c>
      <c r="X90" s="68">
        <f>SUM(X75:X80)</f>
        <v>0</v>
      </c>
      <c r="Y90" s="68">
        <f>SUM(Y75:Y80)</f>
        <v>0</v>
      </c>
      <c r="Z90" s="68">
        <f>SUM(Z75:Z80)</f>
        <v>0</v>
      </c>
      <c r="AA90" s="68">
        <f>SUM(AA75:AA80)</f>
        <v>0</v>
      </c>
      <c r="AB90" s="68">
        <f>SUM(AB75:AB80)</f>
        <v>0</v>
      </c>
      <c r="AC90" s="69"/>
      <c r="AD90" s="69"/>
      <c r="AE90" s="70"/>
    </row>
    <row r="91" spans="2:34" ht="13.5" thickBot="1" x14ac:dyDescent="0.3">
      <c r="B91" s="14" t="s">
        <v>38</v>
      </c>
      <c r="C91" s="152"/>
      <c r="D91" s="32"/>
      <c r="E91" s="153"/>
      <c r="F91" s="32"/>
      <c r="G91" s="72"/>
      <c r="H91" s="72"/>
      <c r="I91" s="73"/>
      <c r="J91" s="74"/>
      <c r="K91" s="74"/>
      <c r="L91" s="32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75">
        <f>AC92-AC89</f>
        <v>-13782837.228001222</v>
      </c>
      <c r="AD91" s="75"/>
      <c r="AE91" s="76">
        <f>AE92-AE89</f>
        <v>-4.2862196882613737E-2</v>
      </c>
    </row>
    <row r="92" spans="2:34" ht="13.5" customHeight="1" thickTop="1" thickBot="1" x14ac:dyDescent="0.3">
      <c r="B92" s="14" t="s">
        <v>73</v>
      </c>
      <c r="C92" s="32"/>
      <c r="D92" s="32" t="s">
        <v>4</v>
      </c>
      <c r="E92" s="32"/>
      <c r="F92" s="32">
        <f>MATCH($D92,FAC_TOTALS_APTA!$A$2:$BM$2,)</f>
        <v>7</v>
      </c>
      <c r="G92" s="72">
        <f>VLOOKUP(G73,FAC_TOTALS_APTA!$A$4:$BM$142,$F92,FALSE)</f>
        <v>321561614.43959898</v>
      </c>
      <c r="H92" s="72">
        <f>VLOOKUP(H73,FAC_TOTALS_APTA!$A$4:$BM$142,$F92,FALSE)</f>
        <v>272191394.338799</v>
      </c>
      <c r="I92" s="73">
        <f t="shared" ref="I92" si="22">H92/G92-1</f>
        <v>-0.15353269135322589</v>
      </c>
      <c r="J92" s="74"/>
      <c r="K92" s="74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75">
        <f>H92-G92</f>
        <v>-49370220.100799978</v>
      </c>
      <c r="AD92" s="75"/>
      <c r="AE92" s="76">
        <f>I92</f>
        <v>-0.15353269135322589</v>
      </c>
    </row>
    <row r="93" spans="2:34" ht="14.25" thickTop="1" thickBot="1" x14ac:dyDescent="0.3">
      <c r="B93" s="139" t="s">
        <v>80</v>
      </c>
      <c r="C93" s="140"/>
      <c r="D93" s="140"/>
      <c r="E93" s="141"/>
      <c r="F93" s="140"/>
      <c r="G93" s="142"/>
      <c r="H93" s="142"/>
      <c r="I93" s="143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4">
        <f>AE92</f>
        <v>-0.15353269135322589</v>
      </c>
    </row>
    <row r="94" spans="2:34" ht="13.5" thickTop="1" x14ac:dyDescent="0.25"/>
    <row r="96" spans="2:34" x14ac:dyDescent="0.25">
      <c r="B96" s="20" t="s">
        <v>33</v>
      </c>
      <c r="C96" s="21"/>
      <c r="D96" s="21"/>
      <c r="E96" s="22"/>
      <c r="F96" s="21"/>
      <c r="G96" s="21"/>
      <c r="H96" s="21"/>
      <c r="I96" s="23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2:31" x14ac:dyDescent="0.25">
      <c r="B97" s="24" t="s">
        <v>22</v>
      </c>
      <c r="C97" s="25" t="s">
        <v>23</v>
      </c>
      <c r="D97" s="15"/>
      <c r="E97" s="9"/>
      <c r="F97" s="15"/>
      <c r="G97" s="15"/>
      <c r="H97" s="15"/>
      <c r="I97" s="26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pans="2:31" x14ac:dyDescent="0.25">
      <c r="B98" s="24"/>
      <c r="C98" s="25"/>
      <c r="D98" s="15"/>
      <c r="E98" s="9"/>
      <c r="F98" s="15"/>
      <c r="G98" s="15"/>
      <c r="H98" s="15"/>
      <c r="I98" s="26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pans="2:31" x14ac:dyDescent="0.25">
      <c r="B99" s="27" t="s">
        <v>36</v>
      </c>
      <c r="C99" s="28">
        <v>0</v>
      </c>
      <c r="D99" s="15"/>
      <c r="E99" s="9"/>
      <c r="F99" s="15"/>
      <c r="G99" s="15"/>
      <c r="H99" s="15"/>
      <c r="I99" s="26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pans="2:31" ht="13.5" thickBot="1" x14ac:dyDescent="0.3">
      <c r="B100" s="29" t="s">
        <v>52</v>
      </c>
      <c r="C100" s="30">
        <v>10</v>
      </c>
      <c r="D100" s="31"/>
      <c r="E100" s="32"/>
      <c r="F100" s="31"/>
      <c r="G100" s="31"/>
      <c r="H100" s="31"/>
      <c r="I100" s="33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2:31" ht="13.5" thickTop="1" x14ac:dyDescent="0.25">
      <c r="B101" s="150"/>
      <c r="C101" s="151"/>
      <c r="D101" s="151"/>
      <c r="E101" s="151"/>
      <c r="F101" s="151"/>
      <c r="G101" s="166" t="s">
        <v>74</v>
      </c>
      <c r="H101" s="166"/>
      <c r="I101" s="166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166" t="s">
        <v>81</v>
      </c>
      <c r="AD101" s="166"/>
      <c r="AE101" s="166"/>
    </row>
    <row r="102" spans="2:31" x14ac:dyDescent="0.25">
      <c r="B102" s="13" t="s">
        <v>24</v>
      </c>
      <c r="C102" s="36" t="s">
        <v>25</v>
      </c>
      <c r="D102" s="10" t="s">
        <v>26</v>
      </c>
      <c r="E102" s="10" t="s">
        <v>34</v>
      </c>
      <c r="F102" s="10"/>
      <c r="G102" s="36">
        <f>$C$1</f>
        <v>2012</v>
      </c>
      <c r="H102" s="36">
        <f>$C$2</f>
        <v>2018</v>
      </c>
      <c r="I102" s="36" t="s">
        <v>30</v>
      </c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 t="s">
        <v>79</v>
      </c>
      <c r="AD102" s="36" t="s">
        <v>32</v>
      </c>
      <c r="AE102" s="36" t="s">
        <v>30</v>
      </c>
    </row>
    <row r="103" spans="2:31" ht="12.95" hidden="1" customHeight="1" x14ac:dyDescent="0.25">
      <c r="B103" s="34"/>
      <c r="C103" s="37"/>
      <c r="D103" s="9"/>
      <c r="E103" s="9"/>
      <c r="F103" s="9"/>
      <c r="G103" s="9"/>
      <c r="H103" s="9"/>
      <c r="I103" s="37"/>
      <c r="J103" s="9"/>
      <c r="K103" s="9"/>
      <c r="L103" s="9"/>
      <c r="M103" s="9">
        <v>1</v>
      </c>
      <c r="N103" s="9">
        <v>2</v>
      </c>
      <c r="O103" s="9">
        <v>3</v>
      </c>
      <c r="P103" s="9">
        <v>4</v>
      </c>
      <c r="Q103" s="9">
        <v>5</v>
      </c>
      <c r="R103" s="9">
        <v>6</v>
      </c>
      <c r="S103" s="9">
        <v>7</v>
      </c>
      <c r="T103" s="9">
        <v>8</v>
      </c>
      <c r="U103" s="9">
        <v>9</v>
      </c>
      <c r="V103" s="9">
        <v>10</v>
      </c>
      <c r="W103" s="9">
        <v>11</v>
      </c>
      <c r="X103" s="9">
        <v>12</v>
      </c>
      <c r="Y103" s="9">
        <v>13</v>
      </c>
      <c r="Z103" s="9">
        <v>14</v>
      </c>
      <c r="AA103" s="9">
        <v>15</v>
      </c>
      <c r="AB103" s="9">
        <v>16</v>
      </c>
      <c r="AC103" s="9"/>
      <c r="AD103" s="9"/>
      <c r="AE103" s="9"/>
    </row>
    <row r="104" spans="2:31" ht="12.95" hidden="1" customHeight="1" x14ac:dyDescent="0.25">
      <c r="B104" s="34"/>
      <c r="C104" s="37"/>
      <c r="D104" s="9"/>
      <c r="E104" s="9"/>
      <c r="F104" s="9"/>
      <c r="G104" s="9" t="str">
        <f>CONCATENATE($C99,"_",$C100,"_",G102)</f>
        <v>0_10_2012</v>
      </c>
      <c r="H104" s="9" t="str">
        <f>CONCATENATE($C99,"_",$C100,"_",H102)</f>
        <v>0_10_2018</v>
      </c>
      <c r="I104" s="37"/>
      <c r="J104" s="9"/>
      <c r="K104" s="9"/>
      <c r="L104" s="9"/>
      <c r="M104" s="9" t="str">
        <f>IF($G102+M103&gt;$H102,0,CONCATENATE($C99,"_",$C100,"_",$G102+M103))</f>
        <v>0_10_2013</v>
      </c>
      <c r="N104" s="9" t="str">
        <f t="shared" ref="N104:AB104" si="23">IF($G102+N103&gt;$H102,0,CONCATENATE($C99,"_",$C100,"_",$G102+N103))</f>
        <v>0_10_2014</v>
      </c>
      <c r="O104" s="9" t="str">
        <f t="shared" si="23"/>
        <v>0_10_2015</v>
      </c>
      <c r="P104" s="9" t="str">
        <f t="shared" si="23"/>
        <v>0_10_2016</v>
      </c>
      <c r="Q104" s="9" t="str">
        <f t="shared" si="23"/>
        <v>0_10_2017</v>
      </c>
      <c r="R104" s="9" t="str">
        <f t="shared" si="23"/>
        <v>0_10_2018</v>
      </c>
      <c r="S104" s="9">
        <f t="shared" si="23"/>
        <v>0</v>
      </c>
      <c r="T104" s="9">
        <f t="shared" si="23"/>
        <v>0</v>
      </c>
      <c r="U104" s="9">
        <f t="shared" si="23"/>
        <v>0</v>
      </c>
      <c r="V104" s="9">
        <f t="shared" si="23"/>
        <v>0</v>
      </c>
      <c r="W104" s="9">
        <f t="shared" si="23"/>
        <v>0</v>
      </c>
      <c r="X104" s="9">
        <f t="shared" si="23"/>
        <v>0</v>
      </c>
      <c r="Y104" s="9">
        <f t="shared" si="23"/>
        <v>0</v>
      </c>
      <c r="Z104" s="9">
        <f t="shared" si="23"/>
        <v>0</v>
      </c>
      <c r="AA104" s="9">
        <f t="shared" si="23"/>
        <v>0</v>
      </c>
      <c r="AB104" s="9">
        <f t="shared" si="23"/>
        <v>0</v>
      </c>
      <c r="AC104" s="9"/>
      <c r="AD104" s="9"/>
      <c r="AE104" s="9"/>
    </row>
    <row r="105" spans="2:31" ht="12.95" hidden="1" customHeight="1" x14ac:dyDescent="0.25">
      <c r="B105" s="34"/>
      <c r="C105" s="37"/>
      <c r="D105" s="9"/>
      <c r="E105" s="9"/>
      <c r="F105" s="9" t="s">
        <v>31</v>
      </c>
      <c r="G105" s="38"/>
      <c r="H105" s="38"/>
      <c r="I105" s="37"/>
      <c r="J105" s="9"/>
      <c r="K105" s="9"/>
      <c r="L105" s="9" t="s">
        <v>31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2:31" x14ac:dyDescent="0.25">
      <c r="B106" s="34" t="s">
        <v>48</v>
      </c>
      <c r="C106" s="37" t="s">
        <v>27</v>
      </c>
      <c r="D106" s="9" t="s">
        <v>8</v>
      </c>
      <c r="E106" s="79">
        <v>0.86939999999999995</v>
      </c>
      <c r="F106" s="9">
        <f>MATCH($D106,FAC_TOTALS_APTA!$A$2:$BO$2,)</f>
        <v>11</v>
      </c>
      <c r="G106" s="38">
        <f>VLOOKUP(G104,FAC_TOTALS_APTA!$A$4:$BO$142,$F106,FALSE)</f>
        <v>239688350.09999901</v>
      </c>
      <c r="H106" s="38">
        <f>VLOOKUP(H104,FAC_TOTALS_APTA!$A$4:$BO$142,$F106,FALSE)</f>
        <v>274036302.39999998</v>
      </c>
      <c r="I106" s="40">
        <f>IFERROR(H106/G106-1,"-")</f>
        <v>0.14330255219192267</v>
      </c>
      <c r="J106" s="41" t="str">
        <f>IF(C106="Log","_log","")</f>
        <v>_log</v>
      </c>
      <c r="K106" s="41" t="str">
        <f>CONCATENATE(D106,J106,"_FAC")</f>
        <v>VRM_ADJ_log_FAC</v>
      </c>
      <c r="L106" s="9">
        <f>MATCH($K106,FAC_TOTALS_APTA!$A$2:$BM$2,)</f>
        <v>23</v>
      </c>
      <c r="M106" s="38">
        <f>IF(M104=0,0,VLOOKUP(M104,FAC_TOTALS_APTA!$A$4:$BO$142,$L106,FALSE))</f>
        <v>146990177.213716</v>
      </c>
      <c r="N106" s="38">
        <f>IF(N104=0,0,VLOOKUP(N104,FAC_TOTALS_APTA!$A$4:$BO$142,$L106,FALSE))</f>
        <v>23018039.560870498</v>
      </c>
      <c r="O106" s="38">
        <f>IF(O104=0,0,VLOOKUP(O104,FAC_TOTALS_APTA!$A$4:$BO$142,$L106,FALSE))</f>
        <v>-8483662.4591441806</v>
      </c>
      <c r="P106" s="38">
        <f>IF(P104=0,0,VLOOKUP(P104,FAC_TOTALS_APTA!$A$4:$BO$142,$L106,FALSE))</f>
        <v>-3833652.7764904201</v>
      </c>
      <c r="Q106" s="38">
        <f>IF(Q104=0,0,VLOOKUP(Q104,FAC_TOTALS_APTA!$A$4:$BO$142,$L106,FALSE))</f>
        <v>-14741379.564507199</v>
      </c>
      <c r="R106" s="38">
        <f>IF(R104=0,0,VLOOKUP(R104,FAC_TOTALS_APTA!$A$4:$BO$142,$L106,FALSE))</f>
        <v>-2605711.66394307</v>
      </c>
      <c r="S106" s="38">
        <f>IF(S104=0,0,VLOOKUP(S104,FAC_TOTALS_APTA!$A$4:$BO$142,$L106,FALSE))</f>
        <v>0</v>
      </c>
      <c r="T106" s="38">
        <f>IF(T104=0,0,VLOOKUP(T104,FAC_TOTALS_APTA!$A$4:$BO$142,$L106,FALSE))</f>
        <v>0</v>
      </c>
      <c r="U106" s="38">
        <f>IF(U104=0,0,VLOOKUP(U104,FAC_TOTALS_APTA!$A$4:$BO$142,$L106,FALSE))</f>
        <v>0</v>
      </c>
      <c r="V106" s="38">
        <f>IF(V104=0,0,VLOOKUP(V104,FAC_TOTALS_APTA!$A$4:$BO$142,$L106,FALSE))</f>
        <v>0</v>
      </c>
      <c r="W106" s="38">
        <f>IF(W104=0,0,VLOOKUP(W104,FAC_TOTALS_APTA!$A$4:$BO$142,$L106,FALSE))</f>
        <v>0</v>
      </c>
      <c r="X106" s="38">
        <f>IF(X104=0,0,VLOOKUP(X104,FAC_TOTALS_APTA!$A$4:$BO$142,$L106,FALSE))</f>
        <v>0</v>
      </c>
      <c r="Y106" s="38">
        <f>IF(Y104=0,0,VLOOKUP(Y104,FAC_TOTALS_APTA!$A$4:$BO$142,$L106,FALSE))</f>
        <v>0</v>
      </c>
      <c r="Z106" s="38">
        <f>IF(Z104=0,0,VLOOKUP(Z104,FAC_TOTALS_APTA!$A$4:$BO$142,$L106,FALSE))</f>
        <v>0</v>
      </c>
      <c r="AA106" s="38">
        <f>IF(AA104=0,0,VLOOKUP(AA104,FAC_TOTALS_APTA!$A$4:$BO$142,$L106,FALSE))</f>
        <v>0</v>
      </c>
      <c r="AB106" s="38">
        <f>IF(AB104=0,0,VLOOKUP(AB104,FAC_TOTALS_APTA!$A$4:$BO$142,$L106,FALSE))</f>
        <v>0</v>
      </c>
      <c r="AC106" s="42">
        <f>SUM(M106:AB106)</f>
        <v>140343810.31050164</v>
      </c>
      <c r="AD106" s="42">
        <f>AE106*G123</f>
        <v>134180304.97878945</v>
      </c>
      <c r="AE106" s="43">
        <f>AC106/G121</f>
        <v>0.11391758868102078</v>
      </c>
    </row>
    <row r="107" spans="2:31" x14ac:dyDescent="0.25">
      <c r="B107" s="34" t="s">
        <v>75</v>
      </c>
      <c r="C107" s="37" t="s">
        <v>27</v>
      </c>
      <c r="D107" s="9" t="s">
        <v>20</v>
      </c>
      <c r="E107" s="79">
        <v>-0.35909999999999997</v>
      </c>
      <c r="F107" s="9">
        <f>MATCH($D107,FAC_TOTALS_APTA!$A$2:$BO$2,)</f>
        <v>12</v>
      </c>
      <c r="G107" s="78">
        <f>VLOOKUP(G104,FAC_TOTALS_APTA!$A$4:$BO$142,$F107,FALSE)</f>
        <v>1.45326645199999</v>
      </c>
      <c r="H107" s="78">
        <f>VLOOKUP(H104,FAC_TOTALS_APTA!$A$4:$BO$142,$F107,FALSE)</f>
        <v>1.7403283429999901</v>
      </c>
      <c r="I107" s="40">
        <f t="shared" ref="I107:I117" si="24">IFERROR(H107/G107-1,"-")</f>
        <v>0.19752873989827835</v>
      </c>
      <c r="J107" s="41" t="str">
        <f t="shared" ref="J107:J117" si="25">IF(C107="Log","_log","")</f>
        <v>_log</v>
      </c>
      <c r="K107" s="41" t="str">
        <f t="shared" ref="K107:K117" si="26">CONCATENATE(D107,J107,"_FAC")</f>
        <v>FARE_per_UPT_2018_log_FAC</v>
      </c>
      <c r="L107" s="9">
        <f>MATCH($K107,FAC_TOTALS_APTA!$A$2:$BM$2,)</f>
        <v>24</v>
      </c>
      <c r="M107" s="38">
        <f>IF(M104=0,0,VLOOKUP(M104,FAC_TOTALS_APTA!$A$4:$BO$142,$L107,FALSE))</f>
        <v>-56373890.014909498</v>
      </c>
      <c r="N107" s="38">
        <f>IF(N104=0,0,VLOOKUP(N104,FAC_TOTALS_APTA!$A$4:$BO$142,$L107,FALSE))</f>
        <v>-8533467.2561256103</v>
      </c>
      <c r="O107" s="38">
        <f>IF(O104=0,0,VLOOKUP(O104,FAC_TOTALS_APTA!$A$4:$BO$142,$L107,FALSE))</f>
        <v>-5862914.6939041</v>
      </c>
      <c r="P107" s="38">
        <f>IF(P104=0,0,VLOOKUP(P104,FAC_TOTALS_APTA!$A$4:$BO$142,$L107,FALSE))</f>
        <v>-5563353.04721021</v>
      </c>
      <c r="Q107" s="38">
        <f>IF(Q104=0,0,VLOOKUP(Q104,FAC_TOTALS_APTA!$A$4:$BO$142,$L107,FALSE))</f>
        <v>-7158989.3942839</v>
      </c>
      <c r="R107" s="38">
        <f>IF(R104=0,0,VLOOKUP(R104,FAC_TOTALS_APTA!$A$4:$BO$142,$L107,FALSE))</f>
        <v>7579682.1788393697</v>
      </c>
      <c r="S107" s="38">
        <f>IF(S104=0,0,VLOOKUP(S104,FAC_TOTALS_APTA!$A$4:$BO$142,$L107,FALSE))</f>
        <v>0</v>
      </c>
      <c r="T107" s="38">
        <f>IF(T104=0,0,VLOOKUP(T104,FAC_TOTALS_APTA!$A$4:$BO$142,$L107,FALSE))</f>
        <v>0</v>
      </c>
      <c r="U107" s="38">
        <f>IF(U104=0,0,VLOOKUP(U104,FAC_TOTALS_APTA!$A$4:$BO$142,$L107,FALSE))</f>
        <v>0</v>
      </c>
      <c r="V107" s="38">
        <f>IF(V104=0,0,VLOOKUP(V104,FAC_TOTALS_APTA!$A$4:$BO$142,$L107,FALSE))</f>
        <v>0</v>
      </c>
      <c r="W107" s="38">
        <f>IF(W104=0,0,VLOOKUP(W104,FAC_TOTALS_APTA!$A$4:$BO$142,$L107,FALSE))</f>
        <v>0</v>
      </c>
      <c r="X107" s="38">
        <f>IF(X104=0,0,VLOOKUP(X104,FAC_TOTALS_APTA!$A$4:$BO$142,$L107,FALSE))</f>
        <v>0</v>
      </c>
      <c r="Y107" s="38">
        <f>IF(Y104=0,0,VLOOKUP(Y104,FAC_TOTALS_APTA!$A$4:$BO$142,$L107,FALSE))</f>
        <v>0</v>
      </c>
      <c r="Z107" s="38">
        <f>IF(Z104=0,0,VLOOKUP(Z104,FAC_TOTALS_APTA!$A$4:$BO$142,$L107,FALSE))</f>
        <v>0</v>
      </c>
      <c r="AA107" s="38">
        <f>IF(AA104=0,0,VLOOKUP(AA104,FAC_TOTALS_APTA!$A$4:$BO$142,$L107,FALSE))</f>
        <v>0</v>
      </c>
      <c r="AB107" s="38">
        <f>IF(AB104=0,0,VLOOKUP(AB104,FAC_TOTALS_APTA!$A$4:$BO$142,$L107,FALSE))</f>
        <v>0</v>
      </c>
      <c r="AC107" s="42">
        <f t="shared" ref="AC107:AC117" si="27">SUM(M107:AB107)</f>
        <v>-75912932.227593958</v>
      </c>
      <c r="AD107" s="42">
        <f>AE107*G123</f>
        <v>-72579049.803456366</v>
      </c>
      <c r="AE107" s="43">
        <f>AC107/G121</f>
        <v>-6.1618807198839158E-2</v>
      </c>
    </row>
    <row r="108" spans="2:31" x14ac:dyDescent="0.25">
      <c r="B108" s="34" t="s">
        <v>71</v>
      </c>
      <c r="C108" s="37" t="s">
        <v>27</v>
      </c>
      <c r="D108" s="9" t="s">
        <v>9</v>
      </c>
      <c r="E108" s="79">
        <v>0.30969999999999998</v>
      </c>
      <c r="F108" s="9">
        <f>MATCH($D108,FAC_TOTALS_APTA!$A$2:$BO$2,)</f>
        <v>13</v>
      </c>
      <c r="G108" s="38">
        <f>VLOOKUP(G104,FAC_TOTALS_APTA!$A$4:$BO$142,$F108,FALSE)</f>
        <v>27909105.420000002</v>
      </c>
      <c r="H108" s="38">
        <f>VLOOKUP(H104,FAC_TOTALS_APTA!$A$4:$BO$142,$F108,FALSE)</f>
        <v>29807700.839999899</v>
      </c>
      <c r="I108" s="40">
        <f t="shared" si="24"/>
        <v>6.8027813555046501E-2</v>
      </c>
      <c r="J108" s="41" t="str">
        <f t="shared" si="25"/>
        <v>_log</v>
      </c>
      <c r="K108" s="41" t="str">
        <f t="shared" si="26"/>
        <v>POP_EMP_log_FAC</v>
      </c>
      <c r="L108" s="9">
        <f>MATCH($K108,FAC_TOTALS_APTA!$A$2:$BM$2,)</f>
        <v>25</v>
      </c>
      <c r="M108" s="38">
        <f>IF(M104=0,0,VLOOKUP(M104,FAC_TOTALS_APTA!$A$4:$BO$142,$L108,FALSE))</f>
        <v>12578956.3209529</v>
      </c>
      <c r="N108" s="38">
        <f>IF(N104=0,0,VLOOKUP(N104,FAC_TOTALS_APTA!$A$4:$BO$142,$L108,FALSE))</f>
        <v>4023974.6138615198</v>
      </c>
      <c r="O108" s="38">
        <f>IF(O104=0,0,VLOOKUP(O104,FAC_TOTALS_APTA!$A$4:$BO$142,$L108,FALSE))</f>
        <v>3624207.13986577</v>
      </c>
      <c r="P108" s="38">
        <f>IF(P104=0,0,VLOOKUP(P104,FAC_TOTALS_APTA!$A$4:$BO$142,$L108,FALSE))</f>
        <v>776922.53050590795</v>
      </c>
      <c r="Q108" s="38">
        <f>IF(Q104=0,0,VLOOKUP(Q104,FAC_TOTALS_APTA!$A$4:$BO$142,$L108,FALSE))</f>
        <v>3010694.45028017</v>
      </c>
      <c r="R108" s="38">
        <f>IF(R104=0,0,VLOOKUP(R104,FAC_TOTALS_APTA!$A$4:$BO$142,$L108,FALSE))</f>
        <v>1709756.8110177</v>
      </c>
      <c r="S108" s="38">
        <f>IF(S104=0,0,VLOOKUP(S104,FAC_TOTALS_APTA!$A$4:$BO$142,$L108,FALSE))</f>
        <v>0</v>
      </c>
      <c r="T108" s="38">
        <f>IF(T104=0,0,VLOOKUP(T104,FAC_TOTALS_APTA!$A$4:$BO$142,$L108,FALSE))</f>
        <v>0</v>
      </c>
      <c r="U108" s="38">
        <f>IF(U104=0,0,VLOOKUP(U104,FAC_TOTALS_APTA!$A$4:$BO$142,$L108,FALSE))</f>
        <v>0</v>
      </c>
      <c r="V108" s="38">
        <f>IF(V104=0,0,VLOOKUP(V104,FAC_TOTALS_APTA!$A$4:$BO$142,$L108,FALSE))</f>
        <v>0</v>
      </c>
      <c r="W108" s="38">
        <f>IF(W104=0,0,VLOOKUP(W104,FAC_TOTALS_APTA!$A$4:$BO$142,$L108,FALSE))</f>
        <v>0</v>
      </c>
      <c r="X108" s="38">
        <f>IF(X104=0,0,VLOOKUP(X104,FAC_TOTALS_APTA!$A$4:$BO$142,$L108,FALSE))</f>
        <v>0</v>
      </c>
      <c r="Y108" s="38">
        <f>IF(Y104=0,0,VLOOKUP(Y104,FAC_TOTALS_APTA!$A$4:$BO$142,$L108,FALSE))</f>
        <v>0</v>
      </c>
      <c r="Z108" s="38">
        <f>IF(Z104=0,0,VLOOKUP(Z104,FAC_TOTALS_APTA!$A$4:$BO$142,$L108,FALSE))</f>
        <v>0</v>
      </c>
      <c r="AA108" s="38">
        <f>IF(AA104=0,0,VLOOKUP(AA104,FAC_TOTALS_APTA!$A$4:$BO$142,$L108,FALSE))</f>
        <v>0</v>
      </c>
      <c r="AB108" s="38">
        <f>IF(AB104=0,0,VLOOKUP(AB104,FAC_TOTALS_APTA!$A$4:$BO$142,$L108,FALSE))</f>
        <v>0</v>
      </c>
      <c r="AC108" s="42">
        <f t="shared" si="27"/>
        <v>25724511.866483968</v>
      </c>
      <c r="AD108" s="42">
        <f>AE108*G123</f>
        <v>24594763.673856318</v>
      </c>
      <c r="AE108" s="43">
        <f>AC108/G121</f>
        <v>2.0880681202417643E-2</v>
      </c>
    </row>
    <row r="109" spans="2:31" x14ac:dyDescent="0.2">
      <c r="B109" s="34" t="s">
        <v>72</v>
      </c>
      <c r="C109" s="37" t="s">
        <v>27</v>
      </c>
      <c r="D109" s="45" t="s">
        <v>19</v>
      </c>
      <c r="E109" s="79">
        <v>0.22159999999999999</v>
      </c>
      <c r="F109" s="9">
        <f>MATCH($D109,FAC_TOTALS_APTA!$A$2:$BO$2,)</f>
        <v>14</v>
      </c>
      <c r="G109" s="78">
        <f>VLOOKUP(G104,FAC_TOTALS_APTA!$A$4:$BO$142,$F109,FALSE)</f>
        <v>4.1093000000000002</v>
      </c>
      <c r="H109" s="78">
        <f>VLOOKUP(H104,FAC_TOTALS_APTA!$A$4:$BO$142,$F109,FALSE)</f>
        <v>2.9199999999999902</v>
      </c>
      <c r="I109" s="40">
        <f t="shared" si="24"/>
        <v>-0.28941668897379358</v>
      </c>
      <c r="J109" s="41" t="str">
        <f t="shared" si="25"/>
        <v>_log</v>
      </c>
      <c r="K109" s="41" t="str">
        <f t="shared" si="26"/>
        <v>GAS_PRICE_2018_log_FAC</v>
      </c>
      <c r="L109" s="9">
        <f>MATCH($K109,FAC_TOTALS_APTA!$A$2:$BM$2,)</f>
        <v>26</v>
      </c>
      <c r="M109" s="38">
        <f>IF(M104=0,0,VLOOKUP(M104,FAC_TOTALS_APTA!$A$4:$BO$142,$L109,FALSE))</f>
        <v>-7958212.74996599</v>
      </c>
      <c r="N109" s="38">
        <f>IF(N104=0,0,VLOOKUP(N104,FAC_TOTALS_APTA!$A$4:$BO$142,$L109,FALSE))</f>
        <v>-9520567.0350900907</v>
      </c>
      <c r="O109" s="38">
        <f>IF(O104=0,0,VLOOKUP(O104,FAC_TOTALS_APTA!$A$4:$BO$142,$L109,FALSE))</f>
        <v>-59081706.091672301</v>
      </c>
      <c r="P109" s="38">
        <f>IF(P104=0,0,VLOOKUP(P104,FAC_TOTALS_APTA!$A$4:$BO$142,$L109,FALSE))</f>
        <v>-18262273.781232301</v>
      </c>
      <c r="Q109" s="38">
        <f>IF(Q104=0,0,VLOOKUP(Q104,FAC_TOTALS_APTA!$A$4:$BO$142,$L109,FALSE))</f>
        <v>17917044.469593</v>
      </c>
      <c r="R109" s="38">
        <f>IF(R104=0,0,VLOOKUP(R104,FAC_TOTALS_APTA!$A$4:$BO$142,$L109,FALSE))</f>
        <v>13459360.2050437</v>
      </c>
      <c r="S109" s="38">
        <f>IF(S104=0,0,VLOOKUP(S104,FAC_TOTALS_APTA!$A$4:$BO$142,$L109,FALSE))</f>
        <v>0</v>
      </c>
      <c r="T109" s="38">
        <f>IF(T104=0,0,VLOOKUP(T104,FAC_TOTALS_APTA!$A$4:$BO$142,$L109,FALSE))</f>
        <v>0</v>
      </c>
      <c r="U109" s="38">
        <f>IF(U104=0,0,VLOOKUP(U104,FAC_TOTALS_APTA!$A$4:$BO$142,$L109,FALSE))</f>
        <v>0</v>
      </c>
      <c r="V109" s="38">
        <f>IF(V104=0,0,VLOOKUP(V104,FAC_TOTALS_APTA!$A$4:$BO$142,$L109,FALSE))</f>
        <v>0</v>
      </c>
      <c r="W109" s="38">
        <f>IF(W104=0,0,VLOOKUP(W104,FAC_TOTALS_APTA!$A$4:$BO$142,$L109,FALSE))</f>
        <v>0</v>
      </c>
      <c r="X109" s="38">
        <f>IF(X104=0,0,VLOOKUP(X104,FAC_TOTALS_APTA!$A$4:$BO$142,$L109,FALSE))</f>
        <v>0</v>
      </c>
      <c r="Y109" s="38">
        <f>IF(Y104=0,0,VLOOKUP(Y104,FAC_TOTALS_APTA!$A$4:$BO$142,$L109,FALSE))</f>
        <v>0</v>
      </c>
      <c r="Z109" s="38">
        <f>IF(Z104=0,0,VLOOKUP(Z104,FAC_TOTALS_APTA!$A$4:$BO$142,$L109,FALSE))</f>
        <v>0</v>
      </c>
      <c r="AA109" s="38">
        <f>IF(AA104=0,0,VLOOKUP(AA104,FAC_TOTALS_APTA!$A$4:$BO$142,$L109,FALSE))</f>
        <v>0</v>
      </c>
      <c r="AB109" s="38">
        <f>IF(AB104=0,0,VLOOKUP(AB104,FAC_TOTALS_APTA!$A$4:$BO$142,$L109,FALSE))</f>
        <v>0</v>
      </c>
      <c r="AC109" s="42">
        <f t="shared" si="27"/>
        <v>-63446354.983323976</v>
      </c>
      <c r="AD109" s="42">
        <f>AE109*G123</f>
        <v>-60659969.560609259</v>
      </c>
      <c r="AE109" s="43">
        <f>AC109/G121</f>
        <v>-5.1499640449476261E-2</v>
      </c>
    </row>
    <row r="110" spans="2:31" x14ac:dyDescent="0.25">
      <c r="B110" s="34" t="s">
        <v>28</v>
      </c>
      <c r="C110" s="37"/>
      <c r="D110" s="9" t="s">
        <v>10</v>
      </c>
      <c r="E110" s="79">
        <v>5.4999999999999997E-3</v>
      </c>
      <c r="F110" s="9">
        <f>MATCH($D110,FAC_TOTALS_APTA!$A$2:$BO$2,)</f>
        <v>16</v>
      </c>
      <c r="G110" s="44">
        <f>VLOOKUP(G104,FAC_TOTALS_APTA!$A$4:$BO$142,$F110,FALSE)</f>
        <v>31.51</v>
      </c>
      <c r="H110" s="44">
        <f>VLOOKUP(H104,FAC_TOTALS_APTA!$A$4:$BO$142,$F110,FALSE)</f>
        <v>30.01</v>
      </c>
      <c r="I110" s="40">
        <f t="shared" si="24"/>
        <v>-4.7603935258648034E-2</v>
      </c>
      <c r="J110" s="41" t="str">
        <f t="shared" si="25"/>
        <v/>
      </c>
      <c r="K110" s="41" t="str">
        <f t="shared" si="26"/>
        <v>PCT_HH_NO_VEH_FAC</v>
      </c>
      <c r="L110" s="9">
        <f>MATCH($K110,FAC_TOTALS_APTA!$A$2:$BM$2,)</f>
        <v>28</v>
      </c>
      <c r="M110" s="38">
        <f>IF(M104=0,0,VLOOKUP(M104,FAC_TOTALS_APTA!$A$4:$BO$142,$L110,FALSE))</f>
        <v>-13238543.0400152</v>
      </c>
      <c r="N110" s="38">
        <f>IF(N104=0,0,VLOOKUP(N104,FAC_TOTALS_APTA!$A$4:$BO$142,$L110,FALSE))</f>
        <v>2319872.7518635001</v>
      </c>
      <c r="O110" s="38">
        <f>IF(O104=0,0,VLOOKUP(O104,FAC_TOTALS_APTA!$A$4:$BO$142,$L110,FALSE))</f>
        <v>-255931.688892006</v>
      </c>
      <c r="P110" s="38">
        <f>IF(P104=0,0,VLOOKUP(P104,FAC_TOTALS_APTA!$A$4:$BO$142,$L110,FALSE))</f>
        <v>-2405027.89249994</v>
      </c>
      <c r="Q110" s="38">
        <f>IF(Q104=0,0,VLOOKUP(Q104,FAC_TOTALS_APTA!$A$4:$BO$142,$L110,FALSE))</f>
        <v>998027.80433591304</v>
      </c>
      <c r="R110" s="38">
        <f>IF(R104=0,0,VLOOKUP(R104,FAC_TOTALS_APTA!$A$4:$BO$142,$L110,FALSE))</f>
        <v>78716.624276906907</v>
      </c>
      <c r="S110" s="38">
        <f>IF(S104=0,0,VLOOKUP(S104,FAC_TOTALS_APTA!$A$4:$BO$142,$L110,FALSE))</f>
        <v>0</v>
      </c>
      <c r="T110" s="38">
        <f>IF(T104=0,0,VLOOKUP(T104,FAC_TOTALS_APTA!$A$4:$BO$142,$L110,FALSE))</f>
        <v>0</v>
      </c>
      <c r="U110" s="38">
        <f>IF(U104=0,0,VLOOKUP(U104,FAC_TOTALS_APTA!$A$4:$BO$142,$L110,FALSE))</f>
        <v>0</v>
      </c>
      <c r="V110" s="38">
        <f>IF(V104=0,0,VLOOKUP(V104,FAC_TOTALS_APTA!$A$4:$BO$142,$L110,FALSE))</f>
        <v>0</v>
      </c>
      <c r="W110" s="38">
        <f>IF(W104=0,0,VLOOKUP(W104,FAC_TOTALS_APTA!$A$4:$BO$142,$L110,FALSE))</f>
        <v>0</v>
      </c>
      <c r="X110" s="38">
        <f>IF(X104=0,0,VLOOKUP(X104,FAC_TOTALS_APTA!$A$4:$BO$142,$L110,FALSE))</f>
        <v>0</v>
      </c>
      <c r="Y110" s="38">
        <f>IF(Y104=0,0,VLOOKUP(Y104,FAC_TOTALS_APTA!$A$4:$BO$142,$L110,FALSE))</f>
        <v>0</v>
      </c>
      <c r="Z110" s="38">
        <f>IF(Z104=0,0,VLOOKUP(Z104,FAC_TOTALS_APTA!$A$4:$BO$142,$L110,FALSE))</f>
        <v>0</v>
      </c>
      <c r="AA110" s="38">
        <f>IF(AA104=0,0,VLOOKUP(AA104,FAC_TOTALS_APTA!$A$4:$BO$142,$L110,FALSE))</f>
        <v>0</v>
      </c>
      <c r="AB110" s="38">
        <f>IF(AB104=0,0,VLOOKUP(AB104,FAC_TOTALS_APTA!$A$4:$BO$142,$L110,FALSE))</f>
        <v>0</v>
      </c>
      <c r="AC110" s="42">
        <f t="shared" si="27"/>
        <v>-12502885.440930828</v>
      </c>
      <c r="AD110" s="42">
        <f>AE110*G123</f>
        <v>-11953793.885653328</v>
      </c>
      <c r="AE110" s="43">
        <f>AC110/G121</f>
        <v>-1.0148638246565434E-2</v>
      </c>
    </row>
    <row r="111" spans="2:31" x14ac:dyDescent="0.25">
      <c r="B111" s="34" t="s">
        <v>70</v>
      </c>
      <c r="C111" s="37"/>
      <c r="D111" s="9" t="s">
        <v>11</v>
      </c>
      <c r="E111" s="79">
        <v>4.8999999999999998E-3</v>
      </c>
      <c r="F111" s="9">
        <f>MATCH($D111,FAC_TOTALS_APTA!$A$2:$BO$2,)</f>
        <v>17</v>
      </c>
      <c r="G111" s="78">
        <f>VLOOKUP(G104,FAC_TOTALS_APTA!$A$4:$BO$142,$F111,FALSE)</f>
        <v>68.630248062319694</v>
      </c>
      <c r="H111" s="78">
        <f>VLOOKUP(H104,FAC_TOTALS_APTA!$A$4:$BO$142,$F111,FALSE)</f>
        <v>67.468769080655605</v>
      </c>
      <c r="I111" s="40">
        <f t="shared" si="24"/>
        <v>-1.6923718250433928E-2</v>
      </c>
      <c r="J111" s="41" t="str">
        <f t="shared" si="25"/>
        <v/>
      </c>
      <c r="K111" s="41" t="str">
        <f t="shared" si="26"/>
        <v>TSD_POP_PCT_FAC</v>
      </c>
      <c r="L111" s="9">
        <f>MATCH($K111,FAC_TOTALS_APTA!$A$2:$BM$2,)</f>
        <v>29</v>
      </c>
      <c r="M111" s="38">
        <f>IF(M104=0,0,VLOOKUP(M104,FAC_TOTALS_APTA!$A$4:$BO$142,$L111,FALSE))</f>
        <v>-13151200.9076575</v>
      </c>
      <c r="N111" s="38">
        <f>IF(N104=0,0,VLOOKUP(N104,FAC_TOTALS_APTA!$A$4:$BO$142,$L111,FALSE))</f>
        <v>986755.60777701298</v>
      </c>
      <c r="O111" s="38">
        <f>IF(O104=0,0,VLOOKUP(O104,FAC_TOTALS_APTA!$A$4:$BO$142,$L111,FALSE))</f>
        <v>1304267.38783309</v>
      </c>
      <c r="P111" s="38">
        <f>IF(P104=0,0,VLOOKUP(P104,FAC_TOTALS_APTA!$A$4:$BO$142,$L111,FALSE))</f>
        <v>1989081.1972306401</v>
      </c>
      <c r="Q111" s="38">
        <f>IF(Q104=0,0,VLOOKUP(Q104,FAC_TOTALS_APTA!$A$4:$BO$142,$L111,FALSE))</f>
        <v>836703.92160822102</v>
      </c>
      <c r="R111" s="38">
        <f>IF(R104=0,0,VLOOKUP(R104,FAC_TOTALS_APTA!$A$4:$BO$142,$L111,FALSE))</f>
        <v>1051602.23048206</v>
      </c>
      <c r="S111" s="38">
        <f>IF(S104=0,0,VLOOKUP(S104,FAC_TOTALS_APTA!$A$4:$BO$142,$L111,FALSE))</f>
        <v>0</v>
      </c>
      <c r="T111" s="38">
        <f>IF(T104=0,0,VLOOKUP(T104,FAC_TOTALS_APTA!$A$4:$BO$142,$L111,FALSE))</f>
        <v>0</v>
      </c>
      <c r="U111" s="38">
        <f>IF(U104=0,0,VLOOKUP(U104,FAC_TOTALS_APTA!$A$4:$BO$142,$L111,FALSE))</f>
        <v>0</v>
      </c>
      <c r="V111" s="38">
        <f>IF(V104=0,0,VLOOKUP(V104,FAC_TOTALS_APTA!$A$4:$BO$142,$L111,FALSE))</f>
        <v>0</v>
      </c>
      <c r="W111" s="38">
        <f>IF(W104=0,0,VLOOKUP(W104,FAC_TOTALS_APTA!$A$4:$BO$142,$L111,FALSE))</f>
        <v>0</v>
      </c>
      <c r="X111" s="38">
        <f>IF(X104=0,0,VLOOKUP(X104,FAC_TOTALS_APTA!$A$4:$BO$142,$L111,FALSE))</f>
        <v>0</v>
      </c>
      <c r="Y111" s="38">
        <f>IF(Y104=0,0,VLOOKUP(Y104,FAC_TOTALS_APTA!$A$4:$BO$142,$L111,FALSE))</f>
        <v>0</v>
      </c>
      <c r="Z111" s="38">
        <f>IF(Z104=0,0,VLOOKUP(Z104,FAC_TOTALS_APTA!$A$4:$BO$142,$L111,FALSE))</f>
        <v>0</v>
      </c>
      <c r="AA111" s="38">
        <f>IF(AA104=0,0,VLOOKUP(AA104,FAC_TOTALS_APTA!$A$4:$BO$142,$L111,FALSE))</f>
        <v>0</v>
      </c>
      <c r="AB111" s="38">
        <f>IF(AB104=0,0,VLOOKUP(AB104,FAC_TOTALS_APTA!$A$4:$BO$142,$L111,FALSE))</f>
        <v>0</v>
      </c>
      <c r="AC111" s="42">
        <f t="shared" si="27"/>
        <v>-6982790.5627264753</v>
      </c>
      <c r="AD111" s="42">
        <f>AE111*G123</f>
        <v>-6676126.0452933628</v>
      </c>
      <c r="AE111" s="43">
        <f>AC111/G121</f>
        <v>-5.6679568654326709E-3</v>
      </c>
    </row>
    <row r="112" spans="2:31" x14ac:dyDescent="0.25">
      <c r="B112" s="34" t="s">
        <v>65</v>
      </c>
      <c r="C112" s="37" t="s">
        <v>27</v>
      </c>
      <c r="D112" s="9" t="s">
        <v>18</v>
      </c>
      <c r="E112" s="79">
        <v>-0.24129999999999999</v>
      </c>
      <c r="F112" s="9">
        <f>MATCH($D112,FAC_TOTALS_APTA!$A$2:$BO$2,)</f>
        <v>15</v>
      </c>
      <c r="G112" s="38">
        <f>VLOOKUP(G104,FAC_TOTALS_APTA!$A$4:$BO$142,$F112,FALSE)</f>
        <v>33963.31</v>
      </c>
      <c r="H112" s="38">
        <f>VLOOKUP(H104,FAC_TOTALS_APTA!$A$4:$BO$142,$F112,FALSE)</f>
        <v>36801.5</v>
      </c>
      <c r="I112" s="40">
        <f t="shared" si="24"/>
        <v>8.3566354398319831E-2</v>
      </c>
      <c r="J112" s="41" t="str">
        <f t="shared" si="25"/>
        <v>_log</v>
      </c>
      <c r="K112" s="41" t="str">
        <f t="shared" si="26"/>
        <v>TOTAL_MED_INC_INDIV_2018_log_FAC</v>
      </c>
      <c r="L112" s="9">
        <f>MATCH($K112,FAC_TOTALS_APTA!$A$2:$BM$2,)</f>
        <v>27</v>
      </c>
      <c r="M112" s="38">
        <f>IF(M104=0,0,VLOOKUP(M104,FAC_TOTALS_APTA!$A$4:$BO$142,$L112,FALSE))</f>
        <v>2340873.6217377498</v>
      </c>
      <c r="N112" s="38">
        <f>IF(N104=0,0,VLOOKUP(N104,FAC_TOTALS_APTA!$A$4:$BO$142,$L112,FALSE))</f>
        <v>1089309.1535367901</v>
      </c>
      <c r="O112" s="38">
        <f>IF(O104=0,0,VLOOKUP(O104,FAC_TOTALS_APTA!$A$4:$BO$142,$L112,FALSE))</f>
        <v>-5316159.9823001502</v>
      </c>
      <c r="P112" s="38">
        <f>IF(P104=0,0,VLOOKUP(P104,FAC_TOTALS_APTA!$A$4:$BO$142,$L112,FALSE))</f>
        <v>-9591508.6564406101</v>
      </c>
      <c r="Q112" s="38">
        <f>IF(Q104=0,0,VLOOKUP(Q104,FAC_TOTALS_APTA!$A$4:$BO$142,$L112,FALSE))</f>
        <v>-5351429.66622301</v>
      </c>
      <c r="R112" s="38">
        <f>IF(R104=0,0,VLOOKUP(R104,FAC_TOTALS_APTA!$A$4:$BO$142,$L112,FALSE))</f>
        <v>-6591550.0644277101</v>
      </c>
      <c r="S112" s="38">
        <f>IF(S104=0,0,VLOOKUP(S104,FAC_TOTALS_APTA!$A$4:$BO$142,$L112,FALSE))</f>
        <v>0</v>
      </c>
      <c r="T112" s="38">
        <f>IF(T104=0,0,VLOOKUP(T104,FAC_TOTALS_APTA!$A$4:$BO$142,$L112,FALSE))</f>
        <v>0</v>
      </c>
      <c r="U112" s="38">
        <f>IF(U104=0,0,VLOOKUP(U104,FAC_TOTALS_APTA!$A$4:$BO$142,$L112,FALSE))</f>
        <v>0</v>
      </c>
      <c r="V112" s="38">
        <f>IF(V104=0,0,VLOOKUP(V104,FAC_TOTALS_APTA!$A$4:$BO$142,$L112,FALSE))</f>
        <v>0</v>
      </c>
      <c r="W112" s="38">
        <f>IF(W104=0,0,VLOOKUP(W104,FAC_TOTALS_APTA!$A$4:$BO$142,$L112,FALSE))</f>
        <v>0</v>
      </c>
      <c r="X112" s="38">
        <f>IF(X104=0,0,VLOOKUP(X104,FAC_TOTALS_APTA!$A$4:$BO$142,$L112,FALSE))</f>
        <v>0</v>
      </c>
      <c r="Y112" s="38">
        <f>IF(Y104=0,0,VLOOKUP(Y104,FAC_TOTALS_APTA!$A$4:$BO$142,$L112,FALSE))</f>
        <v>0</v>
      </c>
      <c r="Z112" s="38">
        <f>IF(Z104=0,0,VLOOKUP(Z104,FAC_TOTALS_APTA!$A$4:$BO$142,$L112,FALSE))</f>
        <v>0</v>
      </c>
      <c r="AA112" s="38">
        <f>IF(AA104=0,0,VLOOKUP(AA104,FAC_TOTALS_APTA!$A$4:$BO$142,$L112,FALSE))</f>
        <v>0</v>
      </c>
      <c r="AB112" s="38">
        <f>IF(AB104=0,0,VLOOKUP(AB104,FAC_TOTALS_APTA!$A$4:$BO$142,$L112,FALSE))</f>
        <v>0</v>
      </c>
      <c r="AC112" s="42">
        <f t="shared" si="27"/>
        <v>-23420465.594116941</v>
      </c>
      <c r="AD112" s="42">
        <f>AE112*G123</f>
        <v>-22391904.63199719</v>
      </c>
      <c r="AE112" s="43">
        <f>AC112/G121</f>
        <v>-1.9010478341480314E-2</v>
      </c>
    </row>
    <row r="113" spans="2:31" x14ac:dyDescent="0.25">
      <c r="B113" s="34" t="s">
        <v>66</v>
      </c>
      <c r="C113" s="37"/>
      <c r="D113" s="9" t="s">
        <v>39</v>
      </c>
      <c r="E113" s="79">
        <v>-1.4200000000000001E-2</v>
      </c>
      <c r="F113" s="9">
        <f>MATCH($D113,FAC_TOTALS_APTA!$A$2:$BO$2,)</f>
        <v>18</v>
      </c>
      <c r="G113" s="44">
        <f>VLOOKUP(G104,FAC_TOTALS_APTA!$A$4:$BO$142,$F113,FALSE)</f>
        <v>4.0999999999999996</v>
      </c>
      <c r="H113" s="44">
        <f>VLOOKUP(H104,FAC_TOTALS_APTA!$A$4:$BO$142,$F113,FALSE)</f>
        <v>4.5999999999999996</v>
      </c>
      <c r="I113" s="40">
        <f t="shared" si="24"/>
        <v>0.12195121951219523</v>
      </c>
      <c r="J113" s="41" t="str">
        <f t="shared" si="25"/>
        <v/>
      </c>
      <c r="K113" s="41" t="str">
        <f t="shared" si="26"/>
        <v>JTW_HOME_PCT_FAC</v>
      </c>
      <c r="L113" s="9">
        <f>MATCH($K113,FAC_TOTALS_APTA!$A$2:$BM$2,)</f>
        <v>30</v>
      </c>
      <c r="M113" s="38">
        <f>IF(M104=0,0,VLOOKUP(M104,FAC_TOTALS_APTA!$A$4:$BO$142,$L113,FALSE))</f>
        <v>-606768.13801726</v>
      </c>
      <c r="N113" s="38">
        <f>IF(N104=0,0,VLOOKUP(N104,FAC_TOTALS_APTA!$A$4:$BO$142,$L113,FALSE))</f>
        <v>0</v>
      </c>
      <c r="O113" s="38">
        <f>IF(O104=0,0,VLOOKUP(O104,FAC_TOTALS_APTA!$A$4:$BO$142,$L113,FALSE))</f>
        <v>614696.507793481</v>
      </c>
      <c r="P113" s="38">
        <f>IF(P104=0,0,VLOOKUP(P104,FAC_TOTALS_APTA!$A$4:$BO$142,$L113,FALSE))</f>
        <v>-2389375.9384534499</v>
      </c>
      <c r="Q113" s="38">
        <f>IF(Q104=0,0,VLOOKUP(Q104,FAC_TOTALS_APTA!$A$4:$BO$142,$L113,FALSE))</f>
        <v>0</v>
      </c>
      <c r="R113" s="38">
        <f>IF(R104=0,0,VLOOKUP(R104,FAC_TOTALS_APTA!$A$4:$BO$142,$L113,FALSE))</f>
        <v>-566811.27805831004</v>
      </c>
      <c r="S113" s="38">
        <f>IF(S104=0,0,VLOOKUP(S104,FAC_TOTALS_APTA!$A$4:$BO$142,$L113,FALSE))</f>
        <v>0</v>
      </c>
      <c r="T113" s="38">
        <f>IF(T104=0,0,VLOOKUP(T104,FAC_TOTALS_APTA!$A$4:$BO$142,$L113,FALSE))</f>
        <v>0</v>
      </c>
      <c r="U113" s="38">
        <f>IF(U104=0,0,VLOOKUP(U104,FAC_TOTALS_APTA!$A$4:$BO$142,$L113,FALSE))</f>
        <v>0</v>
      </c>
      <c r="V113" s="38">
        <f>IF(V104=0,0,VLOOKUP(V104,FAC_TOTALS_APTA!$A$4:$BO$142,$L113,FALSE))</f>
        <v>0</v>
      </c>
      <c r="W113" s="38">
        <f>IF(W104=0,0,VLOOKUP(W104,FAC_TOTALS_APTA!$A$4:$BO$142,$L113,FALSE))</f>
        <v>0</v>
      </c>
      <c r="X113" s="38">
        <f>IF(X104=0,0,VLOOKUP(X104,FAC_TOTALS_APTA!$A$4:$BO$142,$L113,FALSE))</f>
        <v>0</v>
      </c>
      <c r="Y113" s="38">
        <f>IF(Y104=0,0,VLOOKUP(Y104,FAC_TOTALS_APTA!$A$4:$BO$142,$L113,FALSE))</f>
        <v>0</v>
      </c>
      <c r="Z113" s="38">
        <f>IF(Z104=0,0,VLOOKUP(Z104,FAC_TOTALS_APTA!$A$4:$BO$142,$L113,FALSE))</f>
        <v>0</v>
      </c>
      <c r="AA113" s="38">
        <f>IF(AA104=0,0,VLOOKUP(AA104,FAC_TOTALS_APTA!$A$4:$BO$142,$L113,FALSE))</f>
        <v>0</v>
      </c>
      <c r="AB113" s="38">
        <f>IF(AB104=0,0,VLOOKUP(AB104,FAC_TOTALS_APTA!$A$4:$BO$142,$L113,FALSE))</f>
        <v>0</v>
      </c>
      <c r="AC113" s="42">
        <f t="shared" si="27"/>
        <v>-2948258.8467355389</v>
      </c>
      <c r="AD113" s="42">
        <f>AE113*G123</f>
        <v>-2818779.6122689913</v>
      </c>
      <c r="AE113" s="43">
        <f>AC113/G121</f>
        <v>-2.3931125846201155E-3</v>
      </c>
    </row>
    <row r="114" spans="2:31" x14ac:dyDescent="0.25">
      <c r="B114" s="34" t="s">
        <v>67</v>
      </c>
      <c r="C114" s="37"/>
      <c r="D114" s="9" t="s">
        <v>40</v>
      </c>
      <c r="E114" s="79">
        <v>-2.1100000000000001E-2</v>
      </c>
      <c r="F114" s="9">
        <f>MATCH($D114,FAC_TOTALS_APTA!$A$2:$BO$2,)</f>
        <v>19</v>
      </c>
      <c r="G114" s="44">
        <f>VLOOKUP(G104,FAC_TOTALS_APTA!$A$4:$BO$142,$F114,FALSE)</f>
        <v>1</v>
      </c>
      <c r="H114" s="44">
        <f>VLOOKUP(H104,FAC_TOTALS_APTA!$A$4:$BO$142,$F114,FALSE)</f>
        <v>7</v>
      </c>
      <c r="I114" s="40">
        <f t="shared" si="24"/>
        <v>6</v>
      </c>
      <c r="J114" s="41" t="str">
        <f t="shared" si="25"/>
        <v/>
      </c>
      <c r="K114" s="41" t="str">
        <f t="shared" si="26"/>
        <v>YEARS_SINCE_TNC_BUS_FAC</v>
      </c>
      <c r="L114" s="9">
        <f>MATCH($K114,FAC_TOTALS_APTA!$A$2:$BM$2,)</f>
        <v>31</v>
      </c>
      <c r="M114" s="38">
        <f>IF(M104=0,0,VLOOKUP(M104,FAC_TOTALS_APTA!$A$4:$BO$142,$L114,FALSE))</f>
        <v>-34422782.286196999</v>
      </c>
      <c r="N114" s="38">
        <f>IF(N104=0,0,VLOOKUP(N104,FAC_TOTALS_APTA!$A$4:$BO$142,$L114,FALSE))</f>
        <v>-35066438.955339499</v>
      </c>
      <c r="O114" s="38">
        <f>IF(O104=0,0,VLOOKUP(O104,FAC_TOTALS_APTA!$A$4:$BO$142,$L114,FALSE))</f>
        <v>-34854605.259298503</v>
      </c>
      <c r="P114" s="38">
        <f>IF(P104=0,0,VLOOKUP(P104,FAC_TOTALS_APTA!$A$4:$BO$142,$L114,FALSE))</f>
        <v>-33914334.153740399</v>
      </c>
      <c r="Q114" s="38">
        <f>IF(Q104=0,0,VLOOKUP(Q104,FAC_TOTALS_APTA!$A$4:$BO$142,$L114,FALSE))</f>
        <v>-33961411.208141901</v>
      </c>
      <c r="R114" s="38">
        <f>IF(R104=0,0,VLOOKUP(R104,FAC_TOTALS_APTA!$A$4:$BO$142,$L114,FALSE))</f>
        <v>-32155975.2391073</v>
      </c>
      <c r="S114" s="38">
        <f>IF(S104=0,0,VLOOKUP(S104,FAC_TOTALS_APTA!$A$4:$BO$142,$L114,FALSE))</f>
        <v>0</v>
      </c>
      <c r="T114" s="38">
        <f>IF(T104=0,0,VLOOKUP(T104,FAC_TOTALS_APTA!$A$4:$BO$142,$L114,FALSE))</f>
        <v>0</v>
      </c>
      <c r="U114" s="38">
        <f>IF(U104=0,0,VLOOKUP(U104,FAC_TOTALS_APTA!$A$4:$BO$142,$L114,FALSE))</f>
        <v>0</v>
      </c>
      <c r="V114" s="38">
        <f>IF(V104=0,0,VLOOKUP(V104,FAC_TOTALS_APTA!$A$4:$BO$142,$L114,FALSE))</f>
        <v>0</v>
      </c>
      <c r="W114" s="38">
        <f>IF(W104=0,0,VLOOKUP(W104,FAC_TOTALS_APTA!$A$4:$BO$142,$L114,FALSE))</f>
        <v>0</v>
      </c>
      <c r="X114" s="38">
        <f>IF(X104=0,0,VLOOKUP(X104,FAC_TOTALS_APTA!$A$4:$BO$142,$L114,FALSE))</f>
        <v>0</v>
      </c>
      <c r="Y114" s="38">
        <f>IF(Y104=0,0,VLOOKUP(Y104,FAC_TOTALS_APTA!$A$4:$BO$142,$L114,FALSE))</f>
        <v>0</v>
      </c>
      <c r="Z114" s="38">
        <f>IF(Z104=0,0,VLOOKUP(Z104,FAC_TOTALS_APTA!$A$4:$BO$142,$L114,FALSE))</f>
        <v>0</v>
      </c>
      <c r="AA114" s="38">
        <f>IF(AA104=0,0,VLOOKUP(AA104,FAC_TOTALS_APTA!$A$4:$BO$142,$L114,FALSE))</f>
        <v>0</v>
      </c>
      <c r="AB114" s="38">
        <f>IF(AB104=0,0,VLOOKUP(AB104,FAC_TOTALS_APTA!$A$4:$BO$142,$L114,FALSE))</f>
        <v>0</v>
      </c>
      <c r="AC114" s="42">
        <f t="shared" si="27"/>
        <v>-204375547.10182461</v>
      </c>
      <c r="AD114" s="42">
        <f>AE114*G123</f>
        <v>-195399948.0251945</v>
      </c>
      <c r="AE114" s="43">
        <f>AC114/G121</f>
        <v>-0.16589238570403916</v>
      </c>
    </row>
    <row r="115" spans="2:31" ht="15.75" customHeight="1" x14ac:dyDescent="0.25">
      <c r="B115" s="34" t="s">
        <v>67</v>
      </c>
      <c r="C115" s="37"/>
      <c r="D115" s="9" t="s">
        <v>41</v>
      </c>
      <c r="E115" s="79">
        <v>8.3000000000000001E-3</v>
      </c>
      <c r="F115" s="9">
        <f>MATCH($D115,FAC_TOTALS_APTA!$A$2:$BO$2,)</f>
        <v>20</v>
      </c>
      <c r="G115" s="44">
        <f>VLOOKUP(G104,FAC_TOTALS_APTA!$A$4:$BO$142,$F115,FALSE)</f>
        <v>0</v>
      </c>
      <c r="H115" s="44">
        <f>VLOOKUP(H104,FAC_TOTALS_APTA!$A$4:$BO$142,$F115,FALSE)</f>
        <v>0</v>
      </c>
      <c r="I115" s="40" t="str">
        <f t="shared" si="24"/>
        <v>-</v>
      </c>
      <c r="J115" s="41" t="str">
        <f t="shared" si="25"/>
        <v/>
      </c>
      <c r="K115" s="41" t="str">
        <f t="shared" si="26"/>
        <v>YEARS_SINCE_TNC_RAIL_FAC</v>
      </c>
      <c r="L115" s="9">
        <f>MATCH($K115,FAC_TOTALS_APTA!$A$2:$BM$2,)</f>
        <v>32</v>
      </c>
      <c r="M115" s="38">
        <f>IF(M104=0,0,VLOOKUP(M104,FAC_TOTALS_APTA!$A$4:$BO$142,$L115,FALSE))</f>
        <v>0</v>
      </c>
      <c r="N115" s="38">
        <f>IF(N104=0,0,VLOOKUP(N104,FAC_TOTALS_APTA!$A$4:$BO$142,$L115,FALSE))</f>
        <v>0</v>
      </c>
      <c r="O115" s="38">
        <f>IF(O104=0,0,VLOOKUP(O104,FAC_TOTALS_APTA!$A$4:$BO$142,$L115,FALSE))</f>
        <v>0</v>
      </c>
      <c r="P115" s="38">
        <f>IF(P104=0,0,VLOOKUP(P104,FAC_TOTALS_APTA!$A$4:$BO$142,$L115,FALSE))</f>
        <v>0</v>
      </c>
      <c r="Q115" s="38">
        <f>IF(Q104=0,0,VLOOKUP(Q104,FAC_TOTALS_APTA!$A$4:$BO$142,$L115,FALSE))</f>
        <v>0</v>
      </c>
      <c r="R115" s="38">
        <f>IF(R104=0,0,VLOOKUP(R104,FAC_TOTALS_APTA!$A$4:$BO$142,$L115,FALSE))</f>
        <v>0</v>
      </c>
      <c r="S115" s="38">
        <f>IF(S104=0,0,VLOOKUP(S104,FAC_TOTALS_APTA!$A$4:$BO$142,$L115,FALSE))</f>
        <v>0</v>
      </c>
      <c r="T115" s="38">
        <f>IF(T104=0,0,VLOOKUP(T104,FAC_TOTALS_APTA!$A$4:$BO$142,$L115,FALSE))</f>
        <v>0</v>
      </c>
      <c r="U115" s="38">
        <f>IF(U104=0,0,VLOOKUP(U104,FAC_TOTALS_APTA!$A$4:$BO$142,$L115,FALSE))</f>
        <v>0</v>
      </c>
      <c r="V115" s="38">
        <f>IF(V104=0,0,VLOOKUP(V104,FAC_TOTALS_APTA!$A$4:$BO$142,$L115,FALSE))</f>
        <v>0</v>
      </c>
      <c r="W115" s="38">
        <f>IF(W104=0,0,VLOOKUP(W104,FAC_TOTALS_APTA!$A$4:$BO$142,$L115,FALSE))</f>
        <v>0</v>
      </c>
      <c r="X115" s="38">
        <f>IF(X104=0,0,VLOOKUP(X104,FAC_TOTALS_APTA!$A$4:$BO$142,$L115,FALSE))</f>
        <v>0</v>
      </c>
      <c r="Y115" s="38">
        <f>IF(Y104=0,0,VLOOKUP(Y104,FAC_TOTALS_APTA!$A$4:$BO$142,$L115,FALSE))</f>
        <v>0</v>
      </c>
      <c r="Z115" s="38">
        <f>IF(Z104=0,0,VLOOKUP(Z104,FAC_TOTALS_APTA!$A$4:$BO$142,$L115,FALSE))</f>
        <v>0</v>
      </c>
      <c r="AA115" s="38">
        <f>IF(AA104=0,0,VLOOKUP(AA104,FAC_TOTALS_APTA!$A$4:$BO$142,$L115,FALSE))</f>
        <v>0</v>
      </c>
      <c r="AB115" s="38">
        <f>IF(AB104=0,0,VLOOKUP(AB104,FAC_TOTALS_APTA!$A$4:$BO$142,$L115,FALSE))</f>
        <v>0</v>
      </c>
      <c r="AC115" s="42">
        <f t="shared" si="27"/>
        <v>0</v>
      </c>
      <c r="AD115" s="42">
        <f>AE115*G123</f>
        <v>0</v>
      </c>
      <c r="AE115" s="43">
        <f>AC115/G121</f>
        <v>0</v>
      </c>
    </row>
    <row r="116" spans="2:31" x14ac:dyDescent="0.25">
      <c r="B116" s="34" t="s">
        <v>68</v>
      </c>
      <c r="C116" s="37"/>
      <c r="D116" s="9" t="s">
        <v>60</v>
      </c>
      <c r="E116" s="79">
        <v>7.7000000000000002E-3</v>
      </c>
      <c r="F116" s="9">
        <f>MATCH($D116,FAC_TOTALS_APTA!$A$2:$BO$2,)</f>
        <v>21</v>
      </c>
      <c r="G116" s="44">
        <f>VLOOKUP(G104,FAC_TOTALS_APTA!$A$4:$BO$142,$F116,FALSE)</f>
        <v>0</v>
      </c>
      <c r="H116" s="44">
        <f>VLOOKUP(H104,FAC_TOTALS_APTA!$A$4:$BO$142,$F116,FALSE)</f>
        <v>1</v>
      </c>
      <c r="I116" s="40" t="str">
        <f t="shared" si="24"/>
        <v>-</v>
      </c>
      <c r="J116" s="41" t="str">
        <f t="shared" si="25"/>
        <v/>
      </c>
      <c r="K116" s="41" t="str">
        <f t="shared" si="26"/>
        <v>BIKE_SHARE_FAC</v>
      </c>
      <c r="L116" s="9">
        <f>MATCH($K116,FAC_TOTALS_APTA!$A$2:$BM$2,)</f>
        <v>33</v>
      </c>
      <c r="M116" s="38">
        <f>IF(M104=0,0,VLOOKUP(M104,FAC_TOTALS_APTA!$A$4:$BO$142,$L116,FALSE))</f>
        <v>20693956.632793799</v>
      </c>
      <c r="N116" s="38">
        <f>IF(N104=0,0,VLOOKUP(N104,FAC_TOTALS_APTA!$A$4:$BO$142,$L116,FALSE))</f>
        <v>0</v>
      </c>
      <c r="O116" s="38">
        <f>IF(O104=0,0,VLOOKUP(O104,FAC_TOTALS_APTA!$A$4:$BO$142,$L116,FALSE))</f>
        <v>0</v>
      </c>
      <c r="P116" s="38">
        <f>IF(P104=0,0,VLOOKUP(P104,FAC_TOTALS_APTA!$A$4:$BO$142,$L116,FALSE))</f>
        <v>0</v>
      </c>
      <c r="Q116" s="38">
        <f>IF(Q104=0,0,VLOOKUP(Q104,FAC_TOTALS_APTA!$A$4:$BO$142,$L116,FALSE))</f>
        <v>0</v>
      </c>
      <c r="R116" s="38">
        <f>IF(R104=0,0,VLOOKUP(R104,FAC_TOTALS_APTA!$A$4:$BO$142,$L116,FALSE))</f>
        <v>0</v>
      </c>
      <c r="S116" s="38">
        <f>IF(S104=0,0,VLOOKUP(S104,FAC_TOTALS_APTA!$A$4:$BO$142,$L116,FALSE))</f>
        <v>0</v>
      </c>
      <c r="T116" s="38">
        <f>IF(T104=0,0,VLOOKUP(T104,FAC_TOTALS_APTA!$A$4:$BO$142,$L116,FALSE))</f>
        <v>0</v>
      </c>
      <c r="U116" s="38">
        <f>IF(U104=0,0,VLOOKUP(U104,FAC_TOTALS_APTA!$A$4:$BO$142,$L116,FALSE))</f>
        <v>0</v>
      </c>
      <c r="V116" s="38">
        <f>IF(V104=0,0,VLOOKUP(V104,FAC_TOTALS_APTA!$A$4:$BO$142,$L116,FALSE))</f>
        <v>0</v>
      </c>
      <c r="W116" s="38">
        <f>IF(W104=0,0,VLOOKUP(W104,FAC_TOTALS_APTA!$A$4:$BO$142,$L116,FALSE))</f>
        <v>0</v>
      </c>
      <c r="X116" s="38">
        <f>IF(X104=0,0,VLOOKUP(X104,FAC_TOTALS_APTA!$A$4:$BO$142,$L116,FALSE))</f>
        <v>0</v>
      </c>
      <c r="Y116" s="38">
        <f>IF(Y104=0,0,VLOOKUP(Y104,FAC_TOTALS_APTA!$A$4:$BO$142,$L116,FALSE))</f>
        <v>0</v>
      </c>
      <c r="Z116" s="38">
        <f>IF(Z104=0,0,VLOOKUP(Z104,FAC_TOTALS_APTA!$A$4:$BO$142,$L116,FALSE))</f>
        <v>0</v>
      </c>
      <c r="AA116" s="38">
        <f>IF(AA104=0,0,VLOOKUP(AA104,FAC_TOTALS_APTA!$A$4:$BO$142,$L116,FALSE))</f>
        <v>0</v>
      </c>
      <c r="AB116" s="38">
        <f>IF(AB104=0,0,VLOOKUP(AB104,FAC_TOTALS_APTA!$A$4:$BO$142,$L116,FALSE))</f>
        <v>0</v>
      </c>
      <c r="AC116" s="42">
        <f t="shared" si="27"/>
        <v>20693956.632793799</v>
      </c>
      <c r="AD116" s="42">
        <f>AE116*G123</f>
        <v>19785136.274003092</v>
      </c>
      <c r="AE116" s="43">
        <f>AC116/G121</f>
        <v>1.6797360957080173E-2</v>
      </c>
    </row>
    <row r="117" spans="2:31" x14ac:dyDescent="0.25">
      <c r="B117" s="13" t="s">
        <v>69</v>
      </c>
      <c r="C117" s="36"/>
      <c r="D117" s="10" t="s">
        <v>61</v>
      </c>
      <c r="E117" s="80">
        <v>-3.6999999999999998E-2</v>
      </c>
      <c r="F117" s="10">
        <f>MATCH($D117,FAC_TOTALS_APTA!$A$2:$BO$2,)</f>
        <v>22</v>
      </c>
      <c r="G117" s="47">
        <f>VLOOKUP(G104,FAC_TOTALS_APTA!$A$4:$BO$142,$F117,FALSE)</f>
        <v>0</v>
      </c>
      <c r="H117" s="47">
        <f>VLOOKUP(H104,FAC_TOTALS_APTA!$A$4:$BO$142,$F117,FALSE)</f>
        <v>1</v>
      </c>
      <c r="I117" s="48" t="str">
        <f t="shared" si="24"/>
        <v>-</v>
      </c>
      <c r="J117" s="49" t="str">
        <f t="shared" si="25"/>
        <v/>
      </c>
      <c r="K117" s="49" t="str">
        <f t="shared" si="26"/>
        <v>scooter_flag_FAC</v>
      </c>
      <c r="L117" s="10">
        <f>MATCH($K117,FAC_TOTALS_APTA!$A$2:$BM$2,)</f>
        <v>34</v>
      </c>
      <c r="M117" s="50">
        <f>IF(M104=0,0,VLOOKUP(M104,FAC_TOTALS_APTA!$A$4:$BO$142,$L117,FALSE))</f>
        <v>0</v>
      </c>
      <c r="N117" s="50">
        <f>IF(N104=0,0,VLOOKUP(N104,FAC_TOTALS_APTA!$A$4:$BO$142,$L117,FALSE))</f>
        <v>0</v>
      </c>
      <c r="O117" s="50">
        <f>IF(O104=0,0,VLOOKUP(O104,FAC_TOTALS_APTA!$A$4:$BO$142,$L117,FALSE))</f>
        <v>0</v>
      </c>
      <c r="P117" s="50">
        <f>IF(P104=0,0,VLOOKUP(P104,FAC_TOTALS_APTA!$A$4:$BO$142,$L117,FALSE))</f>
        <v>0</v>
      </c>
      <c r="Q117" s="50">
        <f>IF(Q104=0,0,VLOOKUP(Q104,FAC_TOTALS_APTA!$A$4:$BO$142,$L117,FALSE))</f>
        <v>0</v>
      </c>
      <c r="R117" s="50">
        <f>IF(R104=0,0,VLOOKUP(R104,FAC_TOTALS_APTA!$A$4:$BO$142,$L117,FALSE))</f>
        <v>-33909969.717247903</v>
      </c>
      <c r="S117" s="50">
        <f>IF(S104=0,0,VLOOKUP(S104,FAC_TOTALS_APTA!$A$4:$BO$142,$L117,FALSE))</f>
        <v>0</v>
      </c>
      <c r="T117" s="50">
        <f>IF(T104=0,0,VLOOKUP(T104,FAC_TOTALS_APTA!$A$4:$BO$142,$L117,FALSE))</f>
        <v>0</v>
      </c>
      <c r="U117" s="50">
        <f>IF(U104=0,0,VLOOKUP(U104,FAC_TOTALS_APTA!$A$4:$BO$142,$L117,FALSE))</f>
        <v>0</v>
      </c>
      <c r="V117" s="50">
        <f>IF(V104=0,0,VLOOKUP(V104,FAC_TOTALS_APTA!$A$4:$BO$142,$L117,FALSE))</f>
        <v>0</v>
      </c>
      <c r="W117" s="50">
        <f>IF(W104=0,0,VLOOKUP(W104,FAC_TOTALS_APTA!$A$4:$BO$142,$L117,FALSE))</f>
        <v>0</v>
      </c>
      <c r="X117" s="50">
        <f>IF(X104=0,0,VLOOKUP(X104,FAC_TOTALS_APTA!$A$4:$BO$142,$L117,FALSE))</f>
        <v>0</v>
      </c>
      <c r="Y117" s="50">
        <f>IF(Y104=0,0,VLOOKUP(Y104,FAC_TOTALS_APTA!$A$4:$BO$142,$L117,FALSE))</f>
        <v>0</v>
      </c>
      <c r="Z117" s="50">
        <f>IF(Z104=0,0,VLOOKUP(Z104,FAC_TOTALS_APTA!$A$4:$BO$142,$L117,FALSE))</f>
        <v>0</v>
      </c>
      <c r="AA117" s="50">
        <f>IF(AA104=0,0,VLOOKUP(AA104,FAC_TOTALS_APTA!$A$4:$BO$142,$L117,FALSE))</f>
        <v>0</v>
      </c>
      <c r="AB117" s="50">
        <f>IF(AB104=0,0,VLOOKUP(AB104,FAC_TOTALS_APTA!$A$4:$BO$142,$L117,FALSE))</f>
        <v>0</v>
      </c>
      <c r="AC117" s="51">
        <f t="shared" si="27"/>
        <v>-33909969.717247903</v>
      </c>
      <c r="AD117" s="51">
        <f>AE117*G123</f>
        <v>-32420739.243256584</v>
      </c>
      <c r="AE117" s="52">
        <f>AC117/G121</f>
        <v>-2.7524847543249732E-2</v>
      </c>
    </row>
    <row r="118" spans="2:31" x14ac:dyDescent="0.25">
      <c r="B118" s="53" t="s">
        <v>77</v>
      </c>
      <c r="C118" s="54"/>
      <c r="D118" s="53" t="s">
        <v>64</v>
      </c>
      <c r="E118" s="55"/>
      <c r="F118" s="56"/>
      <c r="G118" s="57"/>
      <c r="H118" s="57"/>
      <c r="I118" s="58"/>
      <c r="J118" s="59"/>
      <c r="K118" s="59" t="str">
        <f t="shared" ref="K118" si="28">CONCATENATE(D118,J118,"_FAC")</f>
        <v>New_Reporter_FAC</v>
      </c>
      <c r="L118" s="56">
        <f>MATCH($K118,FAC_TOTALS_APTA!$A$2:$BM$2,)</f>
        <v>38</v>
      </c>
      <c r="M118" s="57">
        <f>IF(M104=0,0,VLOOKUP(M104,FAC_TOTALS_APTA!$A$4:$BO$142,$L118,FALSE))</f>
        <v>0</v>
      </c>
      <c r="N118" s="57">
        <f>IF(N104=0,0,VLOOKUP(N104,FAC_TOTALS_APTA!$A$4:$BO$142,$L118,FALSE))</f>
        <v>0</v>
      </c>
      <c r="O118" s="57">
        <f>IF(O104=0,0,VLOOKUP(O104,FAC_TOTALS_APTA!$A$4:$BO$142,$L118,FALSE))</f>
        <v>0</v>
      </c>
      <c r="P118" s="57">
        <f>IF(P104=0,0,VLOOKUP(P104,FAC_TOTALS_APTA!$A$4:$BO$142,$L118,FALSE))</f>
        <v>0</v>
      </c>
      <c r="Q118" s="57">
        <f>IF(Q104=0,0,VLOOKUP(Q104,FAC_TOTALS_APTA!$A$4:$BO$142,$L118,FALSE))</f>
        <v>0</v>
      </c>
      <c r="R118" s="57">
        <f>IF(R104=0,0,VLOOKUP(R104,FAC_TOTALS_APTA!$A$4:$BO$142,$L118,FALSE))</f>
        <v>0</v>
      </c>
      <c r="S118" s="57">
        <f>IF(S104=0,0,VLOOKUP(S104,FAC_TOTALS_APTA!$A$4:$BO$142,$L118,FALSE))</f>
        <v>0</v>
      </c>
      <c r="T118" s="57">
        <f>IF(T104=0,0,VLOOKUP(T104,FAC_TOTALS_APTA!$A$4:$BO$142,$L118,FALSE))</f>
        <v>0</v>
      </c>
      <c r="U118" s="57">
        <f>IF(U104=0,0,VLOOKUP(U104,FAC_TOTALS_APTA!$A$4:$BO$142,$L118,FALSE))</f>
        <v>0</v>
      </c>
      <c r="V118" s="57">
        <f>IF(V104=0,0,VLOOKUP(V104,FAC_TOTALS_APTA!$A$4:$BO$142,$L118,FALSE))</f>
        <v>0</v>
      </c>
      <c r="W118" s="57">
        <f>IF(W104=0,0,VLOOKUP(W104,FAC_TOTALS_APTA!$A$4:$BO$142,$L118,FALSE))</f>
        <v>0</v>
      </c>
      <c r="X118" s="57">
        <f>IF(X104=0,0,VLOOKUP(X104,FAC_TOTALS_APTA!$A$4:$BO$142,$L118,FALSE))</f>
        <v>0</v>
      </c>
      <c r="Y118" s="57">
        <f>IF(Y104=0,0,VLOOKUP(Y104,FAC_TOTALS_APTA!$A$4:$BO$142,$L118,FALSE))</f>
        <v>0</v>
      </c>
      <c r="Z118" s="57">
        <f>IF(Z104=0,0,VLOOKUP(Z104,FAC_TOTALS_APTA!$A$4:$BO$142,$L118,FALSE))</f>
        <v>0</v>
      </c>
      <c r="AA118" s="57">
        <f>IF(AA104=0,0,VLOOKUP(AA104,FAC_TOTALS_APTA!$A$4:$BO$142,$L118,FALSE))</f>
        <v>0</v>
      </c>
      <c r="AB118" s="57">
        <f>IF(AB104=0,0,VLOOKUP(AB104,FAC_TOTALS_APTA!$A$4:$BO$142,$L118,FALSE))</f>
        <v>0</v>
      </c>
      <c r="AC118" s="60">
        <f>SUM(M118:AB118)</f>
        <v>0</v>
      </c>
      <c r="AD118" s="60">
        <f>AC118</f>
        <v>0</v>
      </c>
      <c r="AE118" s="61">
        <f>AC118/G123</f>
        <v>0</v>
      </c>
    </row>
    <row r="119" spans="2:31" ht="15.75" customHeight="1" x14ac:dyDescent="0.25">
      <c r="B119" s="34"/>
      <c r="C119" s="9"/>
      <c r="D119" s="9"/>
      <c r="E119" s="9"/>
      <c r="F119" s="9"/>
      <c r="G119" s="9"/>
      <c r="H119" s="9"/>
      <c r="I119" s="6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42"/>
      <c r="AE119" s="9"/>
    </row>
    <row r="120" spans="2:31" x14ac:dyDescent="0.25">
      <c r="B120" s="34" t="s">
        <v>35</v>
      </c>
      <c r="C120" s="37"/>
      <c r="D120" s="9"/>
      <c r="E120" s="39"/>
      <c r="F120" s="9"/>
      <c r="G120" s="38"/>
      <c r="H120" s="38"/>
      <c r="I120" s="40"/>
      <c r="J120" s="41"/>
      <c r="K120" s="49"/>
      <c r="L120" s="10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42">
        <f>SUM(AC106:AC118)</f>
        <v>-236736925.66472083</v>
      </c>
      <c r="AD120" s="42">
        <f>SUM(AD106:AD118)</f>
        <v>-226340105.88108075</v>
      </c>
      <c r="AE120" s="43">
        <f>AC120/G123</f>
        <v>-0.20098702061935322</v>
      </c>
    </row>
    <row r="121" spans="2:31" ht="15.75" customHeight="1" x14ac:dyDescent="0.25">
      <c r="B121" s="11" t="s">
        <v>29</v>
      </c>
      <c r="C121" s="63"/>
      <c r="D121" s="12" t="s">
        <v>6</v>
      </c>
      <c r="E121" s="64"/>
      <c r="F121" s="12">
        <f>MATCH($D121,FAC_TOTALS_APTA!$A$2:$BM$2,)</f>
        <v>9</v>
      </c>
      <c r="G121" s="65">
        <f>VLOOKUP(G104,FAC_TOTALS_APTA!$A$4:$BO$142,$F121,FALSE)</f>
        <v>1231976659.05198</v>
      </c>
      <c r="H121" s="65">
        <f>VLOOKUP(H104,FAC_TOTALS_APTA!$A$4:$BM$142,$F121,FALSE)</f>
        <v>990728689.18189502</v>
      </c>
      <c r="I121" s="66">
        <f t="shared" ref="I121" si="29">H121/G121-1</f>
        <v>-0.19582186731989548</v>
      </c>
      <c r="J121" s="67"/>
      <c r="K121" s="49"/>
      <c r="L121" s="10"/>
      <c r="M121" s="68">
        <f>SUM(M106:M111)</f>
        <v>68847286.822120681</v>
      </c>
      <c r="N121" s="68">
        <f>SUM(N106:N111)</f>
        <v>12294608.24315683</v>
      </c>
      <c r="O121" s="68">
        <f>SUM(O106:O111)</f>
        <v>-68755740.405913725</v>
      </c>
      <c r="P121" s="68">
        <f>SUM(P106:P111)</f>
        <v>-27298303.769696321</v>
      </c>
      <c r="Q121" s="68">
        <f>SUM(Q106:Q111)</f>
        <v>862101.68702620512</v>
      </c>
      <c r="R121" s="68">
        <f>SUM(R106:R111)</f>
        <v>21273406.385716666</v>
      </c>
      <c r="S121" s="68">
        <f>SUM(S106:S111)</f>
        <v>0</v>
      </c>
      <c r="T121" s="68">
        <f>SUM(T106:T111)</f>
        <v>0</v>
      </c>
      <c r="U121" s="68">
        <f>SUM(U106:U111)</f>
        <v>0</v>
      </c>
      <c r="V121" s="68">
        <f>SUM(V106:V111)</f>
        <v>0</v>
      </c>
      <c r="W121" s="68">
        <f>SUM(W106:W111)</f>
        <v>0</v>
      </c>
      <c r="X121" s="68">
        <f>SUM(X106:X111)</f>
        <v>0</v>
      </c>
      <c r="Y121" s="68">
        <f>SUM(Y106:Y111)</f>
        <v>0</v>
      </c>
      <c r="Z121" s="68">
        <f>SUM(Z106:Z111)</f>
        <v>0</v>
      </c>
      <c r="AA121" s="68">
        <f>SUM(AA106:AA111)</f>
        <v>0</v>
      </c>
      <c r="AB121" s="68">
        <f>SUM(AB106:AB111)</f>
        <v>0</v>
      </c>
      <c r="AC121" s="69"/>
      <c r="AD121" s="69"/>
      <c r="AE121" s="70"/>
    </row>
    <row r="122" spans="2:31" ht="13.5" thickBot="1" x14ac:dyDescent="0.3">
      <c r="B122" s="14" t="s">
        <v>38</v>
      </c>
      <c r="C122" s="152"/>
      <c r="D122" s="32"/>
      <c r="E122" s="153"/>
      <c r="F122" s="32"/>
      <c r="G122" s="72"/>
      <c r="H122" s="72"/>
      <c r="I122" s="73"/>
      <c r="J122" s="74"/>
      <c r="K122" s="74"/>
      <c r="L122" s="32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75">
        <f>AC123-AC120</f>
        <v>166329689.66472083</v>
      </c>
      <c r="AD122" s="75"/>
      <c r="AE122" s="76">
        <f>AE123-AE120</f>
        <v>0.14121205921884503</v>
      </c>
    </row>
    <row r="123" spans="2:31" ht="13.5" customHeight="1" thickTop="1" thickBot="1" x14ac:dyDescent="0.3">
      <c r="B123" s="14" t="s">
        <v>73</v>
      </c>
      <c r="C123" s="32"/>
      <c r="D123" s="32" t="s">
        <v>4</v>
      </c>
      <c r="E123" s="32"/>
      <c r="F123" s="32">
        <f>MATCH($D123,FAC_TOTALS_APTA!$A$2:$BM$2,)</f>
        <v>7</v>
      </c>
      <c r="G123" s="72">
        <f>VLOOKUP(G104,FAC_TOTALS_APTA!$A$4:$BM$142,$F123,FALSE)</f>
        <v>1177871709.99999</v>
      </c>
      <c r="H123" s="72">
        <f>VLOOKUP(H104,FAC_TOTALS_APTA!$A$4:$BM$142,$F123,FALSE)</f>
        <v>1107464473.99999</v>
      </c>
      <c r="I123" s="73">
        <f t="shared" ref="I123" si="30">H123/G123-1</f>
        <v>-5.9774961400508198E-2</v>
      </c>
      <c r="J123" s="74"/>
      <c r="K123" s="74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75">
        <f>H123-G123</f>
        <v>-70407236</v>
      </c>
      <c r="AD123" s="75"/>
      <c r="AE123" s="76">
        <f>I123</f>
        <v>-5.9774961400508198E-2</v>
      </c>
    </row>
    <row r="124" spans="2:31" ht="14.25" thickTop="1" thickBot="1" x14ac:dyDescent="0.3">
      <c r="B124" s="139" t="s">
        <v>80</v>
      </c>
      <c r="C124" s="140"/>
      <c r="D124" s="140"/>
      <c r="E124" s="141"/>
      <c r="F124" s="140"/>
      <c r="G124" s="142"/>
      <c r="H124" s="142"/>
      <c r="I124" s="143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4">
        <f>AE123</f>
        <v>-5.9774961400508198E-2</v>
      </c>
    </row>
    <row r="125" spans="2:31" ht="13.5" thickTop="1" x14ac:dyDescent="0.25"/>
  </sheetData>
  <mergeCells count="8">
    <mergeCell ref="G101:I101"/>
    <mergeCell ref="AC101:AE101"/>
    <mergeCell ref="G8:I8"/>
    <mergeCell ref="AC8:AE8"/>
    <mergeCell ref="G39:I39"/>
    <mergeCell ref="AC39:AE39"/>
    <mergeCell ref="G70:I70"/>
    <mergeCell ref="AC70:AE7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showGridLines="0" topLeftCell="A75" workbookViewId="0">
      <selection activeCell="D108" sqref="D108"/>
    </sheetView>
  </sheetViews>
  <sheetFormatPr defaultColWidth="11" defaultRowHeight="12.75" x14ac:dyDescent="0.25"/>
  <cols>
    <col min="1" max="1" width="11" style="15"/>
    <col min="2" max="2" width="26.875" style="16" bestFit="1" customWidth="1"/>
    <col min="3" max="3" width="6.5" style="17" customWidth="1"/>
    <col min="4" max="4" width="25.375" style="17" customWidth="1"/>
    <col min="5" max="5" width="5" style="18" customWidth="1"/>
    <col min="6" max="6" width="11" style="17" hidden="1" customWidth="1"/>
    <col min="7" max="8" width="10.5" style="17" customWidth="1"/>
    <col min="9" max="9" width="6.5" style="19" bestFit="1" customWidth="1"/>
    <col min="10" max="10" width="11" style="17" hidden="1" customWidth="1"/>
    <col min="11" max="11" width="24.625" style="17" hidden="1" customWidth="1"/>
    <col min="12" max="12" width="12.625" style="17" hidden="1" customWidth="1"/>
    <col min="13" max="13" width="13.625" style="17" hidden="1" customWidth="1"/>
    <col min="14" max="14" width="13.125" style="17" hidden="1" customWidth="1"/>
    <col min="15" max="15" width="11.125" style="17" hidden="1" customWidth="1"/>
    <col min="16" max="28" width="11.625" style="17" hidden="1" customWidth="1"/>
    <col min="29" max="29" width="16.5" style="17" hidden="1" customWidth="1"/>
    <col min="30" max="30" width="11" style="17" hidden="1" customWidth="1"/>
    <col min="31" max="31" width="11.625" style="17" customWidth="1"/>
    <col min="32" max="32" width="15.375" style="15" customWidth="1"/>
    <col min="33" max="16384" width="11" style="17"/>
  </cols>
  <sheetData>
    <row r="1" spans="1:32" x14ac:dyDescent="0.25">
      <c r="B1" s="16" t="s">
        <v>53</v>
      </c>
      <c r="C1" s="17">
        <v>2012</v>
      </c>
    </row>
    <row r="2" spans="1:32" x14ac:dyDescent="0.25">
      <c r="B2" s="16" t="s">
        <v>54</v>
      </c>
      <c r="C2" s="17">
        <v>2018</v>
      </c>
    </row>
    <row r="3" spans="1:32" x14ac:dyDescent="0.25">
      <c r="B3" s="20" t="s">
        <v>33</v>
      </c>
      <c r="C3" s="21"/>
      <c r="D3" s="21"/>
      <c r="E3" s="22"/>
      <c r="F3" s="21"/>
      <c r="G3" s="21"/>
      <c r="H3" s="21"/>
      <c r="I3" s="23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2" x14ac:dyDescent="0.25">
      <c r="B4" s="24" t="s">
        <v>22</v>
      </c>
      <c r="C4" s="25" t="s">
        <v>23</v>
      </c>
      <c r="D4" s="15"/>
      <c r="E4" s="9"/>
      <c r="F4" s="15"/>
      <c r="G4" s="15"/>
      <c r="H4" s="15"/>
      <c r="I4" s="2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2" x14ac:dyDescent="0.25">
      <c r="B5" s="24"/>
      <c r="C5" s="25"/>
      <c r="D5" s="15"/>
      <c r="E5" s="9"/>
      <c r="F5" s="15"/>
      <c r="G5" s="15"/>
      <c r="H5" s="15"/>
      <c r="I5" s="2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2" x14ac:dyDescent="0.25">
      <c r="B6" s="27" t="s">
        <v>21</v>
      </c>
      <c r="C6" s="28">
        <v>1</v>
      </c>
      <c r="D6" s="15"/>
      <c r="E6" s="9"/>
      <c r="F6" s="15"/>
      <c r="G6" s="15"/>
      <c r="H6" s="15"/>
      <c r="I6" s="2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2" ht="13.5" thickBot="1" x14ac:dyDescent="0.3">
      <c r="B7" s="29" t="s">
        <v>49</v>
      </c>
      <c r="C7" s="30">
        <v>1</v>
      </c>
      <c r="D7" s="31"/>
      <c r="E7" s="32"/>
      <c r="F7" s="31"/>
      <c r="G7" s="31"/>
      <c r="H7" s="31"/>
      <c r="I7" s="33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2" ht="13.5" thickTop="1" x14ac:dyDescent="0.25">
      <c r="B8" s="34"/>
      <c r="C8" s="9"/>
      <c r="D8" s="9"/>
      <c r="E8" s="9"/>
      <c r="F8" s="9"/>
      <c r="G8" s="166" t="s">
        <v>74</v>
      </c>
      <c r="H8" s="166"/>
      <c r="I8" s="16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166" t="s">
        <v>81</v>
      </c>
      <c r="AD8" s="166"/>
      <c r="AE8" s="166"/>
    </row>
    <row r="9" spans="1:32" x14ac:dyDescent="0.25">
      <c r="B9" s="13" t="s">
        <v>24</v>
      </c>
      <c r="C9" s="36" t="s">
        <v>25</v>
      </c>
      <c r="D9" s="10" t="s">
        <v>26</v>
      </c>
      <c r="E9" s="10" t="s">
        <v>34</v>
      </c>
      <c r="F9" s="10"/>
      <c r="G9" s="36">
        <f>$C$1</f>
        <v>2012</v>
      </c>
      <c r="H9" s="36">
        <f>$C$2</f>
        <v>2018</v>
      </c>
      <c r="I9" s="36" t="s">
        <v>30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 t="s">
        <v>79</v>
      </c>
      <c r="AD9" s="36" t="s">
        <v>32</v>
      </c>
      <c r="AE9" s="36" t="s">
        <v>30</v>
      </c>
    </row>
    <row r="10" spans="1:32" s="18" customFormat="1" hidden="1" x14ac:dyDescent="0.25">
      <c r="A10" s="9"/>
      <c r="B10" s="34"/>
      <c r="C10" s="37"/>
      <c r="D10" s="9"/>
      <c r="E10" s="9"/>
      <c r="F10" s="9"/>
      <c r="G10" s="9"/>
      <c r="H10" s="9"/>
      <c r="I10" s="37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  <c r="AF10" s="9"/>
    </row>
    <row r="11" spans="1:32" hidden="1" x14ac:dyDescent="0.25">
      <c r="B11" s="34"/>
      <c r="C11" s="37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7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  <c r="AE11" s="9"/>
    </row>
    <row r="12" spans="1:32" hidden="1" x14ac:dyDescent="0.25">
      <c r="B12" s="34"/>
      <c r="C12" s="37"/>
      <c r="D12" s="9"/>
      <c r="E12" s="9"/>
      <c r="F12" s="9" t="s">
        <v>31</v>
      </c>
      <c r="G12" s="38"/>
      <c r="H12" s="38"/>
      <c r="I12" s="37"/>
      <c r="J12" s="9"/>
      <c r="K12" s="9"/>
      <c r="L12" s="9" t="s">
        <v>31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2" s="18" customFormat="1" x14ac:dyDescent="0.25">
      <c r="A13" s="9"/>
      <c r="B13" s="34" t="s">
        <v>48</v>
      </c>
      <c r="C13" s="37" t="s">
        <v>27</v>
      </c>
      <c r="D13" s="9" t="s">
        <v>8</v>
      </c>
      <c r="E13" s="79">
        <v>0.86939999999999995</v>
      </c>
      <c r="F13" s="9">
        <f>MATCH($D13,FAC_TOTALS_APTA!$A$2:$BO$2,)</f>
        <v>11</v>
      </c>
      <c r="G13" s="38">
        <f>VLOOKUP(G11,FAC_TOTALS_APTA!$A$4:$BO$142,$F13,FALSE)</f>
        <v>62726144.354737803</v>
      </c>
      <c r="H13" s="38">
        <f>VLOOKUP(H11,FAC_TOTALS_APTA!$A$4:$BO$142,$F13,FALSE)</f>
        <v>69714209.321614698</v>
      </c>
      <c r="I13" s="40">
        <f>IFERROR(H13/G13-1,"-")</f>
        <v>0.11140593828558942</v>
      </c>
      <c r="J13" s="41" t="str">
        <f>IF(C13="Log","_log","")</f>
        <v>_log</v>
      </c>
      <c r="K13" s="41" t="str">
        <f>CONCATENATE(D13,J13,"_FAC")</f>
        <v>VRM_ADJ_log_FAC</v>
      </c>
      <c r="L13" s="9">
        <f>MATCH($K13,FAC_TOTALS_APTA!$A$2:$BM$2,)</f>
        <v>23</v>
      </c>
      <c r="M13" s="38">
        <f>IF(M11=0,0,VLOOKUP(M11,FAC_TOTALS_APTA!$A$4:$BO$142,$L13,FALSE))</f>
        <v>32071149.998560902</v>
      </c>
      <c r="N13" s="38">
        <f>IF(N11=0,0,VLOOKUP(N11,FAC_TOTALS_APTA!$A$4:$BO$142,$L13,FALSE))</f>
        <v>52992863.200651497</v>
      </c>
      <c r="O13" s="38">
        <f>IF(O11=0,0,VLOOKUP(O11,FAC_TOTALS_APTA!$A$4:$BO$142,$L13,FALSE))</f>
        <v>28897356.948959999</v>
      </c>
      <c r="P13" s="38">
        <f>IF(P11=0,0,VLOOKUP(P11,FAC_TOTALS_APTA!$A$4:$BO$142,$L13,FALSE))</f>
        <v>29640311.010266401</v>
      </c>
      <c r="Q13" s="38">
        <f>IF(Q11=0,0,VLOOKUP(Q11,FAC_TOTALS_APTA!$A$4:$BO$142,$L13,FALSE))</f>
        <v>35675145.382849202</v>
      </c>
      <c r="R13" s="38">
        <f>IF(R11=0,0,VLOOKUP(R11,FAC_TOTALS_APTA!$A$4:$BO$142,$L13,FALSE))</f>
        <v>11472664.836368401</v>
      </c>
      <c r="S13" s="38">
        <f>IF(S11=0,0,VLOOKUP(S11,FAC_TOTALS_APTA!$A$4:$BO$142,$L13,FALSE))</f>
        <v>0</v>
      </c>
      <c r="T13" s="38">
        <f>IF(T11=0,0,VLOOKUP(T11,FAC_TOTALS_APTA!$A$4:$BO$142,$L13,FALSE))</f>
        <v>0</v>
      </c>
      <c r="U13" s="38">
        <f>IF(U11=0,0,VLOOKUP(U11,FAC_TOTALS_APTA!$A$4:$BO$142,$L13,FALSE))</f>
        <v>0</v>
      </c>
      <c r="V13" s="38">
        <f>IF(V11=0,0,VLOOKUP(V11,FAC_TOTALS_APTA!$A$4:$BO$142,$L13,FALSE))</f>
        <v>0</v>
      </c>
      <c r="W13" s="38">
        <f>IF(W11=0,0,VLOOKUP(W11,FAC_TOTALS_APTA!$A$4:$BO$142,$L13,FALSE))</f>
        <v>0</v>
      </c>
      <c r="X13" s="38">
        <f>IF(X11=0,0,VLOOKUP(X11,FAC_TOTALS_APTA!$A$4:$BO$142,$L13,FALSE))</f>
        <v>0</v>
      </c>
      <c r="Y13" s="38">
        <f>IF(Y11=0,0,VLOOKUP(Y11,FAC_TOTALS_APTA!$A$4:$BO$142,$L13,FALSE))</f>
        <v>0</v>
      </c>
      <c r="Z13" s="38">
        <f>IF(Z11=0,0,VLOOKUP(Z11,FAC_TOTALS_APTA!$A$4:$BO$142,$L13,FALSE))</f>
        <v>0</v>
      </c>
      <c r="AA13" s="38">
        <f>IF(AA11=0,0,VLOOKUP(AA11,FAC_TOTALS_APTA!$A$4:$BO$142,$L13,FALSE))</f>
        <v>0</v>
      </c>
      <c r="AB13" s="38">
        <f>IF(AB11=0,0,VLOOKUP(AB11,FAC_TOTALS_APTA!$A$4:$BO$142,$L13,FALSE))</f>
        <v>0</v>
      </c>
      <c r="AC13" s="42">
        <f>SUM(M13:AB13)</f>
        <v>190749491.37765643</v>
      </c>
      <c r="AD13" s="42">
        <f>AE13*G30</f>
        <v>185060342.33679026</v>
      </c>
      <c r="AE13" s="43">
        <f>AC13/G28</f>
        <v>0.11832237740408555</v>
      </c>
      <c r="AF13" s="9"/>
    </row>
    <row r="14" spans="1:32" s="18" customFormat="1" x14ac:dyDescent="0.25">
      <c r="A14" s="9"/>
      <c r="B14" s="34" t="s">
        <v>75</v>
      </c>
      <c r="C14" s="37" t="s">
        <v>27</v>
      </c>
      <c r="D14" s="9" t="s">
        <v>20</v>
      </c>
      <c r="E14" s="79">
        <v>-0.35909999999999997</v>
      </c>
      <c r="F14" s="9">
        <f>MATCH($D14,FAC_TOTALS_APTA!$A$2:$BO$2,)</f>
        <v>12</v>
      </c>
      <c r="G14" s="78">
        <f>VLOOKUP(G11,FAC_TOTALS_APTA!$A$4:$BO$142,$F14,FALSE)</f>
        <v>1.9002067312497499</v>
      </c>
      <c r="H14" s="78">
        <f>VLOOKUP(H11,FAC_TOTALS_APTA!$A$4:$BO$142,$F14,FALSE)</f>
        <v>2.1532325278653901</v>
      </c>
      <c r="I14" s="40">
        <f t="shared" ref="I14:I24" si="1">IFERROR(H14/G14-1,"-")</f>
        <v>0.13315698363473705</v>
      </c>
      <c r="J14" s="41" t="str">
        <f t="shared" ref="J14:J24" si="2">IF(C14="Log","_log","")</f>
        <v>_log</v>
      </c>
      <c r="K14" s="41" t="str">
        <f t="shared" ref="K14:K24" si="3">CONCATENATE(D14,J14,"_FAC")</f>
        <v>FARE_per_UPT_2018_log_FAC</v>
      </c>
      <c r="L14" s="9">
        <f>MATCH($K14,FAC_TOTALS_APTA!$A$2:$BM$2,)</f>
        <v>24</v>
      </c>
      <c r="M14" s="38">
        <f>IF(M11=0,0,VLOOKUP(M11,FAC_TOTALS_APTA!$A$4:$BO$142,$L14,FALSE))</f>
        <v>-41221090.2402279</v>
      </c>
      <c r="N14" s="38">
        <f>IF(N11=0,0,VLOOKUP(N11,FAC_TOTALS_APTA!$A$4:$BO$142,$L14,FALSE))</f>
        <v>8474253.7116446793</v>
      </c>
      <c r="O14" s="38">
        <f>IF(O11=0,0,VLOOKUP(O11,FAC_TOTALS_APTA!$A$4:$BO$142,$L14,FALSE))</f>
        <v>-39380020.671666503</v>
      </c>
      <c r="P14" s="38">
        <f>IF(P11=0,0,VLOOKUP(P11,FAC_TOTALS_APTA!$A$4:$BO$142,$L14,FALSE))</f>
        <v>-14371514.9582422</v>
      </c>
      <c r="Q14" s="38">
        <f>IF(Q11=0,0,VLOOKUP(Q11,FAC_TOTALS_APTA!$A$4:$BO$142,$L14,FALSE))</f>
        <v>9119290.2266317401</v>
      </c>
      <c r="R14" s="38">
        <f>IF(R11=0,0,VLOOKUP(R11,FAC_TOTALS_APTA!$A$4:$BO$142,$L14,FALSE))</f>
        <v>2099650.3896805798</v>
      </c>
      <c r="S14" s="38">
        <f>IF(S11=0,0,VLOOKUP(S11,FAC_TOTALS_APTA!$A$4:$BO$142,$L14,FALSE))</f>
        <v>0</v>
      </c>
      <c r="T14" s="38">
        <f>IF(T11=0,0,VLOOKUP(T11,FAC_TOTALS_APTA!$A$4:$BO$142,$L14,FALSE))</f>
        <v>0</v>
      </c>
      <c r="U14" s="38">
        <f>IF(U11=0,0,VLOOKUP(U11,FAC_TOTALS_APTA!$A$4:$BO$142,$L14,FALSE))</f>
        <v>0</v>
      </c>
      <c r="V14" s="38">
        <f>IF(V11=0,0,VLOOKUP(V11,FAC_TOTALS_APTA!$A$4:$BO$142,$L14,FALSE))</f>
        <v>0</v>
      </c>
      <c r="W14" s="38">
        <f>IF(W11=0,0,VLOOKUP(W11,FAC_TOTALS_APTA!$A$4:$BO$142,$L14,FALSE))</f>
        <v>0</v>
      </c>
      <c r="X14" s="38">
        <f>IF(X11=0,0,VLOOKUP(X11,FAC_TOTALS_APTA!$A$4:$BO$142,$L14,FALSE))</f>
        <v>0</v>
      </c>
      <c r="Y14" s="38">
        <f>IF(Y11=0,0,VLOOKUP(Y11,FAC_TOTALS_APTA!$A$4:$BO$142,$L14,FALSE))</f>
        <v>0</v>
      </c>
      <c r="Z14" s="38">
        <f>IF(Z11=0,0,VLOOKUP(Z11,FAC_TOTALS_APTA!$A$4:$BO$142,$L14,FALSE))</f>
        <v>0</v>
      </c>
      <c r="AA14" s="38">
        <f>IF(AA11=0,0,VLOOKUP(AA11,FAC_TOTALS_APTA!$A$4:$BO$142,$L14,FALSE))</f>
        <v>0</v>
      </c>
      <c r="AB14" s="38">
        <f>IF(AB11=0,0,VLOOKUP(AB11,FAC_TOTALS_APTA!$A$4:$BO$142,$L14,FALSE))</f>
        <v>0</v>
      </c>
      <c r="AC14" s="42">
        <f t="shared" ref="AC14:AC24" si="4">SUM(M14:AB14)</f>
        <v>-75279431.542179614</v>
      </c>
      <c r="AD14" s="42">
        <f>AE14*G30</f>
        <v>-73034204.555402398</v>
      </c>
      <c r="AE14" s="43">
        <f>AC14/G28</f>
        <v>-4.6696016043700724E-2</v>
      </c>
      <c r="AF14" s="9"/>
    </row>
    <row r="15" spans="1:32" s="18" customFormat="1" x14ac:dyDescent="0.25">
      <c r="A15" s="9"/>
      <c r="B15" s="34" t="s">
        <v>71</v>
      </c>
      <c r="C15" s="37" t="s">
        <v>27</v>
      </c>
      <c r="D15" s="9" t="s">
        <v>9</v>
      </c>
      <c r="E15" s="79">
        <v>0.30969999999999998</v>
      </c>
      <c r="F15" s="9">
        <f>MATCH($D15,FAC_TOTALS_APTA!$A$2:$BO$2,)</f>
        <v>13</v>
      </c>
      <c r="G15" s="38">
        <f>VLOOKUP(G11,FAC_TOTALS_APTA!$A$4:$BO$142,$F15,FALSE)</f>
        <v>8781393.8450598791</v>
      </c>
      <c r="H15" s="38">
        <f>VLOOKUP(H11,FAC_TOTALS_APTA!$A$4:$BO$142,$F15,FALSE)</f>
        <v>9315861.7176705897</v>
      </c>
      <c r="I15" s="40">
        <f t="shared" si="1"/>
        <v>6.0863671763382365E-2</v>
      </c>
      <c r="J15" s="41" t="str">
        <f t="shared" si="2"/>
        <v>_log</v>
      </c>
      <c r="K15" s="41" t="str">
        <f t="shared" si="3"/>
        <v>POP_EMP_log_FAC</v>
      </c>
      <c r="L15" s="9">
        <f>MATCH($K15,FAC_TOTALS_APTA!$A$2:$BM$2,)</f>
        <v>25</v>
      </c>
      <c r="M15" s="38">
        <f>IF(M11=0,0,VLOOKUP(M11,FAC_TOTALS_APTA!$A$4:$BO$142,$L15,FALSE))</f>
        <v>5793102.6522452999</v>
      </c>
      <c r="N15" s="38">
        <f>IF(N11=0,0,VLOOKUP(N11,FAC_TOTALS_APTA!$A$4:$BO$142,$L15,FALSE))</f>
        <v>6781340.6146340901</v>
      </c>
      <c r="O15" s="38">
        <f>IF(O11=0,0,VLOOKUP(O11,FAC_TOTALS_APTA!$A$4:$BO$142,$L15,FALSE))</f>
        <v>6400765.4158622604</v>
      </c>
      <c r="P15" s="38">
        <f>IF(P11=0,0,VLOOKUP(P11,FAC_TOTALS_APTA!$A$4:$BO$142,$L15,FALSE))</f>
        <v>4904641.6920652399</v>
      </c>
      <c r="Q15" s="38">
        <f>IF(Q11=0,0,VLOOKUP(Q11,FAC_TOTALS_APTA!$A$4:$BO$142,$L15,FALSE))</f>
        <v>5938208.8909886703</v>
      </c>
      <c r="R15" s="38">
        <f>IF(R11=0,0,VLOOKUP(R11,FAC_TOTALS_APTA!$A$4:$BO$142,$L15,FALSE))</f>
        <v>5333012.0274540503</v>
      </c>
      <c r="S15" s="38">
        <f>IF(S11=0,0,VLOOKUP(S11,FAC_TOTALS_APTA!$A$4:$BO$142,$L15,FALSE))</f>
        <v>0</v>
      </c>
      <c r="T15" s="38">
        <f>IF(T11=0,0,VLOOKUP(T11,FAC_TOTALS_APTA!$A$4:$BO$142,$L15,FALSE))</f>
        <v>0</v>
      </c>
      <c r="U15" s="38">
        <f>IF(U11=0,0,VLOOKUP(U11,FAC_TOTALS_APTA!$A$4:$BO$142,$L15,FALSE))</f>
        <v>0</v>
      </c>
      <c r="V15" s="38">
        <f>IF(V11=0,0,VLOOKUP(V11,FAC_TOTALS_APTA!$A$4:$BO$142,$L15,FALSE))</f>
        <v>0</v>
      </c>
      <c r="W15" s="38">
        <f>IF(W11=0,0,VLOOKUP(W11,FAC_TOTALS_APTA!$A$4:$BO$142,$L15,FALSE))</f>
        <v>0</v>
      </c>
      <c r="X15" s="38">
        <f>IF(X11=0,0,VLOOKUP(X11,FAC_TOTALS_APTA!$A$4:$BO$142,$L15,FALSE))</f>
        <v>0</v>
      </c>
      <c r="Y15" s="38">
        <f>IF(Y11=0,0,VLOOKUP(Y11,FAC_TOTALS_APTA!$A$4:$BO$142,$L15,FALSE))</f>
        <v>0</v>
      </c>
      <c r="Z15" s="38">
        <f>IF(Z11=0,0,VLOOKUP(Z11,FAC_TOTALS_APTA!$A$4:$BO$142,$L15,FALSE))</f>
        <v>0</v>
      </c>
      <c r="AA15" s="38">
        <f>IF(AA11=0,0,VLOOKUP(AA11,FAC_TOTALS_APTA!$A$4:$BO$142,$L15,FALSE))</f>
        <v>0</v>
      </c>
      <c r="AB15" s="38">
        <f>IF(AB11=0,0,VLOOKUP(AB11,FAC_TOTALS_APTA!$A$4:$BO$142,$L15,FALSE))</f>
        <v>0</v>
      </c>
      <c r="AC15" s="42">
        <f t="shared" si="4"/>
        <v>35151071.293249607</v>
      </c>
      <c r="AD15" s="42">
        <f>AE15*G30</f>
        <v>34102682.214520797</v>
      </c>
      <c r="AE15" s="43">
        <f>AC15/G28</f>
        <v>2.1804295747679163E-2</v>
      </c>
      <c r="AF15" s="9"/>
    </row>
    <row r="16" spans="1:32" s="18" customFormat="1" x14ac:dyDescent="0.2">
      <c r="A16" s="9"/>
      <c r="B16" s="34" t="s">
        <v>72</v>
      </c>
      <c r="C16" s="37" t="s">
        <v>27</v>
      </c>
      <c r="D16" s="45" t="s">
        <v>19</v>
      </c>
      <c r="E16" s="79">
        <v>0.22159999999999999</v>
      </c>
      <c r="F16" s="9">
        <f>MATCH($D16,FAC_TOTALS_APTA!$A$2:$BO$2,)</f>
        <v>14</v>
      </c>
      <c r="G16" s="78">
        <f>VLOOKUP(G11,FAC_TOTALS_APTA!$A$4:$BO$142,$F16,FALSE)</f>
        <v>4.0682969001623404</v>
      </c>
      <c r="H16" s="78">
        <f>VLOOKUP(H11,FAC_TOTALS_APTA!$A$4:$BO$142,$F16,FALSE)</f>
        <v>2.8895691221026301</v>
      </c>
      <c r="I16" s="40">
        <f t="shared" si="1"/>
        <v>-0.28973494486419482</v>
      </c>
      <c r="J16" s="41" t="str">
        <f t="shared" si="2"/>
        <v>_log</v>
      </c>
      <c r="K16" s="41" t="str">
        <f t="shared" si="3"/>
        <v>GAS_PRICE_2018_log_FAC</v>
      </c>
      <c r="L16" s="9">
        <f>MATCH($K16,FAC_TOTALS_APTA!$A$2:$BM$2,)</f>
        <v>26</v>
      </c>
      <c r="M16" s="38">
        <f>IF(M11=0,0,VLOOKUP(M11,FAC_TOTALS_APTA!$A$4:$BO$142,$L16,FALSE))</f>
        <v>-9921540.5954058897</v>
      </c>
      <c r="N16" s="38">
        <f>IF(N11=0,0,VLOOKUP(N11,FAC_TOTALS_APTA!$A$4:$BO$142,$L16,FALSE))</f>
        <v>-13945924.2098912</v>
      </c>
      <c r="O16" s="38">
        <f>IF(O11=0,0,VLOOKUP(O11,FAC_TOTALS_APTA!$A$4:$BO$142,$L16,FALSE))</f>
        <v>-75927546.130779207</v>
      </c>
      <c r="P16" s="38">
        <f>IF(P11=0,0,VLOOKUP(P11,FAC_TOTALS_APTA!$A$4:$BO$142,$L16,FALSE))</f>
        <v>-27115254.4245396</v>
      </c>
      <c r="Q16" s="38">
        <f>IF(Q11=0,0,VLOOKUP(Q11,FAC_TOTALS_APTA!$A$4:$BO$142,$L16,FALSE))</f>
        <v>19621150.125656001</v>
      </c>
      <c r="R16" s="38">
        <f>IF(R11=0,0,VLOOKUP(R11,FAC_TOTALS_APTA!$A$4:$BO$142,$L16,FALSE))</f>
        <v>22854056.531931799</v>
      </c>
      <c r="S16" s="38">
        <f>IF(S11=0,0,VLOOKUP(S11,FAC_TOTALS_APTA!$A$4:$BO$142,$L16,FALSE))</f>
        <v>0</v>
      </c>
      <c r="T16" s="38">
        <f>IF(T11=0,0,VLOOKUP(T11,FAC_TOTALS_APTA!$A$4:$BO$142,$L16,FALSE))</f>
        <v>0</v>
      </c>
      <c r="U16" s="38">
        <f>IF(U11=0,0,VLOOKUP(U11,FAC_TOTALS_APTA!$A$4:$BO$142,$L16,FALSE))</f>
        <v>0</v>
      </c>
      <c r="V16" s="38">
        <f>IF(V11=0,0,VLOOKUP(V11,FAC_TOTALS_APTA!$A$4:$BO$142,$L16,FALSE))</f>
        <v>0</v>
      </c>
      <c r="W16" s="38">
        <f>IF(W11=0,0,VLOOKUP(W11,FAC_TOTALS_APTA!$A$4:$BO$142,$L16,FALSE))</f>
        <v>0</v>
      </c>
      <c r="X16" s="38">
        <f>IF(X11=0,0,VLOOKUP(X11,FAC_TOTALS_APTA!$A$4:$BO$142,$L16,FALSE))</f>
        <v>0</v>
      </c>
      <c r="Y16" s="38">
        <f>IF(Y11=0,0,VLOOKUP(Y11,FAC_TOTALS_APTA!$A$4:$BO$142,$L16,FALSE))</f>
        <v>0</v>
      </c>
      <c r="Z16" s="38">
        <f>IF(Z11=0,0,VLOOKUP(Z11,FAC_TOTALS_APTA!$A$4:$BO$142,$L16,FALSE))</f>
        <v>0</v>
      </c>
      <c r="AA16" s="38">
        <f>IF(AA11=0,0,VLOOKUP(AA11,FAC_TOTALS_APTA!$A$4:$BO$142,$L16,FALSE))</f>
        <v>0</v>
      </c>
      <c r="AB16" s="38">
        <f>IF(AB11=0,0,VLOOKUP(AB11,FAC_TOTALS_APTA!$A$4:$BO$142,$L16,FALSE))</f>
        <v>0</v>
      </c>
      <c r="AC16" s="42">
        <f t="shared" si="4"/>
        <v>-84435058.703028098</v>
      </c>
      <c r="AD16" s="42">
        <f>AE16*G30</f>
        <v>-81916762.95415628</v>
      </c>
      <c r="AE16" s="43">
        <f>AC16/G28</f>
        <v>-5.2375274030041573E-2</v>
      </c>
      <c r="AF16" s="9"/>
    </row>
    <row r="17" spans="1:32" s="18" customFormat="1" x14ac:dyDescent="0.25">
      <c r="A17" s="9"/>
      <c r="B17" s="34" t="s">
        <v>76</v>
      </c>
      <c r="C17" s="37"/>
      <c r="D17" s="9" t="s">
        <v>10</v>
      </c>
      <c r="E17" s="79">
        <v>5.4999999999999997E-3</v>
      </c>
      <c r="F17" s="9">
        <f>MATCH($D17,FAC_TOTALS_APTA!$A$2:$BO$2,)</f>
        <v>16</v>
      </c>
      <c r="G17" s="44">
        <f>VLOOKUP(G11,FAC_TOTALS_APTA!$A$4:$BO$142,$F17,FALSE)</f>
        <v>11.4208850818637</v>
      </c>
      <c r="H17" s="44">
        <f>VLOOKUP(H11,FAC_TOTALS_APTA!$A$4:$BO$142,$F17,FALSE)</f>
        <v>10.6410515802635</v>
      </c>
      <c r="I17" s="40">
        <f t="shared" si="1"/>
        <v>-6.8281354379317816E-2</v>
      </c>
      <c r="J17" s="41" t="str">
        <f t="shared" si="2"/>
        <v/>
      </c>
      <c r="K17" s="41" t="str">
        <f t="shared" si="3"/>
        <v>PCT_HH_NO_VEH_FAC</v>
      </c>
      <c r="L17" s="9">
        <f>MATCH($K17,FAC_TOTALS_APTA!$A$2:$BM$2,)</f>
        <v>28</v>
      </c>
      <c r="M17" s="38">
        <f>IF(M11=0,0,VLOOKUP(M11,FAC_TOTALS_APTA!$A$4:$BO$142,$L17,FALSE))</f>
        <v>-3794844.3934094198</v>
      </c>
      <c r="N17" s="38">
        <f>IF(N11=0,0,VLOOKUP(N11,FAC_TOTALS_APTA!$A$4:$BO$142,$L17,FALSE))</f>
        <v>-325487.84977116098</v>
      </c>
      <c r="O17" s="38">
        <f>IF(O11=0,0,VLOOKUP(O11,FAC_TOTALS_APTA!$A$4:$BO$142,$L17,FALSE))</f>
        <v>139930.003741739</v>
      </c>
      <c r="P17" s="38">
        <f>IF(P11=0,0,VLOOKUP(P11,FAC_TOTALS_APTA!$A$4:$BO$142,$L17,FALSE))</f>
        <v>-1070434.4004349399</v>
      </c>
      <c r="Q17" s="38">
        <f>IF(Q11=0,0,VLOOKUP(Q11,FAC_TOTALS_APTA!$A$4:$BO$142,$L17,FALSE))</f>
        <v>-1939782.1578357699</v>
      </c>
      <c r="R17" s="38">
        <f>IF(R11=0,0,VLOOKUP(R11,FAC_TOTALS_APTA!$A$4:$BO$142,$L17,FALSE))</f>
        <v>-1639252.4660173999</v>
      </c>
      <c r="S17" s="38">
        <f>IF(S11=0,0,VLOOKUP(S11,FAC_TOTALS_APTA!$A$4:$BO$142,$L17,FALSE))</f>
        <v>0</v>
      </c>
      <c r="T17" s="38">
        <f>IF(T11=0,0,VLOOKUP(T11,FAC_TOTALS_APTA!$A$4:$BO$142,$L17,FALSE))</f>
        <v>0</v>
      </c>
      <c r="U17" s="38">
        <f>IF(U11=0,0,VLOOKUP(U11,FAC_TOTALS_APTA!$A$4:$BO$142,$L17,FALSE))</f>
        <v>0</v>
      </c>
      <c r="V17" s="38">
        <f>IF(V11=0,0,VLOOKUP(V11,FAC_TOTALS_APTA!$A$4:$BO$142,$L17,FALSE))</f>
        <v>0</v>
      </c>
      <c r="W17" s="38">
        <f>IF(W11=0,0,VLOOKUP(W11,FAC_TOTALS_APTA!$A$4:$BO$142,$L17,FALSE))</f>
        <v>0</v>
      </c>
      <c r="X17" s="38">
        <f>IF(X11=0,0,VLOOKUP(X11,FAC_TOTALS_APTA!$A$4:$BO$142,$L17,FALSE))</f>
        <v>0</v>
      </c>
      <c r="Y17" s="38">
        <f>IF(Y11=0,0,VLOOKUP(Y11,FAC_TOTALS_APTA!$A$4:$BO$142,$L17,FALSE))</f>
        <v>0</v>
      </c>
      <c r="Z17" s="38">
        <f>IF(Z11=0,0,VLOOKUP(Z11,FAC_TOTALS_APTA!$A$4:$BO$142,$L17,FALSE))</f>
        <v>0</v>
      </c>
      <c r="AA17" s="38">
        <f>IF(AA11=0,0,VLOOKUP(AA11,FAC_TOTALS_APTA!$A$4:$BO$142,$L17,FALSE))</f>
        <v>0</v>
      </c>
      <c r="AB17" s="38">
        <f>IF(AB11=0,0,VLOOKUP(AB11,FAC_TOTALS_APTA!$A$4:$BO$142,$L17,FALSE))</f>
        <v>0</v>
      </c>
      <c r="AC17" s="42">
        <f t="shared" si="4"/>
        <v>-8629871.2637269534</v>
      </c>
      <c r="AD17" s="42">
        <f>AE17*G30</f>
        <v>-8372483.2965652142</v>
      </c>
      <c r="AE17" s="43">
        <f>AC17/G28</f>
        <v>-5.3531303136936242E-3</v>
      </c>
      <c r="AF17" s="9"/>
    </row>
    <row r="18" spans="1:32" s="18" customFormat="1" x14ac:dyDescent="0.25">
      <c r="A18" s="9"/>
      <c r="B18" s="34" t="s">
        <v>70</v>
      </c>
      <c r="C18" s="37"/>
      <c r="D18" s="9" t="s">
        <v>11</v>
      </c>
      <c r="E18" s="79">
        <v>4.8999999999999998E-3</v>
      </c>
      <c r="F18" s="9">
        <f>MATCH($D18,FAC_TOTALS_APTA!$A$2:$BO$2,)</f>
        <v>17</v>
      </c>
      <c r="G18" s="78">
        <f>VLOOKUP(G11,FAC_TOTALS_APTA!$A$4:$BO$142,$F18,FALSE)</f>
        <v>36.587438562194698</v>
      </c>
      <c r="H18" s="78">
        <f>VLOOKUP(H11,FAC_TOTALS_APTA!$A$4:$BO$142,$F18,FALSE)</f>
        <v>36.8732097197013</v>
      </c>
      <c r="I18" s="40">
        <f t="shared" si="1"/>
        <v>7.8106358011595933E-3</v>
      </c>
      <c r="J18" s="41" t="str">
        <f t="shared" si="2"/>
        <v/>
      </c>
      <c r="K18" s="41" t="str">
        <f t="shared" si="3"/>
        <v>TSD_POP_PCT_FAC</v>
      </c>
      <c r="L18" s="9">
        <f>MATCH($K18,FAC_TOTALS_APTA!$A$2:$BM$2,)</f>
        <v>29</v>
      </c>
      <c r="M18" s="38">
        <f>IF(M11=0,0,VLOOKUP(M11,FAC_TOTALS_APTA!$A$4:$BO$142,$L18,FALSE))</f>
        <v>-127704.62852450401</v>
      </c>
      <c r="N18" s="38">
        <f>IF(N11=0,0,VLOOKUP(N11,FAC_TOTALS_APTA!$A$4:$BO$142,$L18,FALSE))</f>
        <v>210336.53980650299</v>
      </c>
      <c r="O18" s="38">
        <f>IF(O11=0,0,VLOOKUP(O11,FAC_TOTALS_APTA!$A$4:$BO$142,$L18,FALSE))</f>
        <v>596003.72720064304</v>
      </c>
      <c r="P18" s="38">
        <f>IF(P11=0,0,VLOOKUP(P11,FAC_TOTALS_APTA!$A$4:$BO$142,$L18,FALSE))</f>
        <v>870473.16090839903</v>
      </c>
      <c r="Q18" s="38">
        <f>IF(Q11=0,0,VLOOKUP(Q11,FAC_TOTALS_APTA!$A$4:$BO$142,$L18,FALSE))</f>
        <v>275162.87969709397</v>
      </c>
      <c r="R18" s="38">
        <f>IF(R11=0,0,VLOOKUP(R11,FAC_TOTALS_APTA!$A$4:$BO$142,$L18,FALSE))</f>
        <v>395255.63497119199</v>
      </c>
      <c r="S18" s="38">
        <f>IF(S11=0,0,VLOOKUP(S11,FAC_TOTALS_APTA!$A$4:$BO$142,$L18,FALSE))</f>
        <v>0</v>
      </c>
      <c r="T18" s="38">
        <f>IF(T11=0,0,VLOOKUP(T11,FAC_TOTALS_APTA!$A$4:$BO$142,$L18,FALSE))</f>
        <v>0</v>
      </c>
      <c r="U18" s="38">
        <f>IF(U11=0,0,VLOOKUP(U11,FAC_TOTALS_APTA!$A$4:$BO$142,$L18,FALSE))</f>
        <v>0</v>
      </c>
      <c r="V18" s="38">
        <f>IF(V11=0,0,VLOOKUP(V11,FAC_TOTALS_APTA!$A$4:$BO$142,$L18,FALSE))</f>
        <v>0</v>
      </c>
      <c r="W18" s="38">
        <f>IF(W11=0,0,VLOOKUP(W11,FAC_TOTALS_APTA!$A$4:$BO$142,$L18,FALSE))</f>
        <v>0</v>
      </c>
      <c r="X18" s="38">
        <f>IF(X11=0,0,VLOOKUP(X11,FAC_TOTALS_APTA!$A$4:$BO$142,$L18,FALSE))</f>
        <v>0</v>
      </c>
      <c r="Y18" s="38">
        <f>IF(Y11=0,0,VLOOKUP(Y11,FAC_TOTALS_APTA!$A$4:$BO$142,$L18,FALSE))</f>
        <v>0</v>
      </c>
      <c r="Z18" s="38">
        <f>IF(Z11=0,0,VLOOKUP(Z11,FAC_TOTALS_APTA!$A$4:$BO$142,$L18,FALSE))</f>
        <v>0</v>
      </c>
      <c r="AA18" s="38">
        <f>IF(AA11=0,0,VLOOKUP(AA11,FAC_TOTALS_APTA!$A$4:$BO$142,$L18,FALSE))</f>
        <v>0</v>
      </c>
      <c r="AB18" s="38">
        <f>IF(AB11=0,0,VLOOKUP(AB11,FAC_TOTALS_APTA!$A$4:$BO$142,$L18,FALSE))</f>
        <v>0</v>
      </c>
      <c r="AC18" s="42">
        <f t="shared" si="4"/>
        <v>2219527.3140593269</v>
      </c>
      <c r="AD18" s="42">
        <f>AE18*G30</f>
        <v>2153329.3829468563</v>
      </c>
      <c r="AE18" s="43">
        <f>AC18/G28</f>
        <v>1.3767782373419535E-3</v>
      </c>
      <c r="AF18" s="9"/>
    </row>
    <row r="19" spans="1:32" s="18" customFormat="1" x14ac:dyDescent="0.25">
      <c r="A19" s="9"/>
      <c r="B19" s="34" t="s">
        <v>65</v>
      </c>
      <c r="C19" s="37" t="s">
        <v>27</v>
      </c>
      <c r="D19" s="9" t="s">
        <v>18</v>
      </c>
      <c r="E19" s="79">
        <v>-0.24129999999999999</v>
      </c>
      <c r="F19" s="9">
        <f>MATCH($D19,FAC_TOTALS_APTA!$A$2:$BO$2,)</f>
        <v>15</v>
      </c>
      <c r="G19" s="38">
        <f>VLOOKUP(G11,FAC_TOTALS_APTA!$A$4:$BO$142,$F19,FALSE)</f>
        <v>35778.921973924698</v>
      </c>
      <c r="H19" s="38">
        <f>VLOOKUP(H11,FAC_TOTALS_APTA!$A$4:$BO$142,$F19,FALSE)</f>
        <v>39786.389473927899</v>
      </c>
      <c r="I19" s="40">
        <f t="shared" si="1"/>
        <v>0.11200637914478806</v>
      </c>
      <c r="J19" s="41" t="str">
        <f t="shared" si="2"/>
        <v>_log</v>
      </c>
      <c r="K19" s="41" t="str">
        <f t="shared" si="3"/>
        <v>TOTAL_MED_INC_INDIV_2018_log_FAC</v>
      </c>
      <c r="L19" s="9">
        <f>MATCH($K19,FAC_TOTALS_APTA!$A$2:$BM$2,)</f>
        <v>27</v>
      </c>
      <c r="M19" s="38">
        <f>IF(M11=0,0,VLOOKUP(M11,FAC_TOTALS_APTA!$A$4:$BO$142,$L19,FALSE))</f>
        <v>-3828570.5646112701</v>
      </c>
      <c r="N19" s="38">
        <f>IF(N11=0,0,VLOOKUP(N11,FAC_TOTALS_APTA!$A$4:$BO$142,$L19,FALSE))</f>
        <v>-2005831.3759852001</v>
      </c>
      <c r="O19" s="38">
        <f>IF(O11=0,0,VLOOKUP(O11,FAC_TOTALS_APTA!$A$4:$BO$142,$L19,FALSE))</f>
        <v>-11774399.8352041</v>
      </c>
      <c r="P19" s="38">
        <f>IF(P11=0,0,VLOOKUP(P11,FAC_TOTALS_APTA!$A$4:$BO$142,$L19,FALSE))</f>
        <v>-8729355.3897911292</v>
      </c>
      <c r="Q19" s="38">
        <f>IF(Q11=0,0,VLOOKUP(Q11,FAC_TOTALS_APTA!$A$4:$BO$142,$L19,FALSE))</f>
        <v>-8036955.6560923597</v>
      </c>
      <c r="R19" s="38">
        <f>IF(R11=0,0,VLOOKUP(R11,FAC_TOTALS_APTA!$A$4:$BO$142,$L19,FALSE))</f>
        <v>-8779761.7671597991</v>
      </c>
      <c r="S19" s="38">
        <f>IF(S11=0,0,VLOOKUP(S11,FAC_TOTALS_APTA!$A$4:$BO$142,$L19,FALSE))</f>
        <v>0</v>
      </c>
      <c r="T19" s="38">
        <f>IF(T11=0,0,VLOOKUP(T11,FAC_TOTALS_APTA!$A$4:$BO$142,$L19,FALSE))</f>
        <v>0</v>
      </c>
      <c r="U19" s="38">
        <f>IF(U11=0,0,VLOOKUP(U11,FAC_TOTALS_APTA!$A$4:$BO$142,$L19,FALSE))</f>
        <v>0</v>
      </c>
      <c r="V19" s="38">
        <f>IF(V11=0,0,VLOOKUP(V11,FAC_TOTALS_APTA!$A$4:$BO$142,$L19,FALSE))</f>
        <v>0</v>
      </c>
      <c r="W19" s="38">
        <f>IF(W11=0,0,VLOOKUP(W11,FAC_TOTALS_APTA!$A$4:$BO$142,$L19,FALSE))</f>
        <v>0</v>
      </c>
      <c r="X19" s="38">
        <f>IF(X11=0,0,VLOOKUP(X11,FAC_TOTALS_APTA!$A$4:$BO$142,$L19,FALSE))</f>
        <v>0</v>
      </c>
      <c r="Y19" s="38">
        <f>IF(Y11=0,0,VLOOKUP(Y11,FAC_TOTALS_APTA!$A$4:$BO$142,$L19,FALSE))</f>
        <v>0</v>
      </c>
      <c r="Z19" s="38">
        <f>IF(Z11=0,0,VLOOKUP(Z11,FAC_TOTALS_APTA!$A$4:$BO$142,$L19,FALSE))</f>
        <v>0</v>
      </c>
      <c r="AA19" s="38">
        <f>IF(AA11=0,0,VLOOKUP(AA11,FAC_TOTALS_APTA!$A$4:$BO$142,$L19,FALSE))</f>
        <v>0</v>
      </c>
      <c r="AB19" s="38">
        <f>IF(AB11=0,0,VLOOKUP(AB11,FAC_TOTALS_APTA!$A$4:$BO$142,$L19,FALSE))</f>
        <v>0</v>
      </c>
      <c r="AC19" s="42">
        <f t="shared" si="4"/>
        <v>-43154874.58884386</v>
      </c>
      <c r="AD19" s="42">
        <f>AE19*G30</f>
        <v>-41867770.169311032</v>
      </c>
      <c r="AE19" s="43">
        <f>AC19/G28</f>
        <v>-2.6769074565014966E-2</v>
      </c>
      <c r="AF19" s="9"/>
    </row>
    <row r="20" spans="1:32" s="18" customFormat="1" x14ac:dyDescent="0.25">
      <c r="A20" s="9"/>
      <c r="B20" s="34" t="s">
        <v>66</v>
      </c>
      <c r="C20" s="37"/>
      <c r="D20" s="9" t="s">
        <v>39</v>
      </c>
      <c r="E20" s="79">
        <v>-1.4200000000000001E-2</v>
      </c>
      <c r="F20" s="9">
        <f>MATCH($D20,FAC_TOTALS_APTA!$A$2:$BO$2,)</f>
        <v>18</v>
      </c>
      <c r="G20" s="44">
        <f>VLOOKUP(G11,FAC_TOTALS_APTA!$A$4:$BO$142,$F20,FALSE)</f>
        <v>4.8717741411834998</v>
      </c>
      <c r="H20" s="44">
        <f>VLOOKUP(H11,FAC_TOTALS_APTA!$A$4:$BO$142,$F20,FALSE)</f>
        <v>6.0751839704795199</v>
      </c>
      <c r="I20" s="40">
        <f t="shared" si="1"/>
        <v>0.24701675291615133</v>
      </c>
      <c r="J20" s="41" t="str">
        <f t="shared" si="2"/>
        <v/>
      </c>
      <c r="K20" s="41" t="str">
        <f t="shared" si="3"/>
        <v>JTW_HOME_PCT_FAC</v>
      </c>
      <c r="L20" s="9">
        <f>MATCH($K20,FAC_TOTALS_APTA!$A$2:$BM$2,)</f>
        <v>30</v>
      </c>
      <c r="M20" s="38">
        <f>IF(M11=0,0,VLOOKUP(M11,FAC_TOTALS_APTA!$A$4:$BO$142,$L20,FALSE))</f>
        <v>-27234.2873558959</v>
      </c>
      <c r="N20" s="38">
        <f>IF(N11=0,0,VLOOKUP(N11,FAC_TOTALS_APTA!$A$4:$BO$142,$L20,FALSE))</f>
        <v>-2108771.4601493701</v>
      </c>
      <c r="O20" s="38">
        <f>IF(O11=0,0,VLOOKUP(O11,FAC_TOTALS_APTA!$A$4:$BO$142,$L20,FALSE))</f>
        <v>-102142.16606307701</v>
      </c>
      <c r="P20" s="38">
        <f>IF(P11=0,0,VLOOKUP(P11,FAC_TOTALS_APTA!$A$4:$BO$142,$L20,FALSE))</f>
        <v>-4363152.50558131</v>
      </c>
      <c r="Q20" s="38">
        <f>IF(Q11=0,0,VLOOKUP(Q11,FAC_TOTALS_APTA!$A$4:$BO$142,$L20,FALSE))</f>
        <v>-1189103.1066209399</v>
      </c>
      <c r="R20" s="38">
        <f>IF(R11=0,0,VLOOKUP(R11,FAC_TOTALS_APTA!$A$4:$BO$142,$L20,FALSE))</f>
        <v>-1926976.8418368101</v>
      </c>
      <c r="S20" s="38">
        <f>IF(S11=0,0,VLOOKUP(S11,FAC_TOTALS_APTA!$A$4:$BO$142,$L20,FALSE))</f>
        <v>0</v>
      </c>
      <c r="T20" s="38">
        <f>IF(T11=0,0,VLOOKUP(T11,FAC_TOTALS_APTA!$A$4:$BO$142,$L20,FALSE))</f>
        <v>0</v>
      </c>
      <c r="U20" s="38">
        <f>IF(U11=0,0,VLOOKUP(U11,FAC_TOTALS_APTA!$A$4:$BO$142,$L20,FALSE))</f>
        <v>0</v>
      </c>
      <c r="V20" s="38">
        <f>IF(V11=0,0,VLOOKUP(V11,FAC_TOTALS_APTA!$A$4:$BO$142,$L20,FALSE))</f>
        <v>0</v>
      </c>
      <c r="W20" s="38">
        <f>IF(W11=0,0,VLOOKUP(W11,FAC_TOTALS_APTA!$A$4:$BO$142,$L20,FALSE))</f>
        <v>0</v>
      </c>
      <c r="X20" s="38">
        <f>IF(X11=0,0,VLOOKUP(X11,FAC_TOTALS_APTA!$A$4:$BO$142,$L20,FALSE))</f>
        <v>0</v>
      </c>
      <c r="Y20" s="38">
        <f>IF(Y11=0,0,VLOOKUP(Y11,FAC_TOTALS_APTA!$A$4:$BO$142,$L20,FALSE))</f>
        <v>0</v>
      </c>
      <c r="Z20" s="38">
        <f>IF(Z11=0,0,VLOOKUP(Z11,FAC_TOTALS_APTA!$A$4:$BO$142,$L20,FALSE))</f>
        <v>0</v>
      </c>
      <c r="AA20" s="38">
        <f>IF(AA11=0,0,VLOOKUP(AA11,FAC_TOTALS_APTA!$A$4:$BO$142,$L20,FALSE))</f>
        <v>0</v>
      </c>
      <c r="AB20" s="38">
        <f>IF(AB11=0,0,VLOOKUP(AB11,FAC_TOTALS_APTA!$A$4:$BO$142,$L20,FALSE))</f>
        <v>0</v>
      </c>
      <c r="AC20" s="42">
        <f t="shared" si="4"/>
        <v>-9717380.3676074035</v>
      </c>
      <c r="AD20" s="42">
        <f>AE20*G30</f>
        <v>-9427557.1822409388</v>
      </c>
      <c r="AE20" s="43">
        <f>AC20/G28</f>
        <v>-6.0277148784564222E-3</v>
      </c>
      <c r="AF20" s="9"/>
    </row>
    <row r="21" spans="1:32" s="18" customFormat="1" x14ac:dyDescent="0.25">
      <c r="A21" s="9"/>
      <c r="B21" s="34" t="s">
        <v>67</v>
      </c>
      <c r="C21" s="37"/>
      <c r="D21" s="9" t="s">
        <v>40</v>
      </c>
      <c r="E21" s="79">
        <v>-2.1100000000000001E-2</v>
      </c>
      <c r="F21" s="9">
        <f>MATCH($D21,FAC_TOTALS_APTA!$A$2:$BO$2,)</f>
        <v>19</v>
      </c>
      <c r="G21" s="44">
        <f>VLOOKUP(G11,FAC_TOTALS_APTA!$A$4:$BO$142,$F21,FALSE)</f>
        <v>0</v>
      </c>
      <c r="H21" s="44">
        <f>VLOOKUP(H11,FAC_TOTALS_APTA!$A$4:$BO$142,$F21,FALSE)</f>
        <v>0</v>
      </c>
      <c r="I21" s="40" t="str">
        <f t="shared" si="1"/>
        <v>-</v>
      </c>
      <c r="J21" s="41" t="str">
        <f t="shared" si="2"/>
        <v/>
      </c>
      <c r="K21" s="41" t="str">
        <f t="shared" si="3"/>
        <v>YEARS_SINCE_TNC_BUS_FAC</v>
      </c>
      <c r="L21" s="9">
        <f>MATCH($K21,FAC_TOTALS_APTA!$A$2:$BM$2,)</f>
        <v>31</v>
      </c>
      <c r="M21" s="38">
        <f>IF(M11=0,0,VLOOKUP(M11,FAC_TOTALS_APTA!$A$4:$BO$142,$L21,FALSE))</f>
        <v>0</v>
      </c>
      <c r="N21" s="38">
        <f>IF(N11=0,0,VLOOKUP(N11,FAC_TOTALS_APTA!$A$4:$BO$142,$L21,FALSE))</f>
        <v>0</v>
      </c>
      <c r="O21" s="38">
        <f>IF(O11=0,0,VLOOKUP(O11,FAC_TOTALS_APTA!$A$4:$BO$142,$L21,FALSE))</f>
        <v>0</v>
      </c>
      <c r="P21" s="38">
        <f>IF(P11=0,0,VLOOKUP(P11,FAC_TOTALS_APTA!$A$4:$BO$142,$L21,FALSE))</f>
        <v>0</v>
      </c>
      <c r="Q21" s="38">
        <f>IF(Q11=0,0,VLOOKUP(Q11,FAC_TOTALS_APTA!$A$4:$BO$142,$L21,FALSE))</f>
        <v>0</v>
      </c>
      <c r="R21" s="38">
        <f>IF(R11=0,0,VLOOKUP(R11,FAC_TOTALS_APTA!$A$4:$BO$142,$L21,FALSE))</f>
        <v>0</v>
      </c>
      <c r="S21" s="38">
        <f>IF(S11=0,0,VLOOKUP(S11,FAC_TOTALS_APTA!$A$4:$BO$142,$L21,FALSE))</f>
        <v>0</v>
      </c>
      <c r="T21" s="38">
        <f>IF(T11=0,0,VLOOKUP(T11,FAC_TOTALS_APTA!$A$4:$BO$142,$L21,FALSE))</f>
        <v>0</v>
      </c>
      <c r="U21" s="38">
        <f>IF(U11=0,0,VLOOKUP(U11,FAC_TOTALS_APTA!$A$4:$BO$142,$L21,FALSE))</f>
        <v>0</v>
      </c>
      <c r="V21" s="38">
        <f>IF(V11=0,0,VLOOKUP(V11,FAC_TOTALS_APTA!$A$4:$BO$142,$L21,FALSE))</f>
        <v>0</v>
      </c>
      <c r="W21" s="38">
        <f>IF(W11=0,0,VLOOKUP(W11,FAC_TOTALS_APTA!$A$4:$BO$142,$L21,FALSE))</f>
        <v>0</v>
      </c>
      <c r="X21" s="38">
        <f>IF(X11=0,0,VLOOKUP(X11,FAC_TOTALS_APTA!$A$4:$BO$142,$L21,FALSE))</f>
        <v>0</v>
      </c>
      <c r="Y21" s="38">
        <f>IF(Y11=0,0,VLOOKUP(Y11,FAC_TOTALS_APTA!$A$4:$BO$142,$L21,FALSE))</f>
        <v>0</v>
      </c>
      <c r="Z21" s="38">
        <f>IF(Z11=0,0,VLOOKUP(Z11,FAC_TOTALS_APTA!$A$4:$BO$142,$L21,FALSE))</f>
        <v>0</v>
      </c>
      <c r="AA21" s="38">
        <f>IF(AA11=0,0,VLOOKUP(AA11,FAC_TOTALS_APTA!$A$4:$BO$142,$L21,FALSE))</f>
        <v>0</v>
      </c>
      <c r="AB21" s="38">
        <f>IF(AB11=0,0,VLOOKUP(AB11,FAC_TOTALS_APTA!$A$4:$BO$142,$L21,FALSE))</f>
        <v>0</v>
      </c>
      <c r="AC21" s="42">
        <f t="shared" si="4"/>
        <v>0</v>
      </c>
      <c r="AD21" s="42">
        <f>AE21*G30</f>
        <v>0</v>
      </c>
      <c r="AE21" s="43">
        <f>AC21/G28</f>
        <v>0</v>
      </c>
      <c r="AF21" s="9"/>
    </row>
    <row r="22" spans="1:32" s="18" customFormat="1" x14ac:dyDescent="0.25">
      <c r="A22" s="9"/>
      <c r="B22" s="34" t="s">
        <v>67</v>
      </c>
      <c r="C22" s="37"/>
      <c r="D22" s="9" t="s">
        <v>41</v>
      </c>
      <c r="E22" s="79">
        <v>8.3000000000000001E-3</v>
      </c>
      <c r="F22" s="9">
        <f>MATCH($D22,FAC_TOTALS_APTA!$A$2:$BO$2,)</f>
        <v>20</v>
      </c>
      <c r="G22" s="44">
        <f>VLOOKUP(G11,FAC_TOTALS_APTA!$A$4:$BO$142,$F22,FALSE)</f>
        <v>0.65694457124870498</v>
      </c>
      <c r="H22" s="44">
        <f>VLOOKUP(H11,FAC_TOTALS_APTA!$A$4:$BO$142,$F22,FALSE)</f>
        <v>6.5293321967374798</v>
      </c>
      <c r="I22" s="40">
        <f t="shared" si="1"/>
        <v>8.938939268995977</v>
      </c>
      <c r="J22" s="41" t="str">
        <f t="shared" si="2"/>
        <v/>
      </c>
      <c r="K22" s="41" t="str">
        <f t="shared" si="3"/>
        <v>YEARS_SINCE_TNC_RAIL_FAC</v>
      </c>
      <c r="L22" s="9">
        <f>MATCH($K22,FAC_TOTALS_APTA!$A$2:$BM$2,)</f>
        <v>32</v>
      </c>
      <c r="M22" s="38">
        <f>IF(M11=0,0,VLOOKUP(M11,FAC_TOTALS_APTA!$A$4:$BO$142,$L22,FALSE))</f>
        <v>-11990473.189153099</v>
      </c>
      <c r="N22" s="38">
        <f>IF(N11=0,0,VLOOKUP(N11,FAC_TOTALS_APTA!$A$4:$BO$142,$L22,FALSE))</f>
        <v>-12472957.025198</v>
      </c>
      <c r="O22" s="38">
        <f>IF(O11=0,0,VLOOKUP(O11,FAC_TOTALS_APTA!$A$4:$BO$142,$L22,FALSE))</f>
        <v>-13719823.329608001</v>
      </c>
      <c r="P22" s="38">
        <f>IF(P11=0,0,VLOOKUP(P11,FAC_TOTALS_APTA!$A$4:$BO$142,$L22,FALSE))</f>
        <v>-13611990.8630186</v>
      </c>
      <c r="Q22" s="38">
        <f>IF(Q11=0,0,VLOOKUP(Q11,FAC_TOTALS_APTA!$A$4:$BO$142,$L22,FALSE))</f>
        <v>-13367084.444570299</v>
      </c>
      <c r="R22" s="38">
        <f>IF(R11=0,0,VLOOKUP(R11,FAC_TOTALS_APTA!$A$4:$BO$142,$L22,FALSE))</f>
        <v>-13085040.572246</v>
      </c>
      <c r="S22" s="38">
        <f>IF(S11=0,0,VLOOKUP(S11,FAC_TOTALS_APTA!$A$4:$BO$142,$L22,FALSE))</f>
        <v>0</v>
      </c>
      <c r="T22" s="38">
        <f>IF(T11=0,0,VLOOKUP(T11,FAC_TOTALS_APTA!$A$4:$BO$142,$L22,FALSE))</f>
        <v>0</v>
      </c>
      <c r="U22" s="38">
        <f>IF(U11=0,0,VLOOKUP(U11,FAC_TOTALS_APTA!$A$4:$BO$142,$L22,FALSE))</f>
        <v>0</v>
      </c>
      <c r="V22" s="38">
        <f>IF(V11=0,0,VLOOKUP(V11,FAC_TOTALS_APTA!$A$4:$BO$142,$L22,FALSE))</f>
        <v>0</v>
      </c>
      <c r="W22" s="38">
        <f>IF(W11=0,0,VLOOKUP(W11,FAC_TOTALS_APTA!$A$4:$BO$142,$L22,FALSE))</f>
        <v>0</v>
      </c>
      <c r="X22" s="38">
        <f>IF(X11=0,0,VLOOKUP(X11,FAC_TOTALS_APTA!$A$4:$BO$142,$L22,FALSE))</f>
        <v>0</v>
      </c>
      <c r="Y22" s="38">
        <f>IF(Y11=0,0,VLOOKUP(Y11,FAC_TOTALS_APTA!$A$4:$BO$142,$L22,FALSE))</f>
        <v>0</v>
      </c>
      <c r="Z22" s="38">
        <f>IF(Z11=0,0,VLOOKUP(Z11,FAC_TOTALS_APTA!$A$4:$BO$142,$L22,FALSE))</f>
        <v>0</v>
      </c>
      <c r="AA22" s="38">
        <f>IF(AA11=0,0,VLOOKUP(AA11,FAC_TOTALS_APTA!$A$4:$BO$142,$L22,FALSE))</f>
        <v>0</v>
      </c>
      <c r="AB22" s="38">
        <f>IF(AB11=0,0,VLOOKUP(AB11,FAC_TOTALS_APTA!$A$4:$BO$142,$L22,FALSE))</f>
        <v>0</v>
      </c>
      <c r="AC22" s="42">
        <f t="shared" si="4"/>
        <v>-78247369.423794001</v>
      </c>
      <c r="AD22" s="42">
        <f>AE22*G30</f>
        <v>-75913622.982361421</v>
      </c>
      <c r="AE22" s="43">
        <f>AC22/G28</f>
        <v>-4.8537035191924753E-2</v>
      </c>
      <c r="AF22" s="9"/>
    </row>
    <row r="23" spans="1:32" s="18" customFormat="1" x14ac:dyDescent="0.25">
      <c r="A23" s="9"/>
      <c r="B23" s="34" t="s">
        <v>68</v>
      </c>
      <c r="C23" s="37"/>
      <c r="D23" s="9" t="s">
        <v>60</v>
      </c>
      <c r="E23" s="79">
        <v>7.7000000000000002E-3</v>
      </c>
      <c r="F23" s="9">
        <f>MATCH($D23,FAC_TOTALS_APTA!$A$2:$BO$2,)</f>
        <v>21</v>
      </c>
      <c r="G23" s="44">
        <f>VLOOKUP(G11,FAC_TOTALS_APTA!$A$4:$BO$142,$F23,FALSE)</f>
        <v>0.38684622637746002</v>
      </c>
      <c r="H23" s="44">
        <f>VLOOKUP(H11,FAC_TOTALS_APTA!$A$4:$BO$142,$F23,FALSE)</f>
        <v>1</v>
      </c>
      <c r="I23" s="40">
        <f t="shared" si="1"/>
        <v>1.5850064749610957</v>
      </c>
      <c r="J23" s="41" t="str">
        <f t="shared" si="2"/>
        <v/>
      </c>
      <c r="K23" s="41" t="str">
        <f t="shared" si="3"/>
        <v>BIKE_SHARE_FAC</v>
      </c>
      <c r="L23" s="9">
        <f>MATCH($K23,FAC_TOTALS_APTA!$A$2:$BM$2,)</f>
        <v>33</v>
      </c>
      <c r="M23" s="38">
        <f>IF(M11=0,0,VLOOKUP(M11,FAC_TOTALS_APTA!$A$4:$BO$142,$L23,FALSE))</f>
        <v>0</v>
      </c>
      <c r="N23" s="38">
        <f>IF(N11=0,0,VLOOKUP(N11,FAC_TOTALS_APTA!$A$4:$BO$142,$L23,FALSE))</f>
        <v>7096743.8240104802</v>
      </c>
      <c r="O23" s="38">
        <f>IF(O11=0,0,VLOOKUP(O11,FAC_TOTALS_APTA!$A$4:$BO$142,$L23,FALSE))</f>
        <v>9038274.5953184292</v>
      </c>
      <c r="P23" s="38">
        <f>IF(P11=0,0,VLOOKUP(P11,FAC_TOTALS_APTA!$A$4:$BO$142,$L23,FALSE))</f>
        <v>1246212.0799149501</v>
      </c>
      <c r="Q23" s="38">
        <f>IF(Q11=0,0,VLOOKUP(Q11,FAC_TOTALS_APTA!$A$4:$BO$142,$L23,FALSE))</f>
        <v>0</v>
      </c>
      <c r="R23" s="38">
        <f>IF(R11=0,0,VLOOKUP(R11,FAC_TOTALS_APTA!$A$4:$BO$142,$L23,FALSE))</f>
        <v>152082.57332538301</v>
      </c>
      <c r="S23" s="38">
        <f>IF(S11=0,0,VLOOKUP(S11,FAC_TOTALS_APTA!$A$4:$BO$142,$L23,FALSE))</f>
        <v>0</v>
      </c>
      <c r="T23" s="38">
        <f>IF(T11=0,0,VLOOKUP(T11,FAC_TOTALS_APTA!$A$4:$BO$142,$L23,FALSE))</f>
        <v>0</v>
      </c>
      <c r="U23" s="38">
        <f>IF(U11=0,0,VLOOKUP(U11,FAC_TOTALS_APTA!$A$4:$BO$142,$L23,FALSE))</f>
        <v>0</v>
      </c>
      <c r="V23" s="38">
        <f>IF(V11=0,0,VLOOKUP(V11,FAC_TOTALS_APTA!$A$4:$BO$142,$L23,FALSE))</f>
        <v>0</v>
      </c>
      <c r="W23" s="38">
        <f>IF(W11=0,0,VLOOKUP(W11,FAC_TOTALS_APTA!$A$4:$BO$142,$L23,FALSE))</f>
        <v>0</v>
      </c>
      <c r="X23" s="38">
        <f>IF(X11=0,0,VLOOKUP(X11,FAC_TOTALS_APTA!$A$4:$BO$142,$L23,FALSE))</f>
        <v>0</v>
      </c>
      <c r="Y23" s="38">
        <f>IF(Y11=0,0,VLOOKUP(Y11,FAC_TOTALS_APTA!$A$4:$BO$142,$L23,FALSE))</f>
        <v>0</v>
      </c>
      <c r="Z23" s="38">
        <f>IF(Z11=0,0,VLOOKUP(Z11,FAC_TOTALS_APTA!$A$4:$BO$142,$L23,FALSE))</f>
        <v>0</v>
      </c>
      <c r="AA23" s="38">
        <f>IF(AA11=0,0,VLOOKUP(AA11,FAC_TOTALS_APTA!$A$4:$BO$142,$L23,FALSE))</f>
        <v>0</v>
      </c>
      <c r="AB23" s="38">
        <f>IF(AB11=0,0,VLOOKUP(AB11,FAC_TOTALS_APTA!$A$4:$BO$142,$L23,FALSE))</f>
        <v>0</v>
      </c>
      <c r="AC23" s="42">
        <f t="shared" si="4"/>
        <v>17533313.072569244</v>
      </c>
      <c r="AD23" s="42">
        <f>AE23*G30</f>
        <v>17010377.831538778</v>
      </c>
      <c r="AE23" s="43">
        <f>AC23/G28</f>
        <v>1.0875957107582266E-2</v>
      </c>
      <c r="AF23" s="9"/>
    </row>
    <row r="24" spans="1:32" s="18" customFormat="1" x14ac:dyDescent="0.25">
      <c r="A24" s="9"/>
      <c r="B24" s="13" t="s">
        <v>69</v>
      </c>
      <c r="C24" s="36"/>
      <c r="D24" s="10" t="s">
        <v>61</v>
      </c>
      <c r="E24" s="80">
        <v>-3.6999999999999998E-2</v>
      </c>
      <c r="F24" s="10">
        <f>MATCH($D24,FAC_TOTALS_APTA!$A$2:$BO$2,)</f>
        <v>22</v>
      </c>
      <c r="G24" s="47">
        <f>VLOOKUP(G11,FAC_TOTALS_APTA!$A$4:$BO$142,$F24,FALSE)</f>
        <v>0</v>
      </c>
      <c r="H24" s="47">
        <f>VLOOKUP(H11,FAC_TOTALS_APTA!$A$4:$BO$142,$F24,FALSE)</f>
        <v>0.67648857766527604</v>
      </c>
      <c r="I24" s="48" t="str">
        <f t="shared" si="1"/>
        <v>-</v>
      </c>
      <c r="J24" s="49" t="str">
        <f t="shared" si="2"/>
        <v/>
      </c>
      <c r="K24" s="49" t="str">
        <f t="shared" si="3"/>
        <v>scooter_flag_FAC</v>
      </c>
      <c r="L24" s="10">
        <f>MATCH($K24,FAC_TOTALS_APTA!$A$2:$BM$2,)</f>
        <v>34</v>
      </c>
      <c r="M24" s="50">
        <f>IF(M11=0,0,VLOOKUP(M11,FAC_TOTALS_APTA!$A$4:$BO$142,$L24,FALSE))</f>
        <v>0</v>
      </c>
      <c r="N24" s="50">
        <f>IF(N11=0,0,VLOOKUP(N11,FAC_TOTALS_APTA!$A$4:$BO$142,$L24,FALSE))</f>
        <v>0</v>
      </c>
      <c r="O24" s="50">
        <f>IF(O11=0,0,VLOOKUP(O11,FAC_TOTALS_APTA!$A$4:$BO$142,$L24,FALSE))</f>
        <v>0</v>
      </c>
      <c r="P24" s="50">
        <f>IF(P11=0,0,VLOOKUP(P11,FAC_TOTALS_APTA!$A$4:$BO$142,$L24,FALSE))</f>
        <v>0</v>
      </c>
      <c r="Q24" s="50">
        <f>IF(Q11=0,0,VLOOKUP(Q11,FAC_TOTALS_APTA!$A$4:$BO$142,$L24,FALSE))</f>
        <v>0</v>
      </c>
      <c r="R24" s="50">
        <f>IF(R11=0,0,VLOOKUP(R11,FAC_TOTALS_APTA!$A$4:$BO$142,$L24,FALSE))</f>
        <v>-32284791.7216793</v>
      </c>
      <c r="S24" s="50">
        <f>IF(S11=0,0,VLOOKUP(S11,FAC_TOTALS_APTA!$A$4:$BO$142,$L24,FALSE))</f>
        <v>0</v>
      </c>
      <c r="T24" s="50">
        <f>IF(T11=0,0,VLOOKUP(T11,FAC_TOTALS_APTA!$A$4:$BO$142,$L24,FALSE))</f>
        <v>0</v>
      </c>
      <c r="U24" s="50">
        <f>IF(U11=0,0,VLOOKUP(U11,FAC_TOTALS_APTA!$A$4:$BO$142,$L24,FALSE))</f>
        <v>0</v>
      </c>
      <c r="V24" s="50">
        <f>IF(V11=0,0,VLOOKUP(V11,FAC_TOTALS_APTA!$A$4:$BO$142,$L24,FALSE))</f>
        <v>0</v>
      </c>
      <c r="W24" s="50">
        <f>IF(W11=0,0,VLOOKUP(W11,FAC_TOTALS_APTA!$A$4:$BO$142,$L24,FALSE))</f>
        <v>0</v>
      </c>
      <c r="X24" s="50">
        <f>IF(X11=0,0,VLOOKUP(X11,FAC_TOTALS_APTA!$A$4:$BO$142,$L24,FALSE))</f>
        <v>0</v>
      </c>
      <c r="Y24" s="50">
        <f>IF(Y11=0,0,VLOOKUP(Y11,FAC_TOTALS_APTA!$A$4:$BO$142,$L24,FALSE))</f>
        <v>0</v>
      </c>
      <c r="Z24" s="50">
        <f>IF(Z11=0,0,VLOOKUP(Z11,FAC_TOTALS_APTA!$A$4:$BO$142,$L24,FALSE))</f>
        <v>0</v>
      </c>
      <c r="AA24" s="50">
        <f>IF(AA11=0,0,VLOOKUP(AA11,FAC_TOTALS_APTA!$A$4:$BO$142,$L24,FALSE))</f>
        <v>0</v>
      </c>
      <c r="AB24" s="50">
        <f>IF(AB11=0,0,VLOOKUP(AB11,FAC_TOTALS_APTA!$A$4:$BO$142,$L24,FALSE))</f>
        <v>0</v>
      </c>
      <c r="AC24" s="51">
        <f t="shared" si="4"/>
        <v>-32284791.7216793</v>
      </c>
      <c r="AD24" s="51">
        <f>AE24*G30</f>
        <v>-31321890.114280988</v>
      </c>
      <c r="AE24" s="52">
        <f>AC24/G28</f>
        <v>-2.0026335498540129E-2</v>
      </c>
      <c r="AF24" s="9"/>
    </row>
    <row r="25" spans="1:32" s="18" customFormat="1" x14ac:dyDescent="0.25">
      <c r="A25" s="9"/>
      <c r="B25" s="53" t="s">
        <v>77</v>
      </c>
      <c r="C25" s="54"/>
      <c r="D25" s="53" t="s">
        <v>64</v>
      </c>
      <c r="E25" s="55"/>
      <c r="F25" s="56"/>
      <c r="G25" s="57"/>
      <c r="H25" s="57"/>
      <c r="I25" s="58"/>
      <c r="J25" s="59"/>
      <c r="K25" s="59" t="str">
        <f t="shared" ref="K25" si="5">CONCATENATE(D25,J25,"_FAC")</f>
        <v>New_Reporter_FAC</v>
      </c>
      <c r="L25" s="56">
        <f>MATCH($K25,FAC_TOTALS_APTA!$A$2:$BM$2,)</f>
        <v>38</v>
      </c>
      <c r="M25" s="57">
        <f>IF(M11=0,0,VLOOKUP(M11,FAC_TOTALS_APTA!$A$4:$BO$142,$L25,FALSE))</f>
        <v>0</v>
      </c>
      <c r="N25" s="57">
        <f>IF(N11=0,0,VLOOKUP(N11,FAC_TOTALS_APTA!$A$4:$BO$142,$L25,FALSE))</f>
        <v>0</v>
      </c>
      <c r="O25" s="57">
        <f>IF(O11=0,0,VLOOKUP(O11,FAC_TOTALS_APTA!$A$4:$BO$142,$L25,FALSE))</f>
        <v>0</v>
      </c>
      <c r="P25" s="57">
        <f>IF(P11=0,0,VLOOKUP(P11,FAC_TOTALS_APTA!$A$4:$BO$142,$L25,FALSE))</f>
        <v>0</v>
      </c>
      <c r="Q25" s="57">
        <f>IF(Q11=0,0,VLOOKUP(Q11,FAC_TOTALS_APTA!$A$4:$BO$142,$L25,FALSE))</f>
        <v>0</v>
      </c>
      <c r="R25" s="57">
        <f>IF(R11=0,0,VLOOKUP(R11,FAC_TOTALS_APTA!$A$4:$BO$142,$L25,FALSE))</f>
        <v>0</v>
      </c>
      <c r="S25" s="57">
        <f>IF(S11=0,0,VLOOKUP(S11,FAC_TOTALS_APTA!$A$4:$BO$142,$L25,FALSE))</f>
        <v>0</v>
      </c>
      <c r="T25" s="57">
        <f>IF(T11=0,0,VLOOKUP(T11,FAC_TOTALS_APTA!$A$4:$BO$142,$L25,FALSE))</f>
        <v>0</v>
      </c>
      <c r="U25" s="57">
        <f>IF(U11=0,0,VLOOKUP(U11,FAC_TOTALS_APTA!$A$4:$BO$142,$L25,FALSE))</f>
        <v>0</v>
      </c>
      <c r="V25" s="57">
        <f>IF(V11=0,0,VLOOKUP(V11,FAC_TOTALS_APTA!$A$4:$BO$142,$L25,FALSE))</f>
        <v>0</v>
      </c>
      <c r="W25" s="57">
        <f>IF(W11=0,0,VLOOKUP(W11,FAC_TOTALS_APTA!$A$4:$BO$142,$L25,FALSE))</f>
        <v>0</v>
      </c>
      <c r="X25" s="57">
        <f>IF(X11=0,0,VLOOKUP(X11,FAC_TOTALS_APTA!$A$4:$BO$142,$L25,FALSE))</f>
        <v>0</v>
      </c>
      <c r="Y25" s="57">
        <f>IF(Y11=0,0,VLOOKUP(Y11,FAC_TOTALS_APTA!$A$4:$BO$142,$L25,FALSE))</f>
        <v>0</v>
      </c>
      <c r="Z25" s="57">
        <f>IF(Z11=0,0,VLOOKUP(Z11,FAC_TOTALS_APTA!$A$4:$BO$142,$L25,FALSE))</f>
        <v>0</v>
      </c>
      <c r="AA25" s="57">
        <f>IF(AA11=0,0,VLOOKUP(AA11,FAC_TOTALS_APTA!$A$4:$BO$142,$L25,FALSE))</f>
        <v>0</v>
      </c>
      <c r="AB25" s="57">
        <f>IF(AB11=0,0,VLOOKUP(AB11,FAC_TOTALS_APTA!$A$4:$BO$142,$L25,FALSE))</f>
        <v>0</v>
      </c>
      <c r="AC25" s="60">
        <f>SUM(M25:AB25)</f>
        <v>0</v>
      </c>
      <c r="AD25" s="60">
        <f>AC25</f>
        <v>0</v>
      </c>
      <c r="AE25" s="61">
        <f>AC25/G30</f>
        <v>0</v>
      </c>
      <c r="AF25" s="9"/>
    </row>
    <row r="26" spans="1:32" s="18" customFormat="1" hidden="1" x14ac:dyDescent="0.25">
      <c r="A26" s="9"/>
      <c r="B26" s="34"/>
      <c r="C26" s="9"/>
      <c r="D26" s="9"/>
      <c r="E26" s="9"/>
      <c r="F26" s="9"/>
      <c r="G26" s="9"/>
      <c r="H26" s="9"/>
      <c r="I26" s="6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42"/>
      <c r="AE26" s="9"/>
      <c r="AF26" s="9"/>
    </row>
    <row r="27" spans="1:32" s="18" customFormat="1" x14ac:dyDescent="0.25">
      <c r="A27" s="9"/>
      <c r="B27" s="34" t="s">
        <v>35</v>
      </c>
      <c r="C27" s="37"/>
      <c r="D27" s="9"/>
      <c r="E27" s="39"/>
      <c r="F27" s="9"/>
      <c r="G27" s="38"/>
      <c r="H27" s="38"/>
      <c r="I27" s="40"/>
      <c r="J27" s="41"/>
      <c r="K27" s="49"/>
      <c r="L27" s="1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42">
        <f>SUM(AC13:AC25)</f>
        <v>-86095374.55332461</v>
      </c>
      <c r="AD27" s="42">
        <f>SUM(AD13:AD25)</f>
        <v>-83527559.488521546</v>
      </c>
      <c r="AE27" s="43">
        <f>AC27/G30</f>
        <v>-5.5046960748107221E-2</v>
      </c>
      <c r="AF27" s="9"/>
    </row>
    <row r="28" spans="1:32" s="18" customFormat="1" hidden="1" x14ac:dyDescent="0.25">
      <c r="A28" s="9"/>
      <c r="B28" s="11" t="s">
        <v>29</v>
      </c>
      <c r="C28" s="63"/>
      <c r="D28" s="12" t="s">
        <v>6</v>
      </c>
      <c r="E28" s="64"/>
      <c r="F28" s="12">
        <f>MATCH($D28,FAC_TOTALS_APTA!$A$2:$BM$2,)</f>
        <v>9</v>
      </c>
      <c r="G28" s="65">
        <f>VLOOKUP(G11,FAC_TOTALS_APTA!$A$4:$BO$142,$F28,FALSE)</f>
        <v>1612116791.1140201</v>
      </c>
      <c r="H28" s="65">
        <f>VLOOKUP(H11,FAC_TOTALS_APTA!$A$4:$BM$142,$F28,FALSE)</f>
        <v>1524867359.0039101</v>
      </c>
      <c r="I28" s="66">
        <f t="shared" ref="I28:I30" si="6">H28/G28-1</f>
        <v>-5.4121036758024266E-2</v>
      </c>
      <c r="J28" s="67"/>
      <c r="K28" s="49"/>
      <c r="L28" s="10"/>
      <c r="M28" s="68">
        <f>SUM(M13:M18)</f>
        <v>-17200927.206761513</v>
      </c>
      <c r="N28" s="68">
        <f>SUM(N13:N18)</f>
        <v>54187382.007074408</v>
      </c>
      <c r="O28" s="68">
        <f>SUM(O13:O18)</f>
        <v>-79273510.706681073</v>
      </c>
      <c r="P28" s="68">
        <f>SUM(P13:P18)</f>
        <v>-7141777.919976701</v>
      </c>
      <c r="Q28" s="68">
        <f>SUM(Q13:Q18)</f>
        <v>68689175.347986937</v>
      </c>
      <c r="R28" s="68">
        <f>SUM(R13:R18)</f>
        <v>40515386.954388618</v>
      </c>
      <c r="S28" s="68">
        <f>SUM(S13:S18)</f>
        <v>0</v>
      </c>
      <c r="T28" s="68">
        <f>SUM(T13:T18)</f>
        <v>0</v>
      </c>
      <c r="U28" s="68">
        <f>SUM(U13:U18)</f>
        <v>0</v>
      </c>
      <c r="V28" s="68">
        <f>SUM(V13:V18)</f>
        <v>0</v>
      </c>
      <c r="W28" s="68">
        <f>SUM(W13:W18)</f>
        <v>0</v>
      </c>
      <c r="X28" s="68">
        <f>SUM(X13:X18)</f>
        <v>0</v>
      </c>
      <c r="Y28" s="68">
        <f>SUM(Y13:Y18)</f>
        <v>0</v>
      </c>
      <c r="Z28" s="68">
        <f>SUM(Z13:Z18)</f>
        <v>0</v>
      </c>
      <c r="AA28" s="68">
        <f>SUM(AA13:AA18)</f>
        <v>0</v>
      </c>
      <c r="AB28" s="68">
        <f>SUM(AB13:AB18)</f>
        <v>0</v>
      </c>
      <c r="AC28" s="69"/>
      <c r="AD28" s="69"/>
      <c r="AE28" s="70"/>
      <c r="AF28" s="9"/>
    </row>
    <row r="29" spans="1:32" s="18" customFormat="1" ht="13.5" thickBot="1" x14ac:dyDescent="0.3">
      <c r="A29" s="9"/>
      <c r="B29" s="13" t="s">
        <v>38</v>
      </c>
      <c r="C29" s="36"/>
      <c r="D29" s="10"/>
      <c r="E29" s="46"/>
      <c r="F29" s="10"/>
      <c r="G29" s="50"/>
      <c r="H29" s="50"/>
      <c r="I29" s="48"/>
      <c r="J29" s="49"/>
      <c r="K29" s="49"/>
      <c r="L29" s="10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51">
        <f>AC30-AC27</f>
        <v>38888448.951324612</v>
      </c>
      <c r="AD29" s="51"/>
      <c r="AE29" s="52">
        <f>AE30-AE27</f>
        <v>2.4864180382332401E-2</v>
      </c>
      <c r="AF29" s="9"/>
    </row>
    <row r="30" spans="1:32" ht="13.5" hidden="1" thickBot="1" x14ac:dyDescent="0.3">
      <c r="B30" s="14" t="s">
        <v>73</v>
      </c>
      <c r="C30" s="32"/>
      <c r="D30" s="32" t="s">
        <v>4</v>
      </c>
      <c r="E30" s="32"/>
      <c r="F30" s="32">
        <f>MATCH($D30,FAC_TOTALS_APTA!$A$2:$BM$2,)</f>
        <v>7</v>
      </c>
      <c r="G30" s="72">
        <f>VLOOKUP(G11,FAC_TOTALS_APTA!$A$4:$BM$142,$F30,FALSE)</f>
        <v>1564035023.6099999</v>
      </c>
      <c r="H30" s="72">
        <f>VLOOKUP(H11,FAC_TOTALS_APTA!$A$4:$BM$142,$F30,FALSE)</f>
        <v>1516828098.0079999</v>
      </c>
      <c r="I30" s="73">
        <f t="shared" si="6"/>
        <v>-3.0182780365774819E-2</v>
      </c>
      <c r="J30" s="74"/>
      <c r="K30" s="74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75">
        <f>H30-G30</f>
        <v>-47206925.601999998</v>
      </c>
      <c r="AD30" s="75"/>
      <c r="AE30" s="76">
        <f>I30</f>
        <v>-3.0182780365774819E-2</v>
      </c>
    </row>
    <row r="31" spans="1:32" ht="14.25" thickTop="1" thickBot="1" x14ac:dyDescent="0.3">
      <c r="B31" s="139" t="s">
        <v>80</v>
      </c>
      <c r="C31" s="140"/>
      <c r="D31" s="140"/>
      <c r="E31" s="141"/>
      <c r="F31" s="140"/>
      <c r="G31" s="142"/>
      <c r="H31" s="142"/>
      <c r="I31" s="143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4">
        <f>AE30</f>
        <v>-3.0182780365774819E-2</v>
      </c>
    </row>
    <row r="32" spans="1:32" ht="13.5" thickTop="1" x14ac:dyDescent="0.25"/>
    <row r="34" spans="2:31" x14ac:dyDescent="0.25">
      <c r="B34" s="20" t="s">
        <v>33</v>
      </c>
      <c r="C34" s="21"/>
      <c r="D34" s="21"/>
      <c r="E34" s="22"/>
      <c r="F34" s="21"/>
      <c r="G34" s="21"/>
      <c r="H34" s="21"/>
      <c r="I34" s="23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2:31" x14ac:dyDescent="0.25">
      <c r="B35" s="24" t="s">
        <v>22</v>
      </c>
      <c r="C35" s="25" t="s">
        <v>23</v>
      </c>
      <c r="D35" s="15"/>
      <c r="E35" s="9"/>
      <c r="F35" s="15"/>
      <c r="G35" s="15"/>
      <c r="H35" s="15"/>
      <c r="I35" s="2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2:31" x14ac:dyDescent="0.25">
      <c r="B36" s="24"/>
      <c r="C36" s="25"/>
      <c r="D36" s="15"/>
      <c r="E36" s="9"/>
      <c r="F36" s="15"/>
      <c r="G36" s="15"/>
      <c r="H36" s="15"/>
      <c r="I36" s="2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2:31" x14ac:dyDescent="0.25">
      <c r="B37" s="27" t="s">
        <v>21</v>
      </c>
      <c r="C37" s="28">
        <v>1</v>
      </c>
      <c r="D37" s="15"/>
      <c r="E37" s="9"/>
      <c r="F37" s="15"/>
      <c r="G37" s="15"/>
      <c r="H37" s="15"/>
      <c r="I37" s="2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2:31" ht="13.5" thickBot="1" x14ac:dyDescent="0.3">
      <c r="B38" s="29" t="s">
        <v>50</v>
      </c>
      <c r="C38" s="30">
        <v>2</v>
      </c>
      <c r="D38" s="31"/>
      <c r="E38" s="32"/>
      <c r="F38" s="31"/>
      <c r="G38" s="31"/>
      <c r="H38" s="31"/>
      <c r="I38" s="33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2:31" ht="13.5" thickTop="1" x14ac:dyDescent="0.25">
      <c r="B39" s="34"/>
      <c r="C39" s="9"/>
      <c r="D39" s="9"/>
      <c r="E39" s="9"/>
      <c r="F39" s="9"/>
      <c r="G39" s="166" t="s">
        <v>74</v>
      </c>
      <c r="H39" s="166"/>
      <c r="I39" s="166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166" t="s">
        <v>81</v>
      </c>
      <c r="AD39" s="166"/>
      <c r="AE39" s="166"/>
    </row>
    <row r="40" spans="2:31" x14ac:dyDescent="0.25">
      <c r="B40" s="13" t="s">
        <v>24</v>
      </c>
      <c r="C40" s="36" t="s">
        <v>25</v>
      </c>
      <c r="D40" s="10" t="s">
        <v>26</v>
      </c>
      <c r="E40" s="10" t="s">
        <v>34</v>
      </c>
      <c r="F40" s="10"/>
      <c r="G40" s="36">
        <f>$C$1</f>
        <v>2012</v>
      </c>
      <c r="H40" s="36">
        <f>$C$2</f>
        <v>2018</v>
      </c>
      <c r="I40" s="36" t="s">
        <v>30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 t="s">
        <v>79</v>
      </c>
      <c r="AD40" s="36" t="s">
        <v>32</v>
      </c>
      <c r="AE40" s="36" t="s">
        <v>30</v>
      </c>
    </row>
    <row r="41" spans="2:31" hidden="1" x14ac:dyDescent="0.25">
      <c r="B41" s="34"/>
      <c r="C41" s="37"/>
      <c r="D41" s="9"/>
      <c r="E41" s="9"/>
      <c r="F41" s="9"/>
      <c r="G41" s="9"/>
      <c r="H41" s="9"/>
      <c r="I41" s="37"/>
      <c r="J41" s="9"/>
      <c r="K41" s="9"/>
      <c r="L41" s="9"/>
      <c r="M41" s="9">
        <v>1</v>
      </c>
      <c r="N41" s="9">
        <v>2</v>
      </c>
      <c r="O41" s="9">
        <v>3</v>
      </c>
      <c r="P41" s="9">
        <v>4</v>
      </c>
      <c r="Q41" s="9">
        <v>5</v>
      </c>
      <c r="R41" s="9">
        <v>6</v>
      </c>
      <c r="S41" s="9">
        <v>7</v>
      </c>
      <c r="T41" s="9">
        <v>8</v>
      </c>
      <c r="U41" s="9">
        <v>9</v>
      </c>
      <c r="V41" s="9">
        <v>10</v>
      </c>
      <c r="W41" s="9">
        <v>11</v>
      </c>
      <c r="X41" s="9">
        <v>12</v>
      </c>
      <c r="Y41" s="9">
        <v>13</v>
      </c>
      <c r="Z41" s="9">
        <v>14</v>
      </c>
      <c r="AA41" s="9">
        <v>15</v>
      </c>
      <c r="AB41" s="9">
        <v>16</v>
      </c>
      <c r="AC41" s="9"/>
      <c r="AD41" s="9"/>
      <c r="AE41" s="9"/>
    </row>
    <row r="42" spans="2:31" hidden="1" x14ac:dyDescent="0.25">
      <c r="B42" s="34"/>
      <c r="C42" s="37"/>
      <c r="D42" s="9"/>
      <c r="E42" s="9"/>
      <c r="F42" s="9"/>
      <c r="G42" s="9" t="str">
        <f>CONCATENATE($C37,"_",$C38,"_",G40)</f>
        <v>1_2_2012</v>
      </c>
      <c r="H42" s="9" t="str">
        <f>CONCATENATE($C37,"_",$C38,"_",H40)</f>
        <v>1_2_2018</v>
      </c>
      <c r="I42" s="37"/>
      <c r="J42" s="9"/>
      <c r="K42" s="9"/>
      <c r="L42" s="9"/>
      <c r="M42" s="9" t="str">
        <f>IF($G40+M41&gt;$H40,0,CONCATENATE($C37,"_",$C38,"_",$G40+M41))</f>
        <v>1_2_2013</v>
      </c>
      <c r="N42" s="9" t="str">
        <f t="shared" ref="N42:AB42" si="7">IF($G40+N41&gt;$H40,0,CONCATENATE($C37,"_",$C38,"_",$G40+N41))</f>
        <v>1_2_2014</v>
      </c>
      <c r="O42" s="9" t="str">
        <f t="shared" si="7"/>
        <v>1_2_2015</v>
      </c>
      <c r="P42" s="9" t="str">
        <f t="shared" si="7"/>
        <v>1_2_2016</v>
      </c>
      <c r="Q42" s="9" t="str">
        <f t="shared" si="7"/>
        <v>1_2_2017</v>
      </c>
      <c r="R42" s="9" t="str">
        <f t="shared" si="7"/>
        <v>1_2_2018</v>
      </c>
      <c r="S42" s="9">
        <f t="shared" si="7"/>
        <v>0</v>
      </c>
      <c r="T42" s="9">
        <f t="shared" si="7"/>
        <v>0</v>
      </c>
      <c r="U42" s="9">
        <f t="shared" si="7"/>
        <v>0</v>
      </c>
      <c r="V42" s="9">
        <f t="shared" si="7"/>
        <v>0</v>
      </c>
      <c r="W42" s="9">
        <f t="shared" si="7"/>
        <v>0</v>
      </c>
      <c r="X42" s="9">
        <f t="shared" si="7"/>
        <v>0</v>
      </c>
      <c r="Y42" s="9">
        <f t="shared" si="7"/>
        <v>0</v>
      </c>
      <c r="Z42" s="9">
        <f t="shared" si="7"/>
        <v>0</v>
      </c>
      <c r="AA42" s="9">
        <f t="shared" si="7"/>
        <v>0</v>
      </c>
      <c r="AB42" s="9">
        <f t="shared" si="7"/>
        <v>0</v>
      </c>
      <c r="AC42" s="9"/>
      <c r="AD42" s="9"/>
      <c r="AE42" s="9"/>
    </row>
    <row r="43" spans="2:31" hidden="1" x14ac:dyDescent="0.25">
      <c r="B43" s="34"/>
      <c r="C43" s="37"/>
      <c r="D43" s="9"/>
      <c r="E43" s="9"/>
      <c r="F43" s="9" t="s">
        <v>31</v>
      </c>
      <c r="G43" s="38"/>
      <c r="H43" s="38"/>
      <c r="I43" s="37"/>
      <c r="J43" s="9"/>
      <c r="K43" s="9"/>
      <c r="L43" s="9" t="s">
        <v>31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2:31" x14ac:dyDescent="0.25">
      <c r="B44" s="34" t="s">
        <v>48</v>
      </c>
      <c r="C44" s="37" t="s">
        <v>27</v>
      </c>
      <c r="D44" s="9" t="s">
        <v>8</v>
      </c>
      <c r="E44" s="79">
        <v>0.86939999999999995</v>
      </c>
      <c r="F44" s="9">
        <f>MATCH($D44,FAC_TOTALS_APTA!$A$2:$BO$2,)</f>
        <v>11</v>
      </c>
      <c r="G44" s="38">
        <f>VLOOKUP(G42,FAC_TOTALS_APTA!$A$4:$BO$142,$F44,FALSE)</f>
        <v>4332729.1135261599</v>
      </c>
      <c r="H44" s="38">
        <f>VLOOKUP(H42,FAC_TOTALS_APTA!$A$4:$BO$142,$F44,FALSE)</f>
        <v>5016670.6256997101</v>
      </c>
      <c r="I44" s="40">
        <f>IFERROR(H44/G44-1,"-")</f>
        <v>0.15785466717464125</v>
      </c>
      <c r="J44" s="41" t="str">
        <f>IF(C44="Log","_log","")</f>
        <v>_log</v>
      </c>
      <c r="K44" s="41" t="str">
        <f>CONCATENATE(D44,J44,"_FAC")</f>
        <v>VRM_ADJ_log_FAC</v>
      </c>
      <c r="L44" s="9">
        <f>MATCH($K44,FAC_TOTALS_APTA!$A$2:$BM$2,)</f>
        <v>23</v>
      </c>
      <c r="M44" s="38">
        <f>IF(M42=0,0,VLOOKUP(M42,FAC_TOTALS_APTA!$A$4:$BO$142,$L44,FALSE))</f>
        <v>9395236.1954902392</v>
      </c>
      <c r="N44" s="38">
        <f>IF(N42=0,0,VLOOKUP(N42,FAC_TOTALS_APTA!$A$4:$BO$142,$L44,FALSE))</f>
        <v>2006968.50110977</v>
      </c>
      <c r="O44" s="38">
        <f>IF(O42=0,0,VLOOKUP(O42,FAC_TOTALS_APTA!$A$4:$BO$142,$L44,FALSE))</f>
        <v>1849160.08075679</v>
      </c>
      <c r="P44" s="38">
        <f>IF(P42=0,0,VLOOKUP(P42,FAC_TOTALS_APTA!$A$4:$BO$142,$L44,FALSE))</f>
        <v>2416662.14794013</v>
      </c>
      <c r="Q44" s="38">
        <f>IF(Q42=0,0,VLOOKUP(Q42,FAC_TOTALS_APTA!$A$4:$BO$142,$L44,FALSE))</f>
        <v>1235819.0903883199</v>
      </c>
      <c r="R44" s="38">
        <f>IF(R42=0,0,VLOOKUP(R42,FAC_TOTALS_APTA!$A$4:$BO$142,$L44,FALSE))</f>
        <v>3044685.0228588199</v>
      </c>
      <c r="S44" s="38">
        <f>IF(S42=0,0,VLOOKUP(S42,FAC_TOTALS_APTA!$A$4:$BO$142,$L44,FALSE))</f>
        <v>0</v>
      </c>
      <c r="T44" s="38">
        <f>IF(T42=0,0,VLOOKUP(T42,FAC_TOTALS_APTA!$A$4:$BO$142,$L44,FALSE))</f>
        <v>0</v>
      </c>
      <c r="U44" s="38">
        <f>IF(U42=0,0,VLOOKUP(U42,FAC_TOTALS_APTA!$A$4:$BO$142,$L44,FALSE))</f>
        <v>0</v>
      </c>
      <c r="V44" s="38">
        <f>IF(V42=0,0,VLOOKUP(V42,FAC_TOTALS_APTA!$A$4:$BO$142,$L44,FALSE))</f>
        <v>0</v>
      </c>
      <c r="W44" s="38">
        <f>IF(W42=0,0,VLOOKUP(W42,FAC_TOTALS_APTA!$A$4:$BO$142,$L44,FALSE))</f>
        <v>0</v>
      </c>
      <c r="X44" s="38">
        <f>IF(X42=0,0,VLOOKUP(X42,FAC_TOTALS_APTA!$A$4:$BO$142,$L44,FALSE))</f>
        <v>0</v>
      </c>
      <c r="Y44" s="38">
        <f>IF(Y42=0,0,VLOOKUP(Y42,FAC_TOTALS_APTA!$A$4:$BO$142,$L44,FALSE))</f>
        <v>0</v>
      </c>
      <c r="Z44" s="38">
        <f>IF(Z42=0,0,VLOOKUP(Z42,FAC_TOTALS_APTA!$A$4:$BO$142,$L44,FALSE))</f>
        <v>0</v>
      </c>
      <c r="AA44" s="38">
        <f>IF(AA42=0,0,VLOOKUP(AA42,FAC_TOTALS_APTA!$A$4:$BO$142,$L44,FALSE))</f>
        <v>0</v>
      </c>
      <c r="AB44" s="38">
        <f>IF(AB42=0,0,VLOOKUP(AB42,FAC_TOTALS_APTA!$A$4:$BO$142,$L44,FALSE))</f>
        <v>0</v>
      </c>
      <c r="AC44" s="42">
        <f>SUM(M44:AB44)</f>
        <v>19948531.03854407</v>
      </c>
      <c r="AD44" s="42">
        <f>AE44*G61</f>
        <v>18807592.812104743</v>
      </c>
      <c r="AE44" s="43">
        <f>AC44/G59</f>
        <v>0.2201605807144284</v>
      </c>
    </row>
    <row r="45" spans="2:31" x14ac:dyDescent="0.25">
      <c r="B45" s="34" t="s">
        <v>75</v>
      </c>
      <c r="C45" s="37" t="s">
        <v>27</v>
      </c>
      <c r="D45" s="9" t="s">
        <v>20</v>
      </c>
      <c r="E45" s="79">
        <v>-0.35909999999999997</v>
      </c>
      <c r="F45" s="9">
        <f>MATCH($D45,FAC_TOTALS_APTA!$A$2:$BO$2,)</f>
        <v>12</v>
      </c>
      <c r="G45" s="78">
        <f>VLOOKUP(G42,FAC_TOTALS_APTA!$A$4:$BO$142,$F45,FALSE)</f>
        <v>1.2133849446182301</v>
      </c>
      <c r="H45" s="78">
        <f>VLOOKUP(H42,FAC_TOTALS_APTA!$A$4:$BO$142,$F45,FALSE)</f>
        <v>1.3252516185851999</v>
      </c>
      <c r="I45" s="40">
        <f t="shared" ref="I45:I55" si="8">IFERROR(H45/G45-1,"-")</f>
        <v>9.2193886584085449E-2</v>
      </c>
      <c r="J45" s="41" t="str">
        <f t="shared" ref="J45:J55" si="9">IF(C45="Log","_log","")</f>
        <v>_log</v>
      </c>
      <c r="K45" s="41" t="str">
        <f t="shared" ref="K45:K55" si="10">CONCATENATE(D45,J45,"_FAC")</f>
        <v>FARE_per_UPT_2018_log_FAC</v>
      </c>
      <c r="L45" s="9">
        <f>MATCH($K45,FAC_TOTALS_APTA!$A$2:$BM$2,)</f>
        <v>24</v>
      </c>
      <c r="M45" s="38">
        <f>IF(M42=0,0,VLOOKUP(M42,FAC_TOTALS_APTA!$A$4:$BO$142,$L45,FALSE))</f>
        <v>-1711977.56778837</v>
      </c>
      <c r="N45" s="38">
        <f>IF(N42=0,0,VLOOKUP(N42,FAC_TOTALS_APTA!$A$4:$BO$142,$L45,FALSE))</f>
        <v>96089.890058880599</v>
      </c>
      <c r="O45" s="38">
        <f>IF(O42=0,0,VLOOKUP(O42,FAC_TOTALS_APTA!$A$4:$BO$142,$L45,FALSE))</f>
        <v>-1165839.83647157</v>
      </c>
      <c r="P45" s="38">
        <f>IF(P42=0,0,VLOOKUP(P42,FAC_TOTALS_APTA!$A$4:$BO$142,$L45,FALSE))</f>
        <v>1149322.8005423199</v>
      </c>
      <c r="Q45" s="38">
        <f>IF(Q42=0,0,VLOOKUP(Q42,FAC_TOTALS_APTA!$A$4:$BO$142,$L45,FALSE))</f>
        <v>-202752.062708438</v>
      </c>
      <c r="R45" s="38">
        <f>IF(R42=0,0,VLOOKUP(R42,FAC_TOTALS_APTA!$A$4:$BO$142,$L45,FALSE))</f>
        <v>493548.82677915902</v>
      </c>
      <c r="S45" s="38">
        <f>IF(S42=0,0,VLOOKUP(S42,FAC_TOTALS_APTA!$A$4:$BO$142,$L45,FALSE))</f>
        <v>0</v>
      </c>
      <c r="T45" s="38">
        <f>IF(T42=0,0,VLOOKUP(T42,FAC_TOTALS_APTA!$A$4:$BO$142,$L45,FALSE))</f>
        <v>0</v>
      </c>
      <c r="U45" s="38">
        <f>IF(U42=0,0,VLOOKUP(U42,FAC_TOTALS_APTA!$A$4:$BO$142,$L45,FALSE))</f>
        <v>0</v>
      </c>
      <c r="V45" s="38">
        <f>IF(V42=0,0,VLOOKUP(V42,FAC_TOTALS_APTA!$A$4:$BO$142,$L45,FALSE))</f>
        <v>0</v>
      </c>
      <c r="W45" s="38">
        <f>IF(W42=0,0,VLOOKUP(W42,FAC_TOTALS_APTA!$A$4:$BO$142,$L45,FALSE))</f>
        <v>0</v>
      </c>
      <c r="X45" s="38">
        <f>IF(X42=0,0,VLOOKUP(X42,FAC_TOTALS_APTA!$A$4:$BO$142,$L45,FALSE))</f>
        <v>0</v>
      </c>
      <c r="Y45" s="38">
        <f>IF(Y42=0,0,VLOOKUP(Y42,FAC_TOTALS_APTA!$A$4:$BO$142,$L45,FALSE))</f>
        <v>0</v>
      </c>
      <c r="Z45" s="38">
        <f>IF(Z42=0,0,VLOOKUP(Z42,FAC_TOTALS_APTA!$A$4:$BO$142,$L45,FALSE))</f>
        <v>0</v>
      </c>
      <c r="AA45" s="38">
        <f>IF(AA42=0,0,VLOOKUP(AA42,FAC_TOTALS_APTA!$A$4:$BO$142,$L45,FALSE))</f>
        <v>0</v>
      </c>
      <c r="AB45" s="38">
        <f>IF(AB42=0,0,VLOOKUP(AB42,FAC_TOTALS_APTA!$A$4:$BO$142,$L45,FALSE))</f>
        <v>0</v>
      </c>
      <c r="AC45" s="42">
        <f t="shared" ref="AC45:AC55" si="11">SUM(M45:AB45)</f>
        <v>-1341607.949588018</v>
      </c>
      <c r="AD45" s="42">
        <f>AE45*G61</f>
        <v>-1264875.8938981886</v>
      </c>
      <c r="AE45" s="43">
        <f>AC45/G59</f>
        <v>-1.4806563185113052E-2</v>
      </c>
    </row>
    <row r="46" spans="2:31" x14ac:dyDescent="0.25">
      <c r="B46" s="34" t="s">
        <v>71</v>
      </c>
      <c r="C46" s="37" t="s">
        <v>27</v>
      </c>
      <c r="D46" s="9" t="s">
        <v>9</v>
      </c>
      <c r="E46" s="79">
        <v>0.30969999999999998</v>
      </c>
      <c r="F46" s="9">
        <f>MATCH($D46,FAC_TOTALS_APTA!$A$2:$BO$2,)</f>
        <v>13</v>
      </c>
      <c r="G46" s="38">
        <f>VLOOKUP(G42,FAC_TOTALS_APTA!$A$4:$BO$142,$F46,FALSE)</f>
        <v>2992531.8530987999</v>
      </c>
      <c r="H46" s="38">
        <f>VLOOKUP(H42,FAC_TOTALS_APTA!$A$4:$BO$142,$F46,FALSE)</f>
        <v>3096393.3580632801</v>
      </c>
      <c r="I46" s="40">
        <f t="shared" si="8"/>
        <v>3.4706900398380203E-2</v>
      </c>
      <c r="J46" s="41" t="str">
        <f t="shared" si="9"/>
        <v>_log</v>
      </c>
      <c r="K46" s="41" t="str">
        <f t="shared" si="10"/>
        <v>POP_EMP_log_FAC</v>
      </c>
      <c r="L46" s="9">
        <f>MATCH($K46,FAC_TOTALS_APTA!$A$2:$BM$2,)</f>
        <v>25</v>
      </c>
      <c r="M46" s="38">
        <f>IF(M42=0,0,VLOOKUP(M42,FAC_TOTALS_APTA!$A$4:$BO$142,$L46,FALSE))</f>
        <v>374180.184200335</v>
      </c>
      <c r="N46" s="38">
        <f>IF(N42=0,0,VLOOKUP(N42,FAC_TOTALS_APTA!$A$4:$BO$142,$L46,FALSE))</f>
        <v>312867.20783798699</v>
      </c>
      <c r="O46" s="38">
        <f>IF(O42=0,0,VLOOKUP(O42,FAC_TOTALS_APTA!$A$4:$BO$142,$L46,FALSE))</f>
        <v>354147.00788601598</v>
      </c>
      <c r="P46" s="38">
        <f>IF(P42=0,0,VLOOKUP(P42,FAC_TOTALS_APTA!$A$4:$BO$142,$L46,FALSE))</f>
        <v>302467.66409188003</v>
      </c>
      <c r="Q46" s="38">
        <f>IF(Q42=0,0,VLOOKUP(Q42,FAC_TOTALS_APTA!$A$4:$BO$142,$L46,FALSE))</f>
        <v>320360.10631916398</v>
      </c>
      <c r="R46" s="38">
        <f>IF(R42=0,0,VLOOKUP(R42,FAC_TOTALS_APTA!$A$4:$BO$142,$L46,FALSE))</f>
        <v>280874.44195718801</v>
      </c>
      <c r="S46" s="38">
        <f>IF(S42=0,0,VLOOKUP(S42,FAC_TOTALS_APTA!$A$4:$BO$142,$L46,FALSE))</f>
        <v>0</v>
      </c>
      <c r="T46" s="38">
        <f>IF(T42=0,0,VLOOKUP(T42,FAC_TOTALS_APTA!$A$4:$BO$142,$L46,FALSE))</f>
        <v>0</v>
      </c>
      <c r="U46" s="38">
        <f>IF(U42=0,0,VLOOKUP(U42,FAC_TOTALS_APTA!$A$4:$BO$142,$L46,FALSE))</f>
        <v>0</v>
      </c>
      <c r="V46" s="38">
        <f>IF(V42=0,0,VLOOKUP(V42,FAC_TOTALS_APTA!$A$4:$BO$142,$L46,FALSE))</f>
        <v>0</v>
      </c>
      <c r="W46" s="38">
        <f>IF(W42=0,0,VLOOKUP(W42,FAC_TOTALS_APTA!$A$4:$BO$142,$L46,FALSE))</f>
        <v>0</v>
      </c>
      <c r="X46" s="38">
        <f>IF(X42=0,0,VLOOKUP(X42,FAC_TOTALS_APTA!$A$4:$BO$142,$L46,FALSE))</f>
        <v>0</v>
      </c>
      <c r="Y46" s="38">
        <f>IF(Y42=0,0,VLOOKUP(Y42,FAC_TOTALS_APTA!$A$4:$BO$142,$L46,FALSE))</f>
        <v>0</v>
      </c>
      <c r="Z46" s="38">
        <f>IF(Z42=0,0,VLOOKUP(Z42,FAC_TOTALS_APTA!$A$4:$BO$142,$L46,FALSE))</f>
        <v>0</v>
      </c>
      <c r="AA46" s="38">
        <f>IF(AA42=0,0,VLOOKUP(AA42,FAC_TOTALS_APTA!$A$4:$BO$142,$L46,FALSE))</f>
        <v>0</v>
      </c>
      <c r="AB46" s="38">
        <f>IF(AB42=0,0,VLOOKUP(AB42,FAC_TOTALS_APTA!$A$4:$BO$142,$L46,FALSE))</f>
        <v>0</v>
      </c>
      <c r="AC46" s="42">
        <f t="shared" si="11"/>
        <v>1944896.6122925701</v>
      </c>
      <c r="AD46" s="42">
        <f>AE46*G61</f>
        <v>1833660.006090869</v>
      </c>
      <c r="AE46" s="43">
        <f>AC46/G59</f>
        <v>2.1464716713452195E-2</v>
      </c>
    </row>
    <row r="47" spans="2:31" x14ac:dyDescent="0.2">
      <c r="B47" s="34" t="s">
        <v>72</v>
      </c>
      <c r="C47" s="37" t="s">
        <v>27</v>
      </c>
      <c r="D47" s="45" t="s">
        <v>19</v>
      </c>
      <c r="E47" s="79">
        <v>0.22159999999999999</v>
      </c>
      <c r="F47" s="9">
        <f>MATCH($D47,FAC_TOTALS_APTA!$A$2:$BO$2,)</f>
        <v>14</v>
      </c>
      <c r="G47" s="78">
        <f>VLOOKUP(G42,FAC_TOTALS_APTA!$A$4:$BO$142,$F47,FALSE)</f>
        <v>4.0121762756840997</v>
      </c>
      <c r="H47" s="78">
        <f>VLOOKUP(H42,FAC_TOTALS_APTA!$A$4:$BO$142,$F47,FALSE)</f>
        <v>2.8849218669803798</v>
      </c>
      <c r="I47" s="40">
        <f t="shared" si="8"/>
        <v>-0.28095834560796218</v>
      </c>
      <c r="J47" s="41" t="str">
        <f t="shared" si="9"/>
        <v>_log</v>
      </c>
      <c r="K47" s="41" t="str">
        <f t="shared" si="10"/>
        <v>GAS_PRICE_2018_log_FAC</v>
      </c>
      <c r="L47" s="9">
        <f>MATCH($K47,FAC_TOTALS_APTA!$A$2:$BM$2,)</f>
        <v>26</v>
      </c>
      <c r="M47" s="38">
        <f>IF(M42=0,0,VLOOKUP(M42,FAC_TOTALS_APTA!$A$4:$BO$142,$L47,FALSE))</f>
        <v>-526036.10500292503</v>
      </c>
      <c r="N47" s="38">
        <f>IF(N42=0,0,VLOOKUP(N42,FAC_TOTALS_APTA!$A$4:$BO$142,$L47,FALSE))</f>
        <v>-783893.97221004695</v>
      </c>
      <c r="O47" s="38">
        <f>IF(O42=0,0,VLOOKUP(O42,FAC_TOTALS_APTA!$A$4:$BO$142,$L47,FALSE))</f>
        <v>-4201058.5743279504</v>
      </c>
      <c r="P47" s="38">
        <f>IF(P42=0,0,VLOOKUP(P42,FAC_TOTALS_APTA!$A$4:$BO$142,$L47,FALSE))</f>
        <v>-1542997.5327101001</v>
      </c>
      <c r="Q47" s="38">
        <f>IF(Q42=0,0,VLOOKUP(Q42,FAC_TOTALS_APTA!$A$4:$BO$142,$L47,FALSE))</f>
        <v>1138965.6094504499</v>
      </c>
      <c r="R47" s="38">
        <f>IF(R42=0,0,VLOOKUP(R42,FAC_TOTALS_APTA!$A$4:$BO$142,$L47,FALSE))</f>
        <v>1398942.63696987</v>
      </c>
      <c r="S47" s="38">
        <f>IF(S42=0,0,VLOOKUP(S42,FAC_TOTALS_APTA!$A$4:$BO$142,$L47,FALSE))</f>
        <v>0</v>
      </c>
      <c r="T47" s="38">
        <f>IF(T42=0,0,VLOOKUP(T42,FAC_TOTALS_APTA!$A$4:$BO$142,$L47,FALSE))</f>
        <v>0</v>
      </c>
      <c r="U47" s="38">
        <f>IF(U42=0,0,VLOOKUP(U42,FAC_TOTALS_APTA!$A$4:$BO$142,$L47,FALSE))</f>
        <v>0</v>
      </c>
      <c r="V47" s="38">
        <f>IF(V42=0,0,VLOOKUP(V42,FAC_TOTALS_APTA!$A$4:$BO$142,$L47,FALSE))</f>
        <v>0</v>
      </c>
      <c r="W47" s="38">
        <f>IF(W42=0,0,VLOOKUP(W42,FAC_TOTALS_APTA!$A$4:$BO$142,$L47,FALSE))</f>
        <v>0</v>
      </c>
      <c r="X47" s="38">
        <f>IF(X42=0,0,VLOOKUP(X42,FAC_TOTALS_APTA!$A$4:$BO$142,$L47,FALSE))</f>
        <v>0</v>
      </c>
      <c r="Y47" s="38">
        <f>IF(Y42=0,0,VLOOKUP(Y42,FAC_TOTALS_APTA!$A$4:$BO$142,$L47,FALSE))</f>
        <v>0</v>
      </c>
      <c r="Z47" s="38">
        <f>IF(Z42=0,0,VLOOKUP(Z42,FAC_TOTALS_APTA!$A$4:$BO$142,$L47,FALSE))</f>
        <v>0</v>
      </c>
      <c r="AA47" s="38">
        <f>IF(AA42=0,0,VLOOKUP(AA42,FAC_TOTALS_APTA!$A$4:$BO$142,$L47,FALSE))</f>
        <v>0</v>
      </c>
      <c r="AB47" s="38">
        <f>IF(AB42=0,0,VLOOKUP(AB42,FAC_TOTALS_APTA!$A$4:$BO$142,$L47,FALSE))</f>
        <v>0</v>
      </c>
      <c r="AC47" s="42">
        <f t="shared" si="11"/>
        <v>-4516077.9378307015</v>
      </c>
      <c r="AD47" s="42">
        <f>AE47*G61</f>
        <v>-4257784.9365618527</v>
      </c>
      <c r="AE47" s="43">
        <f>AC47/G59</f>
        <v>-4.9841381273805871E-2</v>
      </c>
    </row>
    <row r="48" spans="2:31" x14ac:dyDescent="0.25">
      <c r="B48" s="34" t="s">
        <v>28</v>
      </c>
      <c r="C48" s="37"/>
      <c r="D48" s="9" t="s">
        <v>10</v>
      </c>
      <c r="E48" s="79">
        <v>5.4999999999999997E-3</v>
      </c>
      <c r="F48" s="9">
        <f>MATCH($D48,FAC_TOTALS_APTA!$A$2:$BO$2,)</f>
        <v>16</v>
      </c>
      <c r="G48" s="44">
        <f>VLOOKUP(G42,FAC_TOTALS_APTA!$A$4:$BO$142,$F48,FALSE)</f>
        <v>8.6426271311501797</v>
      </c>
      <c r="H48" s="44">
        <f>VLOOKUP(H42,FAC_TOTALS_APTA!$A$4:$BO$142,$F48,FALSE)</f>
        <v>7.3799953649811796</v>
      </c>
      <c r="I48" s="40">
        <f t="shared" si="8"/>
        <v>-0.14609351381342839</v>
      </c>
      <c r="J48" s="41" t="str">
        <f t="shared" si="9"/>
        <v/>
      </c>
      <c r="K48" s="41" t="str">
        <f t="shared" si="10"/>
        <v>PCT_HH_NO_VEH_FAC</v>
      </c>
      <c r="L48" s="9">
        <f>MATCH($K48,FAC_TOTALS_APTA!$A$2:$BM$2,)</f>
        <v>28</v>
      </c>
      <c r="M48" s="38">
        <f>IF(M42=0,0,VLOOKUP(M42,FAC_TOTALS_APTA!$A$4:$BO$142,$L48,FALSE))</f>
        <v>-102328.94738198799</v>
      </c>
      <c r="N48" s="38">
        <f>IF(N42=0,0,VLOOKUP(N42,FAC_TOTALS_APTA!$A$4:$BO$142,$L48,FALSE))</f>
        <v>-2166.5006428203701</v>
      </c>
      <c r="O48" s="38">
        <f>IF(O42=0,0,VLOOKUP(O42,FAC_TOTALS_APTA!$A$4:$BO$142,$L48,FALSE))</f>
        <v>-140308.01027399499</v>
      </c>
      <c r="P48" s="38">
        <f>IF(P42=0,0,VLOOKUP(P42,FAC_TOTALS_APTA!$A$4:$BO$142,$L48,FALSE))</f>
        <v>-195819.67211558201</v>
      </c>
      <c r="Q48" s="38">
        <f>IF(Q42=0,0,VLOOKUP(Q42,FAC_TOTALS_APTA!$A$4:$BO$142,$L48,FALSE))</f>
        <v>-163820.54105447899</v>
      </c>
      <c r="R48" s="38">
        <f>IF(R42=0,0,VLOOKUP(R42,FAC_TOTALS_APTA!$A$4:$BO$142,$L48,FALSE))</f>
        <v>-166429.64935601701</v>
      </c>
      <c r="S48" s="38">
        <f>IF(S42=0,0,VLOOKUP(S42,FAC_TOTALS_APTA!$A$4:$BO$142,$L48,FALSE))</f>
        <v>0</v>
      </c>
      <c r="T48" s="38">
        <f>IF(T42=0,0,VLOOKUP(T42,FAC_TOTALS_APTA!$A$4:$BO$142,$L48,FALSE))</f>
        <v>0</v>
      </c>
      <c r="U48" s="38">
        <f>IF(U42=0,0,VLOOKUP(U42,FAC_TOTALS_APTA!$A$4:$BO$142,$L48,FALSE))</f>
        <v>0</v>
      </c>
      <c r="V48" s="38">
        <f>IF(V42=0,0,VLOOKUP(V42,FAC_TOTALS_APTA!$A$4:$BO$142,$L48,FALSE))</f>
        <v>0</v>
      </c>
      <c r="W48" s="38">
        <f>IF(W42=0,0,VLOOKUP(W42,FAC_TOTALS_APTA!$A$4:$BO$142,$L48,FALSE))</f>
        <v>0</v>
      </c>
      <c r="X48" s="38">
        <f>IF(X42=0,0,VLOOKUP(X42,FAC_TOTALS_APTA!$A$4:$BO$142,$L48,FALSE))</f>
        <v>0</v>
      </c>
      <c r="Y48" s="38">
        <f>IF(Y42=0,0,VLOOKUP(Y42,FAC_TOTALS_APTA!$A$4:$BO$142,$L48,FALSE))</f>
        <v>0</v>
      </c>
      <c r="Z48" s="38">
        <f>IF(Z42=0,0,VLOOKUP(Z42,FAC_TOTALS_APTA!$A$4:$BO$142,$L48,FALSE))</f>
        <v>0</v>
      </c>
      <c r="AA48" s="38">
        <f>IF(AA42=0,0,VLOOKUP(AA42,FAC_TOTALS_APTA!$A$4:$BO$142,$L48,FALSE))</f>
        <v>0</v>
      </c>
      <c r="AB48" s="38">
        <f>IF(AB42=0,0,VLOOKUP(AB42,FAC_TOTALS_APTA!$A$4:$BO$142,$L48,FALSE))</f>
        <v>0</v>
      </c>
      <c r="AC48" s="42">
        <f t="shared" si="11"/>
        <v>-770873.32082488132</v>
      </c>
      <c r="AD48" s="42">
        <f>AE48*G61</f>
        <v>-726783.91706016543</v>
      </c>
      <c r="AE48" s="43">
        <f>AC48/G59</f>
        <v>-8.5076899969298361E-3</v>
      </c>
    </row>
    <row r="49" spans="2:31" x14ac:dyDescent="0.25">
      <c r="B49" s="34" t="s">
        <v>70</v>
      </c>
      <c r="C49" s="37"/>
      <c r="D49" s="9" t="s">
        <v>11</v>
      </c>
      <c r="E49" s="79">
        <v>4.8999999999999998E-3</v>
      </c>
      <c r="F49" s="9">
        <f>MATCH($D49,FAC_TOTALS_APTA!$A$2:$BO$2,)</f>
        <v>17</v>
      </c>
      <c r="G49" s="78">
        <f>VLOOKUP(G42,FAC_TOTALS_APTA!$A$4:$BO$142,$F49,FALSE)</f>
        <v>30.4074532164787</v>
      </c>
      <c r="H49" s="78">
        <f>VLOOKUP(H42,FAC_TOTALS_APTA!$A$4:$BO$142,$F49,FALSE)</f>
        <v>29.429281646957801</v>
      </c>
      <c r="I49" s="40">
        <f t="shared" si="8"/>
        <v>-3.2168809487497563E-2</v>
      </c>
      <c r="J49" s="41" t="str">
        <f t="shared" si="9"/>
        <v/>
      </c>
      <c r="K49" s="41" t="str">
        <f t="shared" si="10"/>
        <v>TSD_POP_PCT_FAC</v>
      </c>
      <c r="L49" s="9">
        <f>MATCH($K49,FAC_TOTALS_APTA!$A$2:$BM$2,)</f>
        <v>29</v>
      </c>
      <c r="M49" s="38">
        <f>IF(M42=0,0,VLOOKUP(M42,FAC_TOTALS_APTA!$A$4:$BO$142,$L49,FALSE))</f>
        <v>103828.525083032</v>
      </c>
      <c r="N49" s="38">
        <f>IF(N42=0,0,VLOOKUP(N42,FAC_TOTALS_APTA!$A$4:$BO$142,$L49,FALSE))</f>
        <v>-32310.199938287798</v>
      </c>
      <c r="O49" s="38">
        <f>IF(O42=0,0,VLOOKUP(O42,FAC_TOTALS_APTA!$A$4:$BO$142,$L49,FALSE))</f>
        <v>-37632.835251878103</v>
      </c>
      <c r="P49" s="38">
        <f>IF(P42=0,0,VLOOKUP(P42,FAC_TOTALS_APTA!$A$4:$BO$142,$L49,FALSE))</f>
        <v>-39983.6628179572</v>
      </c>
      <c r="Q49" s="38">
        <f>IF(Q42=0,0,VLOOKUP(Q42,FAC_TOTALS_APTA!$A$4:$BO$142,$L49,FALSE))</f>
        <v>-62197.189774567298</v>
      </c>
      <c r="R49" s="38">
        <f>IF(R42=0,0,VLOOKUP(R42,FAC_TOTALS_APTA!$A$4:$BO$142,$L49,FALSE))</f>
        <v>-53970.298043853902</v>
      </c>
      <c r="S49" s="38">
        <f>IF(S42=0,0,VLOOKUP(S42,FAC_TOTALS_APTA!$A$4:$BO$142,$L49,FALSE))</f>
        <v>0</v>
      </c>
      <c r="T49" s="38">
        <f>IF(T42=0,0,VLOOKUP(T42,FAC_TOTALS_APTA!$A$4:$BO$142,$L49,FALSE))</f>
        <v>0</v>
      </c>
      <c r="U49" s="38">
        <f>IF(U42=0,0,VLOOKUP(U42,FAC_TOTALS_APTA!$A$4:$BO$142,$L49,FALSE))</f>
        <v>0</v>
      </c>
      <c r="V49" s="38">
        <f>IF(V42=0,0,VLOOKUP(V42,FAC_TOTALS_APTA!$A$4:$BO$142,$L49,FALSE))</f>
        <v>0</v>
      </c>
      <c r="W49" s="38">
        <f>IF(W42=0,0,VLOOKUP(W42,FAC_TOTALS_APTA!$A$4:$BO$142,$L49,FALSE))</f>
        <v>0</v>
      </c>
      <c r="X49" s="38">
        <f>IF(X42=0,0,VLOOKUP(X42,FAC_TOTALS_APTA!$A$4:$BO$142,$L49,FALSE))</f>
        <v>0</v>
      </c>
      <c r="Y49" s="38">
        <f>IF(Y42=0,0,VLOOKUP(Y42,FAC_TOTALS_APTA!$A$4:$BO$142,$L49,FALSE))</f>
        <v>0</v>
      </c>
      <c r="Z49" s="38">
        <f>IF(Z42=0,0,VLOOKUP(Z42,FAC_TOTALS_APTA!$A$4:$BO$142,$L49,FALSE))</f>
        <v>0</v>
      </c>
      <c r="AA49" s="38">
        <f>IF(AA42=0,0,VLOOKUP(AA42,FAC_TOTALS_APTA!$A$4:$BO$142,$L49,FALSE))</f>
        <v>0</v>
      </c>
      <c r="AB49" s="38">
        <f>IF(AB42=0,0,VLOOKUP(AB42,FAC_TOTALS_APTA!$A$4:$BO$142,$L49,FALSE))</f>
        <v>0</v>
      </c>
      <c r="AC49" s="42">
        <f t="shared" si="11"/>
        <v>-122265.6607435123</v>
      </c>
      <c r="AD49" s="42">
        <f>AE49*G61</f>
        <v>-115272.78663896788</v>
      </c>
      <c r="AE49" s="43">
        <f>AC49/G59</f>
        <v>-1.3493764938738847E-3</v>
      </c>
    </row>
    <row r="50" spans="2:31" x14ac:dyDescent="0.25">
      <c r="B50" s="34" t="s">
        <v>65</v>
      </c>
      <c r="C50" s="37" t="s">
        <v>27</v>
      </c>
      <c r="D50" s="9" t="s">
        <v>18</v>
      </c>
      <c r="E50" s="79">
        <v>-0.24129999999999999</v>
      </c>
      <c r="F50" s="9">
        <f>MATCH($D50,FAC_TOTALS_APTA!$A$2:$BO$2,)</f>
        <v>15</v>
      </c>
      <c r="G50" s="38">
        <f>VLOOKUP(G42,FAC_TOTALS_APTA!$A$4:$BO$142,$F50,FALSE)</f>
        <v>28920.409617227298</v>
      </c>
      <c r="H50" s="38">
        <f>VLOOKUP(H42,FAC_TOTALS_APTA!$A$4:$BO$142,$F50,FALSE)</f>
        <v>31757.714344928201</v>
      </c>
      <c r="I50" s="40">
        <f t="shared" si="8"/>
        <v>9.8107349282175349E-2</v>
      </c>
      <c r="J50" s="41" t="str">
        <f t="shared" si="9"/>
        <v>_log</v>
      </c>
      <c r="K50" s="41" t="str">
        <f t="shared" si="10"/>
        <v>TOTAL_MED_INC_INDIV_2018_log_FAC</v>
      </c>
      <c r="L50" s="9">
        <f>MATCH($K50,FAC_TOTALS_APTA!$A$2:$BM$2,)</f>
        <v>27</v>
      </c>
      <c r="M50" s="38">
        <f>IF(M42=0,0,VLOOKUP(M42,FAC_TOTALS_APTA!$A$4:$BO$142,$L50,FALSE))</f>
        <v>-454653.95930344099</v>
      </c>
      <c r="N50" s="38">
        <f>IF(N42=0,0,VLOOKUP(N42,FAC_TOTALS_APTA!$A$4:$BO$142,$L50,FALSE))</f>
        <v>-50710.561445499501</v>
      </c>
      <c r="O50" s="38">
        <f>IF(O42=0,0,VLOOKUP(O42,FAC_TOTALS_APTA!$A$4:$BO$142,$L50,FALSE))</f>
        <v>-1156305.9708348899</v>
      </c>
      <c r="P50" s="38">
        <f>IF(P42=0,0,VLOOKUP(P42,FAC_TOTALS_APTA!$A$4:$BO$142,$L50,FALSE))</f>
        <v>-446860.171003072</v>
      </c>
      <c r="Q50" s="38">
        <f>IF(Q42=0,0,VLOOKUP(Q42,FAC_TOTALS_APTA!$A$4:$BO$142,$L50,FALSE))</f>
        <v>85687.653083718993</v>
      </c>
      <c r="R50" s="38">
        <f>IF(R42=0,0,VLOOKUP(R42,FAC_TOTALS_APTA!$A$4:$BO$142,$L50,FALSE))</f>
        <v>-128836.93309391401</v>
      </c>
      <c r="S50" s="38">
        <f>IF(S42=0,0,VLOOKUP(S42,FAC_TOTALS_APTA!$A$4:$BO$142,$L50,FALSE))</f>
        <v>0</v>
      </c>
      <c r="T50" s="38">
        <f>IF(T42=0,0,VLOOKUP(T42,FAC_TOTALS_APTA!$A$4:$BO$142,$L50,FALSE))</f>
        <v>0</v>
      </c>
      <c r="U50" s="38">
        <f>IF(U42=0,0,VLOOKUP(U42,FAC_TOTALS_APTA!$A$4:$BO$142,$L50,FALSE))</f>
        <v>0</v>
      </c>
      <c r="V50" s="38">
        <f>IF(V42=0,0,VLOOKUP(V42,FAC_TOTALS_APTA!$A$4:$BO$142,$L50,FALSE))</f>
        <v>0</v>
      </c>
      <c r="W50" s="38">
        <f>IF(W42=0,0,VLOOKUP(W42,FAC_TOTALS_APTA!$A$4:$BO$142,$L50,FALSE))</f>
        <v>0</v>
      </c>
      <c r="X50" s="38">
        <f>IF(X42=0,0,VLOOKUP(X42,FAC_TOTALS_APTA!$A$4:$BO$142,$L50,FALSE))</f>
        <v>0</v>
      </c>
      <c r="Y50" s="38">
        <f>IF(Y42=0,0,VLOOKUP(Y42,FAC_TOTALS_APTA!$A$4:$BO$142,$L50,FALSE))</f>
        <v>0</v>
      </c>
      <c r="Z50" s="38">
        <f>IF(Z42=0,0,VLOOKUP(Z42,FAC_TOTALS_APTA!$A$4:$BO$142,$L50,FALSE))</f>
        <v>0</v>
      </c>
      <c r="AA50" s="38">
        <f>IF(AA42=0,0,VLOOKUP(AA42,FAC_TOTALS_APTA!$A$4:$BO$142,$L50,FALSE))</f>
        <v>0</v>
      </c>
      <c r="AB50" s="38">
        <f>IF(AB42=0,0,VLOOKUP(AB42,FAC_TOTALS_APTA!$A$4:$BO$142,$L50,FALSE))</f>
        <v>0</v>
      </c>
      <c r="AC50" s="42">
        <f t="shared" si="11"/>
        <v>-2151679.9425970973</v>
      </c>
      <c r="AD50" s="42">
        <f>AE50*G61</f>
        <v>-2028616.5504692036</v>
      </c>
      <c r="AE50" s="43">
        <f>AC50/G59</f>
        <v>-2.3746866611805351E-2</v>
      </c>
    </row>
    <row r="51" spans="2:31" x14ac:dyDescent="0.25">
      <c r="B51" s="34" t="s">
        <v>66</v>
      </c>
      <c r="C51" s="37"/>
      <c r="D51" s="9" t="s">
        <v>39</v>
      </c>
      <c r="E51" s="79">
        <v>-1.4200000000000001E-2</v>
      </c>
      <c r="F51" s="9">
        <f>MATCH($D51,FAC_TOTALS_APTA!$A$2:$BO$2,)</f>
        <v>18</v>
      </c>
      <c r="G51" s="44">
        <f>VLOOKUP(G42,FAC_TOTALS_APTA!$A$4:$BO$142,$F51,FALSE)</f>
        <v>4.2275376729527299</v>
      </c>
      <c r="H51" s="44">
        <f>VLOOKUP(H42,FAC_TOTALS_APTA!$A$4:$BO$142,$F51,FALSE)</f>
        <v>5.6497184284967901</v>
      </c>
      <c r="I51" s="40">
        <f t="shared" si="8"/>
        <v>0.33640877162207183</v>
      </c>
      <c r="J51" s="41" t="str">
        <f t="shared" si="9"/>
        <v/>
      </c>
      <c r="K51" s="41" t="str">
        <f t="shared" si="10"/>
        <v>JTW_HOME_PCT_FAC</v>
      </c>
      <c r="L51" s="9">
        <f>MATCH($K51,FAC_TOTALS_APTA!$A$2:$BM$2,)</f>
        <v>30</v>
      </c>
      <c r="M51" s="38">
        <f>IF(M42=0,0,VLOOKUP(M42,FAC_TOTALS_APTA!$A$4:$BO$142,$L51,FALSE))</f>
        <v>-6018.1314607827098</v>
      </c>
      <c r="N51" s="38">
        <f>IF(N42=0,0,VLOOKUP(N42,FAC_TOTALS_APTA!$A$4:$BO$142,$L51,FALSE))</f>
        <v>-31159.3460777199</v>
      </c>
      <c r="O51" s="38">
        <f>IF(O42=0,0,VLOOKUP(O42,FAC_TOTALS_APTA!$A$4:$BO$142,$L51,FALSE))</f>
        <v>-77329.626098000503</v>
      </c>
      <c r="P51" s="38">
        <f>IF(P42=0,0,VLOOKUP(P42,FAC_TOTALS_APTA!$A$4:$BO$142,$L51,FALSE))</f>
        <v>-303928.25482636498</v>
      </c>
      <c r="Q51" s="38">
        <f>IF(Q42=0,0,VLOOKUP(Q42,FAC_TOTALS_APTA!$A$4:$BO$142,$L51,FALSE))</f>
        <v>-146149.080518667</v>
      </c>
      <c r="R51" s="38">
        <f>IF(R42=0,0,VLOOKUP(R42,FAC_TOTALS_APTA!$A$4:$BO$142,$L51,FALSE))</f>
        <v>-180856.60083112601</v>
      </c>
      <c r="S51" s="38">
        <f>IF(S42=0,0,VLOOKUP(S42,FAC_TOTALS_APTA!$A$4:$BO$142,$L51,FALSE))</f>
        <v>0</v>
      </c>
      <c r="T51" s="38">
        <f>IF(T42=0,0,VLOOKUP(T42,FAC_TOTALS_APTA!$A$4:$BO$142,$L51,FALSE))</f>
        <v>0</v>
      </c>
      <c r="U51" s="38">
        <f>IF(U42=0,0,VLOOKUP(U42,FAC_TOTALS_APTA!$A$4:$BO$142,$L51,FALSE))</f>
        <v>0</v>
      </c>
      <c r="V51" s="38">
        <f>IF(V42=0,0,VLOOKUP(V42,FAC_TOTALS_APTA!$A$4:$BO$142,$L51,FALSE))</f>
        <v>0</v>
      </c>
      <c r="W51" s="38">
        <f>IF(W42=0,0,VLOOKUP(W42,FAC_TOTALS_APTA!$A$4:$BO$142,$L51,FALSE))</f>
        <v>0</v>
      </c>
      <c r="X51" s="38">
        <f>IF(X42=0,0,VLOOKUP(X42,FAC_TOTALS_APTA!$A$4:$BO$142,$L51,FALSE))</f>
        <v>0</v>
      </c>
      <c r="Y51" s="38">
        <f>IF(Y42=0,0,VLOOKUP(Y42,FAC_TOTALS_APTA!$A$4:$BO$142,$L51,FALSE))</f>
        <v>0</v>
      </c>
      <c r="Z51" s="38">
        <f>IF(Z42=0,0,VLOOKUP(Z42,FAC_TOTALS_APTA!$A$4:$BO$142,$L51,FALSE))</f>
        <v>0</v>
      </c>
      <c r="AA51" s="38">
        <f>IF(AA42=0,0,VLOOKUP(AA42,FAC_TOTALS_APTA!$A$4:$BO$142,$L51,FALSE))</f>
        <v>0</v>
      </c>
      <c r="AB51" s="38">
        <f>IF(AB42=0,0,VLOOKUP(AB42,FAC_TOTALS_APTA!$A$4:$BO$142,$L51,FALSE))</f>
        <v>0</v>
      </c>
      <c r="AC51" s="42">
        <f t="shared" si="11"/>
        <v>-745441.03981266113</v>
      </c>
      <c r="AD51" s="42">
        <f>AE51*G61</f>
        <v>-702806.21240428567</v>
      </c>
      <c r="AE51" s="43">
        <f>AC51/G59</f>
        <v>-8.2270083895611378E-3</v>
      </c>
    </row>
    <row r="52" spans="2:31" x14ac:dyDescent="0.25">
      <c r="B52" s="34" t="s">
        <v>67</v>
      </c>
      <c r="C52" s="37"/>
      <c r="D52" s="9" t="s">
        <v>40</v>
      </c>
      <c r="E52" s="79">
        <v>-2.1100000000000001E-2</v>
      </c>
      <c r="F52" s="9">
        <f>MATCH($D52,FAC_TOTALS_APTA!$A$2:$BO$2,)</f>
        <v>19</v>
      </c>
      <c r="G52" s="44">
        <f>VLOOKUP(G42,FAC_TOTALS_APTA!$A$4:$BO$142,$F52,FALSE)</f>
        <v>0</v>
      </c>
      <c r="H52" s="44">
        <f>VLOOKUP(H42,FAC_TOTALS_APTA!$A$4:$BO$142,$F52,FALSE)</f>
        <v>0</v>
      </c>
      <c r="I52" s="40" t="str">
        <f t="shared" si="8"/>
        <v>-</v>
      </c>
      <c r="J52" s="41" t="str">
        <f t="shared" si="9"/>
        <v/>
      </c>
      <c r="K52" s="41" t="str">
        <f t="shared" si="10"/>
        <v>YEARS_SINCE_TNC_BUS_FAC</v>
      </c>
      <c r="L52" s="9">
        <f>MATCH($K52,FAC_TOTALS_APTA!$A$2:$BM$2,)</f>
        <v>31</v>
      </c>
      <c r="M52" s="38">
        <f>IF(M42=0,0,VLOOKUP(M42,FAC_TOTALS_APTA!$A$4:$BO$142,$L52,FALSE))</f>
        <v>0</v>
      </c>
      <c r="N52" s="38">
        <f>IF(N42=0,0,VLOOKUP(N42,FAC_TOTALS_APTA!$A$4:$BO$142,$L52,FALSE))</f>
        <v>0</v>
      </c>
      <c r="O52" s="38">
        <f>IF(O42=0,0,VLOOKUP(O42,FAC_TOTALS_APTA!$A$4:$BO$142,$L52,FALSE))</f>
        <v>0</v>
      </c>
      <c r="P52" s="38">
        <f>IF(P42=0,0,VLOOKUP(P42,FAC_TOTALS_APTA!$A$4:$BO$142,$L52,FALSE))</f>
        <v>0</v>
      </c>
      <c r="Q52" s="38">
        <f>IF(Q42=0,0,VLOOKUP(Q42,FAC_TOTALS_APTA!$A$4:$BO$142,$L52,FALSE))</f>
        <v>0</v>
      </c>
      <c r="R52" s="38">
        <f>IF(R42=0,0,VLOOKUP(R42,FAC_TOTALS_APTA!$A$4:$BO$142,$L52,FALSE))</f>
        <v>0</v>
      </c>
      <c r="S52" s="38">
        <f>IF(S42=0,0,VLOOKUP(S42,FAC_TOTALS_APTA!$A$4:$BO$142,$L52,FALSE))</f>
        <v>0</v>
      </c>
      <c r="T52" s="38">
        <f>IF(T42=0,0,VLOOKUP(T42,FAC_TOTALS_APTA!$A$4:$BO$142,$L52,FALSE))</f>
        <v>0</v>
      </c>
      <c r="U52" s="38">
        <f>IF(U42=0,0,VLOOKUP(U42,FAC_TOTALS_APTA!$A$4:$BO$142,$L52,FALSE))</f>
        <v>0</v>
      </c>
      <c r="V52" s="38">
        <f>IF(V42=0,0,VLOOKUP(V42,FAC_TOTALS_APTA!$A$4:$BO$142,$L52,FALSE))</f>
        <v>0</v>
      </c>
      <c r="W52" s="38">
        <f>IF(W42=0,0,VLOOKUP(W42,FAC_TOTALS_APTA!$A$4:$BO$142,$L52,FALSE))</f>
        <v>0</v>
      </c>
      <c r="X52" s="38">
        <f>IF(X42=0,0,VLOOKUP(X42,FAC_TOTALS_APTA!$A$4:$BO$142,$L52,FALSE))</f>
        <v>0</v>
      </c>
      <c r="Y52" s="38">
        <f>IF(Y42=0,0,VLOOKUP(Y42,FAC_TOTALS_APTA!$A$4:$BO$142,$L52,FALSE))</f>
        <v>0</v>
      </c>
      <c r="Z52" s="38">
        <f>IF(Z42=0,0,VLOOKUP(Z42,FAC_TOTALS_APTA!$A$4:$BO$142,$L52,FALSE))</f>
        <v>0</v>
      </c>
      <c r="AA52" s="38">
        <f>IF(AA42=0,0,VLOOKUP(AA42,FAC_TOTALS_APTA!$A$4:$BO$142,$L52,FALSE))</f>
        <v>0</v>
      </c>
      <c r="AB52" s="38">
        <f>IF(AB42=0,0,VLOOKUP(AB42,FAC_TOTALS_APTA!$A$4:$BO$142,$L52,FALSE))</f>
        <v>0</v>
      </c>
      <c r="AC52" s="42">
        <f t="shared" si="11"/>
        <v>0</v>
      </c>
      <c r="AD52" s="42">
        <f>AE52*G61</f>
        <v>0</v>
      </c>
      <c r="AE52" s="43">
        <f>AC52/G59</f>
        <v>0</v>
      </c>
    </row>
    <row r="53" spans="2:31" ht="15.75" customHeight="1" x14ac:dyDescent="0.25">
      <c r="B53" s="34" t="s">
        <v>67</v>
      </c>
      <c r="C53" s="37"/>
      <c r="D53" s="9" t="s">
        <v>41</v>
      </c>
      <c r="E53" s="79">
        <v>8.3000000000000001E-3</v>
      </c>
      <c r="F53" s="9">
        <f>MATCH($D53,FAC_TOTALS_APTA!$A$2:$BO$2,)</f>
        <v>20</v>
      </c>
      <c r="G53" s="44">
        <f>VLOOKUP(G42,FAC_TOTALS_APTA!$A$4:$BO$142,$F53,FALSE)</f>
        <v>0</v>
      </c>
      <c r="H53" s="44">
        <f>VLOOKUP(H42,FAC_TOTALS_APTA!$A$4:$BO$142,$F53,FALSE)</f>
        <v>4.1846024983687498</v>
      </c>
      <c r="I53" s="40" t="str">
        <f t="shared" si="8"/>
        <v>-</v>
      </c>
      <c r="J53" s="41" t="str">
        <f t="shared" si="9"/>
        <v/>
      </c>
      <c r="K53" s="41" t="str">
        <f t="shared" si="10"/>
        <v>YEARS_SINCE_TNC_RAIL_FAC</v>
      </c>
      <c r="L53" s="9">
        <f>MATCH($K53,FAC_TOTALS_APTA!$A$2:$BM$2,)</f>
        <v>32</v>
      </c>
      <c r="M53" s="38">
        <f>IF(M42=0,0,VLOOKUP(M42,FAC_TOTALS_APTA!$A$4:$BO$142,$L53,FALSE))</f>
        <v>0</v>
      </c>
      <c r="N53" s="38">
        <f>IF(N42=0,0,VLOOKUP(N42,FAC_TOTALS_APTA!$A$4:$BO$142,$L53,FALSE))</f>
        <v>-172110.54768628001</v>
      </c>
      <c r="O53" s="38">
        <f>IF(O42=0,0,VLOOKUP(O42,FAC_TOTALS_APTA!$A$4:$BO$142,$L53,FALSE))</f>
        <v>-696012.82373381802</v>
      </c>
      <c r="P53" s="38">
        <f>IF(P42=0,0,VLOOKUP(P42,FAC_TOTALS_APTA!$A$4:$BO$142,$L53,FALSE))</f>
        <v>-755618.97084934299</v>
      </c>
      <c r="Q53" s="38">
        <f>IF(Q42=0,0,VLOOKUP(Q42,FAC_TOTALS_APTA!$A$4:$BO$142,$L53,FALSE))</f>
        <v>-754533.29324472602</v>
      </c>
      <c r="R53" s="38">
        <f>IF(R42=0,0,VLOOKUP(R42,FAC_TOTALS_APTA!$A$4:$BO$142,$L53,FALSE))</f>
        <v>-739235.60951929004</v>
      </c>
      <c r="S53" s="38">
        <f>IF(S42=0,0,VLOOKUP(S42,FAC_TOTALS_APTA!$A$4:$BO$142,$L53,FALSE))</f>
        <v>0</v>
      </c>
      <c r="T53" s="38">
        <f>IF(T42=0,0,VLOOKUP(T42,FAC_TOTALS_APTA!$A$4:$BO$142,$L53,FALSE))</f>
        <v>0</v>
      </c>
      <c r="U53" s="38">
        <f>IF(U42=0,0,VLOOKUP(U42,FAC_TOTALS_APTA!$A$4:$BO$142,$L53,FALSE))</f>
        <v>0</v>
      </c>
      <c r="V53" s="38">
        <f>IF(V42=0,0,VLOOKUP(V42,FAC_TOTALS_APTA!$A$4:$BO$142,$L53,FALSE))</f>
        <v>0</v>
      </c>
      <c r="W53" s="38">
        <f>IF(W42=0,0,VLOOKUP(W42,FAC_TOTALS_APTA!$A$4:$BO$142,$L53,FALSE))</f>
        <v>0</v>
      </c>
      <c r="X53" s="38">
        <f>IF(X42=0,0,VLOOKUP(X42,FAC_TOTALS_APTA!$A$4:$BO$142,$L53,FALSE))</f>
        <v>0</v>
      </c>
      <c r="Y53" s="38">
        <f>IF(Y42=0,0,VLOOKUP(Y42,FAC_TOTALS_APTA!$A$4:$BO$142,$L53,FALSE))</f>
        <v>0</v>
      </c>
      <c r="Z53" s="38">
        <f>IF(Z42=0,0,VLOOKUP(Z42,FAC_TOTALS_APTA!$A$4:$BO$142,$L53,FALSE))</f>
        <v>0</v>
      </c>
      <c r="AA53" s="38">
        <f>IF(AA42=0,0,VLOOKUP(AA42,FAC_TOTALS_APTA!$A$4:$BO$142,$L53,FALSE))</f>
        <v>0</v>
      </c>
      <c r="AB53" s="38">
        <f>IF(AB42=0,0,VLOOKUP(AB42,FAC_TOTALS_APTA!$A$4:$BO$142,$L53,FALSE))</f>
        <v>0</v>
      </c>
      <c r="AC53" s="42">
        <f t="shared" si="11"/>
        <v>-3117511.2450334569</v>
      </c>
      <c r="AD53" s="42">
        <f>AE53*G61</f>
        <v>-2939208.0033591404</v>
      </c>
      <c r="AE53" s="43">
        <f>AC53/G59</f>
        <v>-3.4406196865532195E-2</v>
      </c>
    </row>
    <row r="54" spans="2:31" x14ac:dyDescent="0.25">
      <c r="B54" s="34" t="s">
        <v>68</v>
      </c>
      <c r="C54" s="37"/>
      <c r="D54" s="9" t="s">
        <v>60</v>
      </c>
      <c r="E54" s="79">
        <v>7.7000000000000002E-3</v>
      </c>
      <c r="F54" s="9">
        <f>MATCH($D54,FAC_TOTALS_APTA!$A$2:$BO$2,)</f>
        <v>21</v>
      </c>
      <c r="G54" s="44">
        <f>VLOOKUP(G42,FAC_TOTALS_APTA!$A$4:$BO$142,$F54,FALSE)</f>
        <v>0.276784920252311</v>
      </c>
      <c r="H54" s="44">
        <f>VLOOKUP(H42,FAC_TOTALS_APTA!$A$4:$BO$142,$F54,FALSE)</f>
        <v>0.82753761117432301</v>
      </c>
      <c r="I54" s="40">
        <f t="shared" si="8"/>
        <v>1.9898218819867717</v>
      </c>
      <c r="J54" s="41" t="str">
        <f t="shared" si="9"/>
        <v/>
      </c>
      <c r="K54" s="41" t="str">
        <f t="shared" si="10"/>
        <v>BIKE_SHARE_FAC</v>
      </c>
      <c r="L54" s="9">
        <f>MATCH($K54,FAC_TOTALS_APTA!$A$2:$BM$2,)</f>
        <v>33</v>
      </c>
      <c r="M54" s="38">
        <f>IF(M42=0,0,VLOOKUP(M42,FAC_TOTALS_APTA!$A$4:$BO$142,$L54,FALSE))</f>
        <v>345563.512837924</v>
      </c>
      <c r="N54" s="38">
        <f>IF(N42=0,0,VLOOKUP(N42,FAC_TOTALS_APTA!$A$4:$BO$142,$L54,FALSE))</f>
        <v>5213.2313727518904</v>
      </c>
      <c r="O54" s="38">
        <f>IF(O42=0,0,VLOOKUP(O42,FAC_TOTALS_APTA!$A$4:$BO$142,$L54,FALSE))</f>
        <v>177735.40126647399</v>
      </c>
      <c r="P54" s="38">
        <f>IF(P42=0,0,VLOOKUP(P42,FAC_TOTALS_APTA!$A$4:$BO$142,$L54,FALSE))</f>
        <v>133916.679771264</v>
      </c>
      <c r="Q54" s="38">
        <f>IF(Q42=0,0,VLOOKUP(Q42,FAC_TOTALS_APTA!$A$4:$BO$142,$L54,FALSE))</f>
        <v>178679.37090096</v>
      </c>
      <c r="R54" s="38">
        <f>IF(R42=0,0,VLOOKUP(R42,FAC_TOTALS_APTA!$A$4:$BO$142,$L54,FALSE))</f>
        <v>38163.067475453201</v>
      </c>
      <c r="S54" s="38">
        <f>IF(S42=0,0,VLOOKUP(S42,FAC_TOTALS_APTA!$A$4:$BO$142,$L54,FALSE))</f>
        <v>0</v>
      </c>
      <c r="T54" s="38">
        <f>IF(T42=0,0,VLOOKUP(T42,FAC_TOTALS_APTA!$A$4:$BO$142,$L54,FALSE))</f>
        <v>0</v>
      </c>
      <c r="U54" s="38">
        <f>IF(U42=0,0,VLOOKUP(U42,FAC_TOTALS_APTA!$A$4:$BO$142,$L54,FALSE))</f>
        <v>0</v>
      </c>
      <c r="V54" s="38">
        <f>IF(V42=0,0,VLOOKUP(V42,FAC_TOTALS_APTA!$A$4:$BO$142,$L54,FALSE))</f>
        <v>0</v>
      </c>
      <c r="W54" s="38">
        <f>IF(W42=0,0,VLOOKUP(W42,FAC_TOTALS_APTA!$A$4:$BO$142,$L54,FALSE))</f>
        <v>0</v>
      </c>
      <c r="X54" s="38">
        <f>IF(X42=0,0,VLOOKUP(X42,FAC_TOTALS_APTA!$A$4:$BO$142,$L54,FALSE))</f>
        <v>0</v>
      </c>
      <c r="Y54" s="38">
        <f>IF(Y42=0,0,VLOOKUP(Y42,FAC_TOTALS_APTA!$A$4:$BO$142,$L54,FALSE))</f>
        <v>0</v>
      </c>
      <c r="Z54" s="38">
        <f>IF(Z42=0,0,VLOOKUP(Z42,FAC_TOTALS_APTA!$A$4:$BO$142,$L54,FALSE))</f>
        <v>0</v>
      </c>
      <c r="AA54" s="38">
        <f>IF(AA42=0,0,VLOOKUP(AA42,FAC_TOTALS_APTA!$A$4:$BO$142,$L54,FALSE))</f>
        <v>0</v>
      </c>
      <c r="AB54" s="38">
        <f>IF(AB42=0,0,VLOOKUP(AB42,FAC_TOTALS_APTA!$A$4:$BO$142,$L54,FALSE))</f>
        <v>0</v>
      </c>
      <c r="AC54" s="42">
        <f t="shared" si="11"/>
        <v>879271.26362482714</v>
      </c>
      <c r="AD54" s="42">
        <f>AE54*G61</f>
        <v>828982.13736581441</v>
      </c>
      <c r="AE54" s="43">
        <f>AC54/G59</f>
        <v>9.7040163825155307E-3</v>
      </c>
    </row>
    <row r="55" spans="2:31" x14ac:dyDescent="0.25">
      <c r="B55" s="13" t="s">
        <v>69</v>
      </c>
      <c r="C55" s="36"/>
      <c r="D55" s="10" t="s">
        <v>61</v>
      </c>
      <c r="E55" s="80">
        <v>-3.6999999999999998E-2</v>
      </c>
      <c r="F55" s="10">
        <f>MATCH($D55,FAC_TOTALS_APTA!$A$2:$BO$2,)</f>
        <v>22</v>
      </c>
      <c r="G55" s="47">
        <f>VLOOKUP(G42,FAC_TOTALS_APTA!$A$4:$BO$142,$F55,FALSE)</f>
        <v>0</v>
      </c>
      <c r="H55" s="47">
        <f>VLOOKUP(H42,FAC_TOTALS_APTA!$A$4:$BO$142,$F55,FALSE)</f>
        <v>0.513365290883806</v>
      </c>
      <c r="I55" s="48" t="str">
        <f t="shared" si="8"/>
        <v>-</v>
      </c>
      <c r="J55" s="49" t="str">
        <f t="shared" si="9"/>
        <v/>
      </c>
      <c r="K55" s="49" t="str">
        <f t="shared" si="10"/>
        <v>scooter_flag_FAC</v>
      </c>
      <c r="L55" s="10">
        <f>MATCH($K55,FAC_TOTALS_APTA!$A$2:$BM$2,)</f>
        <v>34</v>
      </c>
      <c r="M55" s="50">
        <f>IF(M42=0,0,VLOOKUP(M42,FAC_TOTALS_APTA!$A$4:$BO$142,$L55,FALSE))</f>
        <v>0</v>
      </c>
      <c r="N55" s="50">
        <f>IF(N42=0,0,VLOOKUP(N42,FAC_TOTALS_APTA!$A$4:$BO$142,$L55,FALSE))</f>
        <v>0</v>
      </c>
      <c r="O55" s="50">
        <f>IF(O42=0,0,VLOOKUP(O42,FAC_TOTALS_APTA!$A$4:$BO$142,$L55,FALSE))</f>
        <v>0</v>
      </c>
      <c r="P55" s="50">
        <f>IF(P42=0,0,VLOOKUP(P42,FAC_TOTALS_APTA!$A$4:$BO$142,$L55,FALSE))</f>
        <v>0</v>
      </c>
      <c r="Q55" s="50">
        <f>IF(Q42=0,0,VLOOKUP(Q42,FAC_TOTALS_APTA!$A$4:$BO$142,$L55,FALSE))</f>
        <v>0</v>
      </c>
      <c r="R55" s="50">
        <f>IF(R42=0,0,VLOOKUP(R42,FAC_TOTALS_APTA!$A$4:$BO$142,$L55,FALSE))</f>
        <v>-1521965.0417772101</v>
      </c>
      <c r="S55" s="50">
        <f>IF(S42=0,0,VLOOKUP(S42,FAC_TOTALS_APTA!$A$4:$BO$142,$L55,FALSE))</f>
        <v>0</v>
      </c>
      <c r="T55" s="50">
        <f>IF(T42=0,0,VLOOKUP(T42,FAC_TOTALS_APTA!$A$4:$BO$142,$L55,FALSE))</f>
        <v>0</v>
      </c>
      <c r="U55" s="50">
        <f>IF(U42=0,0,VLOOKUP(U42,FAC_TOTALS_APTA!$A$4:$BO$142,$L55,FALSE))</f>
        <v>0</v>
      </c>
      <c r="V55" s="50">
        <f>IF(V42=0,0,VLOOKUP(V42,FAC_TOTALS_APTA!$A$4:$BO$142,$L55,FALSE))</f>
        <v>0</v>
      </c>
      <c r="W55" s="50">
        <f>IF(W42=0,0,VLOOKUP(W42,FAC_TOTALS_APTA!$A$4:$BO$142,$L55,FALSE))</f>
        <v>0</v>
      </c>
      <c r="X55" s="50">
        <f>IF(X42=0,0,VLOOKUP(X42,FAC_TOTALS_APTA!$A$4:$BO$142,$L55,FALSE))</f>
        <v>0</v>
      </c>
      <c r="Y55" s="50">
        <f>IF(Y42=0,0,VLOOKUP(Y42,FAC_TOTALS_APTA!$A$4:$BO$142,$L55,FALSE))</f>
        <v>0</v>
      </c>
      <c r="Z55" s="50">
        <f>IF(Z42=0,0,VLOOKUP(Z42,FAC_TOTALS_APTA!$A$4:$BO$142,$L55,FALSE))</f>
        <v>0</v>
      </c>
      <c r="AA55" s="50">
        <f>IF(AA42=0,0,VLOOKUP(AA42,FAC_TOTALS_APTA!$A$4:$BO$142,$L55,FALSE))</f>
        <v>0</v>
      </c>
      <c r="AB55" s="50">
        <f>IF(AB42=0,0,VLOOKUP(AB42,FAC_TOTALS_APTA!$A$4:$BO$142,$L55,FALSE))</f>
        <v>0</v>
      </c>
      <c r="AC55" s="51">
        <f t="shared" si="11"/>
        <v>-1521965.0417772101</v>
      </c>
      <c r="AD55" s="51">
        <f>AE55*G61</f>
        <v>-1434917.6249968575</v>
      </c>
      <c r="AE55" s="52">
        <f>AC55/G59</f>
        <v>-1.6797061737393232E-2</v>
      </c>
    </row>
    <row r="56" spans="2:31" x14ac:dyDescent="0.25">
      <c r="B56" s="53" t="s">
        <v>77</v>
      </c>
      <c r="C56" s="54"/>
      <c r="D56" s="53" t="s">
        <v>64</v>
      </c>
      <c r="E56" s="55"/>
      <c r="F56" s="56"/>
      <c r="G56" s="57"/>
      <c r="H56" s="57"/>
      <c r="I56" s="58"/>
      <c r="J56" s="59"/>
      <c r="K56" s="59" t="str">
        <f t="shared" ref="K56" si="12">CONCATENATE(D56,J56,"_FAC")</f>
        <v>New_Reporter_FAC</v>
      </c>
      <c r="L56" s="56">
        <f>MATCH($K56,FAC_TOTALS_APTA!$A$2:$BM$2,)</f>
        <v>38</v>
      </c>
      <c r="M56" s="57">
        <f>IF(M42=0,0,VLOOKUP(M42,FAC_TOTALS_APTA!$A$4:$BO$142,$L56,FALSE))</f>
        <v>0</v>
      </c>
      <c r="N56" s="57">
        <f>IF(N42=0,0,VLOOKUP(N42,FAC_TOTALS_APTA!$A$4:$BO$142,$L56,FALSE))</f>
        <v>1194022.68309999</v>
      </c>
      <c r="O56" s="57">
        <f>IF(O42=0,0,VLOOKUP(O42,FAC_TOTALS_APTA!$A$4:$BO$142,$L56,FALSE))</f>
        <v>0</v>
      </c>
      <c r="P56" s="57">
        <f>IF(P42=0,0,VLOOKUP(P42,FAC_TOTALS_APTA!$A$4:$BO$142,$L56,FALSE))</f>
        <v>1399344</v>
      </c>
      <c r="Q56" s="57">
        <f>IF(Q42=0,0,VLOOKUP(Q42,FAC_TOTALS_APTA!$A$4:$BO$142,$L56,FALSE))</f>
        <v>0</v>
      </c>
      <c r="R56" s="57">
        <f>IF(R42=0,0,VLOOKUP(R42,FAC_TOTALS_APTA!$A$4:$BO$142,$L56,FALSE))</f>
        <v>0</v>
      </c>
      <c r="S56" s="57">
        <f>IF(S42=0,0,VLOOKUP(S42,FAC_TOTALS_APTA!$A$4:$BO$142,$L56,FALSE))</f>
        <v>0</v>
      </c>
      <c r="T56" s="57">
        <f>IF(T42=0,0,VLOOKUP(T42,FAC_TOTALS_APTA!$A$4:$BO$142,$L56,FALSE))</f>
        <v>0</v>
      </c>
      <c r="U56" s="57">
        <f>IF(U42=0,0,VLOOKUP(U42,FAC_TOTALS_APTA!$A$4:$BO$142,$L56,FALSE))</f>
        <v>0</v>
      </c>
      <c r="V56" s="57">
        <f>IF(V42=0,0,VLOOKUP(V42,FAC_TOTALS_APTA!$A$4:$BO$142,$L56,FALSE))</f>
        <v>0</v>
      </c>
      <c r="W56" s="57">
        <f>IF(W42=0,0,VLOOKUP(W42,FAC_TOTALS_APTA!$A$4:$BO$142,$L56,FALSE))</f>
        <v>0</v>
      </c>
      <c r="X56" s="57">
        <f>IF(X42=0,0,VLOOKUP(X42,FAC_TOTALS_APTA!$A$4:$BO$142,$L56,FALSE))</f>
        <v>0</v>
      </c>
      <c r="Y56" s="57">
        <f>IF(Y42=0,0,VLOOKUP(Y42,FAC_TOTALS_APTA!$A$4:$BO$142,$L56,FALSE))</f>
        <v>0</v>
      </c>
      <c r="Z56" s="57">
        <f>IF(Z42=0,0,VLOOKUP(Z42,FAC_TOTALS_APTA!$A$4:$BO$142,$L56,FALSE))</f>
        <v>0</v>
      </c>
      <c r="AA56" s="57">
        <f>IF(AA42=0,0,VLOOKUP(AA42,FAC_TOTALS_APTA!$A$4:$BO$142,$L56,FALSE))</f>
        <v>0</v>
      </c>
      <c r="AB56" s="57">
        <f>IF(AB42=0,0,VLOOKUP(AB42,FAC_TOTALS_APTA!$A$4:$BO$142,$L56,FALSE))</f>
        <v>0</v>
      </c>
      <c r="AC56" s="60">
        <f>SUM(M56:AB56)</f>
        <v>2593366.6830999898</v>
      </c>
      <c r="AD56" s="60">
        <f>AC56</f>
        <v>2593366.6830999898</v>
      </c>
      <c r="AE56" s="61">
        <f>AC56/G61</f>
        <v>3.0357798611487987E-2</v>
      </c>
    </row>
    <row r="57" spans="2:31" ht="15.75" hidden="1" customHeight="1" x14ac:dyDescent="0.25">
      <c r="B57" s="34"/>
      <c r="C57" s="9"/>
      <c r="D57" s="9"/>
      <c r="E57" s="9"/>
      <c r="F57" s="9"/>
      <c r="G57" s="9"/>
      <c r="H57" s="9"/>
      <c r="I57" s="6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42"/>
      <c r="AE57" s="9"/>
    </row>
    <row r="58" spans="2:31" x14ac:dyDescent="0.25">
      <c r="B58" s="34" t="s">
        <v>35</v>
      </c>
      <c r="C58" s="37"/>
      <c r="D58" s="9"/>
      <c r="E58" s="39"/>
      <c r="F58" s="9"/>
      <c r="G58" s="38"/>
      <c r="H58" s="38"/>
      <c r="I58" s="40"/>
      <c r="J58" s="41"/>
      <c r="K58" s="49"/>
      <c r="L58" s="1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42">
        <f>SUM(AC44:AC56)</f>
        <v>11078643.459353913</v>
      </c>
      <c r="AD58" s="42">
        <f>SUM(AD44:AD56)</f>
        <v>10593335.713272754</v>
      </c>
      <c r="AE58" s="43">
        <f>AC58/G61</f>
        <v>0.12968595194009339</v>
      </c>
    </row>
    <row r="59" spans="2:31" ht="15.75" hidden="1" customHeight="1" x14ac:dyDescent="0.25">
      <c r="B59" s="11" t="s">
        <v>29</v>
      </c>
      <c r="C59" s="63"/>
      <c r="D59" s="12" t="s">
        <v>6</v>
      </c>
      <c r="E59" s="64"/>
      <c r="F59" s="12">
        <f>MATCH($D59,FAC_TOTALS_APTA!$A$2:$BM$2,)</f>
        <v>9</v>
      </c>
      <c r="G59" s="65">
        <f>VLOOKUP(G42,FAC_TOTALS_APTA!$A$4:$BO$142,$F59,FALSE)</f>
        <v>90609004.453978196</v>
      </c>
      <c r="H59" s="65">
        <f>VLOOKUP(H42,FAC_TOTALS_APTA!$A$4:$BM$142,$F59,FALSE)</f>
        <v>102027277.22550701</v>
      </c>
      <c r="I59" s="66">
        <f t="shared" ref="I59" si="13">H59/G59-1</f>
        <v>0.1260169763517085</v>
      </c>
      <c r="J59" s="67"/>
      <c r="K59" s="49"/>
      <c r="L59" s="10"/>
      <c r="M59" s="68">
        <f>SUM(M44:M49)</f>
        <v>7532902.284600324</v>
      </c>
      <c r="N59" s="68">
        <f>SUM(N44:N49)</f>
        <v>1597554.9262154831</v>
      </c>
      <c r="O59" s="68">
        <f>SUM(O44:O49)</f>
        <v>-3341532.1676825872</v>
      </c>
      <c r="P59" s="68">
        <f>SUM(P44:P49)</f>
        <v>2089651.7449306909</v>
      </c>
      <c r="Q59" s="68">
        <f>SUM(Q44:Q49)</f>
        <v>2266375.01262045</v>
      </c>
      <c r="R59" s="68">
        <f>SUM(R44:R49)</f>
        <v>4997650.981165166</v>
      </c>
      <c r="S59" s="68">
        <f>SUM(S44:S49)</f>
        <v>0</v>
      </c>
      <c r="T59" s="68">
        <f>SUM(T44:T49)</f>
        <v>0</v>
      </c>
      <c r="U59" s="68">
        <f>SUM(U44:U49)</f>
        <v>0</v>
      </c>
      <c r="V59" s="68">
        <f>SUM(V44:V49)</f>
        <v>0</v>
      </c>
      <c r="W59" s="68">
        <f>SUM(W44:W49)</f>
        <v>0</v>
      </c>
      <c r="X59" s="68">
        <f>SUM(X44:X49)</f>
        <v>0</v>
      </c>
      <c r="Y59" s="68">
        <f>SUM(Y44:Y49)</f>
        <v>0</v>
      </c>
      <c r="Z59" s="68">
        <f>SUM(Z44:Z49)</f>
        <v>0</v>
      </c>
      <c r="AA59" s="68">
        <f>SUM(AA44:AA49)</f>
        <v>0</v>
      </c>
      <c r="AB59" s="68">
        <f>SUM(AB44:AB49)</f>
        <v>0</v>
      </c>
      <c r="AC59" s="69"/>
      <c r="AD59" s="69"/>
      <c r="AE59" s="70"/>
    </row>
    <row r="60" spans="2:31" ht="13.5" thickBot="1" x14ac:dyDescent="0.3">
      <c r="B60" s="13" t="s">
        <v>38</v>
      </c>
      <c r="C60" s="36"/>
      <c r="D60" s="10"/>
      <c r="E60" s="46"/>
      <c r="F60" s="10"/>
      <c r="G60" s="50"/>
      <c r="H60" s="50"/>
      <c r="I60" s="48"/>
      <c r="J60" s="49"/>
      <c r="K60" s="49"/>
      <c r="L60" s="10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51">
        <f>AC61-AC58</f>
        <v>-10584241.207354013</v>
      </c>
      <c r="AD60" s="51"/>
      <c r="AE60" s="52">
        <f>AE61-AE58</f>
        <v>-0.12389850811385519</v>
      </c>
    </row>
    <row r="61" spans="2:31" ht="13.5" hidden="1" thickBot="1" x14ac:dyDescent="0.3">
      <c r="B61" s="14" t="s">
        <v>73</v>
      </c>
      <c r="C61" s="32"/>
      <c r="D61" s="32" t="s">
        <v>4</v>
      </c>
      <c r="E61" s="32"/>
      <c r="F61" s="32">
        <f>MATCH($D61,FAC_TOTALS_APTA!$A$2:$BM$2,)</f>
        <v>7</v>
      </c>
      <c r="G61" s="72">
        <f>VLOOKUP(G42,FAC_TOTALS_APTA!$A$4:$BM$142,$F61,FALSE)</f>
        <v>85426704.231399998</v>
      </c>
      <c r="H61" s="72">
        <f>VLOOKUP(H42,FAC_TOTALS_APTA!$A$4:$BM$142,$F61,FALSE)</f>
        <v>85921106.483399898</v>
      </c>
      <c r="I61" s="73">
        <f t="shared" ref="I61" si="14">H61/G61-1</f>
        <v>5.7874438262381922E-3</v>
      </c>
      <c r="J61" s="74"/>
      <c r="K61" s="74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75">
        <f>H61-G61</f>
        <v>494402.25199989974</v>
      </c>
      <c r="AD61" s="75"/>
      <c r="AE61" s="76">
        <f>I61</f>
        <v>5.7874438262381922E-3</v>
      </c>
    </row>
    <row r="62" spans="2:31" ht="14.25" thickTop="1" thickBot="1" x14ac:dyDescent="0.3">
      <c r="B62" s="139" t="s">
        <v>80</v>
      </c>
      <c r="C62" s="140"/>
      <c r="D62" s="140"/>
      <c r="E62" s="141"/>
      <c r="F62" s="140"/>
      <c r="G62" s="142"/>
      <c r="H62" s="142"/>
      <c r="I62" s="143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4">
        <f>AE61</f>
        <v>5.7874438262381922E-3</v>
      </c>
    </row>
    <row r="63" spans="2:31" ht="13.5" thickTop="1" x14ac:dyDescent="0.25"/>
    <row r="65" spans="2:31" x14ac:dyDescent="0.25">
      <c r="B65" s="81" t="s">
        <v>33</v>
      </c>
      <c r="C65" s="82"/>
      <c r="D65" s="82"/>
      <c r="E65" s="82"/>
      <c r="F65" s="82"/>
      <c r="G65" s="82"/>
      <c r="H65" s="82"/>
      <c r="I65" s="83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</row>
    <row r="66" spans="2:31" x14ac:dyDescent="0.25">
      <c r="B66" s="84" t="s">
        <v>22</v>
      </c>
      <c r="C66" s="85" t="s">
        <v>23</v>
      </c>
      <c r="D66" s="86"/>
      <c r="E66" s="86"/>
      <c r="F66" s="86"/>
      <c r="G66" s="86"/>
      <c r="H66" s="86"/>
      <c r="I66" s="87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spans="2:31" x14ac:dyDescent="0.25">
      <c r="B67" s="84"/>
      <c r="C67" s="85"/>
      <c r="D67" s="86"/>
      <c r="E67" s="86"/>
      <c r="F67" s="86"/>
      <c r="G67" s="86"/>
      <c r="H67" s="86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spans="2:31" x14ac:dyDescent="0.25">
      <c r="B68" s="88" t="s">
        <v>21</v>
      </c>
      <c r="C68" s="89">
        <v>1</v>
      </c>
      <c r="D68" s="86"/>
      <c r="E68" s="86"/>
      <c r="F68" s="86"/>
      <c r="G68" s="86"/>
      <c r="H68" s="86"/>
      <c r="I68" s="87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spans="2:31" ht="13.5" thickBot="1" x14ac:dyDescent="0.3">
      <c r="B69" s="90" t="s">
        <v>51</v>
      </c>
      <c r="C69" s="91">
        <v>3</v>
      </c>
      <c r="D69" s="92"/>
      <c r="E69" s="92"/>
      <c r="F69" s="92"/>
      <c r="G69" s="92"/>
      <c r="H69" s="92"/>
      <c r="I69" s="93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</row>
    <row r="70" spans="2:31" ht="13.5" thickTop="1" x14ac:dyDescent="0.25">
      <c r="B70" s="84"/>
      <c r="C70" s="86"/>
      <c r="D70" s="86"/>
      <c r="E70" s="86"/>
      <c r="F70" s="86"/>
      <c r="G70" s="167"/>
      <c r="H70" s="167"/>
      <c r="I70" s="16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167"/>
      <c r="AD70" s="167"/>
      <c r="AE70" s="167"/>
    </row>
    <row r="71" spans="2:31" x14ac:dyDescent="0.25">
      <c r="B71" s="94"/>
      <c r="C71" s="95"/>
      <c r="D71" s="96"/>
      <c r="E71" s="96"/>
      <c r="F71" s="96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</row>
    <row r="72" spans="2:31" hidden="1" x14ac:dyDescent="0.25">
      <c r="B72" s="84"/>
      <c r="C72" s="87"/>
      <c r="D72" s="86"/>
      <c r="E72" s="86"/>
      <c r="F72" s="86"/>
      <c r="G72" s="86"/>
      <c r="H72" s="86"/>
      <c r="I72" s="87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spans="2:31" hidden="1" x14ac:dyDescent="0.25">
      <c r="B73" s="84"/>
      <c r="C73" s="87"/>
      <c r="D73" s="86"/>
      <c r="E73" s="86"/>
      <c r="F73" s="86"/>
      <c r="G73" s="86"/>
      <c r="H73" s="86"/>
      <c r="I73" s="87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spans="2:31" hidden="1" x14ac:dyDescent="0.25">
      <c r="B74" s="84"/>
      <c r="C74" s="87"/>
      <c r="D74" s="86"/>
      <c r="E74" s="86"/>
      <c r="F74" s="86"/>
      <c r="G74" s="97"/>
      <c r="H74" s="97"/>
      <c r="I74" s="87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spans="2:31" x14ac:dyDescent="0.25">
      <c r="B75" s="84"/>
      <c r="C75" s="87"/>
      <c r="D75" s="86"/>
      <c r="E75" s="162"/>
      <c r="F75" s="86"/>
      <c r="G75" s="97"/>
      <c r="H75" s="97"/>
      <c r="I75" s="98"/>
      <c r="J75" s="99"/>
      <c r="K75" s="99"/>
      <c r="L75" s="86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100"/>
      <c r="AD75" s="100"/>
      <c r="AE75" s="101"/>
    </row>
    <row r="76" spans="2:31" x14ac:dyDescent="0.25">
      <c r="B76" s="84"/>
      <c r="C76" s="87"/>
      <c r="D76" s="86"/>
      <c r="E76" s="162"/>
      <c r="F76" s="86"/>
      <c r="G76" s="97"/>
      <c r="H76" s="97"/>
      <c r="I76" s="98"/>
      <c r="J76" s="99"/>
      <c r="K76" s="99"/>
      <c r="L76" s="86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100"/>
      <c r="AD76" s="100"/>
      <c r="AE76" s="101"/>
    </row>
    <row r="77" spans="2:31" x14ac:dyDescent="0.25">
      <c r="B77" s="84"/>
      <c r="C77" s="87"/>
      <c r="D77" s="86"/>
      <c r="E77" s="162"/>
      <c r="F77" s="86"/>
      <c r="G77" s="102"/>
      <c r="H77" s="102"/>
      <c r="I77" s="98"/>
      <c r="J77" s="99"/>
      <c r="K77" s="99"/>
      <c r="L77" s="86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100"/>
      <c r="AD77" s="100"/>
      <c r="AE77" s="101"/>
    </row>
    <row r="78" spans="2:31" x14ac:dyDescent="0.25">
      <c r="B78" s="84"/>
      <c r="C78" s="87"/>
      <c r="D78" s="86"/>
      <c r="E78" s="162"/>
      <c r="F78" s="86"/>
      <c r="G78" s="97"/>
      <c r="H78" s="97"/>
      <c r="I78" s="98"/>
      <c r="J78" s="99"/>
      <c r="K78" s="99"/>
      <c r="L78" s="86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100"/>
      <c r="AD78" s="100"/>
      <c r="AE78" s="101"/>
    </row>
    <row r="79" spans="2:31" x14ac:dyDescent="0.2">
      <c r="B79" s="84"/>
      <c r="C79" s="87"/>
      <c r="D79" s="163"/>
      <c r="E79" s="162"/>
      <c r="F79" s="86"/>
      <c r="G79" s="102"/>
      <c r="H79" s="102"/>
      <c r="I79" s="98"/>
      <c r="J79" s="99"/>
      <c r="K79" s="99"/>
      <c r="L79" s="86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100"/>
      <c r="AD79" s="100"/>
      <c r="AE79" s="101"/>
    </row>
    <row r="80" spans="2:31" x14ac:dyDescent="0.25">
      <c r="B80" s="84"/>
      <c r="C80" s="87"/>
      <c r="D80" s="86"/>
      <c r="E80" s="162"/>
      <c r="F80" s="86"/>
      <c r="G80" s="103"/>
      <c r="H80" s="103"/>
      <c r="I80" s="98"/>
      <c r="J80" s="99"/>
      <c r="K80" s="99"/>
      <c r="L80" s="86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100"/>
      <c r="AD80" s="100"/>
      <c r="AE80" s="101"/>
    </row>
    <row r="81" spans="2:34" x14ac:dyDescent="0.25">
      <c r="B81" s="84"/>
      <c r="C81" s="87"/>
      <c r="D81" s="86"/>
      <c r="E81" s="162"/>
      <c r="F81" s="86"/>
      <c r="G81" s="102"/>
      <c r="H81" s="102"/>
      <c r="I81" s="98"/>
      <c r="J81" s="99"/>
      <c r="K81" s="99"/>
      <c r="L81" s="86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100"/>
      <c r="AD81" s="100"/>
      <c r="AE81" s="101"/>
    </row>
    <row r="82" spans="2:34" x14ac:dyDescent="0.25">
      <c r="B82" s="84"/>
      <c r="C82" s="87"/>
      <c r="D82" s="86"/>
      <c r="E82" s="162"/>
      <c r="F82" s="86"/>
      <c r="G82" s="97"/>
      <c r="H82" s="97"/>
      <c r="I82" s="98"/>
      <c r="J82" s="99"/>
      <c r="K82" s="99"/>
      <c r="L82" s="86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100"/>
      <c r="AD82" s="100"/>
      <c r="AE82" s="101"/>
    </row>
    <row r="83" spans="2:34" x14ac:dyDescent="0.25">
      <c r="B83" s="84"/>
      <c r="C83" s="87"/>
      <c r="D83" s="86"/>
      <c r="E83" s="162"/>
      <c r="F83" s="86"/>
      <c r="G83" s="103"/>
      <c r="H83" s="103"/>
      <c r="I83" s="98"/>
      <c r="J83" s="99"/>
      <c r="K83" s="99"/>
      <c r="L83" s="86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100"/>
      <c r="AD83" s="100"/>
      <c r="AE83" s="101"/>
    </row>
    <row r="84" spans="2:34" x14ac:dyDescent="0.25">
      <c r="B84" s="84"/>
      <c r="C84" s="87"/>
      <c r="D84" s="86"/>
      <c r="E84" s="162"/>
      <c r="F84" s="86"/>
      <c r="G84" s="103"/>
      <c r="H84" s="103"/>
      <c r="I84" s="98"/>
      <c r="J84" s="99"/>
      <c r="K84" s="99"/>
      <c r="L84" s="86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100"/>
      <c r="AD84" s="100"/>
      <c r="AE84" s="101"/>
    </row>
    <row r="85" spans="2:34" ht="15.75" customHeight="1" x14ac:dyDescent="0.25">
      <c r="B85" s="84"/>
      <c r="C85" s="87"/>
      <c r="D85" s="86"/>
      <c r="E85" s="162"/>
      <c r="F85" s="86"/>
      <c r="G85" s="103"/>
      <c r="H85" s="103"/>
      <c r="I85" s="98"/>
      <c r="J85" s="99"/>
      <c r="K85" s="99"/>
      <c r="L85" s="86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100"/>
      <c r="AD85" s="100"/>
      <c r="AE85" s="101"/>
    </row>
    <row r="86" spans="2:34" x14ac:dyDescent="0.25">
      <c r="B86" s="84"/>
      <c r="C86" s="87"/>
      <c r="D86" s="86"/>
      <c r="E86" s="162"/>
      <c r="F86" s="86"/>
      <c r="G86" s="103"/>
      <c r="H86" s="103"/>
      <c r="I86" s="98"/>
      <c r="J86" s="99"/>
      <c r="K86" s="99"/>
      <c r="L86" s="86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100"/>
      <c r="AD86" s="100"/>
      <c r="AE86" s="101"/>
      <c r="AH86" s="77"/>
    </row>
    <row r="87" spans="2:34" x14ac:dyDescent="0.25">
      <c r="B87" s="94"/>
      <c r="C87" s="95"/>
      <c r="D87" s="96"/>
      <c r="E87" s="164"/>
      <c r="F87" s="96"/>
      <c r="G87" s="104"/>
      <c r="H87" s="104"/>
      <c r="I87" s="105"/>
      <c r="J87" s="106"/>
      <c r="K87" s="106"/>
      <c r="L87" s="96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8"/>
      <c r="AD87" s="108"/>
      <c r="AE87" s="109"/>
    </row>
    <row r="88" spans="2:34" x14ac:dyDescent="0.25">
      <c r="B88" s="110"/>
      <c r="C88" s="111"/>
      <c r="D88" s="110"/>
      <c r="E88" s="112"/>
      <c r="F88" s="113"/>
      <c r="G88" s="114"/>
      <c r="H88" s="114"/>
      <c r="I88" s="115"/>
      <c r="J88" s="116"/>
      <c r="K88" s="116"/>
      <c r="L88" s="113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7"/>
      <c r="AD88" s="117"/>
      <c r="AE88" s="118"/>
    </row>
    <row r="89" spans="2:34" ht="15.75" hidden="1" customHeight="1" x14ac:dyDescent="0.25">
      <c r="B89" s="84"/>
      <c r="C89" s="86"/>
      <c r="D89" s="86"/>
      <c r="E89" s="86"/>
      <c r="F89" s="86"/>
      <c r="G89" s="86"/>
      <c r="H89" s="86"/>
      <c r="I89" s="119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100"/>
      <c r="AE89" s="86"/>
    </row>
    <row r="90" spans="2:34" x14ac:dyDescent="0.25">
      <c r="B90" s="84"/>
      <c r="C90" s="87"/>
      <c r="D90" s="86"/>
      <c r="E90" s="120"/>
      <c r="F90" s="86"/>
      <c r="G90" s="97"/>
      <c r="H90" s="97"/>
      <c r="I90" s="98"/>
      <c r="J90" s="99"/>
      <c r="K90" s="106"/>
      <c r="L90" s="96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100"/>
      <c r="AD90" s="100"/>
      <c r="AE90" s="101"/>
    </row>
    <row r="91" spans="2:34" ht="15.75" hidden="1" customHeight="1" x14ac:dyDescent="0.25">
      <c r="B91" s="121"/>
      <c r="C91" s="122"/>
      <c r="D91" s="123"/>
      <c r="E91" s="124"/>
      <c r="F91" s="123"/>
      <c r="G91" s="125"/>
      <c r="H91" s="125"/>
      <c r="I91" s="126"/>
      <c r="J91" s="127"/>
      <c r="K91" s="106"/>
      <c r="L91" s="96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9"/>
      <c r="AD91" s="129"/>
      <c r="AE91" s="130"/>
    </row>
    <row r="92" spans="2:34" ht="13.5" thickBot="1" x14ac:dyDescent="0.3">
      <c r="B92" s="94"/>
      <c r="C92" s="95"/>
      <c r="D92" s="96"/>
      <c r="E92" s="131"/>
      <c r="F92" s="96"/>
      <c r="G92" s="107"/>
      <c r="H92" s="107"/>
      <c r="I92" s="105"/>
      <c r="J92" s="106"/>
      <c r="K92" s="106"/>
      <c r="L92" s="96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08"/>
      <c r="AD92" s="108"/>
      <c r="AE92" s="109"/>
    </row>
    <row r="93" spans="2:34" ht="13.5" hidden="1" thickBot="1" x14ac:dyDescent="0.3">
      <c r="B93" s="133"/>
      <c r="C93" s="92"/>
      <c r="D93" s="92"/>
      <c r="E93" s="92"/>
      <c r="F93" s="92"/>
      <c r="G93" s="134"/>
      <c r="H93" s="134"/>
      <c r="I93" s="135"/>
      <c r="J93" s="136"/>
      <c r="K93" s="136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137"/>
      <c r="AD93" s="137"/>
      <c r="AE93" s="138"/>
    </row>
    <row r="94" spans="2:34" ht="14.25" thickTop="1" thickBot="1" x14ac:dyDescent="0.3">
      <c r="B94" s="145"/>
      <c r="C94" s="146"/>
      <c r="D94" s="146"/>
      <c r="E94" s="146"/>
      <c r="F94" s="146"/>
      <c r="G94" s="147"/>
      <c r="H94" s="147"/>
      <c r="I94" s="148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9"/>
    </row>
    <row r="95" spans="2:34" ht="13.5" thickTop="1" x14ac:dyDescent="0.25"/>
    <row r="97" spans="2:31" x14ac:dyDescent="0.25">
      <c r="B97" s="20" t="s">
        <v>33</v>
      </c>
      <c r="C97" s="21"/>
      <c r="D97" s="21"/>
      <c r="E97" s="22"/>
      <c r="F97" s="21"/>
      <c r="G97" s="21"/>
      <c r="H97" s="21"/>
      <c r="I97" s="23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2:31" x14ac:dyDescent="0.25">
      <c r="B98" s="24" t="s">
        <v>22</v>
      </c>
      <c r="C98" s="25" t="s">
        <v>23</v>
      </c>
      <c r="D98" s="15"/>
      <c r="E98" s="9"/>
      <c r="F98" s="15"/>
      <c r="G98" s="15"/>
      <c r="H98" s="15"/>
      <c r="I98" s="26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pans="2:31" x14ac:dyDescent="0.25">
      <c r="B99" s="24"/>
      <c r="C99" s="25"/>
      <c r="D99" s="15"/>
      <c r="E99" s="9"/>
      <c r="F99" s="15"/>
      <c r="G99" s="15"/>
      <c r="H99" s="15"/>
      <c r="I99" s="26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pans="2:31" x14ac:dyDescent="0.25">
      <c r="B100" s="27" t="s">
        <v>21</v>
      </c>
      <c r="C100" s="28">
        <v>1</v>
      </c>
      <c r="D100" s="15"/>
      <c r="E100" s="9"/>
      <c r="F100" s="15"/>
      <c r="G100" s="15"/>
      <c r="H100" s="15"/>
      <c r="I100" s="26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spans="2:31" ht="13.5" thickBot="1" x14ac:dyDescent="0.3">
      <c r="B101" s="29" t="s">
        <v>52</v>
      </c>
      <c r="C101" s="30">
        <v>10</v>
      </c>
      <c r="D101" s="31"/>
      <c r="E101" s="32"/>
      <c r="F101" s="31"/>
      <c r="G101" s="31"/>
      <c r="H101" s="31"/>
      <c r="I101" s="33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2:31" ht="13.5" thickTop="1" x14ac:dyDescent="0.25">
      <c r="B102" s="34"/>
      <c r="C102" s="9"/>
      <c r="D102" s="9"/>
      <c r="E102" s="9"/>
      <c r="F102" s="9"/>
      <c r="G102" s="166" t="s">
        <v>74</v>
      </c>
      <c r="H102" s="166"/>
      <c r="I102" s="166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166" t="s">
        <v>81</v>
      </c>
      <c r="AD102" s="166"/>
      <c r="AE102" s="166"/>
    </row>
    <row r="103" spans="2:31" x14ac:dyDescent="0.25">
      <c r="B103" s="13" t="s">
        <v>24</v>
      </c>
      <c r="C103" s="36" t="s">
        <v>25</v>
      </c>
      <c r="D103" s="10" t="s">
        <v>26</v>
      </c>
      <c r="E103" s="10" t="s">
        <v>34</v>
      </c>
      <c r="F103" s="10"/>
      <c r="G103" s="36">
        <f>$C$1</f>
        <v>2012</v>
      </c>
      <c r="H103" s="36">
        <f>$C$2</f>
        <v>2018</v>
      </c>
      <c r="I103" s="36" t="s">
        <v>30</v>
      </c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 t="s">
        <v>79</v>
      </c>
      <c r="AD103" s="36" t="s">
        <v>32</v>
      </c>
      <c r="AE103" s="36" t="s">
        <v>30</v>
      </c>
    </row>
    <row r="104" spans="2:31" hidden="1" x14ac:dyDescent="0.25">
      <c r="B104" s="34"/>
      <c r="C104" s="37"/>
      <c r="D104" s="9"/>
      <c r="E104" s="9"/>
      <c r="F104" s="9"/>
      <c r="G104" s="9"/>
      <c r="H104" s="9"/>
      <c r="I104" s="37"/>
      <c r="J104" s="9"/>
      <c r="K104" s="9"/>
      <c r="L104" s="9"/>
      <c r="M104" s="9">
        <v>1</v>
      </c>
      <c r="N104" s="9">
        <v>2</v>
      </c>
      <c r="O104" s="9">
        <v>3</v>
      </c>
      <c r="P104" s="9">
        <v>4</v>
      </c>
      <c r="Q104" s="9">
        <v>5</v>
      </c>
      <c r="R104" s="9">
        <v>6</v>
      </c>
      <c r="S104" s="9">
        <v>7</v>
      </c>
      <c r="T104" s="9">
        <v>8</v>
      </c>
      <c r="U104" s="9">
        <v>9</v>
      </c>
      <c r="V104" s="9">
        <v>10</v>
      </c>
      <c r="W104" s="9">
        <v>11</v>
      </c>
      <c r="X104" s="9">
        <v>12</v>
      </c>
      <c r="Y104" s="9">
        <v>13</v>
      </c>
      <c r="Z104" s="9">
        <v>14</v>
      </c>
      <c r="AA104" s="9">
        <v>15</v>
      </c>
      <c r="AB104" s="9">
        <v>16</v>
      </c>
      <c r="AC104" s="9"/>
      <c r="AD104" s="9"/>
      <c r="AE104" s="9"/>
    </row>
    <row r="105" spans="2:31" hidden="1" x14ac:dyDescent="0.25">
      <c r="B105" s="34"/>
      <c r="C105" s="37"/>
      <c r="D105" s="9"/>
      <c r="E105" s="9"/>
      <c r="F105" s="9"/>
      <c r="G105" s="9" t="str">
        <f>CONCATENATE($C100,"_",$C101,"_",G103)</f>
        <v>1_10_2012</v>
      </c>
      <c r="H105" s="9" t="str">
        <f>CONCATENATE($C100,"_",$C101,"_",H103)</f>
        <v>1_10_2018</v>
      </c>
      <c r="I105" s="37"/>
      <c r="J105" s="9"/>
      <c r="K105" s="9"/>
      <c r="L105" s="9"/>
      <c r="M105" s="9" t="str">
        <f>IF($G103+M104&gt;$H103,0,CONCATENATE($C100,"_",$C101,"_",$G103+M104))</f>
        <v>1_10_2013</v>
      </c>
      <c r="N105" s="9" t="str">
        <f t="shared" ref="N105:AB105" si="15">IF($G103+N104&gt;$H103,0,CONCATENATE($C100,"_",$C101,"_",$G103+N104))</f>
        <v>1_10_2014</v>
      </c>
      <c r="O105" s="9" t="str">
        <f t="shared" si="15"/>
        <v>1_10_2015</v>
      </c>
      <c r="P105" s="9" t="str">
        <f t="shared" si="15"/>
        <v>1_10_2016</v>
      </c>
      <c r="Q105" s="9" t="str">
        <f t="shared" si="15"/>
        <v>1_10_2017</v>
      </c>
      <c r="R105" s="9" t="str">
        <f t="shared" si="15"/>
        <v>1_10_2018</v>
      </c>
      <c r="S105" s="9">
        <f t="shared" si="15"/>
        <v>0</v>
      </c>
      <c r="T105" s="9">
        <f t="shared" si="15"/>
        <v>0</v>
      </c>
      <c r="U105" s="9">
        <f t="shared" si="15"/>
        <v>0</v>
      </c>
      <c r="V105" s="9">
        <f t="shared" si="15"/>
        <v>0</v>
      </c>
      <c r="W105" s="9">
        <f t="shared" si="15"/>
        <v>0</v>
      </c>
      <c r="X105" s="9">
        <f t="shared" si="15"/>
        <v>0</v>
      </c>
      <c r="Y105" s="9">
        <f t="shared" si="15"/>
        <v>0</v>
      </c>
      <c r="Z105" s="9">
        <f t="shared" si="15"/>
        <v>0</v>
      </c>
      <c r="AA105" s="9">
        <f t="shared" si="15"/>
        <v>0</v>
      </c>
      <c r="AB105" s="9">
        <f t="shared" si="15"/>
        <v>0</v>
      </c>
      <c r="AC105" s="9"/>
      <c r="AD105" s="9"/>
      <c r="AE105" s="9"/>
    </row>
    <row r="106" spans="2:31" hidden="1" x14ac:dyDescent="0.25">
      <c r="B106" s="34"/>
      <c r="C106" s="37"/>
      <c r="D106" s="9"/>
      <c r="E106" s="9"/>
      <c r="F106" s="9" t="s">
        <v>31</v>
      </c>
      <c r="G106" s="38"/>
      <c r="H106" s="38"/>
      <c r="I106" s="37"/>
      <c r="J106" s="9"/>
      <c r="K106" s="9"/>
      <c r="L106" s="9" t="s">
        <v>31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2:31" x14ac:dyDescent="0.25">
      <c r="B107" s="34" t="s">
        <v>48</v>
      </c>
      <c r="C107" s="37" t="s">
        <v>27</v>
      </c>
      <c r="D107" s="9" t="s">
        <v>8</v>
      </c>
      <c r="E107" s="79">
        <v>0.86939999999999995</v>
      </c>
      <c r="F107" s="9">
        <f>MATCH($D107,FAC_TOTALS_APTA!$A$2:$BO$2,)</f>
        <v>11</v>
      </c>
      <c r="G107" s="38">
        <f>VLOOKUP(G105,FAC_TOTALS_APTA!$A$4:$BO$142,$F107,FALSE)</f>
        <v>541132314.10000002</v>
      </c>
      <c r="H107" s="38">
        <f>VLOOKUP(H105,FAC_TOTALS_APTA!$A$4:$BO$142,$F107,FALSE)</f>
        <v>559394026.10000002</v>
      </c>
      <c r="I107" s="40">
        <f>IFERROR(H107/G107-1,"-")</f>
        <v>3.3747221380361569E-2</v>
      </c>
      <c r="J107" s="41" t="str">
        <f>IF(C107="Log","_log","")</f>
        <v>_log</v>
      </c>
      <c r="K107" s="41" t="str">
        <f>CONCATENATE(D107,J107,"_FAC")</f>
        <v>VRM_ADJ_log_FAC</v>
      </c>
      <c r="L107" s="9">
        <f>MATCH($K107,FAC_TOTALS_APTA!$A$2:$BM$2,)</f>
        <v>23</v>
      </c>
      <c r="M107" s="38">
        <f>IF(M105=0,0,VLOOKUP(M105,FAC_TOTALS_APTA!$A$4:$BO$142,$L107,FALSE))</f>
        <v>53872261.816110298</v>
      </c>
      <c r="N107" s="38">
        <f>IF(N105=0,0,VLOOKUP(N105,FAC_TOTALS_APTA!$A$4:$BO$142,$L107,FALSE))</f>
        <v>31161547.6816523</v>
      </c>
      <c r="O107" s="38">
        <f>IF(O105=0,0,VLOOKUP(O105,FAC_TOTALS_APTA!$A$4:$BO$142,$L107,FALSE))</f>
        <v>5549891.3486398999</v>
      </c>
      <c r="P107" s="38">
        <f>IF(P105=0,0,VLOOKUP(P105,FAC_TOTALS_APTA!$A$4:$BO$142,$L107,FALSE))</f>
        <v>-2294669.3500483702</v>
      </c>
      <c r="Q107" s="38">
        <f>IF(Q105=0,0,VLOOKUP(Q105,FAC_TOTALS_APTA!$A$4:$BO$142,$L107,FALSE))</f>
        <v>14772183.9559661</v>
      </c>
      <c r="R107" s="38">
        <f>IF(R105=0,0,VLOOKUP(R105,FAC_TOTALS_APTA!$A$4:$BO$142,$L107,FALSE))</f>
        <v>-20910679.577043399</v>
      </c>
      <c r="S107" s="38">
        <f>IF(S105=0,0,VLOOKUP(S105,FAC_TOTALS_APTA!$A$4:$BO$142,$L107,FALSE))</f>
        <v>0</v>
      </c>
      <c r="T107" s="38">
        <f>IF(T105=0,0,VLOOKUP(T105,FAC_TOTALS_APTA!$A$4:$BO$142,$L107,FALSE))</f>
        <v>0</v>
      </c>
      <c r="U107" s="38">
        <f>IF(U105=0,0,VLOOKUP(U105,FAC_TOTALS_APTA!$A$4:$BO$142,$L107,FALSE))</f>
        <v>0</v>
      </c>
      <c r="V107" s="38">
        <f>IF(V105=0,0,VLOOKUP(V105,FAC_TOTALS_APTA!$A$4:$BO$142,$L107,FALSE))</f>
        <v>0</v>
      </c>
      <c r="W107" s="38">
        <f>IF(W105=0,0,VLOOKUP(W105,FAC_TOTALS_APTA!$A$4:$BO$142,$L107,FALSE))</f>
        <v>0</v>
      </c>
      <c r="X107" s="38">
        <f>IF(X105=0,0,VLOOKUP(X105,FAC_TOTALS_APTA!$A$4:$BO$142,$L107,FALSE))</f>
        <v>0</v>
      </c>
      <c r="Y107" s="38">
        <f>IF(Y105=0,0,VLOOKUP(Y105,FAC_TOTALS_APTA!$A$4:$BO$142,$L107,FALSE))</f>
        <v>0</v>
      </c>
      <c r="Z107" s="38">
        <f>IF(Z105=0,0,VLOOKUP(Z105,FAC_TOTALS_APTA!$A$4:$BO$142,$L107,FALSE))</f>
        <v>0</v>
      </c>
      <c r="AA107" s="38">
        <f>IF(AA105=0,0,VLOOKUP(AA105,FAC_TOTALS_APTA!$A$4:$BO$142,$L107,FALSE))</f>
        <v>0</v>
      </c>
      <c r="AB107" s="38">
        <f>IF(AB105=0,0,VLOOKUP(AB105,FAC_TOTALS_APTA!$A$4:$BO$142,$L107,FALSE))</f>
        <v>0</v>
      </c>
      <c r="AC107" s="42">
        <f>SUM(M107:AB107)</f>
        <v>82150535.875276834</v>
      </c>
      <c r="AD107" s="42">
        <f>AE107*G124</f>
        <v>82824887.231712684</v>
      </c>
      <c r="AE107" s="43">
        <f>AC107/G122</f>
        <v>2.8299925151905034E-2</v>
      </c>
    </row>
    <row r="108" spans="2:31" x14ac:dyDescent="0.25">
      <c r="B108" s="34" t="s">
        <v>75</v>
      </c>
      <c r="C108" s="37" t="s">
        <v>27</v>
      </c>
      <c r="D108" s="9" t="s">
        <v>20</v>
      </c>
      <c r="E108" s="79">
        <v>-0.35909999999999997</v>
      </c>
      <c r="F108" s="9">
        <f>MATCH($D108,FAC_TOTALS_APTA!$A$2:$BO$2,)</f>
        <v>12</v>
      </c>
      <c r="G108" s="78">
        <f>VLOOKUP(G105,FAC_TOTALS_APTA!$A$4:$BO$142,$F108,FALSE)</f>
        <v>1.69722137399999</v>
      </c>
      <c r="H108" s="78">
        <f>VLOOKUP(H105,FAC_TOTALS_APTA!$A$4:$BO$142,$F108,FALSE)</f>
        <v>1.956607269</v>
      </c>
      <c r="I108" s="40">
        <f t="shared" ref="I108:I118" si="16">IFERROR(H108/G108-1,"-")</f>
        <v>0.15282973628165708</v>
      </c>
      <c r="J108" s="41" t="str">
        <f t="shared" ref="J108:J118" si="17">IF(C108="Log","_log","")</f>
        <v>_log</v>
      </c>
      <c r="K108" s="41" t="str">
        <f t="shared" ref="K108:K118" si="18">CONCATENATE(D108,J108,"_FAC")</f>
        <v>FARE_per_UPT_2018_log_FAC</v>
      </c>
      <c r="L108" s="9">
        <f>MATCH($K108,FAC_TOTALS_APTA!$A$2:$BM$2,)</f>
        <v>24</v>
      </c>
      <c r="M108" s="38">
        <f>IF(M105=0,0,VLOOKUP(M105,FAC_TOTALS_APTA!$A$4:$BO$142,$L108,FALSE))</f>
        <v>-38532976.727464803</v>
      </c>
      <c r="N108" s="38">
        <f>IF(N105=0,0,VLOOKUP(N105,FAC_TOTALS_APTA!$A$4:$BO$142,$L108,FALSE))</f>
        <v>5944717.3823305797</v>
      </c>
      <c r="O108" s="38">
        <f>IF(O105=0,0,VLOOKUP(O105,FAC_TOTALS_APTA!$A$4:$BO$142,$L108,FALSE))</f>
        <v>-87687716.946570203</v>
      </c>
      <c r="P108" s="38">
        <f>IF(P105=0,0,VLOOKUP(P105,FAC_TOTALS_APTA!$A$4:$BO$142,$L108,FALSE))</f>
        <v>-6094324.8743407102</v>
      </c>
      <c r="Q108" s="38">
        <f>IF(Q105=0,0,VLOOKUP(Q105,FAC_TOTALS_APTA!$A$4:$BO$142,$L108,FALSE))</f>
        <v>-2454311.2634892398</v>
      </c>
      <c r="R108" s="38">
        <f>IF(R105=0,0,VLOOKUP(R105,FAC_TOTALS_APTA!$A$4:$BO$142,$L108,FALSE))</f>
        <v>-35824845.507378101</v>
      </c>
      <c r="S108" s="38">
        <f>IF(S105=0,0,VLOOKUP(S105,FAC_TOTALS_APTA!$A$4:$BO$142,$L108,FALSE))</f>
        <v>0</v>
      </c>
      <c r="T108" s="38">
        <f>IF(T105=0,0,VLOOKUP(T105,FAC_TOTALS_APTA!$A$4:$BO$142,$L108,FALSE))</f>
        <v>0</v>
      </c>
      <c r="U108" s="38">
        <f>IF(U105=0,0,VLOOKUP(U105,FAC_TOTALS_APTA!$A$4:$BO$142,$L108,FALSE))</f>
        <v>0</v>
      </c>
      <c r="V108" s="38">
        <f>IF(V105=0,0,VLOOKUP(V105,FAC_TOTALS_APTA!$A$4:$BO$142,$L108,FALSE))</f>
        <v>0</v>
      </c>
      <c r="W108" s="38">
        <f>IF(W105=0,0,VLOOKUP(W105,FAC_TOTALS_APTA!$A$4:$BO$142,$L108,FALSE))</f>
        <v>0</v>
      </c>
      <c r="X108" s="38">
        <f>IF(X105=0,0,VLOOKUP(X105,FAC_TOTALS_APTA!$A$4:$BO$142,$L108,FALSE))</f>
        <v>0</v>
      </c>
      <c r="Y108" s="38">
        <f>IF(Y105=0,0,VLOOKUP(Y105,FAC_TOTALS_APTA!$A$4:$BO$142,$L108,FALSE))</f>
        <v>0</v>
      </c>
      <c r="Z108" s="38">
        <f>IF(Z105=0,0,VLOOKUP(Z105,FAC_TOTALS_APTA!$A$4:$BO$142,$L108,FALSE))</f>
        <v>0</v>
      </c>
      <c r="AA108" s="38">
        <f>IF(AA105=0,0,VLOOKUP(AA105,FAC_TOTALS_APTA!$A$4:$BO$142,$L108,FALSE))</f>
        <v>0</v>
      </c>
      <c r="AB108" s="38">
        <f>IF(AB105=0,0,VLOOKUP(AB105,FAC_TOTALS_APTA!$A$4:$BO$142,$L108,FALSE))</f>
        <v>0</v>
      </c>
      <c r="AC108" s="42">
        <f t="shared" ref="AC108:AC118" si="19">SUM(M108:AB108)</f>
        <v>-164649457.93691248</v>
      </c>
      <c r="AD108" s="42">
        <f>AE108*G124</f>
        <v>-166001020.45702499</v>
      </c>
      <c r="AE108" s="43">
        <f>AC108/G122</f>
        <v>-5.6719865382139932E-2</v>
      </c>
    </row>
    <row r="109" spans="2:31" x14ac:dyDescent="0.25">
      <c r="B109" s="34" t="s">
        <v>71</v>
      </c>
      <c r="C109" s="37" t="s">
        <v>27</v>
      </c>
      <c r="D109" s="9" t="s">
        <v>9</v>
      </c>
      <c r="E109" s="79">
        <v>0.30969999999999998</v>
      </c>
      <c r="F109" s="9">
        <f>MATCH($D109,FAC_TOTALS_APTA!$A$2:$BO$2,)</f>
        <v>13</v>
      </c>
      <c r="G109" s="38">
        <f>VLOOKUP(G105,FAC_TOTALS_APTA!$A$4:$BO$142,$F109,FALSE)</f>
        <v>27909105.420000002</v>
      </c>
      <c r="H109" s="38">
        <f>VLOOKUP(H105,FAC_TOTALS_APTA!$A$4:$BO$142,$F109,FALSE)</f>
        <v>29807700.839999899</v>
      </c>
      <c r="I109" s="40">
        <f t="shared" si="16"/>
        <v>6.8027813555046501E-2</v>
      </c>
      <c r="J109" s="41" t="str">
        <f t="shared" si="17"/>
        <v>_log</v>
      </c>
      <c r="K109" s="41" t="str">
        <f t="shared" si="18"/>
        <v>POP_EMP_log_FAC</v>
      </c>
      <c r="L109" s="9">
        <f>MATCH($K109,FAC_TOTALS_APTA!$A$2:$BM$2,)</f>
        <v>25</v>
      </c>
      <c r="M109" s="38">
        <f>IF(M105=0,0,VLOOKUP(M105,FAC_TOTALS_APTA!$A$4:$BO$142,$L109,FALSE))</f>
        <v>31255192.954493798</v>
      </c>
      <c r="N109" s="38">
        <f>IF(N105=0,0,VLOOKUP(N105,FAC_TOTALS_APTA!$A$4:$BO$142,$L109,FALSE))</f>
        <v>10147472.1486961</v>
      </c>
      <c r="O109" s="38">
        <f>IF(O105=0,0,VLOOKUP(O105,FAC_TOTALS_APTA!$A$4:$BO$142,$L109,FALSE))</f>
        <v>9525076.4961666707</v>
      </c>
      <c r="P109" s="38">
        <f>IF(P105=0,0,VLOOKUP(P105,FAC_TOTALS_APTA!$A$4:$BO$142,$L109,FALSE))</f>
        <v>2040061.34915865</v>
      </c>
      <c r="Q109" s="38">
        <f>IF(Q105=0,0,VLOOKUP(Q105,FAC_TOTALS_APTA!$A$4:$BO$142,$L109,FALSE))</f>
        <v>7952755.0961374603</v>
      </c>
      <c r="R109" s="38">
        <f>IF(R105=0,0,VLOOKUP(R105,FAC_TOTALS_APTA!$A$4:$BO$142,$L109,FALSE))</f>
        <v>4802593.7154477099</v>
      </c>
      <c r="S109" s="38">
        <f>IF(S105=0,0,VLOOKUP(S105,FAC_TOTALS_APTA!$A$4:$BO$142,$L109,FALSE))</f>
        <v>0</v>
      </c>
      <c r="T109" s="38">
        <f>IF(T105=0,0,VLOOKUP(T105,FAC_TOTALS_APTA!$A$4:$BO$142,$L109,FALSE))</f>
        <v>0</v>
      </c>
      <c r="U109" s="38">
        <f>IF(U105=0,0,VLOOKUP(U105,FAC_TOTALS_APTA!$A$4:$BO$142,$L109,FALSE))</f>
        <v>0</v>
      </c>
      <c r="V109" s="38">
        <f>IF(V105=0,0,VLOOKUP(V105,FAC_TOTALS_APTA!$A$4:$BO$142,$L109,FALSE))</f>
        <v>0</v>
      </c>
      <c r="W109" s="38">
        <f>IF(W105=0,0,VLOOKUP(W105,FAC_TOTALS_APTA!$A$4:$BO$142,$L109,FALSE))</f>
        <v>0</v>
      </c>
      <c r="X109" s="38">
        <f>IF(X105=0,0,VLOOKUP(X105,FAC_TOTALS_APTA!$A$4:$BO$142,$L109,FALSE))</f>
        <v>0</v>
      </c>
      <c r="Y109" s="38">
        <f>IF(Y105=0,0,VLOOKUP(Y105,FAC_TOTALS_APTA!$A$4:$BO$142,$L109,FALSE))</f>
        <v>0</v>
      </c>
      <c r="Z109" s="38">
        <f>IF(Z105=0,0,VLOOKUP(Z105,FAC_TOTALS_APTA!$A$4:$BO$142,$L109,FALSE))</f>
        <v>0</v>
      </c>
      <c r="AA109" s="38">
        <f>IF(AA105=0,0,VLOOKUP(AA105,FAC_TOTALS_APTA!$A$4:$BO$142,$L109,FALSE))</f>
        <v>0</v>
      </c>
      <c r="AB109" s="38">
        <f>IF(AB105=0,0,VLOOKUP(AB105,FAC_TOTALS_APTA!$A$4:$BO$142,$L109,FALSE))</f>
        <v>0</v>
      </c>
      <c r="AC109" s="42">
        <f t="shared" si="19"/>
        <v>65723151.760100394</v>
      </c>
      <c r="AD109" s="42">
        <f>AE109*G124</f>
        <v>66262655.198105365</v>
      </c>
      <c r="AE109" s="43">
        <f>AC109/G122</f>
        <v>2.2640878184677683E-2</v>
      </c>
    </row>
    <row r="110" spans="2:31" x14ac:dyDescent="0.2">
      <c r="B110" s="34" t="s">
        <v>72</v>
      </c>
      <c r="C110" s="37" t="s">
        <v>27</v>
      </c>
      <c r="D110" s="45" t="s">
        <v>19</v>
      </c>
      <c r="E110" s="79">
        <v>0.22159999999999999</v>
      </c>
      <c r="F110" s="9">
        <f>MATCH($D110,FAC_TOTALS_APTA!$A$2:$BO$2,)</f>
        <v>14</v>
      </c>
      <c r="G110" s="78">
        <f>VLOOKUP(G105,FAC_TOTALS_APTA!$A$4:$BO$142,$F110,FALSE)</f>
        <v>4.1093000000000002</v>
      </c>
      <c r="H110" s="78">
        <f>VLOOKUP(H105,FAC_TOTALS_APTA!$A$4:$BO$142,$F110,FALSE)</f>
        <v>2.9199999999999902</v>
      </c>
      <c r="I110" s="40">
        <f t="shared" si="16"/>
        <v>-0.28941668897379358</v>
      </c>
      <c r="J110" s="41" t="str">
        <f t="shared" si="17"/>
        <v>_log</v>
      </c>
      <c r="K110" s="41" t="str">
        <f t="shared" si="18"/>
        <v>GAS_PRICE_2018_log_FAC</v>
      </c>
      <c r="L110" s="9">
        <f>MATCH($K110,FAC_TOTALS_APTA!$A$2:$BM$2,)</f>
        <v>26</v>
      </c>
      <c r="M110" s="38">
        <f>IF(M105=0,0,VLOOKUP(M105,FAC_TOTALS_APTA!$A$4:$BO$142,$L110,FALSE))</f>
        <v>-19773935.8279492</v>
      </c>
      <c r="N110" s="38">
        <f>IF(N105=0,0,VLOOKUP(N105,FAC_TOTALS_APTA!$A$4:$BO$142,$L110,FALSE))</f>
        <v>-24008523.437393598</v>
      </c>
      <c r="O110" s="38">
        <f>IF(O105=0,0,VLOOKUP(O105,FAC_TOTALS_APTA!$A$4:$BO$142,$L110,FALSE))</f>
        <v>-155277485.06892899</v>
      </c>
      <c r="P110" s="38">
        <f>IF(P105=0,0,VLOOKUP(P105,FAC_TOTALS_APTA!$A$4:$BO$142,$L110,FALSE))</f>
        <v>-47953505.563271001</v>
      </c>
      <c r="Q110" s="38">
        <f>IF(Q105=0,0,VLOOKUP(Q105,FAC_TOTALS_APTA!$A$4:$BO$142,$L110,FALSE))</f>
        <v>47327906.921945304</v>
      </c>
      <c r="R110" s="38">
        <f>IF(R105=0,0,VLOOKUP(R105,FAC_TOTALS_APTA!$A$4:$BO$142,$L110,FALSE))</f>
        <v>37806451.9574655</v>
      </c>
      <c r="S110" s="38">
        <f>IF(S105=0,0,VLOOKUP(S105,FAC_TOTALS_APTA!$A$4:$BO$142,$L110,FALSE))</f>
        <v>0</v>
      </c>
      <c r="T110" s="38">
        <f>IF(T105=0,0,VLOOKUP(T105,FAC_TOTALS_APTA!$A$4:$BO$142,$L110,FALSE))</f>
        <v>0</v>
      </c>
      <c r="U110" s="38">
        <f>IF(U105=0,0,VLOOKUP(U105,FAC_TOTALS_APTA!$A$4:$BO$142,$L110,FALSE))</f>
        <v>0</v>
      </c>
      <c r="V110" s="38">
        <f>IF(V105=0,0,VLOOKUP(V105,FAC_TOTALS_APTA!$A$4:$BO$142,$L110,FALSE))</f>
        <v>0</v>
      </c>
      <c r="W110" s="38">
        <f>IF(W105=0,0,VLOOKUP(W105,FAC_TOTALS_APTA!$A$4:$BO$142,$L110,FALSE))</f>
        <v>0</v>
      </c>
      <c r="X110" s="38">
        <f>IF(X105=0,0,VLOOKUP(X105,FAC_TOTALS_APTA!$A$4:$BO$142,$L110,FALSE))</f>
        <v>0</v>
      </c>
      <c r="Y110" s="38">
        <f>IF(Y105=0,0,VLOOKUP(Y105,FAC_TOTALS_APTA!$A$4:$BO$142,$L110,FALSE))</f>
        <v>0</v>
      </c>
      <c r="Z110" s="38">
        <f>IF(Z105=0,0,VLOOKUP(Z105,FAC_TOTALS_APTA!$A$4:$BO$142,$L110,FALSE))</f>
        <v>0</v>
      </c>
      <c r="AA110" s="38">
        <f>IF(AA105=0,0,VLOOKUP(AA105,FAC_TOTALS_APTA!$A$4:$BO$142,$L110,FALSE))</f>
        <v>0</v>
      </c>
      <c r="AB110" s="38">
        <f>IF(AB105=0,0,VLOOKUP(AB105,FAC_TOTALS_APTA!$A$4:$BO$142,$L110,FALSE))</f>
        <v>0</v>
      </c>
      <c r="AC110" s="42">
        <f t="shared" si="19"/>
        <v>-161879091.01813197</v>
      </c>
      <c r="AD110" s="42">
        <f>AE110*G124</f>
        <v>-163207912.35135388</v>
      </c>
      <c r="AE110" s="43">
        <f>AC110/G122</f>
        <v>-5.5765505491367794E-2</v>
      </c>
    </row>
    <row r="111" spans="2:31" x14ac:dyDescent="0.25">
      <c r="B111" s="34" t="s">
        <v>28</v>
      </c>
      <c r="C111" s="37"/>
      <c r="D111" s="9" t="s">
        <v>10</v>
      </c>
      <c r="E111" s="79">
        <v>5.4999999999999997E-3</v>
      </c>
      <c r="F111" s="9">
        <f>MATCH($D111,FAC_TOTALS_APTA!$A$2:$BO$2,)</f>
        <v>16</v>
      </c>
      <c r="G111" s="44">
        <f>VLOOKUP(G105,FAC_TOTALS_APTA!$A$4:$BO$142,$F111,FALSE)</f>
        <v>31.51</v>
      </c>
      <c r="H111" s="44">
        <f>VLOOKUP(H105,FAC_TOTALS_APTA!$A$4:$BO$142,$F111,FALSE)</f>
        <v>30.01</v>
      </c>
      <c r="I111" s="40">
        <f t="shared" si="16"/>
        <v>-4.7603935258648034E-2</v>
      </c>
      <c r="J111" s="41" t="str">
        <f t="shared" si="17"/>
        <v/>
      </c>
      <c r="K111" s="41" t="str">
        <f t="shared" si="18"/>
        <v>PCT_HH_NO_VEH_FAC</v>
      </c>
      <c r="L111" s="9">
        <f>MATCH($K111,FAC_TOTALS_APTA!$A$2:$BM$2,)</f>
        <v>28</v>
      </c>
      <c r="M111" s="38">
        <f>IF(M105=0,0,VLOOKUP(M105,FAC_TOTALS_APTA!$A$4:$BO$142,$L111,FALSE))</f>
        <v>-32894081.7182757</v>
      </c>
      <c r="N111" s="38">
        <f>IF(N105=0,0,VLOOKUP(N105,FAC_TOTALS_APTA!$A$4:$BO$142,$L111,FALSE))</f>
        <v>5850147.27900171</v>
      </c>
      <c r="O111" s="38">
        <f>IF(O105=0,0,VLOOKUP(O105,FAC_TOTALS_APTA!$A$4:$BO$142,$L111,FALSE))</f>
        <v>-672635.09518381895</v>
      </c>
      <c r="P111" s="38">
        <f>IF(P105=0,0,VLOOKUP(P105,FAC_TOTALS_APTA!$A$4:$BO$142,$L111,FALSE))</f>
        <v>-6315178.4823935004</v>
      </c>
      <c r="Q111" s="38">
        <f>IF(Q105=0,0,VLOOKUP(Q105,FAC_TOTALS_APTA!$A$4:$BO$142,$L111,FALSE))</f>
        <v>2636292.3365672999</v>
      </c>
      <c r="R111" s="38">
        <f>IF(R105=0,0,VLOOKUP(R105,FAC_TOTALS_APTA!$A$4:$BO$142,$L111,FALSE))</f>
        <v>221109.78743726001</v>
      </c>
      <c r="S111" s="38">
        <f>IF(S105=0,0,VLOOKUP(S105,FAC_TOTALS_APTA!$A$4:$BO$142,$L111,FALSE))</f>
        <v>0</v>
      </c>
      <c r="T111" s="38">
        <f>IF(T105=0,0,VLOOKUP(T105,FAC_TOTALS_APTA!$A$4:$BO$142,$L111,FALSE))</f>
        <v>0</v>
      </c>
      <c r="U111" s="38">
        <f>IF(U105=0,0,VLOOKUP(U105,FAC_TOTALS_APTA!$A$4:$BO$142,$L111,FALSE))</f>
        <v>0</v>
      </c>
      <c r="V111" s="38">
        <f>IF(V105=0,0,VLOOKUP(V105,FAC_TOTALS_APTA!$A$4:$BO$142,$L111,FALSE))</f>
        <v>0</v>
      </c>
      <c r="W111" s="38">
        <f>IF(W105=0,0,VLOOKUP(W105,FAC_TOTALS_APTA!$A$4:$BO$142,$L111,FALSE))</f>
        <v>0</v>
      </c>
      <c r="X111" s="38">
        <f>IF(X105=0,0,VLOOKUP(X105,FAC_TOTALS_APTA!$A$4:$BO$142,$L111,FALSE))</f>
        <v>0</v>
      </c>
      <c r="Y111" s="38">
        <f>IF(Y105=0,0,VLOOKUP(Y105,FAC_TOTALS_APTA!$A$4:$BO$142,$L111,FALSE))</f>
        <v>0</v>
      </c>
      <c r="Z111" s="38">
        <f>IF(Z105=0,0,VLOOKUP(Z105,FAC_TOTALS_APTA!$A$4:$BO$142,$L111,FALSE))</f>
        <v>0</v>
      </c>
      <c r="AA111" s="38">
        <f>IF(AA105=0,0,VLOOKUP(AA105,FAC_TOTALS_APTA!$A$4:$BO$142,$L111,FALSE))</f>
        <v>0</v>
      </c>
      <c r="AB111" s="38">
        <f>IF(AB105=0,0,VLOOKUP(AB105,FAC_TOTALS_APTA!$A$4:$BO$142,$L111,FALSE))</f>
        <v>0</v>
      </c>
      <c r="AC111" s="42">
        <f t="shared" si="19"/>
        <v>-31174345.892846752</v>
      </c>
      <c r="AD111" s="42">
        <f>AE111*G124</f>
        <v>-31430247.600788843</v>
      </c>
      <c r="AE111" s="43">
        <f>AC111/G122</f>
        <v>-1.0739207553881195E-2</v>
      </c>
    </row>
    <row r="112" spans="2:31" x14ac:dyDescent="0.25">
      <c r="B112" s="34" t="s">
        <v>70</v>
      </c>
      <c r="C112" s="37"/>
      <c r="D112" s="9" t="s">
        <v>11</v>
      </c>
      <c r="E112" s="79">
        <v>4.8999999999999998E-3</v>
      </c>
      <c r="F112" s="9">
        <f>MATCH($D112,FAC_TOTALS_APTA!$A$2:$BO$2,)</f>
        <v>17</v>
      </c>
      <c r="G112" s="78">
        <f>VLOOKUP(G105,FAC_TOTALS_APTA!$A$4:$BO$142,$F112,FALSE)</f>
        <v>68.630248062319694</v>
      </c>
      <c r="H112" s="78">
        <f>VLOOKUP(H105,FAC_TOTALS_APTA!$A$4:$BO$142,$F112,FALSE)</f>
        <v>67.468769080655605</v>
      </c>
      <c r="I112" s="40">
        <f t="shared" si="16"/>
        <v>-1.6923718250433928E-2</v>
      </c>
      <c r="J112" s="41" t="str">
        <f t="shared" si="17"/>
        <v/>
      </c>
      <c r="K112" s="41" t="str">
        <f t="shared" si="18"/>
        <v>TSD_POP_PCT_FAC</v>
      </c>
      <c r="L112" s="9">
        <f>MATCH($K112,FAC_TOTALS_APTA!$A$2:$BM$2,)</f>
        <v>29</v>
      </c>
      <c r="M112" s="38">
        <f>IF(M105=0,0,VLOOKUP(M105,FAC_TOTALS_APTA!$A$4:$BO$142,$L112,FALSE))</f>
        <v>-32677060.915417001</v>
      </c>
      <c r="N112" s="38">
        <f>IF(N105=0,0,VLOOKUP(N105,FAC_TOTALS_APTA!$A$4:$BO$142,$L112,FALSE))</f>
        <v>2488354.4277328602</v>
      </c>
      <c r="O112" s="38">
        <f>IF(O105=0,0,VLOOKUP(O105,FAC_TOTALS_APTA!$A$4:$BO$142,$L112,FALSE))</f>
        <v>3427852.26150893</v>
      </c>
      <c r="P112" s="38">
        <f>IF(P105=0,0,VLOOKUP(P105,FAC_TOTALS_APTA!$A$4:$BO$142,$L112,FALSE))</f>
        <v>5222975.9229226001</v>
      </c>
      <c r="Q112" s="38">
        <f>IF(Q105=0,0,VLOOKUP(Q105,FAC_TOTALS_APTA!$A$4:$BO$142,$L112,FALSE))</f>
        <v>2210154.99460888</v>
      </c>
      <c r="R112" s="38">
        <f>IF(R105=0,0,VLOOKUP(R105,FAC_TOTALS_APTA!$A$4:$BO$142,$L112,FALSE))</f>
        <v>2953881.06116552</v>
      </c>
      <c r="S112" s="38">
        <f>IF(S105=0,0,VLOOKUP(S105,FAC_TOTALS_APTA!$A$4:$BO$142,$L112,FALSE))</f>
        <v>0</v>
      </c>
      <c r="T112" s="38">
        <f>IF(T105=0,0,VLOOKUP(T105,FAC_TOTALS_APTA!$A$4:$BO$142,$L112,FALSE))</f>
        <v>0</v>
      </c>
      <c r="U112" s="38">
        <f>IF(U105=0,0,VLOOKUP(U105,FAC_TOTALS_APTA!$A$4:$BO$142,$L112,FALSE))</f>
        <v>0</v>
      </c>
      <c r="V112" s="38">
        <f>IF(V105=0,0,VLOOKUP(V105,FAC_TOTALS_APTA!$A$4:$BO$142,$L112,FALSE))</f>
        <v>0</v>
      </c>
      <c r="W112" s="38">
        <f>IF(W105=0,0,VLOOKUP(W105,FAC_TOTALS_APTA!$A$4:$BO$142,$L112,FALSE))</f>
        <v>0</v>
      </c>
      <c r="X112" s="38">
        <f>IF(X105=0,0,VLOOKUP(X105,FAC_TOTALS_APTA!$A$4:$BO$142,$L112,FALSE))</f>
        <v>0</v>
      </c>
      <c r="Y112" s="38">
        <f>IF(Y105=0,0,VLOOKUP(Y105,FAC_TOTALS_APTA!$A$4:$BO$142,$L112,FALSE))</f>
        <v>0</v>
      </c>
      <c r="Z112" s="38">
        <f>IF(Z105=0,0,VLOOKUP(Z105,FAC_TOTALS_APTA!$A$4:$BO$142,$L112,FALSE))</f>
        <v>0</v>
      </c>
      <c r="AA112" s="38">
        <f>IF(AA105=0,0,VLOOKUP(AA105,FAC_TOTALS_APTA!$A$4:$BO$142,$L112,FALSE))</f>
        <v>0</v>
      </c>
      <c r="AB112" s="38">
        <f>IF(AB105=0,0,VLOOKUP(AB105,FAC_TOTALS_APTA!$A$4:$BO$142,$L112,FALSE))</f>
        <v>0</v>
      </c>
      <c r="AC112" s="42">
        <f t="shared" si="19"/>
        <v>-16373842.247478213</v>
      </c>
      <c r="AD112" s="42">
        <f>AE112*G124</f>
        <v>-16508250.655311575</v>
      </c>
      <c r="AE112" s="43">
        <f>AC112/G122</f>
        <v>-5.6406024028406547E-3</v>
      </c>
    </row>
    <row r="113" spans="2:31" x14ac:dyDescent="0.25">
      <c r="B113" s="34" t="s">
        <v>65</v>
      </c>
      <c r="C113" s="37" t="s">
        <v>27</v>
      </c>
      <c r="D113" s="9" t="s">
        <v>18</v>
      </c>
      <c r="E113" s="79">
        <v>-0.24129999999999999</v>
      </c>
      <c r="F113" s="9">
        <f>MATCH($D113,FAC_TOTALS_APTA!$A$2:$BO$2,)</f>
        <v>15</v>
      </c>
      <c r="G113" s="38">
        <f>VLOOKUP(G105,FAC_TOTALS_APTA!$A$4:$BO$142,$F113,FALSE)</f>
        <v>33963.31</v>
      </c>
      <c r="H113" s="38">
        <f>VLOOKUP(H105,FAC_TOTALS_APTA!$A$4:$BO$142,$F113,FALSE)</f>
        <v>36801.5</v>
      </c>
      <c r="I113" s="40">
        <f t="shared" si="16"/>
        <v>8.3566354398319831E-2</v>
      </c>
      <c r="J113" s="41" t="str">
        <f t="shared" si="17"/>
        <v>_log</v>
      </c>
      <c r="K113" s="41" t="str">
        <f t="shared" si="18"/>
        <v>TOTAL_MED_INC_INDIV_2018_log_FAC</v>
      </c>
      <c r="L113" s="9">
        <f>MATCH($K113,FAC_TOTALS_APTA!$A$2:$BM$2,)</f>
        <v>27</v>
      </c>
      <c r="M113" s="38">
        <f>IF(M105=0,0,VLOOKUP(M105,FAC_TOTALS_APTA!$A$4:$BO$142,$L113,FALSE))</f>
        <v>5816417.1066900799</v>
      </c>
      <c r="N113" s="38">
        <f>IF(N105=0,0,VLOOKUP(N105,FAC_TOTALS_APTA!$A$4:$BO$142,$L113,FALSE))</f>
        <v>2746969.1927869599</v>
      </c>
      <c r="O113" s="38">
        <f>IF(O105=0,0,VLOOKUP(O105,FAC_TOTALS_APTA!$A$4:$BO$142,$L113,FALSE))</f>
        <v>-13971836.7474836</v>
      </c>
      <c r="P113" s="38">
        <f>IF(P105=0,0,VLOOKUP(P105,FAC_TOTALS_APTA!$A$4:$BO$142,$L113,FALSE))</f>
        <v>-25185607.730262998</v>
      </c>
      <c r="Q113" s="38">
        <f>IF(Q105=0,0,VLOOKUP(Q105,FAC_TOTALS_APTA!$A$4:$BO$142,$L113,FALSE))</f>
        <v>-14135811.605098501</v>
      </c>
      <c r="R113" s="38">
        <f>IF(R105=0,0,VLOOKUP(R105,FAC_TOTALS_APTA!$A$4:$BO$142,$L113,FALSE))</f>
        <v>-18515227.844383601</v>
      </c>
      <c r="S113" s="38">
        <f>IF(S105=0,0,VLOOKUP(S105,FAC_TOTALS_APTA!$A$4:$BO$142,$L113,FALSE))</f>
        <v>0</v>
      </c>
      <c r="T113" s="38">
        <f>IF(T105=0,0,VLOOKUP(T105,FAC_TOTALS_APTA!$A$4:$BO$142,$L113,FALSE))</f>
        <v>0</v>
      </c>
      <c r="U113" s="38">
        <f>IF(U105=0,0,VLOOKUP(U105,FAC_TOTALS_APTA!$A$4:$BO$142,$L113,FALSE))</f>
        <v>0</v>
      </c>
      <c r="V113" s="38">
        <f>IF(V105=0,0,VLOOKUP(V105,FAC_TOTALS_APTA!$A$4:$BO$142,$L113,FALSE))</f>
        <v>0</v>
      </c>
      <c r="W113" s="38">
        <f>IF(W105=0,0,VLOOKUP(W105,FAC_TOTALS_APTA!$A$4:$BO$142,$L113,FALSE))</f>
        <v>0</v>
      </c>
      <c r="X113" s="38">
        <f>IF(X105=0,0,VLOOKUP(X105,FAC_TOTALS_APTA!$A$4:$BO$142,$L113,FALSE))</f>
        <v>0</v>
      </c>
      <c r="Y113" s="38">
        <f>IF(Y105=0,0,VLOOKUP(Y105,FAC_TOTALS_APTA!$A$4:$BO$142,$L113,FALSE))</f>
        <v>0</v>
      </c>
      <c r="Z113" s="38">
        <f>IF(Z105=0,0,VLOOKUP(Z105,FAC_TOTALS_APTA!$A$4:$BO$142,$L113,FALSE))</f>
        <v>0</v>
      </c>
      <c r="AA113" s="38">
        <f>IF(AA105=0,0,VLOOKUP(AA105,FAC_TOTALS_APTA!$A$4:$BO$142,$L113,FALSE))</f>
        <v>0</v>
      </c>
      <c r="AB113" s="38">
        <f>IF(AB105=0,0,VLOOKUP(AB105,FAC_TOTALS_APTA!$A$4:$BO$142,$L113,FALSE))</f>
        <v>0</v>
      </c>
      <c r="AC113" s="42">
        <f t="shared" si="19"/>
        <v>-63245097.627751663</v>
      </c>
      <c r="AD113" s="42">
        <f>AE113*G124</f>
        <v>-63764259.394851319</v>
      </c>
      <c r="AE113" s="43">
        <f>AC113/G122</f>
        <v>-2.178721672379191E-2</v>
      </c>
    </row>
    <row r="114" spans="2:31" x14ac:dyDescent="0.25">
      <c r="B114" s="34" t="s">
        <v>66</v>
      </c>
      <c r="C114" s="37"/>
      <c r="D114" s="9" t="s">
        <v>39</v>
      </c>
      <c r="E114" s="79">
        <v>-1.4200000000000001E-2</v>
      </c>
      <c r="F114" s="9">
        <f>MATCH($D114,FAC_TOTALS_APTA!$A$2:$BO$2,)</f>
        <v>18</v>
      </c>
      <c r="G114" s="44">
        <f>VLOOKUP(G105,FAC_TOTALS_APTA!$A$4:$BO$142,$F114,FALSE)</f>
        <v>4.0999999999999996</v>
      </c>
      <c r="H114" s="44">
        <f>VLOOKUP(H105,FAC_TOTALS_APTA!$A$4:$BO$142,$F114,FALSE)</f>
        <v>4.5999999999999996</v>
      </c>
      <c r="I114" s="40">
        <f t="shared" si="16"/>
        <v>0.12195121951219523</v>
      </c>
      <c r="J114" s="41" t="str">
        <f t="shared" si="17"/>
        <v/>
      </c>
      <c r="K114" s="41" t="str">
        <f t="shared" si="18"/>
        <v>JTW_HOME_PCT_FAC</v>
      </c>
      <c r="L114" s="9">
        <f>MATCH($K114,FAC_TOTALS_APTA!$A$2:$BM$2,)</f>
        <v>30</v>
      </c>
      <c r="M114" s="38">
        <f>IF(M105=0,0,VLOOKUP(M105,FAC_TOTALS_APTA!$A$4:$BO$142,$L114,FALSE))</f>
        <v>-1507649.3429568999</v>
      </c>
      <c r="N114" s="38">
        <f>IF(N105=0,0,VLOOKUP(N105,FAC_TOTALS_APTA!$A$4:$BO$142,$L114,FALSE))</f>
        <v>0</v>
      </c>
      <c r="O114" s="38">
        <f>IF(O105=0,0,VLOOKUP(O105,FAC_TOTALS_APTA!$A$4:$BO$142,$L114,FALSE))</f>
        <v>1615534.38661242</v>
      </c>
      <c r="P114" s="38">
        <f>IF(P105=0,0,VLOOKUP(P105,FAC_TOTALS_APTA!$A$4:$BO$142,$L114,FALSE))</f>
        <v>-6274079.2154328097</v>
      </c>
      <c r="Q114" s="38">
        <f>IF(Q105=0,0,VLOOKUP(Q105,FAC_TOTALS_APTA!$A$4:$BO$142,$L114,FALSE))</f>
        <v>0</v>
      </c>
      <c r="R114" s="38">
        <f>IF(R105=0,0,VLOOKUP(R105,FAC_TOTALS_APTA!$A$4:$BO$142,$L114,FALSE))</f>
        <v>-1592135.36352424</v>
      </c>
      <c r="S114" s="38">
        <f>IF(S105=0,0,VLOOKUP(S105,FAC_TOTALS_APTA!$A$4:$BO$142,$L114,FALSE))</f>
        <v>0</v>
      </c>
      <c r="T114" s="38">
        <f>IF(T105=0,0,VLOOKUP(T105,FAC_TOTALS_APTA!$A$4:$BO$142,$L114,FALSE))</f>
        <v>0</v>
      </c>
      <c r="U114" s="38">
        <f>IF(U105=0,0,VLOOKUP(U105,FAC_TOTALS_APTA!$A$4:$BO$142,$L114,FALSE))</f>
        <v>0</v>
      </c>
      <c r="V114" s="38">
        <f>IF(V105=0,0,VLOOKUP(V105,FAC_TOTALS_APTA!$A$4:$BO$142,$L114,FALSE))</f>
        <v>0</v>
      </c>
      <c r="W114" s="38">
        <f>IF(W105=0,0,VLOOKUP(W105,FAC_TOTALS_APTA!$A$4:$BO$142,$L114,FALSE))</f>
        <v>0</v>
      </c>
      <c r="X114" s="38">
        <f>IF(X105=0,0,VLOOKUP(X105,FAC_TOTALS_APTA!$A$4:$BO$142,$L114,FALSE))</f>
        <v>0</v>
      </c>
      <c r="Y114" s="38">
        <f>IF(Y105=0,0,VLOOKUP(Y105,FAC_TOTALS_APTA!$A$4:$BO$142,$L114,FALSE))</f>
        <v>0</v>
      </c>
      <c r="Z114" s="38">
        <f>IF(Z105=0,0,VLOOKUP(Z105,FAC_TOTALS_APTA!$A$4:$BO$142,$L114,FALSE))</f>
        <v>0</v>
      </c>
      <c r="AA114" s="38">
        <f>IF(AA105=0,0,VLOOKUP(AA105,FAC_TOTALS_APTA!$A$4:$BO$142,$L114,FALSE))</f>
        <v>0</v>
      </c>
      <c r="AB114" s="38">
        <f>IF(AB105=0,0,VLOOKUP(AB105,FAC_TOTALS_APTA!$A$4:$BO$142,$L114,FALSE))</f>
        <v>0</v>
      </c>
      <c r="AC114" s="42">
        <f t="shared" si="19"/>
        <v>-7758329.5353015289</v>
      </c>
      <c r="AD114" s="42">
        <f>AE114*G124</f>
        <v>-7822015.5476940712</v>
      </c>
      <c r="AE114" s="43">
        <f>AC114/G122</f>
        <v>-2.6726562744056786E-3</v>
      </c>
    </row>
    <row r="115" spans="2:31" ht="15" customHeight="1" x14ac:dyDescent="0.25">
      <c r="B115" s="34" t="s">
        <v>67</v>
      </c>
      <c r="C115" s="37"/>
      <c r="D115" s="9" t="s">
        <v>40</v>
      </c>
      <c r="E115" s="79">
        <v>-2.1100000000000001E-2</v>
      </c>
      <c r="F115" s="9">
        <f>MATCH($D115,FAC_TOTALS_APTA!$A$2:$BO$2,)</f>
        <v>19</v>
      </c>
      <c r="G115" s="44">
        <f>VLOOKUP(G105,FAC_TOTALS_APTA!$A$4:$BO$142,$F115,FALSE)</f>
        <v>0</v>
      </c>
      <c r="H115" s="44">
        <f>VLOOKUP(H105,FAC_TOTALS_APTA!$A$4:$BO$142,$F115,FALSE)</f>
        <v>0</v>
      </c>
      <c r="I115" s="40" t="str">
        <f t="shared" si="16"/>
        <v>-</v>
      </c>
      <c r="J115" s="41" t="str">
        <f t="shared" si="17"/>
        <v/>
      </c>
      <c r="K115" s="41" t="str">
        <f t="shared" si="18"/>
        <v>YEARS_SINCE_TNC_BUS_FAC</v>
      </c>
      <c r="L115" s="9">
        <f>MATCH($K115,FAC_TOTALS_APTA!$A$2:$BM$2,)</f>
        <v>31</v>
      </c>
      <c r="M115" s="38">
        <f>IF(M105=0,0,VLOOKUP(M105,FAC_TOTALS_APTA!$A$4:$BO$142,$L115,FALSE))</f>
        <v>0</v>
      </c>
      <c r="N115" s="38">
        <f>IF(N105=0,0,VLOOKUP(N105,FAC_TOTALS_APTA!$A$4:$BO$142,$L115,FALSE))</f>
        <v>0</v>
      </c>
      <c r="O115" s="38">
        <f>IF(O105=0,0,VLOOKUP(O105,FAC_TOTALS_APTA!$A$4:$BO$142,$L115,FALSE))</f>
        <v>0</v>
      </c>
      <c r="P115" s="38">
        <f>IF(P105=0,0,VLOOKUP(P105,FAC_TOTALS_APTA!$A$4:$BO$142,$L115,FALSE))</f>
        <v>0</v>
      </c>
      <c r="Q115" s="38">
        <f>IF(Q105=0,0,VLOOKUP(Q105,FAC_TOTALS_APTA!$A$4:$BO$142,$L115,FALSE))</f>
        <v>0</v>
      </c>
      <c r="R115" s="38">
        <f>IF(R105=0,0,VLOOKUP(R105,FAC_TOTALS_APTA!$A$4:$BO$142,$L115,FALSE))</f>
        <v>0</v>
      </c>
      <c r="S115" s="38">
        <f>IF(S105=0,0,VLOOKUP(S105,FAC_TOTALS_APTA!$A$4:$BO$142,$L115,FALSE))</f>
        <v>0</v>
      </c>
      <c r="T115" s="38">
        <f>IF(T105=0,0,VLOOKUP(T105,FAC_TOTALS_APTA!$A$4:$BO$142,$L115,FALSE))</f>
        <v>0</v>
      </c>
      <c r="U115" s="38">
        <f>IF(U105=0,0,VLOOKUP(U105,FAC_TOTALS_APTA!$A$4:$BO$142,$L115,FALSE))</f>
        <v>0</v>
      </c>
      <c r="V115" s="38">
        <f>IF(V105=0,0,VLOOKUP(V105,FAC_TOTALS_APTA!$A$4:$BO$142,$L115,FALSE))</f>
        <v>0</v>
      </c>
      <c r="W115" s="38">
        <f>IF(W105=0,0,VLOOKUP(W105,FAC_TOTALS_APTA!$A$4:$BO$142,$L115,FALSE))</f>
        <v>0</v>
      </c>
      <c r="X115" s="38">
        <f>IF(X105=0,0,VLOOKUP(X105,FAC_TOTALS_APTA!$A$4:$BO$142,$L115,FALSE))</f>
        <v>0</v>
      </c>
      <c r="Y115" s="38">
        <f>IF(Y105=0,0,VLOOKUP(Y105,FAC_TOTALS_APTA!$A$4:$BO$142,$L115,FALSE))</f>
        <v>0</v>
      </c>
      <c r="Z115" s="38">
        <f>IF(Z105=0,0,VLOOKUP(Z105,FAC_TOTALS_APTA!$A$4:$BO$142,$L115,FALSE))</f>
        <v>0</v>
      </c>
      <c r="AA115" s="38">
        <f>IF(AA105=0,0,VLOOKUP(AA105,FAC_TOTALS_APTA!$A$4:$BO$142,$L115,FALSE))</f>
        <v>0</v>
      </c>
      <c r="AB115" s="38">
        <f>IF(AB105=0,0,VLOOKUP(AB105,FAC_TOTALS_APTA!$A$4:$BO$142,$L115,FALSE))</f>
        <v>0</v>
      </c>
      <c r="AC115" s="42">
        <f t="shared" si="19"/>
        <v>0</v>
      </c>
      <c r="AD115" s="42">
        <f>AE115*G124</f>
        <v>0</v>
      </c>
      <c r="AE115" s="43">
        <f>AC115/G122</f>
        <v>0</v>
      </c>
    </row>
    <row r="116" spans="2:31" ht="15.75" customHeight="1" x14ac:dyDescent="0.25">
      <c r="B116" s="34" t="s">
        <v>67</v>
      </c>
      <c r="C116" s="37"/>
      <c r="D116" s="9" t="s">
        <v>41</v>
      </c>
      <c r="E116" s="79">
        <v>8.3000000000000001E-3</v>
      </c>
      <c r="F116" s="9">
        <f>MATCH($D116,FAC_TOTALS_APTA!$A$2:$BO$2,)</f>
        <v>20</v>
      </c>
      <c r="G116" s="44">
        <f>VLOOKUP(G105,FAC_TOTALS_APTA!$A$4:$BO$142,$F116,FALSE)</f>
        <v>1</v>
      </c>
      <c r="H116" s="44">
        <f>VLOOKUP(H105,FAC_TOTALS_APTA!$A$4:$BO$142,$F116,FALSE)</f>
        <v>7</v>
      </c>
      <c r="I116" s="40">
        <f t="shared" si="16"/>
        <v>6</v>
      </c>
      <c r="J116" s="41" t="str">
        <f t="shared" si="17"/>
        <v/>
      </c>
      <c r="K116" s="41" t="str">
        <f t="shared" si="18"/>
        <v>YEARS_SINCE_TNC_RAIL_FAC</v>
      </c>
      <c r="L116" s="9">
        <f>MATCH($K116,FAC_TOTALS_APTA!$A$2:$BM$2,)</f>
        <v>32</v>
      </c>
      <c r="M116" s="38">
        <f>IF(M105=0,0,VLOOKUP(M105,FAC_TOTALS_APTA!$A$4:$BO$142,$L116,FALSE))</f>
        <v>-24822505.6454864</v>
      </c>
      <c r="N116" s="38">
        <f>IF(N105=0,0,VLOOKUP(N105,FAC_TOTALS_APTA!$A$4:$BO$142,$L116,FALSE))</f>
        <v>-25663528.844721999</v>
      </c>
      <c r="O116" s="38">
        <f>IF(O105=0,0,VLOOKUP(O105,FAC_TOTALS_APTA!$A$4:$BO$142,$L116,FALSE))</f>
        <v>-26585063.495662902</v>
      </c>
      <c r="P116" s="38">
        <f>IF(P105=0,0,VLOOKUP(P105,FAC_TOTALS_APTA!$A$4:$BO$142,$L116,FALSE))</f>
        <v>-25844663.350001302</v>
      </c>
      <c r="Q116" s="38">
        <f>IF(Q105=0,0,VLOOKUP(Q105,FAC_TOTALS_APTA!$A$4:$BO$142,$L116,FALSE))</f>
        <v>-26035068.681152798</v>
      </c>
      <c r="R116" s="38">
        <f>IF(R105=0,0,VLOOKUP(R105,FAC_TOTALS_APTA!$A$4:$BO$142,$L116,FALSE))</f>
        <v>-26213515.2541162</v>
      </c>
      <c r="S116" s="38">
        <f>IF(S105=0,0,VLOOKUP(S105,FAC_TOTALS_APTA!$A$4:$BO$142,$L116,FALSE))</f>
        <v>0</v>
      </c>
      <c r="T116" s="38">
        <f>IF(T105=0,0,VLOOKUP(T105,FAC_TOTALS_APTA!$A$4:$BO$142,$L116,FALSE))</f>
        <v>0</v>
      </c>
      <c r="U116" s="38">
        <f>IF(U105=0,0,VLOOKUP(U105,FAC_TOTALS_APTA!$A$4:$BO$142,$L116,FALSE))</f>
        <v>0</v>
      </c>
      <c r="V116" s="38">
        <f>IF(V105=0,0,VLOOKUP(V105,FAC_TOTALS_APTA!$A$4:$BO$142,$L116,FALSE))</f>
        <v>0</v>
      </c>
      <c r="W116" s="38">
        <f>IF(W105=0,0,VLOOKUP(W105,FAC_TOTALS_APTA!$A$4:$BO$142,$L116,FALSE))</f>
        <v>0</v>
      </c>
      <c r="X116" s="38">
        <f>IF(X105=0,0,VLOOKUP(X105,FAC_TOTALS_APTA!$A$4:$BO$142,$L116,FALSE))</f>
        <v>0</v>
      </c>
      <c r="Y116" s="38">
        <f>IF(Y105=0,0,VLOOKUP(Y105,FAC_TOTALS_APTA!$A$4:$BO$142,$L116,FALSE))</f>
        <v>0</v>
      </c>
      <c r="Z116" s="38">
        <f>IF(Z105=0,0,VLOOKUP(Z105,FAC_TOTALS_APTA!$A$4:$BO$142,$L116,FALSE))</f>
        <v>0</v>
      </c>
      <c r="AA116" s="38">
        <f>IF(AA105=0,0,VLOOKUP(AA105,FAC_TOTALS_APTA!$A$4:$BO$142,$L116,FALSE))</f>
        <v>0</v>
      </c>
      <c r="AB116" s="38">
        <f>IF(AB105=0,0,VLOOKUP(AB105,FAC_TOTALS_APTA!$A$4:$BO$142,$L116,FALSE))</f>
        <v>0</v>
      </c>
      <c r="AC116" s="42">
        <f t="shared" si="19"/>
        <v>-155164345.27114162</v>
      </c>
      <c r="AD116" s="42">
        <f>AE116*G124</f>
        <v>-156438047.08682954</v>
      </c>
      <c r="AE116" s="43">
        <f>AC116/G122</f>
        <v>-5.3452351961336006E-2</v>
      </c>
    </row>
    <row r="117" spans="2:31" ht="15" customHeight="1" x14ac:dyDescent="0.25">
      <c r="B117" s="34" t="s">
        <v>68</v>
      </c>
      <c r="C117" s="37"/>
      <c r="D117" s="9" t="s">
        <v>60</v>
      </c>
      <c r="E117" s="79">
        <v>7.7000000000000002E-3</v>
      </c>
      <c r="F117" s="9">
        <f>MATCH($D117,FAC_TOTALS_APTA!$A$2:$BO$2,)</f>
        <v>21</v>
      </c>
      <c r="G117" s="44">
        <f>VLOOKUP(G105,FAC_TOTALS_APTA!$A$4:$BO$142,$F117,FALSE)</f>
        <v>0</v>
      </c>
      <c r="H117" s="44">
        <f>VLOOKUP(H105,FAC_TOTALS_APTA!$A$4:$BO$142,$F117,FALSE)</f>
        <v>1</v>
      </c>
      <c r="I117" s="40" t="str">
        <f t="shared" si="16"/>
        <v>-</v>
      </c>
      <c r="J117" s="41" t="str">
        <f t="shared" si="17"/>
        <v/>
      </c>
      <c r="K117" s="41" t="str">
        <f t="shared" si="18"/>
        <v>BIKE_SHARE_FAC</v>
      </c>
      <c r="L117" s="9">
        <f>MATCH($K117,FAC_TOTALS_APTA!$A$2:$BM$2,)</f>
        <v>33</v>
      </c>
      <c r="M117" s="38">
        <f>IF(M105=0,0,VLOOKUP(M105,FAC_TOTALS_APTA!$A$4:$BO$142,$L117,FALSE))</f>
        <v>51418702.080435999</v>
      </c>
      <c r="N117" s="38">
        <f>IF(N105=0,0,VLOOKUP(N105,FAC_TOTALS_APTA!$A$4:$BO$142,$L117,FALSE))</f>
        <v>0</v>
      </c>
      <c r="O117" s="38">
        <f>IF(O105=0,0,VLOOKUP(O105,FAC_TOTALS_APTA!$A$4:$BO$142,$L117,FALSE))</f>
        <v>0</v>
      </c>
      <c r="P117" s="38">
        <f>IF(P105=0,0,VLOOKUP(P105,FAC_TOTALS_APTA!$A$4:$BO$142,$L117,FALSE))</f>
        <v>0</v>
      </c>
      <c r="Q117" s="38">
        <f>IF(Q105=0,0,VLOOKUP(Q105,FAC_TOTALS_APTA!$A$4:$BO$142,$L117,FALSE))</f>
        <v>0</v>
      </c>
      <c r="R117" s="38">
        <f>IF(R105=0,0,VLOOKUP(R105,FAC_TOTALS_APTA!$A$4:$BO$142,$L117,FALSE))</f>
        <v>0</v>
      </c>
      <c r="S117" s="38">
        <f>IF(S105=0,0,VLOOKUP(S105,FAC_TOTALS_APTA!$A$4:$BO$142,$L117,FALSE))</f>
        <v>0</v>
      </c>
      <c r="T117" s="38">
        <f>IF(T105=0,0,VLOOKUP(T105,FAC_TOTALS_APTA!$A$4:$BO$142,$L117,FALSE))</f>
        <v>0</v>
      </c>
      <c r="U117" s="38">
        <f>IF(U105=0,0,VLOOKUP(U105,FAC_TOTALS_APTA!$A$4:$BO$142,$L117,FALSE))</f>
        <v>0</v>
      </c>
      <c r="V117" s="38">
        <f>IF(V105=0,0,VLOOKUP(V105,FAC_TOTALS_APTA!$A$4:$BO$142,$L117,FALSE))</f>
        <v>0</v>
      </c>
      <c r="W117" s="38">
        <f>IF(W105=0,0,VLOOKUP(W105,FAC_TOTALS_APTA!$A$4:$BO$142,$L117,FALSE))</f>
        <v>0</v>
      </c>
      <c r="X117" s="38">
        <f>IF(X105=0,0,VLOOKUP(X105,FAC_TOTALS_APTA!$A$4:$BO$142,$L117,FALSE))</f>
        <v>0</v>
      </c>
      <c r="Y117" s="38">
        <f>IF(Y105=0,0,VLOOKUP(Y105,FAC_TOTALS_APTA!$A$4:$BO$142,$L117,FALSE))</f>
        <v>0</v>
      </c>
      <c r="Z117" s="38">
        <f>IF(Z105=0,0,VLOOKUP(Z105,FAC_TOTALS_APTA!$A$4:$BO$142,$L117,FALSE))</f>
        <v>0</v>
      </c>
      <c r="AA117" s="38">
        <f>IF(AA105=0,0,VLOOKUP(AA105,FAC_TOTALS_APTA!$A$4:$BO$142,$L117,FALSE))</f>
        <v>0</v>
      </c>
      <c r="AB117" s="38">
        <f>IF(AB105=0,0,VLOOKUP(AB105,FAC_TOTALS_APTA!$A$4:$BO$142,$L117,FALSE))</f>
        <v>0</v>
      </c>
      <c r="AC117" s="42">
        <f t="shared" si="19"/>
        <v>51418702.080435999</v>
      </c>
      <c r="AD117" s="42">
        <f>AE117*G124</f>
        <v>51840784.190122493</v>
      </c>
      <c r="AE117" s="43">
        <f>AC117/G122</f>
        <v>1.7713157982239866E-2</v>
      </c>
    </row>
    <row r="118" spans="2:31" x14ac:dyDescent="0.25">
      <c r="B118" s="13" t="s">
        <v>69</v>
      </c>
      <c r="C118" s="36"/>
      <c r="D118" s="10" t="s">
        <v>61</v>
      </c>
      <c r="E118" s="80">
        <v>-3.6999999999999998E-2</v>
      </c>
      <c r="F118" s="10">
        <f>MATCH($D118,FAC_TOTALS_APTA!$A$2:$BO$2,)</f>
        <v>22</v>
      </c>
      <c r="G118" s="47">
        <f>VLOOKUP(G105,FAC_TOTALS_APTA!$A$4:$BO$142,$F118,FALSE)</f>
        <v>0</v>
      </c>
      <c r="H118" s="47">
        <f>VLOOKUP(H105,FAC_TOTALS_APTA!$A$4:$BO$142,$F118,FALSE)</f>
        <v>1</v>
      </c>
      <c r="I118" s="48" t="str">
        <f t="shared" si="16"/>
        <v>-</v>
      </c>
      <c r="J118" s="49" t="str">
        <f t="shared" si="17"/>
        <v/>
      </c>
      <c r="K118" s="49" t="str">
        <f t="shared" si="18"/>
        <v>scooter_flag_FAC</v>
      </c>
      <c r="L118" s="10">
        <f>MATCH($K118,FAC_TOTALS_APTA!$A$2:$BM$2,)</f>
        <v>34</v>
      </c>
      <c r="M118" s="50">
        <f>IF(M105=0,0,VLOOKUP(M105,FAC_TOTALS_APTA!$A$4:$BO$142,$L118,FALSE))</f>
        <v>0</v>
      </c>
      <c r="N118" s="50">
        <f>IF(N105=0,0,VLOOKUP(N105,FAC_TOTALS_APTA!$A$4:$BO$142,$L118,FALSE))</f>
        <v>0</v>
      </c>
      <c r="O118" s="50">
        <f>IF(O105=0,0,VLOOKUP(O105,FAC_TOTALS_APTA!$A$4:$BO$142,$L118,FALSE))</f>
        <v>0</v>
      </c>
      <c r="P118" s="50">
        <f>IF(P105=0,0,VLOOKUP(P105,FAC_TOTALS_APTA!$A$4:$BO$142,$L118,FALSE))</f>
        <v>0</v>
      </c>
      <c r="Q118" s="50">
        <f>IF(Q105=0,0,VLOOKUP(Q105,FAC_TOTALS_APTA!$A$4:$BO$142,$L118,FALSE))</f>
        <v>0</v>
      </c>
      <c r="R118" s="50">
        <f>IF(R105=0,0,VLOOKUP(R105,FAC_TOTALS_APTA!$A$4:$BO$142,$L118,FALSE))</f>
        <v>-95250860.476549402</v>
      </c>
      <c r="S118" s="50">
        <f>IF(S105=0,0,VLOOKUP(S105,FAC_TOTALS_APTA!$A$4:$BO$142,$L118,FALSE))</f>
        <v>0</v>
      </c>
      <c r="T118" s="50">
        <f>IF(T105=0,0,VLOOKUP(T105,FAC_TOTALS_APTA!$A$4:$BO$142,$L118,FALSE))</f>
        <v>0</v>
      </c>
      <c r="U118" s="50">
        <f>IF(U105=0,0,VLOOKUP(U105,FAC_TOTALS_APTA!$A$4:$BO$142,$L118,FALSE))</f>
        <v>0</v>
      </c>
      <c r="V118" s="50">
        <f>IF(V105=0,0,VLOOKUP(V105,FAC_TOTALS_APTA!$A$4:$BO$142,$L118,FALSE))</f>
        <v>0</v>
      </c>
      <c r="W118" s="50">
        <f>IF(W105=0,0,VLOOKUP(W105,FAC_TOTALS_APTA!$A$4:$BO$142,$L118,FALSE))</f>
        <v>0</v>
      </c>
      <c r="X118" s="50">
        <f>IF(X105=0,0,VLOOKUP(X105,FAC_TOTALS_APTA!$A$4:$BO$142,$L118,FALSE))</f>
        <v>0</v>
      </c>
      <c r="Y118" s="50">
        <f>IF(Y105=0,0,VLOOKUP(Y105,FAC_TOTALS_APTA!$A$4:$BO$142,$L118,FALSE))</f>
        <v>0</v>
      </c>
      <c r="Z118" s="50">
        <f>IF(Z105=0,0,VLOOKUP(Z105,FAC_TOTALS_APTA!$A$4:$BO$142,$L118,FALSE))</f>
        <v>0</v>
      </c>
      <c r="AA118" s="50">
        <f>IF(AA105=0,0,VLOOKUP(AA105,FAC_TOTALS_APTA!$A$4:$BO$142,$L118,FALSE))</f>
        <v>0</v>
      </c>
      <c r="AB118" s="50">
        <f>IF(AB105=0,0,VLOOKUP(AB105,FAC_TOTALS_APTA!$A$4:$BO$142,$L118,FALSE))</f>
        <v>0</v>
      </c>
      <c r="AC118" s="51">
        <f t="shared" si="19"/>
        <v>-95250860.476549402</v>
      </c>
      <c r="AD118" s="51">
        <f>AE118*G124</f>
        <v>-96032748.826755211</v>
      </c>
      <c r="AE118" s="52">
        <f>AC118/G122</f>
        <v>-3.2812837961683154E-2</v>
      </c>
    </row>
    <row r="119" spans="2:31" x14ac:dyDescent="0.25">
      <c r="B119" s="53" t="s">
        <v>77</v>
      </c>
      <c r="C119" s="54"/>
      <c r="D119" s="53" t="s">
        <v>64</v>
      </c>
      <c r="E119" s="55"/>
      <c r="F119" s="56"/>
      <c r="G119" s="57"/>
      <c r="H119" s="57"/>
      <c r="I119" s="58"/>
      <c r="J119" s="59"/>
      <c r="K119" s="59" t="str">
        <f t="shared" ref="K119" si="20">CONCATENATE(D119,J119,"_FAC")</f>
        <v>New_Reporter_FAC</v>
      </c>
      <c r="L119" s="56">
        <f>MATCH($K119,FAC_TOTALS_APTA!$A$2:$BM$2,)</f>
        <v>38</v>
      </c>
      <c r="M119" s="57">
        <f>IF(M105=0,0,VLOOKUP(M105,FAC_TOTALS_APTA!$A$4:$BO$142,$L119,FALSE))</f>
        <v>0</v>
      </c>
      <c r="N119" s="57">
        <f>IF(N105=0,0,VLOOKUP(N105,FAC_TOTALS_APTA!$A$4:$BO$142,$L119,FALSE))</f>
        <v>0</v>
      </c>
      <c r="O119" s="57">
        <f>IF(O105=0,0,VLOOKUP(O105,FAC_TOTALS_APTA!$A$4:$BO$142,$L119,FALSE))</f>
        <v>0</v>
      </c>
      <c r="P119" s="57">
        <f>IF(P105=0,0,VLOOKUP(P105,FAC_TOTALS_APTA!$A$4:$BO$142,$L119,FALSE))</f>
        <v>0</v>
      </c>
      <c r="Q119" s="57">
        <f>IF(Q105=0,0,VLOOKUP(Q105,FAC_TOTALS_APTA!$A$4:$BO$142,$L119,FALSE))</f>
        <v>0</v>
      </c>
      <c r="R119" s="57">
        <f>IF(R105=0,0,VLOOKUP(R105,FAC_TOTALS_APTA!$A$4:$BO$142,$L119,FALSE))</f>
        <v>0</v>
      </c>
      <c r="S119" s="57">
        <f>IF(S105=0,0,VLOOKUP(S105,FAC_TOTALS_APTA!$A$4:$BO$142,$L119,FALSE))</f>
        <v>0</v>
      </c>
      <c r="T119" s="57">
        <f>IF(T105=0,0,VLOOKUP(T105,FAC_TOTALS_APTA!$A$4:$BO$142,$L119,FALSE))</f>
        <v>0</v>
      </c>
      <c r="U119" s="57">
        <f>IF(U105=0,0,VLOOKUP(U105,FAC_TOTALS_APTA!$A$4:$BO$142,$L119,FALSE))</f>
        <v>0</v>
      </c>
      <c r="V119" s="57">
        <f>IF(V105=0,0,VLOOKUP(V105,FAC_TOTALS_APTA!$A$4:$BO$142,$L119,FALSE))</f>
        <v>0</v>
      </c>
      <c r="W119" s="57">
        <f>IF(W105=0,0,VLOOKUP(W105,FAC_TOTALS_APTA!$A$4:$BO$142,$L119,FALSE))</f>
        <v>0</v>
      </c>
      <c r="X119" s="57">
        <f>IF(X105=0,0,VLOOKUP(X105,FAC_TOTALS_APTA!$A$4:$BO$142,$L119,FALSE))</f>
        <v>0</v>
      </c>
      <c r="Y119" s="57">
        <f>IF(Y105=0,0,VLOOKUP(Y105,FAC_TOTALS_APTA!$A$4:$BO$142,$L119,FALSE))</f>
        <v>0</v>
      </c>
      <c r="Z119" s="57">
        <f>IF(Z105=0,0,VLOOKUP(Z105,FAC_TOTALS_APTA!$A$4:$BO$142,$L119,FALSE))</f>
        <v>0</v>
      </c>
      <c r="AA119" s="57">
        <f>IF(AA105=0,0,VLOOKUP(AA105,FAC_TOTALS_APTA!$A$4:$BO$142,$L119,FALSE))</f>
        <v>0</v>
      </c>
      <c r="AB119" s="57">
        <f>IF(AB105=0,0,VLOOKUP(AB105,FAC_TOTALS_APTA!$A$4:$BO$142,$L119,FALSE))</f>
        <v>0</v>
      </c>
      <c r="AC119" s="60">
        <f>SUM(M119:AB119)</f>
        <v>0</v>
      </c>
      <c r="AD119" s="60">
        <f>AC119</f>
        <v>0</v>
      </c>
      <c r="AE119" s="61">
        <f>AC119/G124</f>
        <v>0</v>
      </c>
    </row>
    <row r="120" spans="2:31" ht="15.75" customHeight="1" x14ac:dyDescent="0.25">
      <c r="B120" s="34"/>
      <c r="C120" s="9"/>
      <c r="D120" s="9"/>
      <c r="E120" s="9"/>
      <c r="F120" s="9"/>
      <c r="G120" s="9"/>
      <c r="H120" s="9"/>
      <c r="I120" s="6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42"/>
      <c r="AE120" s="9"/>
    </row>
    <row r="121" spans="2:31" x14ac:dyDescent="0.25">
      <c r="B121" s="34" t="s">
        <v>35</v>
      </c>
      <c r="C121" s="37"/>
      <c r="D121" s="9"/>
      <c r="E121" s="39"/>
      <c r="F121" s="9"/>
      <c r="G121" s="38"/>
      <c r="H121" s="38"/>
      <c r="I121" s="40"/>
      <c r="J121" s="41"/>
      <c r="K121" s="49"/>
      <c r="L121" s="10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42">
        <f>SUM(AC107:AC119)</f>
        <v>-496202980.29030037</v>
      </c>
      <c r="AD121" s="42">
        <f>SUM(AD107:AD119)</f>
        <v>-500276175.30066895</v>
      </c>
      <c r="AE121" s="43">
        <f>AC121/G124</f>
        <v>-0.16954453753836199</v>
      </c>
    </row>
    <row r="122" spans="2:31" ht="15.75" customHeight="1" x14ac:dyDescent="0.25">
      <c r="B122" s="11" t="s">
        <v>29</v>
      </c>
      <c r="C122" s="63"/>
      <c r="D122" s="12" t="s">
        <v>6</v>
      </c>
      <c r="E122" s="64"/>
      <c r="F122" s="12">
        <f>MATCH($D122,FAC_TOTALS_APTA!$A$2:$BM$2,)</f>
        <v>9</v>
      </c>
      <c r="G122" s="65">
        <f>VLOOKUP(G105,FAC_TOTALS_APTA!$A$4:$BO$142,$F122,FALSE)</f>
        <v>2902853468.1388302</v>
      </c>
      <c r="H122" s="65">
        <f>VLOOKUP(H105,FAC_TOTALS_APTA!$A$4:$BM$142,$F122,FALSE)</f>
        <v>2465060749.9906998</v>
      </c>
      <c r="I122" s="66">
        <f t="shared" ref="I122" si="21">H122/G122-1</f>
        <v>-0.15081461153766818</v>
      </c>
      <c r="J122" s="67"/>
      <c r="K122" s="49"/>
      <c r="L122" s="10"/>
      <c r="M122" s="68">
        <f>SUM(M107:M112)</f>
        <v>-38750600.418502606</v>
      </c>
      <c r="N122" s="68">
        <f>SUM(N107:N112)</f>
        <v>31583715.482019953</v>
      </c>
      <c r="O122" s="68">
        <f>SUM(O107:O112)</f>
        <v>-225135017.0043675</v>
      </c>
      <c r="P122" s="68">
        <f>SUM(P107:P112)</f>
        <v>-55394640.997972339</v>
      </c>
      <c r="Q122" s="68">
        <f>SUM(Q107:Q112)</f>
        <v>72444982.041735798</v>
      </c>
      <c r="R122" s="68">
        <f>SUM(R107:R112)</f>
        <v>-10951488.562905513</v>
      </c>
      <c r="S122" s="68">
        <f>SUM(S107:S112)</f>
        <v>0</v>
      </c>
      <c r="T122" s="68">
        <f>SUM(T107:T112)</f>
        <v>0</v>
      </c>
      <c r="U122" s="68">
        <f>SUM(U107:U112)</f>
        <v>0</v>
      </c>
      <c r="V122" s="68">
        <f>SUM(V107:V112)</f>
        <v>0</v>
      </c>
      <c r="W122" s="68">
        <f>SUM(W107:W112)</f>
        <v>0</v>
      </c>
      <c r="X122" s="68">
        <f>SUM(X107:X112)</f>
        <v>0</v>
      </c>
      <c r="Y122" s="68">
        <f>SUM(Y107:Y112)</f>
        <v>0</v>
      </c>
      <c r="Z122" s="68">
        <f>SUM(Z107:Z112)</f>
        <v>0</v>
      </c>
      <c r="AA122" s="68">
        <f>SUM(AA107:AA112)</f>
        <v>0</v>
      </c>
      <c r="AB122" s="68">
        <f>SUM(AB107:AB112)</f>
        <v>0</v>
      </c>
      <c r="AC122" s="69"/>
      <c r="AD122" s="69"/>
      <c r="AE122" s="70"/>
    </row>
    <row r="123" spans="2:31" x14ac:dyDescent="0.25">
      <c r="B123" s="13" t="s">
        <v>38</v>
      </c>
      <c r="C123" s="36"/>
      <c r="D123" s="10"/>
      <c r="E123" s="46"/>
      <c r="F123" s="10"/>
      <c r="G123" s="50"/>
      <c r="H123" s="50"/>
      <c r="I123" s="48"/>
      <c r="J123" s="49"/>
      <c r="K123" s="49"/>
      <c r="L123" s="10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51">
        <f>AC124-AC121</f>
        <v>595419908.29029036</v>
      </c>
      <c r="AD123" s="51"/>
      <c r="AE123" s="52">
        <f>AE124-AE121</f>
        <v>0.2034453580531719</v>
      </c>
    </row>
    <row r="124" spans="2:31" ht="13.5" thickBot="1" x14ac:dyDescent="0.3">
      <c r="B124" s="14" t="s">
        <v>73</v>
      </c>
      <c r="C124" s="32"/>
      <c r="D124" s="32" t="s">
        <v>4</v>
      </c>
      <c r="E124" s="32"/>
      <c r="F124" s="32">
        <f>MATCH($D124,FAC_TOTALS_APTA!$A$2:$BM$2,)</f>
        <v>7</v>
      </c>
      <c r="G124" s="72">
        <f>VLOOKUP(G105,FAC_TOTALS_APTA!$A$4:$BM$142,$F124,FALSE)</f>
        <v>2926682201</v>
      </c>
      <c r="H124" s="72">
        <f>VLOOKUP(H105,FAC_TOTALS_APTA!$A$4:$BM$142,$F124,FALSE)</f>
        <v>3025899128.99999</v>
      </c>
      <c r="I124" s="73">
        <f t="shared" ref="I124" si="22">H124/G124-1</f>
        <v>3.3900820514809915E-2</v>
      </c>
      <c r="J124" s="74"/>
      <c r="K124" s="74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75">
        <f>H124-G124</f>
        <v>99216927.999989986</v>
      </c>
      <c r="AD124" s="75"/>
      <c r="AE124" s="76">
        <f>I124</f>
        <v>3.3900820514809915E-2</v>
      </c>
    </row>
    <row r="125" spans="2:31" ht="14.25" thickTop="1" thickBot="1" x14ac:dyDescent="0.3">
      <c r="B125" s="139" t="s">
        <v>80</v>
      </c>
      <c r="C125" s="140"/>
      <c r="D125" s="140"/>
      <c r="E125" s="141"/>
      <c r="F125" s="140"/>
      <c r="G125" s="142"/>
      <c r="H125" s="142"/>
      <c r="I125" s="143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4">
        <f>AE124</f>
        <v>3.3900820514809915E-2</v>
      </c>
    </row>
    <row r="126" spans="2:31" ht="13.5" thickTop="1" x14ac:dyDescent="0.25"/>
  </sheetData>
  <mergeCells count="8">
    <mergeCell ref="G102:I102"/>
    <mergeCell ref="AC102:AE102"/>
    <mergeCell ref="G8:I8"/>
    <mergeCell ref="AC8:AE8"/>
    <mergeCell ref="G39:I39"/>
    <mergeCell ref="AC39:AE39"/>
    <mergeCell ref="G70:I70"/>
    <mergeCell ref="AC70:AE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FAC_TOTALS_APTA</vt:lpstr>
      <vt:lpstr>Summary-Bus</vt:lpstr>
      <vt:lpstr>Summary-Rail</vt:lpstr>
      <vt:lpstr>FAC 2012-2018 BUS</vt:lpstr>
      <vt:lpstr>FAC 2012-2018 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2019-12-17T21:36:22Z</dcterms:modified>
</cp:coreProperties>
</file>