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\Factors and Ridership Data\Model Estimation\Est7\"/>
    </mc:Choice>
  </mc:AlternateContent>
  <bookViews>
    <workbookView xWindow="15105" yWindow="465" windowWidth="13695" windowHeight="13800" activeTab="1"/>
  </bookViews>
  <sheets>
    <sheet name="FAC_TOTALS_APTA" sheetId="1" r:id="rId1"/>
    <sheet name="Summary-Bus" sheetId="21" r:id="rId2"/>
    <sheet name="Summary-Rail" sheetId="22" r:id="rId3"/>
    <sheet name="FAC 2012-2018 BUS" sheetId="19" r:id="rId4"/>
    <sheet name="FAC 2012-2018 RAIL" sheetId="20" r:id="rId5"/>
    <sheet name="Differences" sheetId="7" r:id="rId6"/>
  </sheets>
  <definedNames>
    <definedName name="_xlnm._FilterDatabase" localSheetId="5" hidden="1">Differences!$A$1:$W$206</definedName>
    <definedName name="_xlnm._FilterDatabase" localSheetId="0" hidden="1">FAC_TOTALS_APTA!$C$2:$BI$120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4" i="19" l="1"/>
  <c r="K104" i="19" s="1"/>
  <c r="L104" i="19" s="1"/>
  <c r="F104" i="19"/>
  <c r="J74" i="19"/>
  <c r="K74" i="19" s="1"/>
  <c r="L74" i="19" s="1"/>
  <c r="F74" i="19"/>
  <c r="J44" i="19"/>
  <c r="K44" i="19" s="1"/>
  <c r="L44" i="19" s="1"/>
  <c r="F44" i="19"/>
  <c r="J14" i="19"/>
  <c r="K14" i="19" s="1"/>
  <c r="L14" i="19" s="1"/>
  <c r="F14" i="19"/>
  <c r="J105" i="20"/>
  <c r="K105" i="20" s="1"/>
  <c r="L105" i="20" s="1"/>
  <c r="F105" i="20"/>
  <c r="J44" i="20"/>
  <c r="K44" i="20" s="1"/>
  <c r="L44" i="20" s="1"/>
  <c r="F44" i="20"/>
  <c r="J14" i="20"/>
  <c r="K14" i="20" s="1"/>
  <c r="L14" i="20" s="1"/>
  <c r="F14" i="20"/>
  <c r="T19" i="22" l="1"/>
  <c r="R19" i="22"/>
  <c r="Q19" i="22"/>
  <c r="J19" i="22"/>
  <c r="H19" i="22"/>
  <c r="G19" i="22"/>
  <c r="T17" i="22"/>
  <c r="R17" i="22"/>
  <c r="Q17" i="22"/>
  <c r="J17" i="22"/>
  <c r="H17" i="22"/>
  <c r="G17" i="22"/>
  <c r="T17" i="21"/>
  <c r="T19" i="21"/>
  <c r="S17" i="21"/>
  <c r="S19" i="21"/>
  <c r="R17" i="21"/>
  <c r="R19" i="21"/>
  <c r="Q17" i="21"/>
  <c r="Q19" i="21"/>
  <c r="J17" i="21"/>
  <c r="J19" i="21"/>
  <c r="I17" i="21"/>
  <c r="I19" i="21"/>
  <c r="H17" i="21"/>
  <c r="H19" i="21"/>
  <c r="G17" i="21"/>
  <c r="G19" i="21"/>
  <c r="F120" i="20" l="1"/>
  <c r="F118" i="20"/>
  <c r="K115" i="20"/>
  <c r="L115" i="20" s="1"/>
  <c r="J114" i="20"/>
  <c r="K114" i="20" s="1"/>
  <c r="L114" i="20" s="1"/>
  <c r="F114" i="20"/>
  <c r="J113" i="20"/>
  <c r="K113" i="20" s="1"/>
  <c r="L113" i="20" s="1"/>
  <c r="F113" i="20"/>
  <c r="J112" i="20"/>
  <c r="K112" i="20" s="1"/>
  <c r="L112" i="20" s="1"/>
  <c r="F112" i="20"/>
  <c r="J111" i="20"/>
  <c r="K111" i="20" s="1"/>
  <c r="L111" i="20" s="1"/>
  <c r="F111" i="20"/>
  <c r="J110" i="20"/>
  <c r="K110" i="20" s="1"/>
  <c r="L110" i="20" s="1"/>
  <c r="F110" i="20"/>
  <c r="J109" i="20"/>
  <c r="K109" i="20" s="1"/>
  <c r="L109" i="20" s="1"/>
  <c r="F109" i="20"/>
  <c r="J108" i="20"/>
  <c r="K108" i="20" s="1"/>
  <c r="L108" i="20" s="1"/>
  <c r="F108" i="20"/>
  <c r="J107" i="20"/>
  <c r="K107" i="20" s="1"/>
  <c r="L107" i="20" s="1"/>
  <c r="F107" i="20"/>
  <c r="J106" i="20"/>
  <c r="K106" i="20" s="1"/>
  <c r="L106" i="20" s="1"/>
  <c r="F106" i="20"/>
  <c r="J104" i="20"/>
  <c r="K104" i="20" s="1"/>
  <c r="L104" i="20" s="1"/>
  <c r="F104" i="20"/>
  <c r="H100" i="20"/>
  <c r="H102" i="20" s="1"/>
  <c r="G100" i="20"/>
  <c r="F58" i="20"/>
  <c r="F56" i="20"/>
  <c r="K53" i="20"/>
  <c r="L53" i="20" s="1"/>
  <c r="J52" i="20"/>
  <c r="K52" i="20" s="1"/>
  <c r="L52" i="20" s="1"/>
  <c r="F52" i="20"/>
  <c r="J51" i="20"/>
  <c r="K51" i="20" s="1"/>
  <c r="L51" i="20" s="1"/>
  <c r="F51" i="20"/>
  <c r="J50" i="20"/>
  <c r="K50" i="20" s="1"/>
  <c r="L50" i="20" s="1"/>
  <c r="F50" i="20"/>
  <c r="J49" i="20"/>
  <c r="K49" i="20" s="1"/>
  <c r="L49" i="20" s="1"/>
  <c r="F49" i="20"/>
  <c r="J48" i="20"/>
  <c r="K48" i="20" s="1"/>
  <c r="L48" i="20" s="1"/>
  <c r="F48" i="20"/>
  <c r="J47" i="20"/>
  <c r="K47" i="20" s="1"/>
  <c r="L47" i="20" s="1"/>
  <c r="F47" i="20"/>
  <c r="J46" i="20"/>
  <c r="K46" i="20" s="1"/>
  <c r="L46" i="20" s="1"/>
  <c r="F46" i="20"/>
  <c r="J45" i="20"/>
  <c r="K45" i="20" s="1"/>
  <c r="L45" i="20" s="1"/>
  <c r="F45" i="20"/>
  <c r="J43" i="20"/>
  <c r="K43" i="20" s="1"/>
  <c r="L43" i="20" s="1"/>
  <c r="F43" i="20"/>
  <c r="H39" i="20"/>
  <c r="H41" i="20" s="1"/>
  <c r="G39" i="20"/>
  <c r="F29" i="20"/>
  <c r="F27" i="20"/>
  <c r="K24" i="20"/>
  <c r="L24" i="20" s="1"/>
  <c r="J23" i="20"/>
  <c r="K23" i="20" s="1"/>
  <c r="L23" i="20" s="1"/>
  <c r="F23" i="20"/>
  <c r="J22" i="20"/>
  <c r="K22" i="20" s="1"/>
  <c r="L22" i="20" s="1"/>
  <c r="F22" i="20"/>
  <c r="J21" i="20"/>
  <c r="K21" i="20" s="1"/>
  <c r="L21" i="20" s="1"/>
  <c r="F21" i="20"/>
  <c r="J20" i="20"/>
  <c r="K20" i="20" s="1"/>
  <c r="L20" i="20" s="1"/>
  <c r="F20" i="20"/>
  <c r="J19" i="20"/>
  <c r="K19" i="20" s="1"/>
  <c r="L19" i="20" s="1"/>
  <c r="F19" i="20"/>
  <c r="J18" i="20"/>
  <c r="K18" i="20" s="1"/>
  <c r="L18" i="20" s="1"/>
  <c r="F18" i="20"/>
  <c r="J17" i="20"/>
  <c r="K17" i="20" s="1"/>
  <c r="L17" i="20" s="1"/>
  <c r="F17" i="20"/>
  <c r="J16" i="20"/>
  <c r="K16" i="20" s="1"/>
  <c r="L16" i="20" s="1"/>
  <c r="F16" i="20"/>
  <c r="J15" i="20"/>
  <c r="K15" i="20" s="1"/>
  <c r="L15" i="20" s="1"/>
  <c r="F15" i="20"/>
  <c r="J13" i="20"/>
  <c r="K13" i="20" s="1"/>
  <c r="L13" i="20" s="1"/>
  <c r="F13" i="20"/>
  <c r="H9" i="20"/>
  <c r="H11" i="20" s="1"/>
  <c r="G9" i="20"/>
  <c r="F119" i="19"/>
  <c r="F117" i="19"/>
  <c r="K114" i="19"/>
  <c r="L114" i="19" s="1"/>
  <c r="J113" i="19"/>
  <c r="K113" i="19" s="1"/>
  <c r="L113" i="19" s="1"/>
  <c r="F113" i="19"/>
  <c r="J112" i="19"/>
  <c r="K112" i="19" s="1"/>
  <c r="L112" i="19" s="1"/>
  <c r="F112" i="19"/>
  <c r="J111" i="19"/>
  <c r="K111" i="19" s="1"/>
  <c r="L111" i="19" s="1"/>
  <c r="F111" i="19"/>
  <c r="J110" i="19"/>
  <c r="K110" i="19" s="1"/>
  <c r="L110" i="19" s="1"/>
  <c r="F110" i="19"/>
  <c r="J109" i="19"/>
  <c r="K109" i="19" s="1"/>
  <c r="L109" i="19" s="1"/>
  <c r="F109" i="19"/>
  <c r="J108" i="19"/>
  <c r="K108" i="19" s="1"/>
  <c r="L108" i="19" s="1"/>
  <c r="F108" i="19"/>
  <c r="J107" i="19"/>
  <c r="K107" i="19" s="1"/>
  <c r="L107" i="19" s="1"/>
  <c r="F107" i="19"/>
  <c r="J106" i="19"/>
  <c r="K106" i="19" s="1"/>
  <c r="L106" i="19" s="1"/>
  <c r="F106" i="19"/>
  <c r="J105" i="19"/>
  <c r="K105" i="19" s="1"/>
  <c r="L105" i="19" s="1"/>
  <c r="F105" i="19"/>
  <c r="J103" i="19"/>
  <c r="K103" i="19" s="1"/>
  <c r="L103" i="19" s="1"/>
  <c r="F103" i="19"/>
  <c r="H99" i="19"/>
  <c r="H101" i="19" s="1"/>
  <c r="G99" i="19"/>
  <c r="F89" i="19"/>
  <c r="F87" i="19"/>
  <c r="K84" i="19"/>
  <c r="L84" i="19" s="1"/>
  <c r="J83" i="19"/>
  <c r="K83" i="19" s="1"/>
  <c r="L83" i="19" s="1"/>
  <c r="F83" i="19"/>
  <c r="J82" i="19"/>
  <c r="K82" i="19" s="1"/>
  <c r="L82" i="19" s="1"/>
  <c r="F82" i="19"/>
  <c r="J81" i="19"/>
  <c r="K81" i="19" s="1"/>
  <c r="L81" i="19" s="1"/>
  <c r="F81" i="19"/>
  <c r="J80" i="19"/>
  <c r="K80" i="19" s="1"/>
  <c r="L80" i="19" s="1"/>
  <c r="F80" i="19"/>
  <c r="J79" i="19"/>
  <c r="K79" i="19" s="1"/>
  <c r="L79" i="19" s="1"/>
  <c r="F79" i="19"/>
  <c r="J78" i="19"/>
  <c r="K78" i="19" s="1"/>
  <c r="L78" i="19" s="1"/>
  <c r="F78" i="19"/>
  <c r="J77" i="19"/>
  <c r="K77" i="19" s="1"/>
  <c r="L77" i="19" s="1"/>
  <c r="F77" i="19"/>
  <c r="J76" i="19"/>
  <c r="K76" i="19" s="1"/>
  <c r="L76" i="19" s="1"/>
  <c r="F76" i="19"/>
  <c r="J75" i="19"/>
  <c r="K75" i="19" s="1"/>
  <c r="L75" i="19" s="1"/>
  <c r="F75" i="19"/>
  <c r="J73" i="19"/>
  <c r="K73" i="19" s="1"/>
  <c r="L73" i="19" s="1"/>
  <c r="F73" i="19"/>
  <c r="H69" i="19"/>
  <c r="G69" i="19"/>
  <c r="F59" i="19"/>
  <c r="F57" i="19"/>
  <c r="K54" i="19"/>
  <c r="L54" i="19" s="1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3" i="19"/>
  <c r="K43" i="19" s="1"/>
  <c r="L43" i="19" s="1"/>
  <c r="F43" i="19"/>
  <c r="H39" i="19"/>
  <c r="G39" i="19"/>
  <c r="G41" i="19" s="1"/>
  <c r="F29" i="19"/>
  <c r="F27" i="19"/>
  <c r="K24" i="19"/>
  <c r="L24" i="19" s="1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6" i="19"/>
  <c r="K16" i="19" s="1"/>
  <c r="L16" i="19" s="1"/>
  <c r="F16" i="19"/>
  <c r="J15" i="19"/>
  <c r="K15" i="19" s="1"/>
  <c r="L15" i="19" s="1"/>
  <c r="F15" i="19"/>
  <c r="J13" i="19"/>
  <c r="K13" i="19" s="1"/>
  <c r="L13" i="19" s="1"/>
  <c r="F13" i="19"/>
  <c r="H9" i="19"/>
  <c r="G9" i="19"/>
  <c r="M101" i="19" l="1"/>
  <c r="S101" i="19"/>
  <c r="S104" i="19" s="1"/>
  <c r="W11" i="20"/>
  <c r="W20" i="20" s="1"/>
  <c r="AB41" i="20"/>
  <c r="AB44" i="20" s="1"/>
  <c r="AA41" i="20"/>
  <c r="O11" i="20"/>
  <c r="T41" i="20"/>
  <c r="Y102" i="20"/>
  <c r="Y11" i="19"/>
  <c r="Y14" i="19" s="1"/>
  <c r="N41" i="19"/>
  <c r="AA101" i="19"/>
  <c r="AA104" i="19" s="1"/>
  <c r="Y101" i="19"/>
  <c r="Y114" i="19" s="1"/>
  <c r="R41" i="19"/>
  <c r="Y71" i="19"/>
  <c r="G11" i="19"/>
  <c r="N11" i="19"/>
  <c r="Z41" i="19"/>
  <c r="Z44" i="19" s="1"/>
  <c r="G71" i="19"/>
  <c r="Z11" i="20"/>
  <c r="G41" i="20"/>
  <c r="V41" i="20"/>
  <c r="R102" i="20"/>
  <c r="AB102" i="20"/>
  <c r="AB105" i="20" s="1"/>
  <c r="G102" i="20"/>
  <c r="T102" i="20"/>
  <c r="T111" i="20" s="1"/>
  <c r="Y104" i="20"/>
  <c r="N41" i="20"/>
  <c r="V102" i="20"/>
  <c r="V105" i="20" s="1"/>
  <c r="N102" i="20"/>
  <c r="Z102" i="20"/>
  <c r="Z105" i="20" s="1"/>
  <c r="G11" i="20"/>
  <c r="Q11" i="20"/>
  <c r="V11" i="20"/>
  <c r="V14" i="20" s="1"/>
  <c r="AA11" i="20"/>
  <c r="AA14" i="20" s="1"/>
  <c r="U11" i="20"/>
  <c r="U14" i="20" s="1"/>
  <c r="M11" i="20"/>
  <c r="R11" i="20"/>
  <c r="AB11" i="20"/>
  <c r="AB14" i="20" s="1"/>
  <c r="X11" i="20"/>
  <c r="X14" i="20" s="1"/>
  <c r="T11" i="20"/>
  <c r="T14" i="20" s="1"/>
  <c r="P11" i="20"/>
  <c r="N11" i="20"/>
  <c r="S11" i="20"/>
  <c r="S14" i="20" s="1"/>
  <c r="Y11" i="20"/>
  <c r="Y14" i="20" s="1"/>
  <c r="AB52" i="20"/>
  <c r="AA45" i="20"/>
  <c r="AA53" i="20"/>
  <c r="V47" i="20"/>
  <c r="AA43" i="20"/>
  <c r="AA48" i="20"/>
  <c r="AA52" i="20"/>
  <c r="S41" i="20"/>
  <c r="S44" i="20" s="1"/>
  <c r="O41" i="20"/>
  <c r="P41" i="20"/>
  <c r="X41" i="20"/>
  <c r="X44" i="20" s="1"/>
  <c r="AA47" i="20"/>
  <c r="AA51" i="20"/>
  <c r="R41" i="20"/>
  <c r="Z41" i="20"/>
  <c r="Z44" i="20" s="1"/>
  <c r="AA46" i="20"/>
  <c r="AA50" i="20"/>
  <c r="M41" i="20"/>
  <c r="Q41" i="20"/>
  <c r="U41" i="20"/>
  <c r="U44" i="20" s="1"/>
  <c r="Y41" i="20"/>
  <c r="Y44" i="20" s="1"/>
  <c r="W41" i="20"/>
  <c r="W44" i="20" s="1"/>
  <c r="AB115" i="20"/>
  <c r="AB114" i="20"/>
  <c r="AB112" i="20"/>
  <c r="AB108" i="20"/>
  <c r="AB106" i="20"/>
  <c r="AB111" i="20"/>
  <c r="AB110" i="20"/>
  <c r="AB107" i="20"/>
  <c r="AB104" i="20"/>
  <c r="AB113" i="20"/>
  <c r="AB109" i="20"/>
  <c r="Y113" i="20"/>
  <c r="Y111" i="20"/>
  <c r="Y109" i="20"/>
  <c r="Y115" i="20"/>
  <c r="Y114" i="20"/>
  <c r="Y112" i="20"/>
  <c r="Y110" i="20"/>
  <c r="Y108" i="20"/>
  <c r="Y107" i="20"/>
  <c r="V108" i="20"/>
  <c r="W102" i="20"/>
  <c r="W105" i="20" s="1"/>
  <c r="S102" i="20"/>
  <c r="S105" i="20" s="1"/>
  <c r="O102" i="20"/>
  <c r="P102" i="20"/>
  <c r="X102" i="20"/>
  <c r="X105" i="20" s="1"/>
  <c r="Z115" i="20"/>
  <c r="Z109" i="20"/>
  <c r="Z104" i="20"/>
  <c r="Z108" i="20"/>
  <c r="Z106" i="20"/>
  <c r="AA102" i="20"/>
  <c r="AA105" i="20" s="1"/>
  <c r="M102" i="20"/>
  <c r="Q102" i="20"/>
  <c r="U102" i="20"/>
  <c r="U105" i="20" s="1"/>
  <c r="G101" i="19"/>
  <c r="U101" i="19"/>
  <c r="U104" i="19" s="1"/>
  <c r="R11" i="19"/>
  <c r="R71" i="19"/>
  <c r="Q101" i="19"/>
  <c r="Z71" i="19"/>
  <c r="AA11" i="19"/>
  <c r="AA14" i="19" s="1"/>
  <c r="O11" i="19"/>
  <c r="H11" i="19"/>
  <c r="W11" i="19"/>
  <c r="W14" i="19" s="1"/>
  <c r="S11" i="19"/>
  <c r="S14" i="19" s="1"/>
  <c r="V11" i="19"/>
  <c r="V14" i="19" s="1"/>
  <c r="Z11" i="19"/>
  <c r="Z14" i="19" s="1"/>
  <c r="Y41" i="19"/>
  <c r="Y44" i="19" s="1"/>
  <c r="AB41" i="19"/>
  <c r="AB44" i="19" s="1"/>
  <c r="X41" i="19"/>
  <c r="X44" i="19" s="1"/>
  <c r="T41" i="19"/>
  <c r="T44" i="19" s="1"/>
  <c r="P41" i="19"/>
  <c r="H41" i="19"/>
  <c r="AA41" i="19"/>
  <c r="AA44" i="19" s="1"/>
  <c r="W41" i="19"/>
  <c r="W44" i="19" s="1"/>
  <c r="S41" i="19"/>
  <c r="S44" i="19" s="1"/>
  <c r="O41" i="19"/>
  <c r="V41" i="19"/>
  <c r="V44" i="19" s="1"/>
  <c r="AB71" i="19"/>
  <c r="AB74" i="19" s="1"/>
  <c r="X71" i="19"/>
  <c r="X74" i="19" s="1"/>
  <c r="T71" i="19"/>
  <c r="T74" i="19" s="1"/>
  <c r="P71" i="19"/>
  <c r="H71" i="19"/>
  <c r="AA71" i="19"/>
  <c r="AA74" i="19" s="1"/>
  <c r="W71" i="19"/>
  <c r="W74" i="19" s="1"/>
  <c r="S71" i="19"/>
  <c r="S74" i="19" s="1"/>
  <c r="O71" i="19"/>
  <c r="V71" i="19"/>
  <c r="V74" i="19" s="1"/>
  <c r="P11" i="19"/>
  <c r="T11" i="19"/>
  <c r="T14" i="19" s="1"/>
  <c r="X11" i="19"/>
  <c r="X14" i="19" s="1"/>
  <c r="AB11" i="19"/>
  <c r="AB14" i="19" s="1"/>
  <c r="Z79" i="19"/>
  <c r="Z78" i="19"/>
  <c r="Z81" i="19"/>
  <c r="Z80" i="19"/>
  <c r="Z82" i="19"/>
  <c r="Z77" i="19"/>
  <c r="M11" i="19"/>
  <c r="Q11" i="19"/>
  <c r="U11" i="19"/>
  <c r="U14" i="19" s="1"/>
  <c r="M41" i="19"/>
  <c r="Q41" i="19"/>
  <c r="U41" i="19"/>
  <c r="U44" i="19" s="1"/>
  <c r="N71" i="19"/>
  <c r="AA113" i="19"/>
  <c r="AA112" i="19"/>
  <c r="AA110" i="19"/>
  <c r="AA108" i="19"/>
  <c r="AA111" i="19"/>
  <c r="AA105" i="19"/>
  <c r="AA114" i="19"/>
  <c r="AA107" i="19"/>
  <c r="AA106" i="19"/>
  <c r="AA103" i="19"/>
  <c r="AA109" i="19"/>
  <c r="M71" i="19"/>
  <c r="Q71" i="19"/>
  <c r="U71" i="19"/>
  <c r="U74" i="19" s="1"/>
  <c r="AB101" i="19"/>
  <c r="AB104" i="19" s="1"/>
  <c r="X101" i="19"/>
  <c r="X104" i="19" s="1"/>
  <c r="T101" i="19"/>
  <c r="T104" i="19" s="1"/>
  <c r="P101" i="19"/>
  <c r="Z101" i="19"/>
  <c r="Z104" i="19" s="1"/>
  <c r="V101" i="19"/>
  <c r="V104" i="19" s="1"/>
  <c r="R101" i="19"/>
  <c r="N101" i="19"/>
  <c r="O101" i="19"/>
  <c r="W101" i="19"/>
  <c r="W104" i="19" s="1"/>
  <c r="Y111" i="19"/>
  <c r="Y107" i="19"/>
  <c r="Y108" i="19"/>
  <c r="Y106" i="19"/>
  <c r="Y103" i="19"/>
  <c r="Y112" i="19"/>
  <c r="A4" i="1"/>
  <c r="Y109" i="19" l="1"/>
  <c r="Y105" i="19"/>
  <c r="Y113" i="19"/>
  <c r="S109" i="19"/>
  <c r="S105" i="19"/>
  <c r="Y110" i="19"/>
  <c r="S114" i="19"/>
  <c r="Z51" i="19"/>
  <c r="S110" i="19"/>
  <c r="S103" i="19"/>
  <c r="S112" i="19"/>
  <c r="Y24" i="19"/>
  <c r="S107" i="19"/>
  <c r="S108" i="19"/>
  <c r="S106" i="19"/>
  <c r="S111" i="19"/>
  <c r="S113" i="19"/>
  <c r="Z53" i="19"/>
  <c r="Y16" i="19"/>
  <c r="Y13" i="19"/>
  <c r="Z54" i="19"/>
  <c r="Y18" i="19"/>
  <c r="Y74" i="19"/>
  <c r="Y15" i="19"/>
  <c r="Z45" i="19"/>
  <c r="Y20" i="19"/>
  <c r="Y23" i="19"/>
  <c r="Z46" i="19"/>
  <c r="Z43" i="19"/>
  <c r="Z50" i="19"/>
  <c r="Y22" i="19"/>
  <c r="Y104" i="19"/>
  <c r="Y17" i="19"/>
  <c r="Y21" i="19"/>
  <c r="Z47" i="19"/>
  <c r="Z52" i="19"/>
  <c r="Z83" i="19"/>
  <c r="Z74" i="19"/>
  <c r="Y19" i="19"/>
  <c r="Z48" i="19"/>
  <c r="Z49" i="19"/>
  <c r="W22" i="20"/>
  <c r="V111" i="20"/>
  <c r="W17" i="20"/>
  <c r="W24" i="20"/>
  <c r="V104" i="20"/>
  <c r="AB45" i="20"/>
  <c r="V106" i="20"/>
  <c r="AB46" i="20"/>
  <c r="W13" i="20"/>
  <c r="V110" i="20"/>
  <c r="AB50" i="20"/>
  <c r="W18" i="20"/>
  <c r="V114" i="20"/>
  <c r="AB49" i="20"/>
  <c r="Z112" i="20"/>
  <c r="V109" i="20"/>
  <c r="V115" i="20"/>
  <c r="AB53" i="20"/>
  <c r="Y106" i="20"/>
  <c r="Y105" i="20"/>
  <c r="T105" i="20"/>
  <c r="Z114" i="20"/>
  <c r="V113" i="20"/>
  <c r="AB43" i="20"/>
  <c r="T46" i="20"/>
  <c r="T44" i="20"/>
  <c r="Z110" i="20"/>
  <c r="Z107" i="20"/>
  <c r="Z118" i="20" s="1"/>
  <c r="AB47" i="20"/>
  <c r="AB48" i="20"/>
  <c r="V45" i="20"/>
  <c r="V44" i="20"/>
  <c r="AA49" i="20"/>
  <c r="AA44" i="20"/>
  <c r="Z111" i="20"/>
  <c r="Z113" i="20"/>
  <c r="V112" i="20"/>
  <c r="V107" i="20"/>
  <c r="AB51" i="20"/>
  <c r="Z13" i="20"/>
  <c r="Z14" i="20"/>
  <c r="W21" i="20"/>
  <c r="W14" i="20"/>
  <c r="W23" i="20"/>
  <c r="W15" i="20"/>
  <c r="W19" i="20"/>
  <c r="W16" i="20"/>
  <c r="Z16" i="20"/>
  <c r="T109" i="20"/>
  <c r="T106" i="20"/>
  <c r="Z18" i="20"/>
  <c r="Z21" i="20"/>
  <c r="T113" i="20"/>
  <c r="T108" i="20"/>
  <c r="Z20" i="20"/>
  <c r="T104" i="20"/>
  <c r="T112" i="20"/>
  <c r="T107" i="20"/>
  <c r="T114" i="20"/>
  <c r="T110" i="20"/>
  <c r="T115" i="20"/>
  <c r="Z15" i="20"/>
  <c r="Z24" i="20"/>
  <c r="Z19" i="20"/>
  <c r="T48" i="20"/>
  <c r="T50" i="20"/>
  <c r="Z17" i="20"/>
  <c r="Z22" i="20"/>
  <c r="T49" i="20"/>
  <c r="Z23" i="20"/>
  <c r="T47" i="20"/>
  <c r="V49" i="20"/>
  <c r="V46" i="20"/>
  <c r="V51" i="20"/>
  <c r="T51" i="20"/>
  <c r="V48" i="20"/>
  <c r="V43" i="20"/>
  <c r="V50" i="20"/>
  <c r="V52" i="20"/>
  <c r="T52" i="20"/>
  <c r="V53" i="20"/>
  <c r="T53" i="20"/>
  <c r="T43" i="20"/>
  <c r="T45" i="20"/>
  <c r="Y77" i="19"/>
  <c r="Y73" i="19"/>
  <c r="Y84" i="19"/>
  <c r="U106" i="19"/>
  <c r="Y76" i="19"/>
  <c r="Y78" i="19"/>
  <c r="Y79" i="19"/>
  <c r="Y75" i="19"/>
  <c r="Y83" i="19"/>
  <c r="Y80" i="19"/>
  <c r="Y82" i="19"/>
  <c r="Y81" i="19"/>
  <c r="U105" i="19"/>
  <c r="U110" i="19"/>
  <c r="U113" i="19"/>
  <c r="U108" i="19"/>
  <c r="U107" i="19"/>
  <c r="U114" i="19"/>
  <c r="U112" i="19"/>
  <c r="U111" i="19"/>
  <c r="U103" i="19"/>
  <c r="U109" i="19"/>
  <c r="Z73" i="19"/>
  <c r="Z75" i="19"/>
  <c r="Z76" i="19"/>
  <c r="Z84" i="19"/>
  <c r="Y118" i="20"/>
  <c r="AA114" i="20"/>
  <c r="AA112" i="20"/>
  <c r="AA110" i="20"/>
  <c r="AA108" i="20"/>
  <c r="AA113" i="20"/>
  <c r="AA111" i="20"/>
  <c r="AA109" i="20"/>
  <c r="AA115" i="20"/>
  <c r="AA106" i="20"/>
  <c r="AA107" i="20"/>
  <c r="AA104" i="20"/>
  <c r="S24" i="20"/>
  <c r="S23" i="20"/>
  <c r="S21" i="20"/>
  <c r="S19" i="20"/>
  <c r="S17" i="20"/>
  <c r="S15" i="20"/>
  <c r="S22" i="20"/>
  <c r="S20" i="20"/>
  <c r="S18" i="20"/>
  <c r="S16" i="20"/>
  <c r="S13" i="20"/>
  <c r="X23" i="20"/>
  <c r="X24" i="20"/>
  <c r="X21" i="20"/>
  <c r="X19" i="20"/>
  <c r="X17" i="20"/>
  <c r="X15" i="20"/>
  <c r="X22" i="20"/>
  <c r="X20" i="20"/>
  <c r="X18" i="20"/>
  <c r="X16" i="20"/>
  <c r="X13" i="20"/>
  <c r="V23" i="20"/>
  <c r="V22" i="20"/>
  <c r="V20" i="20"/>
  <c r="V18" i="20"/>
  <c r="V16" i="20"/>
  <c r="V13" i="20"/>
  <c r="V24" i="20"/>
  <c r="V21" i="20"/>
  <c r="V19" i="20"/>
  <c r="V17" i="20"/>
  <c r="V15" i="20"/>
  <c r="U113" i="20"/>
  <c r="U111" i="20"/>
  <c r="U109" i="20"/>
  <c r="U115" i="20"/>
  <c r="U114" i="20"/>
  <c r="U112" i="20"/>
  <c r="U110" i="20"/>
  <c r="U108" i="20"/>
  <c r="U107" i="20"/>
  <c r="U106" i="20"/>
  <c r="U104" i="20"/>
  <c r="W53" i="20"/>
  <c r="W48" i="20"/>
  <c r="W43" i="20"/>
  <c r="W49" i="20"/>
  <c r="W45" i="20"/>
  <c r="W50" i="20"/>
  <c r="W46" i="20"/>
  <c r="W52" i="20"/>
  <c r="W51" i="20"/>
  <c r="W47" i="20"/>
  <c r="Y53" i="20"/>
  <c r="Y52" i="20"/>
  <c r="Y49" i="20"/>
  <c r="Y45" i="20"/>
  <c r="Y50" i="20"/>
  <c r="Y46" i="20"/>
  <c r="Y51" i="20"/>
  <c r="Y47" i="20"/>
  <c r="Y48" i="20"/>
  <c r="Y43" i="20"/>
  <c r="S53" i="20"/>
  <c r="S52" i="20"/>
  <c r="S50" i="20"/>
  <c r="S46" i="20"/>
  <c r="S51" i="20"/>
  <c r="S47" i="20"/>
  <c r="S48" i="20"/>
  <c r="S43" i="20"/>
  <c r="S49" i="20"/>
  <c r="S45" i="20"/>
  <c r="AA56" i="20"/>
  <c r="AB23" i="20"/>
  <c r="AB21" i="20"/>
  <c r="AB19" i="20"/>
  <c r="AB17" i="20"/>
  <c r="AB15" i="20"/>
  <c r="AB24" i="20"/>
  <c r="AB22" i="20"/>
  <c r="AB20" i="20"/>
  <c r="AB18" i="20"/>
  <c r="AB13" i="20"/>
  <c r="AB16" i="20"/>
  <c r="U24" i="20"/>
  <c r="U22" i="20"/>
  <c r="U20" i="20"/>
  <c r="U18" i="20"/>
  <c r="U16" i="20"/>
  <c r="U13" i="20"/>
  <c r="U23" i="20"/>
  <c r="U21" i="20"/>
  <c r="U19" i="20"/>
  <c r="U17" i="20"/>
  <c r="U15" i="20"/>
  <c r="S114" i="20"/>
  <c r="S112" i="20"/>
  <c r="S110" i="20"/>
  <c r="S108" i="20"/>
  <c r="S113" i="20"/>
  <c r="S111" i="20"/>
  <c r="S109" i="20"/>
  <c r="S106" i="20"/>
  <c r="S107" i="20"/>
  <c r="S104" i="20"/>
  <c r="S115" i="20"/>
  <c r="U53" i="20"/>
  <c r="U52" i="20"/>
  <c r="U51" i="20"/>
  <c r="U47" i="20"/>
  <c r="U48" i="20"/>
  <c r="U43" i="20"/>
  <c r="U49" i="20"/>
  <c r="U45" i="20"/>
  <c r="U50" i="20"/>
  <c r="U46" i="20"/>
  <c r="X50" i="20"/>
  <c r="X48" i="20"/>
  <c r="X46" i="20"/>
  <c r="X43" i="20"/>
  <c r="X53" i="20"/>
  <c r="X52" i="20"/>
  <c r="X51" i="20"/>
  <c r="X49" i="20"/>
  <c r="X47" i="20"/>
  <c r="X45" i="20"/>
  <c r="X115" i="20"/>
  <c r="X110" i="20"/>
  <c r="X106" i="20"/>
  <c r="X113" i="20"/>
  <c r="X109" i="20"/>
  <c r="X114" i="20"/>
  <c r="X112" i="20"/>
  <c r="X108" i="20"/>
  <c r="X107" i="20"/>
  <c r="X104" i="20"/>
  <c r="X111" i="20"/>
  <c r="W114" i="20"/>
  <c r="W112" i="20"/>
  <c r="W110" i="20"/>
  <c r="W108" i="20"/>
  <c r="W113" i="20"/>
  <c r="W111" i="20"/>
  <c r="W109" i="20"/>
  <c r="W106" i="20"/>
  <c r="W115" i="20"/>
  <c r="W104" i="20"/>
  <c r="W107" i="20"/>
  <c r="AB118" i="20"/>
  <c r="Z52" i="20"/>
  <c r="Z51" i="20"/>
  <c r="Z49" i="20"/>
  <c r="Z47" i="20"/>
  <c r="Z45" i="20"/>
  <c r="Z50" i="20"/>
  <c r="Z48" i="20"/>
  <c r="Z46" i="20"/>
  <c r="Z43" i="20"/>
  <c r="Z53" i="20"/>
  <c r="Y24" i="20"/>
  <c r="Y23" i="20"/>
  <c r="Y22" i="20"/>
  <c r="Y20" i="20"/>
  <c r="Y18" i="20"/>
  <c r="Y16" i="20"/>
  <c r="Y13" i="20"/>
  <c r="Y21" i="20"/>
  <c r="Y19" i="20"/>
  <c r="Y17" i="20"/>
  <c r="Y15" i="20"/>
  <c r="T23" i="20"/>
  <c r="T21" i="20"/>
  <c r="T19" i="20"/>
  <c r="T17" i="20"/>
  <c r="T15" i="20"/>
  <c r="T24" i="20"/>
  <c r="T22" i="20"/>
  <c r="T20" i="20"/>
  <c r="T18" i="20"/>
  <c r="T13" i="20"/>
  <c r="T16" i="20"/>
  <c r="AA24" i="20"/>
  <c r="AA23" i="20"/>
  <c r="AA21" i="20"/>
  <c r="AA19" i="20"/>
  <c r="AA17" i="20"/>
  <c r="AA15" i="20"/>
  <c r="AA22" i="20"/>
  <c r="AA20" i="20"/>
  <c r="AA18" i="20"/>
  <c r="AA16" i="20"/>
  <c r="AA13" i="20"/>
  <c r="AA117" i="19"/>
  <c r="Z114" i="19"/>
  <c r="Z110" i="19"/>
  <c r="Z109" i="19"/>
  <c r="Z113" i="19"/>
  <c r="Z112" i="19"/>
  <c r="Z111" i="19"/>
  <c r="Z103" i="19"/>
  <c r="Z106" i="19"/>
  <c r="Z108" i="19"/>
  <c r="Z107" i="19"/>
  <c r="Z105" i="19"/>
  <c r="AB114" i="19"/>
  <c r="AB113" i="19"/>
  <c r="AB112" i="19"/>
  <c r="AB109" i="19"/>
  <c r="AB108" i="19"/>
  <c r="AB111" i="19"/>
  <c r="AB106" i="19"/>
  <c r="AB107" i="19"/>
  <c r="AB105" i="19"/>
  <c r="AB110" i="19"/>
  <c r="AB103" i="19"/>
  <c r="U82" i="19"/>
  <c r="U80" i="19"/>
  <c r="U79" i="19"/>
  <c r="U81" i="19"/>
  <c r="U78" i="19"/>
  <c r="U76" i="19"/>
  <c r="U73" i="19"/>
  <c r="U84" i="19"/>
  <c r="U77" i="19"/>
  <c r="U83" i="19"/>
  <c r="U75" i="19"/>
  <c r="U52" i="19"/>
  <c r="U50" i="19"/>
  <c r="U48" i="19"/>
  <c r="U46" i="19"/>
  <c r="U54" i="19"/>
  <c r="U53" i="19"/>
  <c r="U51" i="19"/>
  <c r="U43" i="19"/>
  <c r="U49" i="19"/>
  <c r="U47" i="19"/>
  <c r="U45" i="19"/>
  <c r="X23" i="19"/>
  <c r="X21" i="19"/>
  <c r="X19" i="19"/>
  <c r="X17" i="19"/>
  <c r="X15" i="19"/>
  <c r="X13" i="19"/>
  <c r="X22" i="19"/>
  <c r="X20" i="19"/>
  <c r="X18" i="19"/>
  <c r="X16" i="19"/>
  <c r="X24" i="19"/>
  <c r="AB84" i="19"/>
  <c r="AB82" i="19"/>
  <c r="AB81" i="19"/>
  <c r="AB77" i="19"/>
  <c r="AB75" i="19"/>
  <c r="AB83" i="19"/>
  <c r="AB78" i="19"/>
  <c r="AB76" i="19"/>
  <c r="AB73" i="19"/>
  <c r="AB79" i="19"/>
  <c r="AB80" i="19"/>
  <c r="V52" i="19"/>
  <c r="V50" i="19"/>
  <c r="V48" i="19"/>
  <c r="V54" i="19"/>
  <c r="V53" i="19"/>
  <c r="V51" i="19"/>
  <c r="V43" i="19"/>
  <c r="V49" i="19"/>
  <c r="V47" i="19"/>
  <c r="V46" i="19"/>
  <c r="V45" i="19"/>
  <c r="AA54" i="19"/>
  <c r="AA53" i="19"/>
  <c r="AA51" i="19"/>
  <c r="AA49" i="19"/>
  <c r="AA47" i="19"/>
  <c r="AA50" i="19"/>
  <c r="AA48" i="19"/>
  <c r="AA45" i="19"/>
  <c r="AA46" i="19"/>
  <c r="AA52" i="19"/>
  <c r="AA43" i="19"/>
  <c r="X53" i="19"/>
  <c r="X51" i="19"/>
  <c r="X49" i="19"/>
  <c r="X47" i="19"/>
  <c r="X52" i="19"/>
  <c r="X46" i="19"/>
  <c r="X45" i="19"/>
  <c r="X54" i="19"/>
  <c r="X50" i="19"/>
  <c r="X48" i="19"/>
  <c r="X43" i="19"/>
  <c r="T23" i="19"/>
  <c r="T21" i="19"/>
  <c r="T19" i="19"/>
  <c r="T17" i="19"/>
  <c r="T15" i="19"/>
  <c r="T22" i="19"/>
  <c r="T20" i="19"/>
  <c r="T18" i="19"/>
  <c r="T16" i="19"/>
  <c r="T13" i="19"/>
  <c r="T24" i="19"/>
  <c r="S83" i="19"/>
  <c r="S81" i="19"/>
  <c r="S79" i="19"/>
  <c r="S77" i="19"/>
  <c r="S75" i="19"/>
  <c r="S80" i="19"/>
  <c r="S78" i="19"/>
  <c r="S73" i="19"/>
  <c r="S84" i="19"/>
  <c r="S82" i="19"/>
  <c r="S76" i="19"/>
  <c r="AB53" i="19"/>
  <c r="AB51" i="19"/>
  <c r="AB49" i="19"/>
  <c r="AB47" i="19"/>
  <c r="AB52" i="19"/>
  <c r="AB50" i="19"/>
  <c r="AB48" i="19"/>
  <c r="AB45" i="19"/>
  <c r="AB46" i="19"/>
  <c r="AB54" i="19"/>
  <c r="AB43" i="19"/>
  <c r="S24" i="19"/>
  <c r="S23" i="19"/>
  <c r="S21" i="19"/>
  <c r="S19" i="19"/>
  <c r="S17" i="19"/>
  <c r="S15" i="19"/>
  <c r="S20" i="19"/>
  <c r="S22" i="19"/>
  <c r="S13" i="19"/>
  <c r="S18" i="19"/>
  <c r="S16" i="19"/>
  <c r="AA24" i="19"/>
  <c r="AA23" i="19"/>
  <c r="AA21" i="19"/>
  <c r="AA19" i="19"/>
  <c r="AA17" i="19"/>
  <c r="AA15" i="19"/>
  <c r="AA16" i="19"/>
  <c r="AA18" i="19"/>
  <c r="AA22" i="19"/>
  <c r="AA13" i="19"/>
  <c r="AA20" i="19"/>
  <c r="T114" i="19"/>
  <c r="T113" i="19"/>
  <c r="T109" i="19"/>
  <c r="T108" i="19"/>
  <c r="T111" i="19"/>
  <c r="T110" i="19"/>
  <c r="T112" i="19"/>
  <c r="T107" i="19"/>
  <c r="T106" i="19"/>
  <c r="T105" i="19"/>
  <c r="T103" i="19"/>
  <c r="W84" i="19"/>
  <c r="W83" i="19"/>
  <c r="W81" i="19"/>
  <c r="W79" i="19"/>
  <c r="W82" i="19"/>
  <c r="W77" i="19"/>
  <c r="W75" i="19"/>
  <c r="W76" i="19"/>
  <c r="W80" i="19"/>
  <c r="W73" i="19"/>
  <c r="W78" i="19"/>
  <c r="T84" i="19"/>
  <c r="T83" i="19"/>
  <c r="T77" i="19"/>
  <c r="T75" i="19"/>
  <c r="T80" i="19"/>
  <c r="T79" i="19"/>
  <c r="T82" i="19"/>
  <c r="T81" i="19"/>
  <c r="T78" i="19"/>
  <c r="T76" i="19"/>
  <c r="T73" i="19"/>
  <c r="S54" i="19"/>
  <c r="S53" i="19"/>
  <c r="S51" i="19"/>
  <c r="S49" i="19"/>
  <c r="S47" i="19"/>
  <c r="S46" i="19"/>
  <c r="S52" i="19"/>
  <c r="S50" i="19"/>
  <c r="S48" i="19"/>
  <c r="S45" i="19"/>
  <c r="S43" i="19"/>
  <c r="Z22" i="19"/>
  <c r="Z20" i="19"/>
  <c r="Z18" i="19"/>
  <c r="Z16" i="19"/>
  <c r="Z13" i="19"/>
  <c r="Z24" i="19"/>
  <c r="Z23" i="19"/>
  <c r="Z21" i="19"/>
  <c r="Z19" i="19"/>
  <c r="Z17" i="19"/>
  <c r="Z15" i="19"/>
  <c r="W24" i="19"/>
  <c r="W23" i="19"/>
  <c r="W21" i="19"/>
  <c r="W19" i="19"/>
  <c r="W17" i="19"/>
  <c r="W15" i="19"/>
  <c r="W18" i="19"/>
  <c r="W20" i="19"/>
  <c r="W16" i="19"/>
  <c r="W22" i="19"/>
  <c r="W13" i="19"/>
  <c r="W113" i="19"/>
  <c r="W112" i="19"/>
  <c r="W110" i="19"/>
  <c r="W108" i="19"/>
  <c r="W105" i="19"/>
  <c r="W114" i="19"/>
  <c r="W109" i="19"/>
  <c r="W106" i="19"/>
  <c r="W103" i="19"/>
  <c r="W107" i="19"/>
  <c r="W111" i="19"/>
  <c r="V114" i="19"/>
  <c r="V112" i="19"/>
  <c r="V111" i="19"/>
  <c r="V108" i="19"/>
  <c r="V107" i="19"/>
  <c r="V110" i="19"/>
  <c r="V106" i="19"/>
  <c r="V105" i="19"/>
  <c r="V113" i="19"/>
  <c r="V109" i="19"/>
  <c r="V103" i="19"/>
  <c r="X114" i="19"/>
  <c r="X107" i="19"/>
  <c r="X109" i="19"/>
  <c r="X108" i="19"/>
  <c r="X113" i="19"/>
  <c r="X111" i="19"/>
  <c r="X110" i="19"/>
  <c r="X105" i="19"/>
  <c r="X103" i="19"/>
  <c r="X112" i="19"/>
  <c r="X106" i="19"/>
  <c r="U22" i="19"/>
  <c r="U20" i="19"/>
  <c r="U18" i="19"/>
  <c r="U16" i="19"/>
  <c r="U13" i="19"/>
  <c r="U24" i="19"/>
  <c r="U19" i="19"/>
  <c r="U23" i="19"/>
  <c r="U17" i="19"/>
  <c r="U21" i="19"/>
  <c r="U15" i="19"/>
  <c r="AB23" i="19"/>
  <c r="AB21" i="19"/>
  <c r="AB19" i="19"/>
  <c r="AB17" i="19"/>
  <c r="AB15" i="19"/>
  <c r="AB13" i="19"/>
  <c r="AB22" i="19"/>
  <c r="AB20" i="19"/>
  <c r="AB18" i="19"/>
  <c r="AB16" i="19"/>
  <c r="AB24" i="19"/>
  <c r="V84" i="19"/>
  <c r="V81" i="19"/>
  <c r="V80" i="19"/>
  <c r="V78" i="19"/>
  <c r="V76" i="19"/>
  <c r="V73" i="19"/>
  <c r="V82" i="19"/>
  <c r="V83" i="19"/>
  <c r="V77" i="19"/>
  <c r="V75" i="19"/>
  <c r="V79" i="19"/>
  <c r="AA83" i="19"/>
  <c r="AA81" i="19"/>
  <c r="AA79" i="19"/>
  <c r="AA80" i="19"/>
  <c r="AA84" i="19"/>
  <c r="AA82" i="19"/>
  <c r="AA77" i="19"/>
  <c r="AA75" i="19"/>
  <c r="AA76" i="19"/>
  <c r="AA73" i="19"/>
  <c r="AA78" i="19"/>
  <c r="X84" i="19"/>
  <c r="X77" i="19"/>
  <c r="X75" i="19"/>
  <c r="X83" i="19"/>
  <c r="X80" i="19"/>
  <c r="X79" i="19"/>
  <c r="X78" i="19"/>
  <c r="X76" i="19"/>
  <c r="X73" i="19"/>
  <c r="X81" i="19"/>
  <c r="X82" i="19"/>
  <c r="W54" i="19"/>
  <c r="W53" i="19"/>
  <c r="W51" i="19"/>
  <c r="W49" i="19"/>
  <c r="W47" i="19"/>
  <c r="W52" i="19"/>
  <c r="W46" i="19"/>
  <c r="W45" i="19"/>
  <c r="W43" i="19"/>
  <c r="W50" i="19"/>
  <c r="W48" i="19"/>
  <c r="T53" i="19"/>
  <c r="T51" i="19"/>
  <c r="T49" i="19"/>
  <c r="T47" i="19"/>
  <c r="T52" i="19"/>
  <c r="T54" i="19"/>
  <c r="T50" i="19"/>
  <c r="T48" i="19"/>
  <c r="T45" i="19"/>
  <c r="T43" i="19"/>
  <c r="T46" i="19"/>
  <c r="Y52" i="19"/>
  <c r="Y50" i="19"/>
  <c r="Y48" i="19"/>
  <c r="Y46" i="19"/>
  <c r="Y54" i="19"/>
  <c r="Y51" i="19"/>
  <c r="Y49" i="19"/>
  <c r="Y47" i="19"/>
  <c r="Y43" i="19"/>
  <c r="Y53" i="19"/>
  <c r="Y45" i="19"/>
  <c r="V22" i="19"/>
  <c r="V20" i="19"/>
  <c r="V18" i="19"/>
  <c r="V16" i="19"/>
  <c r="V13" i="19"/>
  <c r="V24" i="19"/>
  <c r="V23" i="19"/>
  <c r="V21" i="19"/>
  <c r="V19" i="19"/>
  <c r="V17" i="19"/>
  <c r="V15" i="19"/>
  <c r="Y117" i="19" l="1"/>
  <c r="Z57" i="19"/>
  <c r="S117" i="19"/>
  <c r="Y27" i="19"/>
  <c r="V118" i="20"/>
  <c r="AB56" i="20"/>
  <c r="W27" i="20"/>
  <c r="Z27" i="20"/>
  <c r="T118" i="20"/>
  <c r="Y87" i="19"/>
  <c r="T56" i="20"/>
  <c r="V56" i="20"/>
  <c r="V87" i="19"/>
  <c r="Z87" i="19"/>
  <c r="U117" i="19"/>
  <c r="AA118" i="20"/>
  <c r="T27" i="20"/>
  <c r="Z56" i="20"/>
  <c r="W118" i="20"/>
  <c r="S27" i="20"/>
  <c r="X56" i="20"/>
  <c r="AA27" i="20"/>
  <c r="Y27" i="20"/>
  <c r="X118" i="20"/>
  <c r="S118" i="20"/>
  <c r="S56" i="20"/>
  <c r="W56" i="20"/>
  <c r="U56" i="20"/>
  <c r="AB27" i="20"/>
  <c r="Y56" i="20"/>
  <c r="U27" i="20"/>
  <c r="U118" i="20"/>
  <c r="V27" i="20"/>
  <c r="X27" i="20"/>
  <c r="W87" i="19"/>
  <c r="AB117" i="19"/>
  <c r="X57" i="19"/>
  <c r="AA27" i="19"/>
  <c r="Y57" i="19"/>
  <c r="X87" i="19"/>
  <c r="X117" i="19"/>
  <c r="V117" i="19"/>
  <c r="S57" i="19"/>
  <c r="S27" i="19"/>
  <c r="AB57" i="19"/>
  <c r="U87" i="19"/>
  <c r="W27" i="19"/>
  <c r="T57" i="19"/>
  <c r="W117" i="19"/>
  <c r="T87" i="19"/>
  <c r="T117" i="19"/>
  <c r="S87" i="19"/>
  <c r="V57" i="19"/>
  <c r="X27" i="19"/>
  <c r="U57" i="19"/>
  <c r="Z117" i="19"/>
  <c r="V27" i="19"/>
  <c r="W57" i="19"/>
  <c r="AA87" i="19"/>
  <c r="AB27" i="19"/>
  <c r="U27" i="19"/>
  <c r="Z27" i="19"/>
  <c r="T27" i="19"/>
  <c r="AA57" i="19"/>
  <c r="AB87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R14" i="19" l="1"/>
  <c r="P74" i="19"/>
  <c r="H104" i="19"/>
  <c r="R104" i="19"/>
  <c r="G44" i="19"/>
  <c r="G14" i="19"/>
  <c r="H44" i="19"/>
  <c r="G104" i="19"/>
  <c r="H14" i="19"/>
  <c r="H74" i="19"/>
  <c r="G74" i="19"/>
  <c r="N14" i="19"/>
  <c r="M104" i="19"/>
  <c r="Q14" i="19"/>
  <c r="R44" i="19"/>
  <c r="N104" i="19"/>
  <c r="M14" i="19"/>
  <c r="P14" i="19"/>
  <c r="O104" i="19"/>
  <c r="M74" i="19"/>
  <c r="M44" i="19"/>
  <c r="Q74" i="19"/>
  <c r="P104" i="19"/>
  <c r="N74" i="19"/>
  <c r="Q104" i="19"/>
  <c r="N44" i="19"/>
  <c r="O74" i="19"/>
  <c r="O14" i="19"/>
  <c r="O44" i="19"/>
  <c r="P44" i="19"/>
  <c r="R74" i="19"/>
  <c r="Q44" i="19"/>
  <c r="Q23" i="19"/>
  <c r="Q21" i="19"/>
  <c r="M20" i="19"/>
  <c r="O79" i="19"/>
  <c r="Q17" i="19"/>
  <c r="M16" i="19"/>
  <c r="O75" i="19"/>
  <c r="R80" i="19"/>
  <c r="R17" i="19"/>
  <c r="P75" i="19"/>
  <c r="O53" i="19"/>
  <c r="Q83" i="19"/>
  <c r="H21" i="19"/>
  <c r="R23" i="19"/>
  <c r="R21" i="19"/>
  <c r="Q49" i="19"/>
  <c r="P53" i="19"/>
  <c r="P51" i="19"/>
  <c r="P47" i="19"/>
  <c r="M103" i="19"/>
  <c r="Q53" i="19"/>
  <c r="Q51" i="19"/>
  <c r="M43" i="19"/>
  <c r="R51" i="19"/>
  <c r="R47" i="19"/>
  <c r="O47" i="19"/>
  <c r="P79" i="19"/>
  <c r="O73" i="19"/>
  <c r="O83" i="19"/>
  <c r="M22" i="19"/>
  <c r="O81" i="19"/>
  <c r="Q19" i="19"/>
  <c r="M18" i="19"/>
  <c r="O77" i="19"/>
  <c r="Q15" i="19"/>
  <c r="R43" i="19"/>
  <c r="N16" i="19"/>
  <c r="M13" i="19"/>
  <c r="N13" i="19"/>
  <c r="N50" i="19"/>
  <c r="P49" i="19"/>
  <c r="P45" i="19"/>
  <c r="N20" i="19"/>
  <c r="M48" i="19"/>
  <c r="Q45" i="19"/>
  <c r="P23" i="19"/>
  <c r="Q13" i="19"/>
  <c r="R53" i="19"/>
  <c r="N46" i="19"/>
  <c r="G78" i="19"/>
  <c r="H16" i="19"/>
  <c r="G117" i="19"/>
  <c r="G76" i="19"/>
  <c r="G80" i="19"/>
  <c r="G20" i="19"/>
  <c r="G73" i="19"/>
  <c r="G13" i="19"/>
  <c r="G119" i="19"/>
  <c r="G43" i="19"/>
  <c r="G107" i="19"/>
  <c r="G47" i="19"/>
  <c r="G18" i="19"/>
  <c r="G45" i="19"/>
  <c r="G50" i="19"/>
  <c r="G57" i="19"/>
  <c r="G89" i="19"/>
  <c r="H27" i="19"/>
  <c r="H13" i="19"/>
  <c r="G29" i="19"/>
  <c r="G103" i="19"/>
  <c r="H17" i="19"/>
  <c r="H29" i="19"/>
  <c r="H15" i="19"/>
  <c r="G27" i="19"/>
  <c r="G108" i="19"/>
  <c r="G109" i="19"/>
  <c r="G75" i="19"/>
  <c r="G106" i="19"/>
  <c r="G16" i="19"/>
  <c r="G49" i="19"/>
  <c r="G110" i="19"/>
  <c r="G19" i="19"/>
  <c r="H18" i="19"/>
  <c r="G46" i="19"/>
  <c r="G77" i="19"/>
  <c r="G79" i="19"/>
  <c r="G87" i="19"/>
  <c r="G15" i="19"/>
  <c r="H20" i="19"/>
  <c r="G48" i="19"/>
  <c r="G59" i="19"/>
  <c r="H19" i="19"/>
  <c r="G105" i="19"/>
  <c r="G17" i="19"/>
  <c r="H79" i="19"/>
  <c r="H59" i="19"/>
  <c r="H45" i="19"/>
  <c r="H78" i="19"/>
  <c r="D11" i="21"/>
  <c r="H47" i="19"/>
  <c r="H49" i="19"/>
  <c r="H89" i="19"/>
  <c r="H77" i="19"/>
  <c r="H75" i="19"/>
  <c r="H50" i="19"/>
  <c r="C11" i="21"/>
  <c r="C7" i="21"/>
  <c r="H73" i="19"/>
  <c r="C10" i="21"/>
  <c r="H57" i="19"/>
  <c r="C9" i="21"/>
  <c r="H43" i="19"/>
  <c r="H87" i="19"/>
  <c r="H80" i="19"/>
  <c r="H46" i="19"/>
  <c r="D9" i="21"/>
  <c r="H48" i="19"/>
  <c r="H76" i="19"/>
  <c r="C5" i="21"/>
  <c r="C12" i="21"/>
  <c r="D12" i="21"/>
  <c r="C8" i="21"/>
  <c r="O54" i="19"/>
  <c r="Q54" i="19"/>
  <c r="Q24" i="19"/>
  <c r="R84" i="19"/>
  <c r="N54" i="19"/>
  <c r="Q84" i="19"/>
  <c r="P24" i="19"/>
  <c r="M24" i="19"/>
  <c r="R24" i="19"/>
  <c r="O24" i="19"/>
  <c r="R54" i="19"/>
  <c r="M114" i="19"/>
  <c r="O84" i="19"/>
  <c r="M54" i="19"/>
  <c r="N84" i="19"/>
  <c r="P84" i="19"/>
  <c r="P54" i="19"/>
  <c r="N24" i="19"/>
  <c r="M84" i="19"/>
  <c r="G83" i="19"/>
  <c r="O43" i="19"/>
  <c r="M109" i="19"/>
  <c r="N45" i="19"/>
  <c r="N49" i="19"/>
  <c r="R50" i="19"/>
  <c r="G21" i="19"/>
  <c r="N75" i="19"/>
  <c r="M111" i="19"/>
  <c r="G51" i="19"/>
  <c r="G113" i="19"/>
  <c r="G23" i="19"/>
  <c r="G82" i="19"/>
  <c r="O15" i="19"/>
  <c r="G22" i="19"/>
  <c r="G112" i="19"/>
  <c r="G52" i="19"/>
  <c r="G53" i="19"/>
  <c r="G81" i="19"/>
  <c r="G111" i="19"/>
  <c r="R13" i="19"/>
  <c r="O51" i="19"/>
  <c r="O17" i="19"/>
  <c r="P76" i="19"/>
  <c r="N17" i="19"/>
  <c r="R18" i="19"/>
  <c r="P80" i="19"/>
  <c r="N21" i="19"/>
  <c r="R22" i="19"/>
  <c r="N23" i="19"/>
  <c r="R73" i="19"/>
  <c r="N73" i="19"/>
  <c r="Q75" i="19"/>
  <c r="O16" i="19"/>
  <c r="M78" i="19"/>
  <c r="Q79" i="19"/>
  <c r="O20" i="19"/>
  <c r="M82" i="19"/>
  <c r="P13" i="19"/>
  <c r="P15" i="19"/>
  <c r="H51" i="19"/>
  <c r="R15" i="19"/>
  <c r="P77" i="19"/>
  <c r="N18" i="19"/>
  <c r="R19" i="19"/>
  <c r="P81" i="19"/>
  <c r="N22" i="19"/>
  <c r="P83" i="19"/>
  <c r="Q76" i="19"/>
  <c r="M81" i="19"/>
  <c r="Q82" i="19"/>
  <c r="M83" i="19"/>
  <c r="R82" i="19"/>
  <c r="P21" i="19"/>
  <c r="M15" i="19"/>
  <c r="Q16" i="19"/>
  <c r="O78" i="19"/>
  <c r="M19" i="19"/>
  <c r="Q20" i="19"/>
  <c r="O82" i="19"/>
  <c r="M105" i="19"/>
  <c r="P19" i="19"/>
  <c r="N76" i="19"/>
  <c r="R77" i="19"/>
  <c r="P18" i="19"/>
  <c r="N80" i="19"/>
  <c r="R81" i="19"/>
  <c r="P22" i="19"/>
  <c r="R83" i="19"/>
  <c r="R45" i="19"/>
  <c r="N48" i="19"/>
  <c r="R49" i="19"/>
  <c r="N52" i="19"/>
  <c r="C14" i="21"/>
  <c r="N83" i="19"/>
  <c r="R46" i="19"/>
  <c r="O19" i="19"/>
  <c r="R52" i="19"/>
  <c r="M45" i="19"/>
  <c r="Q46" i="19"/>
  <c r="M49" i="19"/>
  <c r="Q50" i="19"/>
  <c r="N43" i="19"/>
  <c r="Q73" i="19"/>
  <c r="M73" i="19"/>
  <c r="O13" i="19"/>
  <c r="R78" i="19"/>
  <c r="H22" i="19"/>
  <c r="M46" i="19"/>
  <c r="Q47" i="19"/>
  <c r="M75" i="19"/>
  <c r="Q78" i="19"/>
  <c r="N51" i="19"/>
  <c r="N53" i="19"/>
  <c r="P43" i="19"/>
  <c r="H82" i="19"/>
  <c r="P48" i="19"/>
  <c r="P52" i="19"/>
  <c r="O45" i="19"/>
  <c r="M113" i="19"/>
  <c r="O46" i="19"/>
  <c r="M108" i="19"/>
  <c r="O50" i="19"/>
  <c r="M112" i="19"/>
  <c r="N79" i="19"/>
  <c r="C13" i="21"/>
  <c r="R76" i="19"/>
  <c r="M77" i="19"/>
  <c r="N15" i="19"/>
  <c r="R16" i="19"/>
  <c r="P78" i="19"/>
  <c r="N19" i="19"/>
  <c r="R20" i="19"/>
  <c r="P82" i="19"/>
  <c r="P73" i="19"/>
  <c r="H52" i="19"/>
  <c r="M76" i="19"/>
  <c r="Q77" i="19"/>
  <c r="O18" i="19"/>
  <c r="M80" i="19"/>
  <c r="Q81" i="19"/>
  <c r="O22" i="19"/>
  <c r="N47" i="19"/>
  <c r="R48" i="19"/>
  <c r="O21" i="19"/>
  <c r="O23" i="19"/>
  <c r="O49" i="19"/>
  <c r="N77" i="19"/>
  <c r="O76" i="19"/>
  <c r="M17" i="19"/>
  <c r="Q18" i="19"/>
  <c r="O80" i="19"/>
  <c r="M21" i="19"/>
  <c r="Q22" i="19"/>
  <c r="M23" i="19"/>
  <c r="H83" i="19"/>
  <c r="M107" i="19"/>
  <c r="R75" i="19"/>
  <c r="P16" i="19"/>
  <c r="N78" i="19"/>
  <c r="R79" i="19"/>
  <c r="P20" i="19"/>
  <c r="N82" i="19"/>
  <c r="N81" i="19"/>
  <c r="Q80" i="19"/>
  <c r="M47" i="19"/>
  <c r="Q48" i="19"/>
  <c r="M51" i="19"/>
  <c r="Q52" i="19"/>
  <c r="M53" i="19"/>
  <c r="C15" i="21"/>
  <c r="M79" i="19"/>
  <c r="H53" i="19"/>
  <c r="H23" i="19"/>
  <c r="P46" i="19"/>
  <c r="P50" i="19"/>
  <c r="Q43" i="19"/>
  <c r="P17" i="19"/>
  <c r="H81" i="19"/>
  <c r="M106" i="19"/>
  <c r="O48" i="19"/>
  <c r="M110" i="19"/>
  <c r="O52" i="19"/>
  <c r="M52" i="19"/>
  <c r="M50" i="19"/>
  <c r="I52" i="19" l="1"/>
  <c r="N14" i="21" s="1"/>
  <c r="I81" i="19"/>
  <c r="O13" i="21" s="1"/>
  <c r="I104" i="19"/>
  <c r="P6" i="21" s="1"/>
  <c r="P57" i="19"/>
  <c r="I79" i="19"/>
  <c r="O11" i="21" s="1"/>
  <c r="I43" i="19"/>
  <c r="N5" i="21" s="1"/>
  <c r="I75" i="19"/>
  <c r="O7" i="21" s="1"/>
  <c r="AC14" i="19"/>
  <c r="AE14" i="19" s="1"/>
  <c r="I44" i="19"/>
  <c r="N6" i="21" s="1"/>
  <c r="I14" i="19"/>
  <c r="M6" i="21" s="1"/>
  <c r="AC44" i="19"/>
  <c r="AE44" i="19" s="1"/>
  <c r="AC104" i="19"/>
  <c r="AE104" i="19" s="1"/>
  <c r="AC74" i="19"/>
  <c r="AE74" i="19" s="1"/>
  <c r="I74" i="19"/>
  <c r="O6" i="21" s="1"/>
  <c r="I87" i="19"/>
  <c r="I49" i="19"/>
  <c r="N11" i="21" s="1"/>
  <c r="I47" i="19"/>
  <c r="N9" i="21" s="1"/>
  <c r="I23" i="19"/>
  <c r="M15" i="21" s="1"/>
  <c r="AC83" i="19"/>
  <c r="AE83" i="19" s="1"/>
  <c r="I51" i="19"/>
  <c r="N13" i="21" s="1"/>
  <c r="I82" i="19"/>
  <c r="O14" i="21" s="1"/>
  <c r="I80" i="19"/>
  <c r="O12" i="21" s="1"/>
  <c r="I78" i="19"/>
  <c r="O10" i="21" s="1"/>
  <c r="I83" i="19"/>
  <c r="O15" i="21" s="1"/>
  <c r="I18" i="19"/>
  <c r="M10" i="21" s="1"/>
  <c r="E15" i="21"/>
  <c r="G7" i="21"/>
  <c r="D10" i="21"/>
  <c r="I57" i="19"/>
  <c r="I13" i="19"/>
  <c r="M5" i="21" s="1"/>
  <c r="I46" i="19"/>
  <c r="N8" i="21" s="1"/>
  <c r="I76" i="19"/>
  <c r="O8" i="21" s="1"/>
  <c r="R27" i="19"/>
  <c r="E14" i="21"/>
  <c r="D7" i="21"/>
  <c r="I77" i="19"/>
  <c r="O9" i="21" s="1"/>
  <c r="M27" i="19"/>
  <c r="AC13" i="19"/>
  <c r="AE13" i="19" s="1"/>
  <c r="I45" i="19"/>
  <c r="N7" i="21" s="1"/>
  <c r="AC82" i="19"/>
  <c r="AE82" i="19" s="1"/>
  <c r="AC43" i="19"/>
  <c r="AE43" i="19" s="1"/>
  <c r="I22" i="19"/>
  <c r="M14" i="21" s="1"/>
  <c r="E5" i="21"/>
  <c r="AC21" i="19"/>
  <c r="AE21" i="19" s="1"/>
  <c r="Q13" i="21" s="1"/>
  <c r="AC73" i="19"/>
  <c r="AE73" i="19" s="1"/>
  <c r="AC23" i="19"/>
  <c r="AE23" i="19" s="1"/>
  <c r="AC77" i="19"/>
  <c r="AE77" i="19" s="1"/>
  <c r="R57" i="19"/>
  <c r="AC22" i="19"/>
  <c r="AE22" i="19" s="1"/>
  <c r="M117" i="19"/>
  <c r="AC20" i="19"/>
  <c r="AE20" i="19" s="1"/>
  <c r="N27" i="19"/>
  <c r="E9" i="21"/>
  <c r="AC53" i="19"/>
  <c r="AE53" i="19" s="1"/>
  <c r="O87" i="19"/>
  <c r="H14" i="21"/>
  <c r="AC51" i="19"/>
  <c r="AE51" i="19" s="1"/>
  <c r="AC50" i="19"/>
  <c r="AE50" i="19" s="1"/>
  <c r="R12" i="21" s="1"/>
  <c r="D8" i="21"/>
  <c r="D15" i="21"/>
  <c r="I48" i="19"/>
  <c r="N10" i="21" s="1"/>
  <c r="I73" i="19"/>
  <c r="O5" i="21" s="1"/>
  <c r="E13" i="21"/>
  <c r="Q27" i="19"/>
  <c r="AC15" i="19"/>
  <c r="AE15" i="19" s="1"/>
  <c r="D5" i="21"/>
  <c r="I50" i="19"/>
  <c r="N12" i="21" s="1"/>
  <c r="I12" i="21"/>
  <c r="AC52" i="19"/>
  <c r="AE52" i="19" s="1"/>
  <c r="AC79" i="19"/>
  <c r="AE79" i="19" s="1"/>
  <c r="AC45" i="19"/>
  <c r="AE45" i="19" s="1"/>
  <c r="AC19" i="19"/>
  <c r="AE19" i="19" s="1"/>
  <c r="AC81" i="19"/>
  <c r="AE81" i="19" s="1"/>
  <c r="G11" i="21"/>
  <c r="R87" i="19"/>
  <c r="AC80" i="19"/>
  <c r="AE80" i="19" s="1"/>
  <c r="M87" i="19"/>
  <c r="AC16" i="19"/>
  <c r="AE16" i="19" s="1"/>
  <c r="Q8" i="21" s="1"/>
  <c r="M57" i="19"/>
  <c r="Q87" i="19"/>
  <c r="P27" i="19"/>
  <c r="AC78" i="19"/>
  <c r="AE78" i="19" s="1"/>
  <c r="H13" i="21"/>
  <c r="AC24" i="19"/>
  <c r="AE24" i="19" s="1"/>
  <c r="Q16" i="21" s="1"/>
  <c r="G14" i="21"/>
  <c r="AC47" i="19"/>
  <c r="AE47" i="19" s="1"/>
  <c r="O57" i="19"/>
  <c r="AC49" i="19"/>
  <c r="AE49" i="19" s="1"/>
  <c r="AC48" i="19"/>
  <c r="AE48" i="19" s="1"/>
  <c r="N87" i="19"/>
  <c r="AC18" i="19"/>
  <c r="AE18" i="19" s="1"/>
  <c r="Q10" i="21" s="1"/>
  <c r="AC75" i="19"/>
  <c r="AE75" i="19" s="1"/>
  <c r="H11" i="21"/>
  <c r="N57" i="19"/>
  <c r="H15" i="21"/>
  <c r="AC17" i="19"/>
  <c r="AE17" i="19" s="1"/>
  <c r="P87" i="19"/>
  <c r="O27" i="19"/>
  <c r="I53" i="19"/>
  <c r="N15" i="21" s="1"/>
  <c r="I19" i="19"/>
  <c r="M11" i="21" s="1"/>
  <c r="Q57" i="19"/>
  <c r="AC46" i="19"/>
  <c r="AE46" i="19" s="1"/>
  <c r="D14" i="21"/>
  <c r="AC76" i="19"/>
  <c r="AE76" i="19" s="1"/>
  <c r="I22" i="21"/>
  <c r="I20" i="19"/>
  <c r="M12" i="21" s="1"/>
  <c r="AC89" i="19"/>
  <c r="I89" i="19"/>
  <c r="AE89" i="19" s="1"/>
  <c r="AE90" i="19" s="1"/>
  <c r="S22" i="21" s="1"/>
  <c r="E11" i="21"/>
  <c r="I17" i="19"/>
  <c r="M9" i="21" s="1"/>
  <c r="AC84" i="19"/>
  <c r="AC59" i="19"/>
  <c r="I59" i="19"/>
  <c r="AE59" i="19" s="1"/>
  <c r="I16" i="19"/>
  <c r="M8" i="21" s="1"/>
  <c r="AC54" i="19"/>
  <c r="E8" i="21"/>
  <c r="I27" i="19"/>
  <c r="AC29" i="19"/>
  <c r="I29" i="19"/>
  <c r="AE29" i="19" s="1"/>
  <c r="E12" i="21"/>
  <c r="E7" i="21"/>
  <c r="D13" i="21"/>
  <c r="I21" i="19"/>
  <c r="M13" i="21" s="1"/>
  <c r="I21" i="21"/>
  <c r="E10" i="21"/>
  <c r="I15" i="19"/>
  <c r="M7" i="21" s="1"/>
  <c r="AD20" i="19" l="1"/>
  <c r="Q12" i="21"/>
  <c r="AD75" i="19"/>
  <c r="S7" i="21"/>
  <c r="AD45" i="19"/>
  <c r="R7" i="21"/>
  <c r="AD51" i="19"/>
  <c r="R13" i="21"/>
  <c r="AD22" i="19"/>
  <c r="Q14" i="21"/>
  <c r="AD80" i="19"/>
  <c r="S12" i="21"/>
  <c r="AD77" i="19"/>
  <c r="S9" i="21"/>
  <c r="AD74" i="19"/>
  <c r="S6" i="21"/>
  <c r="AD17" i="19"/>
  <c r="Q9" i="21"/>
  <c r="AD52" i="19"/>
  <c r="R14" i="21"/>
  <c r="AD53" i="19"/>
  <c r="R15" i="21"/>
  <c r="AD23" i="19"/>
  <c r="Q15" i="21"/>
  <c r="AD82" i="19"/>
  <c r="S14" i="21"/>
  <c r="AD83" i="19"/>
  <c r="S15" i="21"/>
  <c r="AD104" i="19"/>
  <c r="T6" i="21"/>
  <c r="AD46" i="19"/>
  <c r="R8" i="21"/>
  <c r="AD48" i="19"/>
  <c r="R10" i="21"/>
  <c r="AD78" i="19"/>
  <c r="S10" i="21"/>
  <c r="AD44" i="19"/>
  <c r="R6" i="21"/>
  <c r="AD79" i="19"/>
  <c r="S11" i="21"/>
  <c r="AD49" i="19"/>
  <c r="R11" i="21"/>
  <c r="AD81" i="19"/>
  <c r="S13" i="21"/>
  <c r="AD73" i="19"/>
  <c r="S5" i="21"/>
  <c r="AD76" i="19"/>
  <c r="S8" i="21"/>
  <c r="AD19" i="19"/>
  <c r="Q11" i="21"/>
  <c r="AD47" i="19"/>
  <c r="R9" i="21"/>
  <c r="AD15" i="19"/>
  <c r="Q7" i="21"/>
  <c r="AD14" i="19"/>
  <c r="Q6" i="21"/>
  <c r="AD21" i="19"/>
  <c r="I9" i="21"/>
  <c r="I10" i="21"/>
  <c r="H8" i="21"/>
  <c r="I13" i="21"/>
  <c r="H7" i="21"/>
  <c r="G5" i="21"/>
  <c r="AD16" i="19"/>
  <c r="I5" i="21"/>
  <c r="AD24" i="19"/>
  <c r="G13" i="21"/>
  <c r="G12" i="21"/>
  <c r="G8" i="21"/>
  <c r="G15" i="21"/>
  <c r="G10" i="21"/>
  <c r="AD18" i="19"/>
  <c r="AD50" i="19"/>
  <c r="I20" i="21"/>
  <c r="I8" i="21"/>
  <c r="H12" i="21"/>
  <c r="H10" i="21"/>
  <c r="AC86" i="19"/>
  <c r="AC88" i="19" s="1"/>
  <c r="H5" i="21"/>
  <c r="H9" i="21"/>
  <c r="G9" i="21"/>
  <c r="I11" i="21"/>
  <c r="AC56" i="19"/>
  <c r="AC58" i="19" s="1"/>
  <c r="AC26" i="19"/>
  <c r="AE26" i="19" s="1"/>
  <c r="I14" i="21"/>
  <c r="I7" i="21"/>
  <c r="I15" i="21"/>
  <c r="AE30" i="19"/>
  <c r="Q22" i="21" s="1"/>
  <c r="Q21" i="21"/>
  <c r="H21" i="21"/>
  <c r="H22" i="21"/>
  <c r="AE60" i="19"/>
  <c r="R22" i="21" s="1"/>
  <c r="R21" i="21"/>
  <c r="AE84" i="19"/>
  <c r="S16" i="21" s="1"/>
  <c r="AD84" i="19"/>
  <c r="AE54" i="19"/>
  <c r="R16" i="21" s="1"/>
  <c r="AD54" i="19"/>
  <c r="G21" i="21"/>
  <c r="S21" i="21"/>
  <c r="I16" i="21"/>
  <c r="H16" i="21"/>
  <c r="AD43" i="19"/>
  <c r="R5" i="21"/>
  <c r="AD13" i="19"/>
  <c r="Q5" i="21"/>
  <c r="AD86" i="19" l="1"/>
  <c r="AE56" i="19"/>
  <c r="AE58" i="19" s="1"/>
  <c r="R20" i="21" s="1"/>
  <c r="AD26" i="19"/>
  <c r="H20" i="21"/>
  <c r="AE86" i="19"/>
  <c r="AC28" i="19"/>
  <c r="G20" i="21"/>
  <c r="G18" i="21"/>
  <c r="AD56" i="19"/>
  <c r="G22" i="21"/>
  <c r="G16" i="21"/>
  <c r="I18" i="21"/>
  <c r="Q18" i="21"/>
  <c r="AE28" i="19"/>
  <c r="Q20" i="21" s="1"/>
  <c r="A70" i="1"/>
  <c r="AE88" i="19" l="1"/>
  <c r="S20" i="21" s="1"/>
  <c r="S18" i="21"/>
  <c r="Q105" i="20"/>
  <c r="N14" i="20"/>
  <c r="M44" i="20"/>
  <c r="H44" i="20"/>
  <c r="N105" i="20"/>
  <c r="Q14" i="20"/>
  <c r="P44" i="20"/>
  <c r="O105" i="20"/>
  <c r="P14" i="20"/>
  <c r="G14" i="20"/>
  <c r="N44" i="20"/>
  <c r="M105" i="20"/>
  <c r="H105" i="20"/>
  <c r="R14" i="20"/>
  <c r="Q44" i="20"/>
  <c r="P105" i="20"/>
  <c r="R105" i="20"/>
  <c r="M14" i="20"/>
  <c r="H14" i="20"/>
  <c r="G105" i="20"/>
  <c r="G44" i="20"/>
  <c r="O44" i="20"/>
  <c r="O14" i="20"/>
  <c r="R44" i="20"/>
  <c r="R18" i="21"/>
  <c r="H18" i="21"/>
  <c r="O109" i="19"/>
  <c r="R112" i="19"/>
  <c r="G45" i="20"/>
  <c r="R16" i="20"/>
  <c r="R45" i="20"/>
  <c r="M107" i="20"/>
  <c r="R53" i="20"/>
  <c r="M104" i="20"/>
  <c r="N111" i="19"/>
  <c r="R23" i="20"/>
  <c r="G56" i="20"/>
  <c r="M18" i="20"/>
  <c r="N15" i="20"/>
  <c r="N113" i="20"/>
  <c r="G20" i="20"/>
  <c r="R110" i="19"/>
  <c r="H113" i="19"/>
  <c r="I113" i="19" s="1"/>
  <c r="P15" i="21" s="1"/>
  <c r="R18" i="20"/>
  <c r="M108" i="20"/>
  <c r="R13" i="20"/>
  <c r="R15" i="20"/>
  <c r="G18" i="20"/>
  <c r="Q47" i="20"/>
  <c r="R24" i="20"/>
  <c r="Q50" i="20"/>
  <c r="R51" i="20"/>
  <c r="Q48" i="20"/>
  <c r="G114" i="20"/>
  <c r="P105" i="19"/>
  <c r="N109" i="19"/>
  <c r="R108" i="19"/>
  <c r="G111" i="20"/>
  <c r="Q49" i="20"/>
  <c r="M111" i="20"/>
  <c r="G23" i="20"/>
  <c r="N112" i="20"/>
  <c r="G16" i="20"/>
  <c r="G112" i="20"/>
  <c r="G110" i="20"/>
  <c r="G13" i="20"/>
  <c r="G113" i="20"/>
  <c r="N18" i="20"/>
  <c r="N107" i="19"/>
  <c r="R17" i="20"/>
  <c r="G48" i="20"/>
  <c r="G49" i="20"/>
  <c r="G22" i="20"/>
  <c r="N115" i="20"/>
  <c r="R19" i="20"/>
  <c r="N111" i="20"/>
  <c r="G118" i="20"/>
  <c r="O17" i="20"/>
  <c r="R106" i="19"/>
  <c r="Q46" i="20"/>
  <c r="R20" i="20"/>
  <c r="R43" i="20"/>
  <c r="G43" i="20"/>
  <c r="G50" i="20"/>
  <c r="G15" i="20"/>
  <c r="G109" i="20"/>
  <c r="M109" i="20"/>
  <c r="N104" i="20"/>
  <c r="N50" i="20"/>
  <c r="G27" i="20"/>
  <c r="G21" i="20"/>
  <c r="Q21" i="20"/>
  <c r="N105" i="19"/>
  <c r="O107" i="19"/>
  <c r="N113" i="19"/>
  <c r="Q107" i="20"/>
  <c r="M110" i="20"/>
  <c r="G29" i="20"/>
  <c r="N51" i="20"/>
  <c r="R22" i="20"/>
  <c r="Q52" i="20"/>
  <c r="N43" i="20"/>
  <c r="R46" i="20"/>
  <c r="G58" i="20"/>
  <c r="O111" i="19"/>
  <c r="O113" i="19"/>
  <c r="G17" i="20"/>
  <c r="R21" i="20"/>
  <c r="M114" i="20"/>
  <c r="R50" i="20"/>
  <c r="P23" i="20"/>
  <c r="N24" i="20"/>
  <c r="M106" i="20"/>
  <c r="H108" i="20"/>
  <c r="R47" i="20"/>
  <c r="R48" i="20"/>
  <c r="H20" i="20"/>
  <c r="R49" i="20"/>
  <c r="M115" i="20"/>
  <c r="N48" i="20"/>
  <c r="N110" i="20"/>
  <c r="D14" i="22"/>
  <c r="H104" i="20"/>
  <c r="M46" i="20"/>
  <c r="M113" i="20"/>
  <c r="D8" i="22"/>
  <c r="N22" i="20"/>
  <c r="H19" i="20"/>
  <c r="O113" i="20"/>
  <c r="F9" i="21"/>
  <c r="P107" i="20"/>
  <c r="H13" i="20"/>
  <c r="Q53" i="20"/>
  <c r="M19" i="20"/>
  <c r="Q111" i="20"/>
  <c r="Q19" i="20"/>
  <c r="O48" i="20"/>
  <c r="N23" i="20"/>
  <c r="P15" i="20"/>
  <c r="O104" i="20"/>
  <c r="Q115" i="20"/>
  <c r="O51" i="20"/>
  <c r="H21" i="20"/>
  <c r="P48" i="20"/>
  <c r="O46" i="20"/>
  <c r="H107" i="19"/>
  <c r="I107" i="19" s="1"/>
  <c r="P9" i="21" s="1"/>
  <c r="O19" i="20"/>
  <c r="P109" i="20"/>
  <c r="N21" i="20"/>
  <c r="G51" i="20"/>
  <c r="H27" i="20"/>
  <c r="Q20" i="20"/>
  <c r="N109" i="20"/>
  <c r="N49" i="20"/>
  <c r="O23" i="20"/>
  <c r="H48" i="20"/>
  <c r="M23" i="20"/>
  <c r="R107" i="20"/>
  <c r="P24" i="20"/>
  <c r="Q17" i="20"/>
  <c r="O45" i="20"/>
  <c r="M51" i="20"/>
  <c r="P50" i="20"/>
  <c r="M13" i="20"/>
  <c r="Q108" i="20"/>
  <c r="Q23" i="20"/>
  <c r="F10" i="21"/>
  <c r="O111" i="20"/>
  <c r="N47" i="20"/>
  <c r="Q43" i="20"/>
  <c r="P22" i="20"/>
  <c r="P108" i="20"/>
  <c r="O53" i="20"/>
  <c r="N106" i="20"/>
  <c r="H107" i="20"/>
  <c r="F12" i="21"/>
  <c r="P21" i="20"/>
  <c r="M112" i="20"/>
  <c r="H106" i="19"/>
  <c r="I106" i="19" s="1"/>
  <c r="P8" i="21" s="1"/>
  <c r="M45" i="20"/>
  <c r="N108" i="20"/>
  <c r="N114" i="20"/>
  <c r="N13" i="20"/>
  <c r="H106" i="20"/>
  <c r="R111" i="20"/>
  <c r="O13" i="20"/>
  <c r="R112" i="20"/>
  <c r="G104" i="20"/>
  <c r="G19" i="20"/>
  <c r="N52" i="20"/>
  <c r="O112" i="20"/>
  <c r="F6" i="22"/>
  <c r="H58" i="20"/>
  <c r="Q45" i="20"/>
  <c r="H52" i="20"/>
  <c r="G107" i="20"/>
  <c r="P52" i="20"/>
  <c r="R109" i="20"/>
  <c r="C10" i="22"/>
  <c r="D6" i="22"/>
  <c r="Q13" i="20"/>
  <c r="G120" i="20"/>
  <c r="H45" i="20"/>
  <c r="P13" i="20"/>
  <c r="H47" i="20"/>
  <c r="O115" i="20"/>
  <c r="Q113" i="20"/>
  <c r="H108" i="19"/>
  <c r="I108" i="19" s="1"/>
  <c r="P10" i="21" s="1"/>
  <c r="M43" i="20"/>
  <c r="N107" i="20"/>
  <c r="O18" i="20"/>
  <c r="P47" i="20"/>
  <c r="P114" i="20"/>
  <c r="P49" i="20"/>
  <c r="Q112" i="20"/>
  <c r="M20" i="20"/>
  <c r="G46" i="20"/>
  <c r="O43" i="20"/>
  <c r="N16" i="20"/>
  <c r="P112" i="20"/>
  <c r="H114" i="20"/>
  <c r="G106" i="20"/>
  <c r="M53" i="20"/>
  <c r="N17" i="20"/>
  <c r="M17" i="20"/>
  <c r="H113" i="20"/>
  <c r="Q51" i="20"/>
  <c r="R108" i="20"/>
  <c r="D15" i="22"/>
  <c r="Q18" i="20"/>
  <c r="O20" i="20"/>
  <c r="R52" i="20"/>
  <c r="R114" i="20"/>
  <c r="P16" i="20"/>
  <c r="G47" i="20"/>
  <c r="G52" i="20"/>
  <c r="G108" i="20"/>
  <c r="H46" i="20"/>
  <c r="O47" i="20"/>
  <c r="H56" i="20"/>
  <c r="Q15" i="20"/>
  <c r="H111" i="20"/>
  <c r="P110" i="20"/>
  <c r="Q22" i="20"/>
  <c r="H22" i="20"/>
  <c r="M47" i="20"/>
  <c r="Q109" i="20"/>
  <c r="O106" i="20"/>
  <c r="P20" i="20"/>
  <c r="H112" i="20"/>
  <c r="P108" i="19"/>
  <c r="N106" i="19"/>
  <c r="F13" i="21"/>
  <c r="H111" i="19"/>
  <c r="I111" i="19" s="1"/>
  <c r="P13" i="21" s="1"/>
  <c r="R105" i="19"/>
  <c r="C15" i="22"/>
  <c r="O107" i="20"/>
  <c r="M48" i="20"/>
  <c r="H109" i="20"/>
  <c r="O16" i="20"/>
  <c r="H110" i="20"/>
  <c r="O49" i="20"/>
  <c r="R113" i="20"/>
  <c r="P111" i="20"/>
  <c r="H18" i="20"/>
  <c r="P107" i="19"/>
  <c r="R107" i="19"/>
  <c r="P103" i="19"/>
  <c r="O110" i="19"/>
  <c r="P106" i="19"/>
  <c r="Q111" i="19"/>
  <c r="P45" i="20"/>
  <c r="H119" i="19"/>
  <c r="H120" i="20"/>
  <c r="H103" i="19"/>
  <c r="I103" i="19" s="1"/>
  <c r="P5" i="21" s="1"/>
  <c r="O110" i="20"/>
  <c r="Q110" i="20"/>
  <c r="H110" i="19"/>
  <c r="I110" i="19" s="1"/>
  <c r="P12" i="21" s="1"/>
  <c r="H16" i="20"/>
  <c r="P53" i="20"/>
  <c r="P106" i="20"/>
  <c r="O15" i="20"/>
  <c r="F14" i="21"/>
  <c r="Q112" i="19"/>
  <c r="N108" i="19"/>
  <c r="N20" i="20"/>
  <c r="P115" i="20"/>
  <c r="R110" i="20"/>
  <c r="H50" i="20"/>
  <c r="N19" i="20"/>
  <c r="M50" i="20"/>
  <c r="M21" i="20"/>
  <c r="H43" i="20"/>
  <c r="O108" i="19"/>
  <c r="N110" i="19"/>
  <c r="Q105" i="19"/>
  <c r="R109" i="19"/>
  <c r="Q16" i="20"/>
  <c r="R106" i="20"/>
  <c r="O24" i="20"/>
  <c r="O108" i="20"/>
  <c r="M49" i="20"/>
  <c r="P113" i="20"/>
  <c r="P43" i="20"/>
  <c r="M15" i="20"/>
  <c r="Q104" i="20"/>
  <c r="H29" i="20"/>
  <c r="H15" i="20"/>
  <c r="I15" i="20" s="1"/>
  <c r="M8" i="22" s="1"/>
  <c r="H17" i="20"/>
  <c r="H118" i="20"/>
  <c r="O114" i="19"/>
  <c r="Q108" i="19"/>
  <c r="Q106" i="19"/>
  <c r="P111" i="19"/>
  <c r="R111" i="19"/>
  <c r="Q113" i="19"/>
  <c r="H117" i="19"/>
  <c r="I117" i="19" s="1"/>
  <c r="O21" i="20"/>
  <c r="P46" i="20"/>
  <c r="P51" i="20"/>
  <c r="M52" i="20"/>
  <c r="H109" i="19"/>
  <c r="I109" i="19" s="1"/>
  <c r="P11" i="21" s="1"/>
  <c r="N45" i="20"/>
  <c r="P114" i="19"/>
  <c r="R103" i="19"/>
  <c r="O105" i="19"/>
  <c r="F15" i="21"/>
  <c r="P110" i="19"/>
  <c r="P112" i="19"/>
  <c r="Q110" i="19"/>
  <c r="N112" i="19"/>
  <c r="O50" i="20"/>
  <c r="O52" i="20"/>
  <c r="H23" i="20"/>
  <c r="P104" i="20"/>
  <c r="M22" i="20"/>
  <c r="R104" i="20"/>
  <c r="P18" i="20"/>
  <c r="P19" i="20"/>
  <c r="R115" i="20"/>
  <c r="D12" i="22"/>
  <c r="N114" i="19"/>
  <c r="H112" i="19"/>
  <c r="I112" i="19" s="1"/>
  <c r="P14" i="21" s="1"/>
  <c r="N103" i="19"/>
  <c r="O112" i="19"/>
  <c r="Q103" i="19"/>
  <c r="Q109" i="19"/>
  <c r="O106" i="19"/>
  <c r="Q107" i="19"/>
  <c r="M24" i="20"/>
  <c r="O22" i="20"/>
  <c r="Q114" i="20"/>
  <c r="N53" i="20"/>
  <c r="Q106" i="20"/>
  <c r="H105" i="19"/>
  <c r="I105" i="19" s="1"/>
  <c r="P7" i="21" s="1"/>
  <c r="P17" i="20"/>
  <c r="Q24" i="20"/>
  <c r="O109" i="20"/>
  <c r="N46" i="20"/>
  <c r="H49" i="20"/>
  <c r="I49" i="20" s="1"/>
  <c r="N12" i="22" s="1"/>
  <c r="O114" i="20"/>
  <c r="H51" i="20"/>
  <c r="M16" i="20"/>
  <c r="R114" i="19"/>
  <c r="Q114" i="19"/>
  <c r="P113" i="19"/>
  <c r="R113" i="19"/>
  <c r="O103" i="19"/>
  <c r="P109" i="19"/>
  <c r="I110" i="20" l="1"/>
  <c r="P12" i="22" s="1"/>
  <c r="I45" i="20"/>
  <c r="N8" i="22" s="1"/>
  <c r="I23" i="20"/>
  <c r="M15" i="22" s="1"/>
  <c r="I14" i="20"/>
  <c r="M7" i="22" s="1"/>
  <c r="I51" i="20"/>
  <c r="N14" i="22" s="1"/>
  <c r="I105" i="20"/>
  <c r="P7" i="22" s="1"/>
  <c r="AC105" i="20"/>
  <c r="AE105" i="20" s="1"/>
  <c r="I44" i="20"/>
  <c r="N7" i="22" s="1"/>
  <c r="AC44" i="20"/>
  <c r="AE44" i="20" s="1"/>
  <c r="AC14" i="20"/>
  <c r="AE14" i="20" s="1"/>
  <c r="I112" i="20"/>
  <c r="P14" i="22" s="1"/>
  <c r="I113" i="20"/>
  <c r="I43" i="20"/>
  <c r="N6" i="22" s="1"/>
  <c r="D11" i="22"/>
  <c r="F12" i="22"/>
  <c r="C12" i="22"/>
  <c r="C11" i="22"/>
  <c r="R117" i="19"/>
  <c r="F5" i="21"/>
  <c r="F7" i="21"/>
  <c r="F11" i="21"/>
  <c r="I48" i="20"/>
  <c r="N11" i="22" s="1"/>
  <c r="I20" i="20"/>
  <c r="M13" i="22" s="1"/>
  <c r="I109" i="20"/>
  <c r="P11" i="22" s="1"/>
  <c r="I56" i="20"/>
  <c r="I111" i="20"/>
  <c r="P13" i="22" s="1"/>
  <c r="I21" i="20"/>
  <c r="M14" i="22" s="1"/>
  <c r="C8" i="22"/>
  <c r="F13" i="22"/>
  <c r="D10" i="22"/>
  <c r="C6" i="22"/>
  <c r="AC47" i="20"/>
  <c r="AE47" i="20" s="1"/>
  <c r="R10" i="22" s="1"/>
  <c r="C9" i="22"/>
  <c r="F15" i="22"/>
  <c r="D9" i="22"/>
  <c r="D13" i="22"/>
  <c r="F14" i="22"/>
  <c r="I27" i="20"/>
  <c r="C14" i="22"/>
  <c r="AC48" i="20"/>
  <c r="AE48" i="20" s="1"/>
  <c r="I46" i="20"/>
  <c r="N9" i="22" s="1"/>
  <c r="F8" i="21"/>
  <c r="J11" i="21"/>
  <c r="AC49" i="20"/>
  <c r="AE49" i="20" s="1"/>
  <c r="R12" i="22" s="1"/>
  <c r="P118" i="20"/>
  <c r="I50" i="20"/>
  <c r="N13" i="22" s="1"/>
  <c r="I114" i="20"/>
  <c r="P15" i="22" s="1"/>
  <c r="I13" i="20"/>
  <c r="M6" i="22" s="1"/>
  <c r="I16" i="20"/>
  <c r="M9" i="22" s="1"/>
  <c r="F11" i="22"/>
  <c r="I22" i="20"/>
  <c r="J16" i="21"/>
  <c r="AC112" i="19"/>
  <c r="AE112" i="19" s="1"/>
  <c r="T14" i="21" s="1"/>
  <c r="AC108" i="19"/>
  <c r="AE108" i="19" s="1"/>
  <c r="T10" i="21" s="1"/>
  <c r="P117" i="19"/>
  <c r="R118" i="20"/>
  <c r="AC110" i="19"/>
  <c r="AE110" i="19" s="1"/>
  <c r="T12" i="21" s="1"/>
  <c r="Q117" i="19"/>
  <c r="AC15" i="20"/>
  <c r="AC113" i="19"/>
  <c r="AE113" i="19" s="1"/>
  <c r="T15" i="21" s="1"/>
  <c r="AC109" i="19"/>
  <c r="AE109" i="19" s="1"/>
  <c r="T11" i="21" s="1"/>
  <c r="AC105" i="19"/>
  <c r="AE105" i="19" s="1"/>
  <c r="T7" i="21" s="1"/>
  <c r="AC114" i="19"/>
  <c r="I118" i="20"/>
  <c r="AC16" i="20"/>
  <c r="AE16" i="20" s="1"/>
  <c r="I17" i="20"/>
  <c r="M10" i="22" s="1"/>
  <c r="AC106" i="19"/>
  <c r="AE106" i="19" s="1"/>
  <c r="T8" i="21" s="1"/>
  <c r="N117" i="19"/>
  <c r="AC103" i="19"/>
  <c r="I18" i="20"/>
  <c r="M11" i="22" s="1"/>
  <c r="O117" i="19"/>
  <c r="AC107" i="19"/>
  <c r="AE107" i="19" s="1"/>
  <c r="T9" i="21" s="1"/>
  <c r="AC111" i="19"/>
  <c r="AE111" i="19" s="1"/>
  <c r="T13" i="21" s="1"/>
  <c r="AC24" i="20"/>
  <c r="AC120" i="20"/>
  <c r="I120" i="20"/>
  <c r="AE120" i="20" s="1"/>
  <c r="P27" i="20"/>
  <c r="N27" i="20"/>
  <c r="AC51" i="20"/>
  <c r="AE51" i="20" s="1"/>
  <c r="R14" i="22" s="1"/>
  <c r="AC115" i="20"/>
  <c r="AC110" i="20"/>
  <c r="AE110" i="20" s="1"/>
  <c r="T12" i="22" s="1"/>
  <c r="N118" i="20"/>
  <c r="AC53" i="20"/>
  <c r="AC23" i="20"/>
  <c r="AE23" i="20" s="1"/>
  <c r="Q15" i="22" s="1"/>
  <c r="AC19" i="20"/>
  <c r="AE19" i="20" s="1"/>
  <c r="Q12" i="22" s="1"/>
  <c r="AC113" i="20"/>
  <c r="AE113" i="20" s="1"/>
  <c r="I104" i="20"/>
  <c r="P6" i="22" s="1"/>
  <c r="C13" i="22"/>
  <c r="R56" i="20"/>
  <c r="R27" i="20"/>
  <c r="I29" i="20"/>
  <c r="AE29" i="20" s="1"/>
  <c r="AC29" i="20"/>
  <c r="AC17" i="20"/>
  <c r="AE17" i="20" s="1"/>
  <c r="Q10" i="22" s="1"/>
  <c r="O56" i="20"/>
  <c r="Q27" i="20"/>
  <c r="AC107" i="20"/>
  <c r="AE107" i="20" s="1"/>
  <c r="T9" i="22" s="1"/>
  <c r="P56" i="20"/>
  <c r="I119" i="19"/>
  <c r="AE119" i="19" s="1"/>
  <c r="AC119" i="19"/>
  <c r="AC112" i="20"/>
  <c r="AE112" i="20" s="1"/>
  <c r="T14" i="22" s="1"/>
  <c r="O118" i="20"/>
  <c r="AC106" i="20"/>
  <c r="AE106" i="20" s="1"/>
  <c r="T8" i="22" s="1"/>
  <c r="AC109" i="20"/>
  <c r="AE109" i="20" s="1"/>
  <c r="T11" i="22" s="1"/>
  <c r="AC108" i="20"/>
  <c r="AE108" i="20" s="1"/>
  <c r="T10" i="22" s="1"/>
  <c r="AC22" i="20"/>
  <c r="AE22" i="20" s="1"/>
  <c r="AC43" i="20"/>
  <c r="M56" i="20"/>
  <c r="AC13" i="20"/>
  <c r="M27" i="20"/>
  <c r="F10" i="22"/>
  <c r="AC114" i="20"/>
  <c r="AE114" i="20" s="1"/>
  <c r="T15" i="22" s="1"/>
  <c r="N56" i="20"/>
  <c r="I52" i="20"/>
  <c r="N15" i="22" s="1"/>
  <c r="O27" i="20"/>
  <c r="AC45" i="20"/>
  <c r="AE45" i="20" s="1"/>
  <c r="R8" i="22" s="1"/>
  <c r="F9" i="22"/>
  <c r="AC46" i="20"/>
  <c r="AE46" i="20" s="1"/>
  <c r="R9" i="22" s="1"/>
  <c r="I108" i="20"/>
  <c r="P10" i="22" s="1"/>
  <c r="AC52" i="20"/>
  <c r="AE52" i="20" s="1"/>
  <c r="R15" i="22" s="1"/>
  <c r="AC21" i="20"/>
  <c r="AE21" i="20" s="1"/>
  <c r="Q14" i="22" s="1"/>
  <c r="AC50" i="20"/>
  <c r="AE50" i="20" s="1"/>
  <c r="R13" i="22" s="1"/>
  <c r="I47" i="20"/>
  <c r="N10" i="22" s="1"/>
  <c r="AC58" i="20"/>
  <c r="I58" i="20"/>
  <c r="AE58" i="20" s="1"/>
  <c r="Q56" i="20"/>
  <c r="I19" i="20"/>
  <c r="M12" i="22" s="1"/>
  <c r="Q118" i="20"/>
  <c r="AC20" i="20"/>
  <c r="AE20" i="20" s="1"/>
  <c r="Q13" i="22" s="1"/>
  <c r="F8" i="22"/>
  <c r="I106" i="20"/>
  <c r="P8" i="22" s="1"/>
  <c r="I107" i="20"/>
  <c r="P9" i="22" s="1"/>
  <c r="AC111" i="20"/>
  <c r="AE111" i="20" s="1"/>
  <c r="T13" i="22" s="1"/>
  <c r="AC18" i="20"/>
  <c r="AE18" i="20" s="1"/>
  <c r="Q11" i="22" s="1"/>
  <c r="M118" i="20"/>
  <c r="AC104" i="20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2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5" i="7"/>
  <c r="F2" i="7"/>
  <c r="AD16" i="20" l="1"/>
  <c r="Q9" i="22"/>
  <c r="AD105" i="20"/>
  <c r="T7" i="22"/>
  <c r="AD14" i="20"/>
  <c r="Q7" i="22"/>
  <c r="AD44" i="20"/>
  <c r="R7" i="22"/>
  <c r="AD48" i="20"/>
  <c r="R11" i="22"/>
  <c r="AD47" i="20"/>
  <c r="AE15" i="20"/>
  <c r="AC26" i="20"/>
  <c r="AE26" i="20" s="1"/>
  <c r="Q18" i="22" s="1"/>
  <c r="AD49" i="20"/>
  <c r="J9" i="21"/>
  <c r="J12" i="21"/>
  <c r="J13" i="21"/>
  <c r="J10" i="21"/>
  <c r="AD108" i="19"/>
  <c r="AD112" i="19"/>
  <c r="J18" i="21"/>
  <c r="J8" i="21"/>
  <c r="J7" i="21"/>
  <c r="J14" i="21"/>
  <c r="J15" i="21"/>
  <c r="AD106" i="19"/>
  <c r="AD113" i="19"/>
  <c r="AD110" i="19"/>
  <c r="AD114" i="19"/>
  <c r="AE114" i="19"/>
  <c r="T16" i="21" s="1"/>
  <c r="AD105" i="19"/>
  <c r="AD111" i="19"/>
  <c r="AD107" i="19"/>
  <c r="AC116" i="19"/>
  <c r="AE116" i="19" s="1"/>
  <c r="T18" i="21" s="1"/>
  <c r="AE103" i="19"/>
  <c r="AD109" i="19"/>
  <c r="H21" i="22"/>
  <c r="H22" i="22"/>
  <c r="J14" i="22"/>
  <c r="AD108" i="20"/>
  <c r="AD109" i="20"/>
  <c r="G8" i="22"/>
  <c r="H10" i="22"/>
  <c r="AD113" i="20"/>
  <c r="H15" i="22"/>
  <c r="J22" i="21"/>
  <c r="J21" i="21"/>
  <c r="H12" i="22"/>
  <c r="G16" i="22"/>
  <c r="AE43" i="20"/>
  <c r="AC55" i="20"/>
  <c r="AE55" i="20" s="1"/>
  <c r="R18" i="22" s="1"/>
  <c r="AD22" i="20"/>
  <c r="J9" i="22"/>
  <c r="AD112" i="20"/>
  <c r="AE120" i="19"/>
  <c r="T22" i="21" s="1"/>
  <c r="T21" i="21"/>
  <c r="H11" i="22"/>
  <c r="J11" i="22"/>
  <c r="J8" i="22"/>
  <c r="G11" i="22"/>
  <c r="AD19" i="20"/>
  <c r="AD115" i="20"/>
  <c r="AE115" i="20"/>
  <c r="T16" i="22" s="1"/>
  <c r="AC117" i="20"/>
  <c r="AE117" i="20" s="1"/>
  <c r="T18" i="22" s="1"/>
  <c r="AE104" i="20"/>
  <c r="AD20" i="20"/>
  <c r="G10" i="22"/>
  <c r="AD114" i="20"/>
  <c r="G14" i="22"/>
  <c r="AD106" i="20"/>
  <c r="AD107" i="20"/>
  <c r="AD17" i="20"/>
  <c r="AE121" i="20"/>
  <c r="T22" i="22" s="1"/>
  <c r="T21" i="22"/>
  <c r="AD18" i="20"/>
  <c r="H9" i="22"/>
  <c r="AE13" i="20"/>
  <c r="Q6" i="22" s="1"/>
  <c r="J12" i="22"/>
  <c r="G15" i="22"/>
  <c r="AD23" i="20"/>
  <c r="AD50" i="20"/>
  <c r="G13" i="22"/>
  <c r="AD45" i="20"/>
  <c r="H8" i="22"/>
  <c r="Q21" i="22"/>
  <c r="AE30" i="20"/>
  <c r="Q22" i="22" s="1"/>
  <c r="AD53" i="20"/>
  <c r="AE53" i="20"/>
  <c r="R16" i="22" s="1"/>
  <c r="AD111" i="20"/>
  <c r="H13" i="22"/>
  <c r="AD21" i="20"/>
  <c r="J10" i="22"/>
  <c r="G18" i="22"/>
  <c r="AD51" i="20"/>
  <c r="G9" i="22"/>
  <c r="J13" i="22"/>
  <c r="AE59" i="20"/>
  <c r="R22" i="22" s="1"/>
  <c r="R21" i="22"/>
  <c r="H18" i="22"/>
  <c r="AD46" i="20"/>
  <c r="J18" i="22"/>
  <c r="J16" i="22"/>
  <c r="G22" i="22"/>
  <c r="G21" i="22"/>
  <c r="J22" i="22"/>
  <c r="J21" i="22"/>
  <c r="H16" i="22"/>
  <c r="H14" i="22"/>
  <c r="AD110" i="20"/>
  <c r="AD52" i="20"/>
  <c r="G12" i="22"/>
  <c r="J15" i="22"/>
  <c r="AD24" i="20"/>
  <c r="AE24" i="20"/>
  <c r="Q16" i="22" s="1"/>
  <c r="AD15" i="20" l="1"/>
  <c r="Q8" i="22"/>
  <c r="AC57" i="20"/>
  <c r="AE57" i="20"/>
  <c r="R20" i="22" s="1"/>
  <c r="J20" i="21"/>
  <c r="AE119" i="20"/>
  <c r="T20" i="22" s="1"/>
  <c r="AE28" i="20"/>
  <c r="Q20" i="22" s="1"/>
  <c r="AC119" i="20"/>
  <c r="AC118" i="19"/>
  <c r="J20" i="22"/>
  <c r="AE118" i="19"/>
  <c r="T20" i="21" s="1"/>
  <c r="J5" i="21"/>
  <c r="G20" i="22"/>
  <c r="T5" i="21"/>
  <c r="AD103" i="19"/>
  <c r="AD116" i="19" s="1"/>
  <c r="G6" i="22"/>
  <c r="AD13" i="20"/>
  <c r="AD26" i="20" s="1"/>
  <c r="H20" i="22"/>
  <c r="J6" i="22"/>
  <c r="R6" i="22"/>
  <c r="AD43" i="20"/>
  <c r="AD55" i="20" s="1"/>
  <c r="H6" i="22"/>
  <c r="AD104" i="20"/>
  <c r="AD117" i="20" s="1"/>
  <c r="T6" i="22"/>
  <c r="AC28" i="20"/>
</calcChain>
</file>

<file path=xl/sharedStrings.xml><?xml version="1.0" encoding="utf-8"?>
<sst xmlns="http://schemas.openxmlformats.org/spreadsheetml/2006/main" count="596" uniqueCount="110">
  <si>
    <t>CLUSTER_GT</t>
  </si>
  <si>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</si>
  <si>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</si>
  <si>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</si>
  <si>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</si>
  <si>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</si>
  <si>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</si>
  <si>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</si>
  <si>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</si>
  <si>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POP_EMP</t>
  </si>
  <si>
    <t>PCT_HH_NO_VEH</t>
  </si>
  <si>
    <t>TSD_POP_PCT</t>
  </si>
  <si>
    <t>POP_EMP_log_FAC</t>
  </si>
  <si>
    <t>PCT_HH_NO_VEH_FAC</t>
  </si>
  <si>
    <t>TSD_POP_PCT_FAC</t>
  </si>
  <si>
    <t>Bus Factors Affecting Change</t>
  </si>
  <si>
    <t>Rail Factors Affecting Change</t>
  </si>
  <si>
    <t>TOTAL_MED_INC_INDIV_2018</t>
  </si>
  <si>
    <t>GAS_PRICE_2018</t>
  </si>
  <si>
    <t>FARE_per_UPT_2018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</si>
  <si>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</si>
  <si>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</si>
  <si>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</si>
  <si>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</si>
  <si>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</si>
  <si>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</si>
  <si>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</si>
  <si>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Percent of HHs with 0 Vehicles</t>
  </si>
  <si>
    <t>Modeled Ridership</t>
  </si>
  <si>
    <t>UPT_ADJ_original</t>
  </si>
  <si>
    <t>VRM_ADJ_original</t>
  </si>
  <si>
    <t>FARE_per_UPT_original</t>
  </si>
  <si>
    <t>PCT_HH_NO_VEH_original</t>
  </si>
  <si>
    <t>GasPrice_original</t>
  </si>
  <si>
    <t>POP_CENSUSTRACT_original</t>
  </si>
  <si>
    <t>POP_EMP_original</t>
  </si>
  <si>
    <t>UPT_ADJ_difference</t>
  </si>
  <si>
    <t>VRM_ADJ_difference</t>
  </si>
  <si>
    <t>FARE_per_UPT_difference</t>
  </si>
  <si>
    <t>PCT_HH_NO_VEH_difference</t>
  </si>
  <si>
    <t>GasPrice_difference</t>
  </si>
  <si>
    <t>POP_CENSUSTRACT_difference</t>
  </si>
  <si>
    <t>POP_EMP_difference</t>
  </si>
  <si>
    <t>FARE_per_UPT_difference_PCT</t>
  </si>
  <si>
    <t>UPT_ADJ_difference_PCT</t>
  </si>
  <si>
    <t>Rail Mode</t>
  </si>
  <si>
    <t>VRM_ADJ_difference_PCT</t>
  </si>
  <si>
    <t>PCT_HH_NO_VEH_difference_PCT</t>
  </si>
  <si>
    <t>POP_EMP_difference_PCT</t>
  </si>
  <si>
    <t>POP_CENSUSTRACT_difference_PCT</t>
  </si>
  <si>
    <t>GasPrice_difference_PCT</t>
  </si>
  <si>
    <t>% Diff</t>
  </si>
  <si>
    <t>col num</t>
  </si>
  <si>
    <t>Absolute</t>
  </si>
  <si>
    <t>Factors Affecting Change</t>
  </si>
  <si>
    <t>Coeff.</t>
  </si>
  <si>
    <t>Sum of Known Factors</t>
  </si>
  <si>
    <t>Bus</t>
  </si>
  <si>
    <t>New York</t>
  </si>
  <si>
    <t>Unknown Factors</t>
  </si>
  <si>
    <t>JTW_HOME_PCT</t>
  </si>
  <si>
    <t>YEARS_SINCE_TNC_BUS</t>
  </si>
  <si>
    <t>FARE_per_UPT_2018_log_FAC</t>
  </si>
  <si>
    <t>GAS_PRICE_2018_log_FAC</t>
  </si>
  <si>
    <t>TOTAL_MED_INC_INDIV_2018_log_FAC</t>
  </si>
  <si>
    <t>JTW_HOME_PCT_FAC</t>
  </si>
  <si>
    <t>YEARS_SINCE_TNC_BUS_FAC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</si>
  <si>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</si>
  <si>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</si>
  <si>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</si>
  <si>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</si>
  <si>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</si>
  <si>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</si>
  <si>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</si>
  <si>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</si>
  <si>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</si>
  <si>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</si>
  <si>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</si>
  <si>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</si>
  <si>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scooter_flag</t>
  </si>
  <si>
    <t>scooter_flag_FAC</t>
  </si>
  <si>
    <t>New_Reporter</t>
  </si>
  <si>
    <t>Median Per Capita Income (2018$)</t>
  </si>
  <si>
    <t>% Working at Home</t>
  </si>
  <si>
    <t>Years Since Ride-hail Start</t>
  </si>
  <si>
    <t>Scooter Flag</t>
  </si>
  <si>
    <t>Transit Supportive Density Pop Share</t>
  </si>
  <si>
    <t>Population + Employment</t>
  </si>
  <si>
    <t>Average Gas Price (2018$)</t>
  </si>
  <si>
    <t>Total Observed Ridership</t>
  </si>
  <si>
    <t>Average Values</t>
  </si>
  <si>
    <t>Average Fare (2018$)</t>
  </si>
  <si>
    <t>% of HHs with 0 Vehicles</t>
  </si>
  <si>
    <t>New Reporters</t>
  </si>
  <si>
    <t>UPT_ADJ_first_year</t>
  </si>
  <si>
    <t>Absolute (applied to modeled ridership)</t>
  </si>
  <si>
    <t>Total Ridership Change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</si>
  <si>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</si>
  <si>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</si>
  <si>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</si>
  <si>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</si>
  <si>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</si>
  <si>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</si>
  <si>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</si>
  <si>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</si>
  <si>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</si>
  <si>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VRM_ADJ_BUS</t>
  </si>
  <si>
    <t>VRM_ADJ_RAIL</t>
  </si>
  <si>
    <t>VRM_ADJ_BUS_log_FAC</t>
  </si>
  <si>
    <t>VRM_ADJ_RAIL_log_FAC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</si>
</sst>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69">
    <xf numFmtId="0" fontId="0" fillId="0" borderId="0" xfId="0"/>
    <xf numFmtId="0" fontId="3" fillId="0" borderId="0" xfId="0" applyFont="1"/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7" fillId="4" borderId="0" xfId="3" applyFont="1" applyFill="1" applyBorder="1" applyAlignment="1">
      <alignment horizontal="right" vertical="center"/>
    </xf>
    <xf numFmtId="0" fontId="6" fillId="0" borderId="3" xfId="0" applyFont="1" applyBorder="1" applyAlignment="1">
      <alignment vertical="center" wrapText="1"/>
    </xf>
    <xf numFmtId="0" fontId="7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5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5" fontId="4" fillId="0" borderId="2" xfId="0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/>
    </xf>
    <xf numFmtId="165" fontId="4" fillId="0" borderId="6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164" fontId="4" fillId="0" borderId="6" xfId="1" applyNumberFormat="1" applyFont="1" applyFill="1" applyBorder="1" applyAlignment="1">
      <alignment vertical="center"/>
    </xf>
    <xf numFmtId="167" fontId="4" fillId="0" borderId="6" xfId="2" applyNumberFormat="1" applyFont="1" applyFill="1" applyBorder="1" applyAlignment="1">
      <alignment horizontal="right" vertical="center"/>
    </xf>
    <xf numFmtId="166" fontId="4" fillId="0" borderId="6" xfId="2" applyNumberFormat="1" applyFont="1" applyFill="1" applyBorder="1" applyAlignment="1">
      <alignment vertical="center"/>
    </xf>
    <xf numFmtId="168" fontId="4" fillId="0" borderId="6" xfId="0" applyNumberFormat="1" applyFont="1" applyFill="1" applyBorder="1" applyAlignment="1">
      <alignment vertical="center"/>
    </xf>
    <xf numFmtId="167" fontId="4" fillId="0" borderId="6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vertical="center"/>
    </xf>
    <xf numFmtId="166" fontId="5" fillId="0" borderId="0" xfId="2" applyNumberFormat="1" applyFont="1" applyFill="1" applyBorder="1" applyAlignment="1">
      <alignment horizontal="right" vertical="center"/>
    </xf>
    <xf numFmtId="166" fontId="5" fillId="0" borderId="0" xfId="2" applyNumberFormat="1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8" fontId="5" fillId="0" borderId="0" xfId="0" applyNumberFormat="1" applyFont="1" applyFill="1" applyBorder="1" applyAlignment="1">
      <alignment vertical="center"/>
    </xf>
    <xf numFmtId="167" fontId="5" fillId="0" borderId="0" xfId="2" applyNumberFormat="1" applyFont="1" applyFill="1" applyBorder="1" applyAlignment="1">
      <alignment vertical="center"/>
    </xf>
    <xf numFmtId="164" fontId="4" fillId="0" borderId="2" xfId="0" applyNumberFormat="1" applyFont="1" applyFill="1" applyBorder="1" applyAlignment="1">
      <alignment vertical="center"/>
    </xf>
    <xf numFmtId="164" fontId="4" fillId="0" borderId="3" xfId="1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horizontal="right"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6" fillId="6" borderId="5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vertical="center" wrapText="1"/>
    </xf>
    <xf numFmtId="0" fontId="7" fillId="6" borderId="0" xfId="3" applyFont="1" applyFill="1" applyBorder="1" applyAlignment="1">
      <alignment horizontal="right" vertical="center"/>
    </xf>
    <xf numFmtId="0" fontId="6" fillId="6" borderId="3" xfId="0" applyFont="1" applyFill="1" applyBorder="1" applyAlignment="1">
      <alignment vertical="center" wrapText="1"/>
    </xf>
    <xf numFmtId="0" fontId="7" fillId="6" borderId="3" xfId="3" applyFont="1" applyFill="1" applyBorder="1" applyAlignment="1">
      <alignment horizontal="right" vertical="center"/>
    </xf>
    <xf numFmtId="0" fontId="4" fillId="6" borderId="3" xfId="0" applyFont="1" applyFill="1" applyBorder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vertical="center"/>
    </xf>
    <xf numFmtId="164" fontId="4" fillId="6" borderId="0" xfId="1" applyNumberFormat="1" applyFont="1" applyFill="1" applyBorder="1" applyAlignment="1">
      <alignment vertical="center"/>
    </xf>
    <xf numFmtId="167" fontId="4" fillId="6" borderId="0" xfId="2" applyNumberFormat="1" applyFont="1" applyFill="1" applyBorder="1" applyAlignment="1">
      <alignment horizontal="right" vertical="center"/>
    </xf>
    <xf numFmtId="166" fontId="4" fillId="6" borderId="0" xfId="2" applyNumberFormat="1" applyFont="1" applyFill="1" applyBorder="1" applyAlignment="1">
      <alignment vertical="center"/>
    </xf>
    <xf numFmtId="168" fontId="4" fillId="6" borderId="0" xfId="0" applyNumberFormat="1" applyFont="1" applyFill="1" applyBorder="1" applyAlignment="1">
      <alignment vertical="center"/>
    </xf>
    <xf numFmtId="167" fontId="4" fillId="6" borderId="0" xfId="2" applyNumberFormat="1" applyFont="1" applyFill="1" applyBorder="1" applyAlignment="1">
      <alignment vertical="center"/>
    </xf>
    <xf numFmtId="43" fontId="4" fillId="6" borderId="0" xfId="1" applyNumberFormat="1" applyFont="1" applyFill="1" applyBorder="1" applyAlignment="1">
      <alignment vertical="center"/>
    </xf>
    <xf numFmtId="169" fontId="4" fillId="6" borderId="0" xfId="1" applyNumberFormat="1" applyFont="1" applyFill="1" applyBorder="1" applyAlignment="1">
      <alignment vertical="center"/>
    </xf>
    <xf numFmtId="169" fontId="4" fillId="6" borderId="2" xfId="1" applyNumberFormat="1" applyFont="1" applyFill="1" applyBorder="1" applyAlignment="1">
      <alignment vertical="center"/>
    </xf>
    <xf numFmtId="167" fontId="4" fillId="6" borderId="2" xfId="2" applyNumberFormat="1" applyFont="1" applyFill="1" applyBorder="1" applyAlignment="1">
      <alignment horizontal="right" vertical="center"/>
    </xf>
    <xf numFmtId="166" fontId="4" fillId="6" borderId="2" xfId="2" applyNumberFormat="1" applyFont="1" applyFill="1" applyBorder="1" applyAlignment="1">
      <alignment vertical="center"/>
    </xf>
    <xf numFmtId="164" fontId="4" fillId="6" borderId="2" xfId="1" applyNumberFormat="1" applyFont="1" applyFill="1" applyBorder="1" applyAlignment="1">
      <alignment vertical="center"/>
    </xf>
    <xf numFmtId="168" fontId="4" fillId="6" borderId="2" xfId="0" applyNumberFormat="1" applyFont="1" applyFill="1" applyBorder="1" applyAlignment="1">
      <alignment vertical="center"/>
    </xf>
    <xf numFmtId="167" fontId="4" fillId="6" borderId="2" xfId="2" applyNumberFormat="1" applyFont="1" applyFill="1" applyBorder="1" applyAlignment="1">
      <alignment vertical="center"/>
    </xf>
    <xf numFmtId="0" fontId="4" fillId="6" borderId="6" xfId="0" applyFont="1" applyFill="1" applyBorder="1" applyAlignment="1">
      <alignment vertical="center" wrapText="1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164" fontId="4" fillId="6" borderId="6" xfId="1" applyNumberFormat="1" applyFont="1" applyFill="1" applyBorder="1" applyAlignment="1">
      <alignment vertical="center"/>
    </xf>
    <xf numFmtId="167" fontId="4" fillId="6" borderId="6" xfId="2" applyNumberFormat="1" applyFont="1" applyFill="1" applyBorder="1" applyAlignment="1">
      <alignment horizontal="right" vertical="center"/>
    </xf>
    <xf numFmtId="166" fontId="4" fillId="6" borderId="6" xfId="2" applyNumberFormat="1" applyFont="1" applyFill="1" applyBorder="1" applyAlignment="1">
      <alignment vertical="center"/>
    </xf>
    <xf numFmtId="168" fontId="4" fillId="6" borderId="6" xfId="0" applyNumberFormat="1" applyFont="1" applyFill="1" applyBorder="1" applyAlignment="1">
      <alignment vertical="center"/>
    </xf>
    <xf numFmtId="167" fontId="4" fillId="6" borderId="6" xfId="2" applyNumberFormat="1" applyFont="1" applyFill="1" applyBorder="1" applyAlignment="1">
      <alignment vertical="center"/>
    </xf>
    <xf numFmtId="0" fontId="4" fillId="6" borderId="0" xfId="0" applyFont="1" applyFill="1" applyBorder="1" applyAlignment="1">
      <alignment horizontal="right" vertical="center"/>
    </xf>
    <xf numFmtId="165" fontId="4" fillId="6" borderId="0" xfId="0" applyNumberFormat="1" applyFont="1" applyFill="1" applyBorder="1" applyAlignment="1">
      <alignment vertical="center"/>
    </xf>
    <xf numFmtId="0" fontId="5" fillId="6" borderId="0" xfId="0" applyFont="1" applyFill="1" applyBorder="1" applyAlignment="1">
      <alignment vertical="center" wrapText="1"/>
    </xf>
    <xf numFmtId="0" fontId="5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vertical="center"/>
    </xf>
    <xf numFmtId="165" fontId="5" fillId="6" borderId="0" xfId="0" applyNumberFormat="1" applyFont="1" applyFill="1" applyBorder="1" applyAlignment="1">
      <alignment vertical="center"/>
    </xf>
    <xf numFmtId="164" fontId="5" fillId="6" borderId="0" xfId="1" applyNumberFormat="1" applyFont="1" applyFill="1" applyBorder="1" applyAlignment="1">
      <alignment vertical="center"/>
    </xf>
    <xf numFmtId="166" fontId="5" fillId="6" borderId="0" xfId="2" applyNumberFormat="1" applyFont="1" applyFill="1" applyBorder="1" applyAlignment="1">
      <alignment horizontal="right" vertical="center"/>
    </xf>
    <xf numFmtId="166" fontId="5" fillId="6" borderId="0" xfId="2" applyNumberFormat="1" applyFont="1" applyFill="1" applyBorder="1" applyAlignment="1">
      <alignment vertical="center"/>
    </xf>
    <xf numFmtId="164" fontId="5" fillId="6" borderId="0" xfId="0" applyNumberFormat="1" applyFont="1" applyFill="1" applyBorder="1" applyAlignment="1">
      <alignment vertical="center"/>
    </xf>
    <xf numFmtId="168" fontId="5" fillId="6" borderId="0" xfId="0" applyNumberFormat="1" applyFont="1" applyFill="1" applyBorder="1" applyAlignment="1">
      <alignment vertical="center"/>
    </xf>
    <xf numFmtId="167" fontId="5" fillId="6" borderId="0" xfId="2" applyNumberFormat="1" applyFont="1" applyFill="1" applyBorder="1" applyAlignment="1">
      <alignment vertical="center"/>
    </xf>
    <xf numFmtId="165" fontId="4" fillId="6" borderId="2" xfId="0" applyNumberFormat="1" applyFont="1" applyFill="1" applyBorder="1" applyAlignment="1">
      <alignment vertical="center"/>
    </xf>
    <xf numFmtId="164" fontId="4" fillId="6" borderId="2" xfId="0" applyNumberFormat="1" applyFont="1" applyFill="1" applyBorder="1" applyAlignment="1">
      <alignment vertical="center"/>
    </xf>
    <xf numFmtId="0" fontId="4" fillId="6" borderId="3" xfId="0" applyFont="1" applyFill="1" applyBorder="1" applyAlignment="1">
      <alignment vertical="center" wrapText="1"/>
    </xf>
    <xf numFmtId="164" fontId="4" fillId="6" borderId="3" xfId="1" applyNumberFormat="1" applyFont="1" applyFill="1" applyBorder="1" applyAlignment="1">
      <alignment vertical="center"/>
    </xf>
    <xf numFmtId="167" fontId="4" fillId="6" borderId="3" xfId="2" applyNumberFormat="1" applyFont="1" applyFill="1" applyBorder="1" applyAlignment="1">
      <alignment horizontal="right" vertical="center"/>
    </xf>
    <xf numFmtId="166" fontId="4" fillId="6" borderId="3" xfId="2" applyNumberFormat="1" applyFont="1" applyFill="1" applyBorder="1" applyAlignment="1">
      <alignment vertical="center"/>
    </xf>
    <xf numFmtId="168" fontId="4" fillId="6" borderId="3" xfId="0" applyNumberFormat="1" applyFont="1" applyFill="1" applyBorder="1" applyAlignment="1">
      <alignment vertical="center"/>
    </xf>
    <xf numFmtId="167" fontId="4" fillId="6" borderId="3" xfId="2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164" fontId="4" fillId="0" borderId="7" xfId="1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167" fontId="4" fillId="0" borderId="7" xfId="0" applyNumberFormat="1" applyFont="1" applyBorder="1" applyAlignment="1">
      <alignment vertical="center"/>
    </xf>
    <xf numFmtId="0" fontId="4" fillId="6" borderId="7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vertical="center"/>
    </xf>
    <xf numFmtId="164" fontId="4" fillId="6" borderId="7" xfId="1" applyNumberFormat="1" applyFont="1" applyFill="1" applyBorder="1" applyAlignment="1">
      <alignment vertical="center"/>
    </xf>
    <xf numFmtId="0" fontId="4" fillId="6" borderId="7" xfId="0" applyFont="1" applyFill="1" applyBorder="1" applyAlignment="1">
      <alignment horizontal="center" vertical="center"/>
    </xf>
    <xf numFmtId="167" fontId="4" fillId="6" borderId="7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165" fontId="4" fillId="0" borderId="3" xfId="0" applyNumberFormat="1" applyFont="1" applyFill="1" applyBorder="1" applyAlignment="1">
      <alignment vertical="center"/>
    </xf>
    <xf numFmtId="164" fontId="4" fillId="0" borderId="3" xfId="0" applyNumberFormat="1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6" xfId="0" applyNumberFormat="1" applyFont="1" applyBorder="1"/>
    <xf numFmtId="167" fontId="4" fillId="0" borderId="3" xfId="0" applyNumberFormat="1" applyFont="1" applyBorder="1"/>
    <xf numFmtId="167" fontId="4" fillId="0" borderId="7" xfId="0" applyNumberFormat="1" applyFont="1" applyBorder="1"/>
    <xf numFmtId="0" fontId="6" fillId="0" borderId="0" xfId="0" applyFont="1"/>
    <xf numFmtId="167" fontId="4" fillId="0" borderId="0" xfId="0" applyNumberFormat="1" applyFont="1" applyBorder="1"/>
    <xf numFmtId="170" fontId="4" fillId="6" borderId="0" xfId="0" applyNumberFormat="1" applyFont="1" applyFill="1" applyBorder="1" applyAlignment="1">
      <alignment vertical="center"/>
    </xf>
    <xf numFmtId="0" fontId="4" fillId="6" borderId="0" xfId="0" applyFont="1" applyFill="1" applyBorder="1"/>
    <xf numFmtId="170" fontId="4" fillId="6" borderId="2" xfId="0" applyNumberFormat="1" applyFont="1" applyFill="1" applyBorder="1" applyAlignment="1">
      <alignment vertical="center"/>
    </xf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0"/>
  <sheetViews>
    <sheetView workbookViewId="0">
      <pane xSplit="4" ySplit="3" topLeftCell="E61" activePane="bottomRight" state="frozen"/>
      <selection pane="topRight" activeCell="E1" sqref="E1"/>
      <selection pane="bottomLeft" activeCell="A4" sqref="A4"/>
      <selection pane="bottomRight" activeCell="E70" sqref="E70:AK120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6.5" bestFit="1" customWidth="1"/>
    <col min="5" max="5" width="11.625" customWidth="1"/>
    <col min="6" max="7" width="16.125" style="2" bestFit="1" customWidth="1"/>
    <col min="8" max="8" width="15.375" style="2" bestFit="1" customWidth="1"/>
    <col min="9" max="9" width="16.125" style="2" bestFit="1" customWidth="1"/>
    <col min="10" max="10" width="15.375" style="2" bestFit="1" customWidth="1"/>
    <col min="11" max="11" width="14.625" style="2" bestFit="1" customWidth="1"/>
    <col min="12" max="12" width="15.125" style="5" bestFit="1" customWidth="1"/>
    <col min="13" max="13" width="13.625" style="2" bestFit="1" customWidth="1"/>
    <col min="14" max="14" width="12" style="5" bestFit="1" customWidth="1"/>
    <col min="15" max="15" width="17.625" style="5" bestFit="1" customWidth="1"/>
    <col min="16" max="16" width="14.625" style="5" bestFit="1" customWidth="1"/>
    <col min="17" max="17" width="23.375" style="5" customWidth="1"/>
    <col min="18" max="22" width="14.625" style="5" customWidth="1"/>
    <col min="23" max="23" width="18.625" style="2" bestFit="1" customWidth="1"/>
    <col min="24" max="24" width="22.625" bestFit="1" customWidth="1"/>
    <col min="25" max="25" width="22.625" style="2" bestFit="1" customWidth="1"/>
    <col min="26" max="26" width="27" bestFit="1" customWidth="1"/>
    <col min="27" max="27" width="18.625" style="2" bestFit="1" customWidth="1"/>
    <col min="28" max="28" width="22.875" bestFit="1" customWidth="1"/>
    <col min="29" max="29" width="17.625" style="2" bestFit="1" customWidth="1"/>
    <col min="30" max="30" width="22" bestFit="1" customWidth="1"/>
    <col min="31" max="31" width="21.875" style="2" bestFit="1" customWidth="1"/>
    <col min="32" max="32" width="23" bestFit="1" customWidth="1"/>
    <col min="33" max="55" width="23" customWidth="1"/>
    <col min="56" max="56" width="15.375" style="2" bestFit="1" customWidth="1"/>
    <col min="57" max="60" width="25.125" style="2" customWidth="1"/>
    <col min="61" max="61" width="17.5" style="2" bestFit="1" customWidth="1"/>
  </cols>
  <sheetData>
    <row r="1" spans="1:65" x14ac:dyDescent="0.25">
      <c r="C1" s="1" t="s">
        <v>15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Y1"/>
      <c r="AA1"/>
      <c r="AC1"/>
      <c r="AE1"/>
      <c r="AL1" s="7"/>
      <c r="AM1" s="7"/>
      <c r="AN1" s="8"/>
      <c r="AO1" s="8"/>
      <c r="AP1" s="8"/>
      <c r="AQ1" s="8"/>
    </row>
    <row r="2" spans="1:65" s="7" customFormat="1" x14ac:dyDescent="0.25">
      <c r="B2" s="7" t="s">
        <v>1</v>
      </c>
      <c r="C2" s="7" t="s">
        <v>3</v>
      </c>
      <c r="D2" s="7" t="s">
        <v>2</v>
      </c>
      <c r="E2" t="s">
        <v>94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106</v>
      </c>
      <c r="L2" t="s">
        <v>107</v>
      </c>
      <c r="M2" t="s">
        <v>19</v>
      </c>
      <c r="N2" t="s">
        <v>9</v>
      </c>
      <c r="O2" t="s">
        <v>18</v>
      </c>
      <c r="P2" t="s">
        <v>17</v>
      </c>
      <c r="Q2" t="s">
        <v>10</v>
      </c>
      <c r="R2" t="s">
        <v>11</v>
      </c>
      <c r="S2" t="s">
        <v>60</v>
      </c>
      <c r="T2" t="s">
        <v>61</v>
      </c>
      <c r="U2" t="s">
        <v>79</v>
      </c>
      <c r="V2" t="s">
        <v>108</v>
      </c>
      <c r="W2" t="s">
        <v>109</v>
      </c>
      <c r="X2" t="s">
        <v>62</v>
      </c>
      <c r="Y2" t="s">
        <v>12</v>
      </c>
      <c r="Z2" t="s">
        <v>63</v>
      </c>
      <c r="AA2" t="s">
        <v>64</v>
      </c>
      <c r="AB2" t="s">
        <v>13</v>
      </c>
      <c r="AC2" t="s">
        <v>14</v>
      </c>
      <c r="AD2" t="s">
        <v>65</v>
      </c>
      <c r="AE2" t="s">
        <v>66</v>
      </c>
      <c r="AF2" t="s">
        <v>80</v>
      </c>
      <c r="AG2" t="s">
        <v>74</v>
      </c>
      <c r="AH2" t="s">
        <v>75</v>
      </c>
      <c r="AI2" t="s">
        <v>76</v>
      </c>
      <c r="AJ2" t="s">
        <v>77</v>
      </c>
      <c r="AK2" t="s">
        <v>78</v>
      </c>
      <c r="BE2" s="9"/>
      <c r="BF2" s="9"/>
      <c r="BG2" s="9"/>
      <c r="BH2" s="9"/>
      <c r="BI2" s="9"/>
      <c r="BL2"/>
      <c r="BM2"/>
    </row>
    <row r="3" spans="1:65" x14ac:dyDescent="0.25">
      <c r="A3" s="6">
        <v>1</v>
      </c>
      <c r="B3" s="6">
        <v>2</v>
      </c>
      <c r="C3" s="6">
        <v>3</v>
      </c>
      <c r="D3" s="6">
        <v>4</v>
      </c>
      <c r="E3" s="6">
        <v>5</v>
      </c>
      <c r="F3" s="6">
        <v>6</v>
      </c>
      <c r="G3" s="6">
        <v>7</v>
      </c>
      <c r="H3" s="6">
        <v>8</v>
      </c>
      <c r="I3" s="6">
        <v>9</v>
      </c>
      <c r="J3" s="6">
        <v>10</v>
      </c>
      <c r="K3" s="6">
        <v>11</v>
      </c>
      <c r="L3" s="6">
        <v>12</v>
      </c>
      <c r="M3" s="6">
        <v>13</v>
      </c>
      <c r="N3" s="6">
        <v>14</v>
      </c>
      <c r="O3" s="6">
        <v>15</v>
      </c>
      <c r="P3" s="6">
        <v>16</v>
      </c>
      <c r="Q3" s="6">
        <v>17</v>
      </c>
      <c r="R3" s="6">
        <v>18</v>
      </c>
      <c r="S3" s="6">
        <v>19</v>
      </c>
      <c r="T3" s="6">
        <v>20</v>
      </c>
      <c r="U3" s="6">
        <v>21</v>
      </c>
      <c r="V3" s="6">
        <v>22</v>
      </c>
      <c r="W3" s="6">
        <v>23</v>
      </c>
      <c r="X3" s="6">
        <v>24</v>
      </c>
      <c r="Y3" s="6">
        <v>25</v>
      </c>
      <c r="Z3" s="6">
        <v>26</v>
      </c>
      <c r="AA3" s="6">
        <v>27</v>
      </c>
      <c r="AB3" s="6">
        <v>28</v>
      </c>
      <c r="AC3" s="6">
        <v>29</v>
      </c>
      <c r="AD3" s="6">
        <v>30</v>
      </c>
      <c r="AE3" s="6">
        <v>31</v>
      </c>
      <c r="AF3" s="6">
        <v>32</v>
      </c>
      <c r="AG3" s="6">
        <v>33</v>
      </c>
      <c r="AH3" s="6">
        <v>34</v>
      </c>
      <c r="AI3" s="6">
        <v>35</v>
      </c>
      <c r="AJ3" s="6">
        <v>36</v>
      </c>
      <c r="AK3" s="6">
        <v>37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5" x14ac:dyDescent="0.25">
      <c r="A4" t="str">
        <f>CONCATENATE(B4,"_",C4,"_",D4)</f>
        <v>0_1_2002</v>
      </c>
      <c r="B4">
        <v>0</v>
      </c>
      <c r="C4">
        <v>1</v>
      </c>
      <c r="D4">
        <v>2002</v>
      </c>
      <c r="E4">
        <v>1761462786.3599999</v>
      </c>
      <c r="F4">
        <v>0</v>
      </c>
      <c r="G4">
        <v>1761462786.3599999</v>
      </c>
      <c r="H4">
        <v>0</v>
      </c>
      <c r="I4">
        <v>1645841539.72697</v>
      </c>
      <c r="J4">
        <v>0</v>
      </c>
      <c r="K4">
        <v>51342219.4699165</v>
      </c>
      <c r="L4">
        <v>0</v>
      </c>
      <c r="M4">
        <v>0.95069723862780597</v>
      </c>
      <c r="N4">
        <v>7312253.8737005796</v>
      </c>
      <c r="O4">
        <v>1.9558603510574799</v>
      </c>
      <c r="P4">
        <v>42182.342255286501</v>
      </c>
      <c r="Q4">
        <v>10.342070558320099</v>
      </c>
      <c r="R4">
        <v>53.471646268513801</v>
      </c>
      <c r="S4">
        <v>3.9399523259537101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1761462786.3599999</v>
      </c>
      <c r="AK4">
        <v>1761462786.3599999</v>
      </c>
      <c r="BD4"/>
      <c r="BE4"/>
      <c r="BF4"/>
      <c r="BG4"/>
      <c r="BH4"/>
      <c r="BI4"/>
    </row>
    <row r="5" spans="1:65" x14ac:dyDescent="0.25">
      <c r="A5" t="str">
        <f t="shared" ref="A5:A66" si="0">CONCATENATE(B5,"_",C5,"_",D5)</f>
        <v>0_1_2003</v>
      </c>
      <c r="B5">
        <v>0</v>
      </c>
      <c r="C5">
        <v>1</v>
      </c>
      <c r="D5">
        <v>2003</v>
      </c>
      <c r="E5">
        <v>1863830568.3599999</v>
      </c>
      <c r="F5">
        <v>1761462786.3599999</v>
      </c>
      <c r="G5">
        <v>1872600165.8199999</v>
      </c>
      <c r="H5">
        <v>8769597.4600003604</v>
      </c>
      <c r="I5">
        <v>1853413883.25945</v>
      </c>
      <c r="J5">
        <v>105042829.52776501</v>
      </c>
      <c r="K5">
        <v>51998826.433063298</v>
      </c>
      <c r="L5">
        <v>0</v>
      </c>
      <c r="M5">
        <v>0.92182767761775397</v>
      </c>
      <c r="N5">
        <v>7261608.7439461397</v>
      </c>
      <c r="O5">
        <v>2.2390964780704201</v>
      </c>
      <c r="P5">
        <v>40761.484686513402</v>
      </c>
      <c r="Q5">
        <v>10.2018567335311</v>
      </c>
      <c r="R5">
        <v>50.420889166057499</v>
      </c>
      <c r="S5">
        <v>3.91623811440255</v>
      </c>
      <c r="T5">
        <v>0</v>
      </c>
      <c r="U5">
        <v>0</v>
      </c>
      <c r="V5">
        <v>70880440.132522106</v>
      </c>
      <c r="W5">
        <v>0</v>
      </c>
      <c r="X5">
        <v>15453356.3351126</v>
      </c>
      <c r="Y5">
        <v>10739684.646706101</v>
      </c>
      <c r="Z5">
        <v>33488095.082727399</v>
      </c>
      <c r="AA5">
        <v>9280914.8228500094</v>
      </c>
      <c r="AB5">
        <v>-790113.45698828495</v>
      </c>
      <c r="AC5">
        <v>-15625348.6189954</v>
      </c>
      <c r="AD5">
        <v>0</v>
      </c>
      <c r="AE5">
        <v>0</v>
      </c>
      <c r="AF5">
        <v>0</v>
      </c>
      <c r="AG5">
        <v>123427028.94393399</v>
      </c>
      <c r="AH5">
        <v>125722754.222358</v>
      </c>
      <c r="AI5">
        <v>-116953156.762357</v>
      </c>
      <c r="AJ5">
        <v>102367782</v>
      </c>
      <c r="AK5">
        <v>111137379.45999999</v>
      </c>
      <c r="AL5" s="4"/>
      <c r="AN5" s="4"/>
      <c r="AP5" s="4"/>
      <c r="AR5" s="4"/>
      <c r="AT5" s="4"/>
      <c r="AV5" s="4"/>
      <c r="AY5" s="4"/>
      <c r="BA5" s="4"/>
      <c r="BC5" s="4"/>
      <c r="BD5"/>
      <c r="BE5"/>
      <c r="BF5"/>
      <c r="BG5"/>
      <c r="BH5"/>
      <c r="BI5"/>
    </row>
    <row r="6" spans="1:65" x14ac:dyDescent="0.25">
      <c r="A6" t="str">
        <f t="shared" si="0"/>
        <v>0_1_2004</v>
      </c>
      <c r="B6">
        <v>0</v>
      </c>
      <c r="C6">
        <v>1</v>
      </c>
      <c r="D6">
        <v>2004</v>
      </c>
      <c r="E6">
        <v>1863830568.3599999</v>
      </c>
      <c r="F6">
        <v>1872600165.8199999</v>
      </c>
      <c r="G6">
        <v>1884064007.96</v>
      </c>
      <c r="H6">
        <v>11463842.1399996</v>
      </c>
      <c r="I6">
        <v>1903873398.4446001</v>
      </c>
      <c r="J6">
        <v>50459515.185142003</v>
      </c>
      <c r="K6">
        <v>52367799.545475401</v>
      </c>
      <c r="L6">
        <v>0</v>
      </c>
      <c r="M6">
        <v>0.94600114207295805</v>
      </c>
      <c r="N6">
        <v>7426707.2624801304</v>
      </c>
      <c r="O6">
        <v>2.5583703448555402</v>
      </c>
      <c r="P6">
        <v>39532.263455194101</v>
      </c>
      <c r="Q6">
        <v>10.1165590457799</v>
      </c>
      <c r="R6">
        <v>48.6043722622655</v>
      </c>
      <c r="S6">
        <v>3.91623811440255</v>
      </c>
      <c r="T6">
        <v>0</v>
      </c>
      <c r="U6">
        <v>0</v>
      </c>
      <c r="V6">
        <v>12926753.331503799</v>
      </c>
      <c r="W6">
        <v>0</v>
      </c>
      <c r="X6">
        <v>-9473586.2049985807</v>
      </c>
      <c r="Y6">
        <v>14020392.4684685</v>
      </c>
      <c r="Z6">
        <v>37995269.229486696</v>
      </c>
      <c r="AA6">
        <v>13450184.1250089</v>
      </c>
      <c r="AB6">
        <v>-885436.19899182697</v>
      </c>
      <c r="AC6">
        <v>-15461864.8556528</v>
      </c>
      <c r="AD6">
        <v>0</v>
      </c>
      <c r="AE6">
        <v>0</v>
      </c>
      <c r="AF6">
        <v>0</v>
      </c>
      <c r="AG6">
        <v>52571711.894824803</v>
      </c>
      <c r="AH6">
        <v>52644471.7298107</v>
      </c>
      <c r="AI6">
        <v>-41180629.589810997</v>
      </c>
      <c r="AJ6">
        <v>0</v>
      </c>
      <c r="AK6">
        <v>11463842.1399996</v>
      </c>
      <c r="AL6" s="4"/>
      <c r="AN6" s="4"/>
      <c r="AP6" s="4"/>
      <c r="AR6" s="4"/>
      <c r="AT6" s="4"/>
      <c r="AV6" s="4"/>
      <c r="AY6" s="4"/>
      <c r="BA6" s="4"/>
      <c r="BC6" s="4"/>
      <c r="BD6"/>
      <c r="BE6"/>
      <c r="BF6"/>
      <c r="BG6"/>
      <c r="BH6"/>
      <c r="BI6"/>
    </row>
    <row r="7" spans="1:65" x14ac:dyDescent="0.25">
      <c r="A7" t="str">
        <f t="shared" si="0"/>
        <v>0_1_2005</v>
      </c>
      <c r="B7">
        <v>0</v>
      </c>
      <c r="C7">
        <v>1</v>
      </c>
      <c r="D7">
        <v>2005</v>
      </c>
      <c r="E7">
        <v>1863830568.3599999</v>
      </c>
      <c r="F7">
        <v>1884064007.96</v>
      </c>
      <c r="G7">
        <v>1901641258.1800001</v>
      </c>
      <c r="H7">
        <v>17577250.220000502</v>
      </c>
      <c r="I7">
        <v>1912060881.5055699</v>
      </c>
      <c r="J7">
        <v>8187483.0609748298</v>
      </c>
      <c r="K7">
        <v>50596955.5370728</v>
      </c>
      <c r="L7">
        <v>0</v>
      </c>
      <c r="M7">
        <v>0.93774795553022205</v>
      </c>
      <c r="N7">
        <v>7598247.3229698101</v>
      </c>
      <c r="O7">
        <v>3.0174189825339099</v>
      </c>
      <c r="P7">
        <v>38447.851687803901</v>
      </c>
      <c r="Q7">
        <v>10.0177839042499</v>
      </c>
      <c r="R7">
        <v>46.975662967824199</v>
      </c>
      <c r="S7">
        <v>3.91623811440255</v>
      </c>
      <c r="T7">
        <v>0</v>
      </c>
      <c r="U7">
        <v>0</v>
      </c>
      <c r="V7">
        <v>-49686563.313458197</v>
      </c>
      <c r="W7">
        <v>0</v>
      </c>
      <c r="X7">
        <v>905384.33959039696</v>
      </c>
      <c r="Y7">
        <v>14327911.506757099</v>
      </c>
      <c r="Z7">
        <v>49432272.249127999</v>
      </c>
      <c r="AA7">
        <v>12301097.2921496</v>
      </c>
      <c r="AB7">
        <v>-1063108.20814198</v>
      </c>
      <c r="AC7">
        <v>-13828923.910657801</v>
      </c>
      <c r="AD7">
        <v>0</v>
      </c>
      <c r="AE7">
        <v>0</v>
      </c>
      <c r="AF7">
        <v>0</v>
      </c>
      <c r="AG7">
        <v>12388069.955367099</v>
      </c>
      <c r="AH7">
        <v>11180763.614561699</v>
      </c>
      <c r="AI7">
        <v>6396486.6054388098</v>
      </c>
      <c r="AJ7">
        <v>0</v>
      </c>
      <c r="AK7">
        <v>17577250.220000502</v>
      </c>
      <c r="AL7" s="4"/>
      <c r="AN7" s="4"/>
      <c r="AP7" s="4"/>
      <c r="AR7" s="4"/>
      <c r="AT7" s="4"/>
      <c r="AV7" s="4"/>
      <c r="AY7" s="4"/>
      <c r="BA7" s="4"/>
      <c r="BC7" s="4"/>
      <c r="BD7"/>
      <c r="BE7"/>
      <c r="BF7"/>
      <c r="BG7"/>
      <c r="BH7"/>
      <c r="BI7"/>
    </row>
    <row r="8" spans="1:65" x14ac:dyDescent="0.25">
      <c r="A8" t="str">
        <f t="shared" si="0"/>
        <v>0_1_2006</v>
      </c>
      <c r="B8">
        <v>0</v>
      </c>
      <c r="C8">
        <v>1</v>
      </c>
      <c r="D8">
        <v>2006</v>
      </c>
      <c r="E8">
        <v>1863830568.3599999</v>
      </c>
      <c r="F8">
        <v>1901641258.1800001</v>
      </c>
      <c r="G8">
        <v>1902366490.3599999</v>
      </c>
      <c r="H8">
        <v>725232.18000052799</v>
      </c>
      <c r="I8">
        <v>1972881943.11134</v>
      </c>
      <c r="J8">
        <v>60821061.605769798</v>
      </c>
      <c r="K8">
        <v>51110355.595914103</v>
      </c>
      <c r="L8">
        <v>0</v>
      </c>
      <c r="M8">
        <v>0.93348494325769604</v>
      </c>
      <c r="N8">
        <v>7829058.0653387504</v>
      </c>
      <c r="O8">
        <v>3.30778873821798</v>
      </c>
      <c r="P8">
        <v>36804.797503262198</v>
      </c>
      <c r="Q8">
        <v>9.9568208860683995</v>
      </c>
      <c r="R8">
        <v>45.156306491037199</v>
      </c>
      <c r="S8">
        <v>4.2569167812127597</v>
      </c>
      <c r="T8">
        <v>0</v>
      </c>
      <c r="U8">
        <v>0</v>
      </c>
      <c r="V8">
        <v>17899399.381868299</v>
      </c>
      <c r="W8">
        <v>0</v>
      </c>
      <c r="X8">
        <v>1705758.3533859299</v>
      </c>
      <c r="Y8">
        <v>18313673.360768098</v>
      </c>
      <c r="Z8">
        <v>28362807.7710681</v>
      </c>
      <c r="AA8">
        <v>19736683.5730621</v>
      </c>
      <c r="AB8">
        <v>-671744.36567049404</v>
      </c>
      <c r="AC8">
        <v>-15542478.2667746</v>
      </c>
      <c r="AD8">
        <v>-8038033.7954759197</v>
      </c>
      <c r="AE8">
        <v>0</v>
      </c>
      <c r="AF8">
        <v>0</v>
      </c>
      <c r="AG8">
        <v>61766066.0122317</v>
      </c>
      <c r="AH8">
        <v>62340994.910970099</v>
      </c>
      <c r="AI8">
        <v>-61615762.7309696</v>
      </c>
      <c r="AJ8">
        <v>0</v>
      </c>
      <c r="AK8">
        <v>725232.18000052799</v>
      </c>
      <c r="AL8" s="4"/>
      <c r="AN8" s="4"/>
      <c r="AP8" s="4"/>
      <c r="AR8" s="4"/>
      <c r="AT8" s="4"/>
      <c r="AV8" s="4"/>
      <c r="AY8" s="4"/>
      <c r="BA8" s="4"/>
      <c r="BC8" s="4"/>
      <c r="BD8"/>
      <c r="BE8"/>
      <c r="BF8"/>
      <c r="BG8"/>
      <c r="BH8"/>
      <c r="BI8"/>
    </row>
    <row r="9" spans="1:65" x14ac:dyDescent="0.25">
      <c r="A9" t="str">
        <f t="shared" si="0"/>
        <v>0_1_2007</v>
      </c>
      <c r="B9">
        <v>0</v>
      </c>
      <c r="C9">
        <v>1</v>
      </c>
      <c r="D9">
        <v>2007</v>
      </c>
      <c r="E9">
        <v>1863830568.3599999</v>
      </c>
      <c r="F9">
        <v>1902366490.3599999</v>
      </c>
      <c r="G9">
        <v>1913790285.1499901</v>
      </c>
      <c r="H9">
        <v>11423794.7899972</v>
      </c>
      <c r="I9">
        <v>2005168895.09219</v>
      </c>
      <c r="J9">
        <v>32286951.980852399</v>
      </c>
      <c r="K9">
        <v>52234232.7304084</v>
      </c>
      <c r="L9">
        <v>0</v>
      </c>
      <c r="M9">
        <v>0.96520132600508302</v>
      </c>
      <c r="N9">
        <v>7899034.1399338897</v>
      </c>
      <c r="O9">
        <v>3.47834646994778</v>
      </c>
      <c r="P9">
        <v>37328.562811460302</v>
      </c>
      <c r="Q9">
        <v>9.7637260546622002</v>
      </c>
      <c r="R9">
        <v>44.527964200164497</v>
      </c>
      <c r="S9">
        <v>4.40501203260885</v>
      </c>
      <c r="T9">
        <v>0</v>
      </c>
      <c r="U9">
        <v>0</v>
      </c>
      <c r="V9">
        <v>40024430.000281699</v>
      </c>
      <c r="W9">
        <v>0</v>
      </c>
      <c r="X9">
        <v>-10640533.9045163</v>
      </c>
      <c r="Y9">
        <v>5773162.7343084496</v>
      </c>
      <c r="Z9">
        <v>15621204.8223687</v>
      </c>
      <c r="AA9">
        <v>-6531247.9540460203</v>
      </c>
      <c r="AB9">
        <v>-1942751.82146877</v>
      </c>
      <c r="AC9">
        <v>-5334337.1253378196</v>
      </c>
      <c r="AD9">
        <v>-4075255.77964909</v>
      </c>
      <c r="AE9">
        <v>0</v>
      </c>
      <c r="AF9">
        <v>0</v>
      </c>
      <c r="AG9">
        <v>32894670.971940801</v>
      </c>
      <c r="AH9">
        <v>32508473.602525599</v>
      </c>
      <c r="AI9">
        <v>-21084678.812528301</v>
      </c>
      <c r="AJ9">
        <v>0</v>
      </c>
      <c r="AK9">
        <v>11423794.7899972</v>
      </c>
      <c r="AL9" s="4"/>
      <c r="AN9" s="4"/>
      <c r="AP9" s="4"/>
      <c r="AR9" s="4"/>
      <c r="AT9" s="4"/>
      <c r="AV9" s="4"/>
      <c r="AY9" s="4"/>
      <c r="BA9" s="4"/>
      <c r="BC9" s="4"/>
      <c r="BD9"/>
      <c r="BE9"/>
      <c r="BF9"/>
      <c r="BG9"/>
      <c r="BH9"/>
      <c r="BI9"/>
    </row>
    <row r="10" spans="1:65" x14ac:dyDescent="0.25">
      <c r="A10" t="str">
        <f t="shared" si="0"/>
        <v>0_1_2008</v>
      </c>
      <c r="B10">
        <v>0</v>
      </c>
      <c r="C10">
        <v>1</v>
      </c>
      <c r="D10">
        <v>2008</v>
      </c>
      <c r="E10">
        <v>1863830568.3599999</v>
      </c>
      <c r="F10">
        <v>1913790285.1499901</v>
      </c>
      <c r="G10">
        <v>2000976410.02999</v>
      </c>
      <c r="H10">
        <v>87186124.880001202</v>
      </c>
      <c r="I10">
        <v>2094157864.98542</v>
      </c>
      <c r="J10">
        <v>88988969.893225506</v>
      </c>
      <c r="K10">
        <v>52799844.4887705</v>
      </c>
      <c r="L10">
        <v>0</v>
      </c>
      <c r="M10">
        <v>0.92128017997501199</v>
      </c>
      <c r="N10">
        <v>7946284.6007594503</v>
      </c>
      <c r="O10">
        <v>3.9047900735212702</v>
      </c>
      <c r="P10">
        <v>37350.731141161501</v>
      </c>
      <c r="Q10">
        <v>9.9507769108644695</v>
      </c>
      <c r="R10">
        <v>43.746592584805697</v>
      </c>
      <c r="S10">
        <v>4.4665316341485397</v>
      </c>
      <c r="T10">
        <v>0</v>
      </c>
      <c r="U10">
        <v>0</v>
      </c>
      <c r="V10">
        <v>32520750.187366001</v>
      </c>
      <c r="W10">
        <v>0</v>
      </c>
      <c r="X10">
        <v>14662368.8696499</v>
      </c>
      <c r="Y10">
        <v>4292452.1979681104</v>
      </c>
      <c r="Z10">
        <v>37488906.983163603</v>
      </c>
      <c r="AA10">
        <v>-254271.021561431</v>
      </c>
      <c r="AB10">
        <v>1845837.1566514701</v>
      </c>
      <c r="AC10">
        <v>-6726263.0275717601</v>
      </c>
      <c r="AD10">
        <v>-1628942.60500097</v>
      </c>
      <c r="AE10">
        <v>0</v>
      </c>
      <c r="AF10">
        <v>0</v>
      </c>
      <c r="AG10">
        <v>82200838.740665004</v>
      </c>
      <c r="AH10">
        <v>84836179.192712396</v>
      </c>
      <c r="AI10">
        <v>2349945.6872888301</v>
      </c>
      <c r="AJ10">
        <v>0</v>
      </c>
      <c r="AK10">
        <v>87186124.880001202</v>
      </c>
      <c r="AL10" s="4"/>
      <c r="AN10" s="4"/>
      <c r="AP10" s="4"/>
      <c r="AR10" s="4"/>
      <c r="AT10" s="4"/>
      <c r="AV10" s="4"/>
      <c r="AY10" s="4"/>
      <c r="BA10" s="4"/>
      <c r="BC10" s="4"/>
      <c r="BD10"/>
      <c r="BE10"/>
      <c r="BF10"/>
      <c r="BG10"/>
      <c r="BH10"/>
      <c r="BI10"/>
    </row>
    <row r="11" spans="1:65" x14ac:dyDescent="0.25">
      <c r="A11" t="str">
        <f t="shared" si="0"/>
        <v>0_1_2009</v>
      </c>
      <c r="B11">
        <v>0</v>
      </c>
      <c r="C11">
        <v>1</v>
      </c>
      <c r="D11">
        <v>2009</v>
      </c>
      <c r="E11">
        <v>1863830568.3599999</v>
      </c>
      <c r="F11">
        <v>2000976410.02999</v>
      </c>
      <c r="G11">
        <v>1923079955.97999</v>
      </c>
      <c r="H11">
        <v>-77896454.049999803</v>
      </c>
      <c r="I11">
        <v>1962365510.0602701</v>
      </c>
      <c r="J11">
        <v>-131792354.92514899</v>
      </c>
      <c r="K11">
        <v>52676904.196222097</v>
      </c>
      <c r="L11">
        <v>0</v>
      </c>
      <c r="M11">
        <v>1.00841821141921</v>
      </c>
      <c r="N11">
        <v>7916264.7422706503</v>
      </c>
      <c r="O11">
        <v>2.8468065512405398</v>
      </c>
      <c r="P11">
        <v>35614.207758665798</v>
      </c>
      <c r="Q11">
        <v>10.103642834106401</v>
      </c>
      <c r="R11">
        <v>42.8201456550375</v>
      </c>
      <c r="S11">
        <v>4.6693736687309304</v>
      </c>
      <c r="T11">
        <v>0</v>
      </c>
      <c r="U11">
        <v>0</v>
      </c>
      <c r="V11">
        <v>-5764183.7688945802</v>
      </c>
      <c r="W11">
        <v>0</v>
      </c>
      <c r="X11">
        <v>-32084399.8489828</v>
      </c>
      <c r="Y11">
        <v>-1428068.2404817501</v>
      </c>
      <c r="Z11">
        <v>-100847475.471945</v>
      </c>
      <c r="AA11">
        <v>23952343.245740101</v>
      </c>
      <c r="AB11">
        <v>1642255.5165753399</v>
      </c>
      <c r="AC11">
        <v>-8661240.8063061591</v>
      </c>
      <c r="AD11">
        <v>-5252863.0126480097</v>
      </c>
      <c r="AE11">
        <v>0</v>
      </c>
      <c r="AF11">
        <v>0</v>
      </c>
      <c r="AG11">
        <v>-128443632.386943</v>
      </c>
      <c r="AH11">
        <v>-127176395.39115199</v>
      </c>
      <c r="AI11">
        <v>49279941.341152802</v>
      </c>
      <c r="AJ11">
        <v>0</v>
      </c>
      <c r="AK11">
        <v>-77896454.049999803</v>
      </c>
      <c r="AL11" s="4"/>
      <c r="AN11" s="4"/>
      <c r="AP11" s="4"/>
      <c r="AR11" s="4"/>
      <c r="AT11" s="4"/>
      <c r="AV11" s="4"/>
      <c r="AY11" s="4"/>
      <c r="BA11" s="4"/>
      <c r="BC11" s="4"/>
      <c r="BD11"/>
      <c r="BE11"/>
      <c r="BF11"/>
      <c r="BG11"/>
      <c r="BH11"/>
      <c r="BI11"/>
    </row>
    <row r="12" spans="1:65" x14ac:dyDescent="0.25">
      <c r="A12" t="str">
        <f t="shared" si="0"/>
        <v>0_1_2010</v>
      </c>
      <c r="B12">
        <v>0</v>
      </c>
      <c r="C12">
        <v>1</v>
      </c>
      <c r="D12">
        <v>2010</v>
      </c>
      <c r="E12">
        <v>1863830568.3599999</v>
      </c>
      <c r="F12">
        <v>1923079955.97999</v>
      </c>
      <c r="G12">
        <v>1860333872.0699999</v>
      </c>
      <c r="H12">
        <v>-62746083.909998797</v>
      </c>
      <c r="I12">
        <v>1928466020.73858</v>
      </c>
      <c r="J12">
        <v>-33899489.321686201</v>
      </c>
      <c r="K12">
        <v>49684175.713728704</v>
      </c>
      <c r="L12">
        <v>0</v>
      </c>
      <c r="M12">
        <v>1.0346691681953899</v>
      </c>
      <c r="N12">
        <v>7925118.7776493197</v>
      </c>
      <c r="O12">
        <v>3.3023220307644401</v>
      </c>
      <c r="P12">
        <v>34724.146876543702</v>
      </c>
      <c r="Q12">
        <v>10.2942757741697</v>
      </c>
      <c r="R12">
        <v>42.373771682200903</v>
      </c>
      <c r="S12">
        <v>4.89680652700034</v>
      </c>
      <c r="T12">
        <v>0</v>
      </c>
      <c r="U12">
        <v>0</v>
      </c>
      <c r="V12">
        <v>-74276908.114318907</v>
      </c>
      <c r="W12">
        <v>0</v>
      </c>
      <c r="X12">
        <v>-8541980.0330246706</v>
      </c>
      <c r="Y12">
        <v>1534356.2724745199</v>
      </c>
      <c r="Z12">
        <v>46318786.088718101</v>
      </c>
      <c r="AA12">
        <v>12180418.3611331</v>
      </c>
      <c r="AB12">
        <v>1833040.34927265</v>
      </c>
      <c r="AC12">
        <v>-4059551.9242050401</v>
      </c>
      <c r="AD12">
        <v>-5544397.2545527797</v>
      </c>
      <c r="AE12">
        <v>0</v>
      </c>
      <c r="AF12">
        <v>0</v>
      </c>
      <c r="AG12">
        <v>-30556236.2545029</v>
      </c>
      <c r="AH12">
        <v>-31685584.483100701</v>
      </c>
      <c r="AI12">
        <v>-31060499.426898099</v>
      </c>
      <c r="AJ12">
        <v>0</v>
      </c>
      <c r="AK12">
        <v>-62746083.909998797</v>
      </c>
      <c r="AL12" s="4"/>
      <c r="AN12" s="4"/>
      <c r="AP12" s="4"/>
      <c r="AR12" s="4"/>
      <c r="AT12" s="4"/>
      <c r="AV12" s="4"/>
      <c r="AY12" s="4"/>
      <c r="BA12" s="4"/>
      <c r="BC12" s="4"/>
      <c r="BD12"/>
      <c r="BE12"/>
      <c r="BF12"/>
      <c r="BG12"/>
      <c r="BH12"/>
      <c r="BI12"/>
    </row>
    <row r="13" spans="1:65" x14ac:dyDescent="0.25">
      <c r="A13" t="str">
        <f t="shared" si="0"/>
        <v>0_1_2011</v>
      </c>
      <c r="B13">
        <v>0</v>
      </c>
      <c r="C13">
        <v>1</v>
      </c>
      <c r="D13">
        <v>2011</v>
      </c>
      <c r="E13">
        <v>1863830568.3599999</v>
      </c>
      <c r="F13">
        <v>1860333872.0699999</v>
      </c>
      <c r="G13">
        <v>1889453859.5599999</v>
      </c>
      <c r="H13">
        <v>29119987.489999</v>
      </c>
      <c r="I13">
        <v>1956722329.8826499</v>
      </c>
      <c r="J13">
        <v>28256309.144065201</v>
      </c>
      <c r="K13">
        <v>48558684.782617703</v>
      </c>
      <c r="L13">
        <v>0</v>
      </c>
      <c r="M13">
        <v>1.0376682423632599</v>
      </c>
      <c r="N13">
        <v>8007263.88259192</v>
      </c>
      <c r="O13">
        <v>4.0428335055919202</v>
      </c>
      <c r="P13">
        <v>34173.368061579502</v>
      </c>
      <c r="Q13">
        <v>10.554681587317599</v>
      </c>
      <c r="R13">
        <v>41.618084437099498</v>
      </c>
      <c r="S13">
        <v>4.8480527074597797</v>
      </c>
      <c r="T13">
        <v>0.173862093046973</v>
      </c>
      <c r="U13">
        <v>0</v>
      </c>
      <c r="V13">
        <v>-38698598.279538602</v>
      </c>
      <c r="W13">
        <v>0</v>
      </c>
      <c r="X13">
        <v>-322996.28565475898</v>
      </c>
      <c r="Y13">
        <v>6677293.6803808603</v>
      </c>
      <c r="Z13">
        <v>63958307.059259899</v>
      </c>
      <c r="AA13">
        <v>6869624.9950929703</v>
      </c>
      <c r="AB13">
        <v>2662885.94093152</v>
      </c>
      <c r="AC13">
        <v>-6396429.5582611598</v>
      </c>
      <c r="AD13">
        <v>1245167.4234221</v>
      </c>
      <c r="AE13">
        <v>-5897977.1215274204</v>
      </c>
      <c r="AF13">
        <v>0</v>
      </c>
      <c r="AG13">
        <v>30097277.854105301</v>
      </c>
      <c r="AH13">
        <v>28899364.6354778</v>
      </c>
      <c r="AI13">
        <v>220622.85452127899</v>
      </c>
      <c r="AJ13">
        <v>0</v>
      </c>
      <c r="AK13">
        <v>29119987.489999</v>
      </c>
      <c r="AL13" s="4"/>
      <c r="AN13" s="4"/>
      <c r="AP13" s="4"/>
      <c r="AR13" s="4"/>
      <c r="AT13" s="4"/>
      <c r="AV13" s="4"/>
      <c r="AY13" s="4"/>
      <c r="BA13" s="4"/>
      <c r="BC13" s="4"/>
      <c r="BD13"/>
      <c r="BE13"/>
      <c r="BF13"/>
      <c r="BG13"/>
      <c r="BH13"/>
      <c r="BI13"/>
    </row>
    <row r="14" spans="1:65" x14ac:dyDescent="0.25">
      <c r="A14" t="str">
        <f t="shared" si="0"/>
        <v>0_1_2012</v>
      </c>
      <c r="B14">
        <v>0</v>
      </c>
      <c r="C14">
        <v>1</v>
      </c>
      <c r="D14">
        <v>2012</v>
      </c>
      <c r="E14">
        <v>1863830568.3599999</v>
      </c>
      <c r="F14">
        <v>1889453859.5599999</v>
      </c>
      <c r="G14">
        <v>1920220901.19999</v>
      </c>
      <c r="H14">
        <v>30767041.639999401</v>
      </c>
      <c r="I14">
        <v>1934480784.0957799</v>
      </c>
      <c r="J14">
        <v>-22241545.786870498</v>
      </c>
      <c r="K14">
        <v>48152645.388663001</v>
      </c>
      <c r="L14">
        <v>0</v>
      </c>
      <c r="M14">
        <v>1.0543833921494401</v>
      </c>
      <c r="N14">
        <v>8109150.6802079203</v>
      </c>
      <c r="O14">
        <v>4.0713815445236801</v>
      </c>
      <c r="P14">
        <v>34043.3716158549</v>
      </c>
      <c r="Q14">
        <v>10.470961872198499</v>
      </c>
      <c r="R14">
        <v>41.569805771443399</v>
      </c>
      <c r="S14">
        <v>4.9166577429874998</v>
      </c>
      <c r="T14">
        <v>0.61082127658296004</v>
      </c>
      <c r="U14">
        <v>0</v>
      </c>
      <c r="V14">
        <v>-8606248.1427711193</v>
      </c>
      <c r="W14">
        <v>0</v>
      </c>
      <c r="X14">
        <v>-5330643.5067204703</v>
      </c>
      <c r="Y14">
        <v>8142922.2237249799</v>
      </c>
      <c r="Z14">
        <v>2046741.15365916</v>
      </c>
      <c r="AA14">
        <v>2475285.3708737302</v>
      </c>
      <c r="AB14">
        <v>-908617.22382485005</v>
      </c>
      <c r="AC14">
        <v>-355698.36018806102</v>
      </c>
      <c r="AD14">
        <v>-2226972.8693483798</v>
      </c>
      <c r="AE14">
        <v>-17444485.215188399</v>
      </c>
      <c r="AF14">
        <v>0</v>
      </c>
      <c r="AG14">
        <v>-22207716.569783401</v>
      </c>
      <c r="AH14">
        <v>-22327384.281022601</v>
      </c>
      <c r="AI14">
        <v>53094425.921021998</v>
      </c>
      <c r="AJ14">
        <v>0</v>
      </c>
      <c r="AK14">
        <v>30767041.639999401</v>
      </c>
      <c r="AL14" s="4"/>
      <c r="AN14" s="4"/>
      <c r="AP14" s="4"/>
      <c r="AR14" s="4"/>
      <c r="AT14" s="4"/>
      <c r="AV14" s="4"/>
      <c r="AY14" s="4"/>
      <c r="BA14" s="4"/>
      <c r="BC14" s="4"/>
      <c r="BD14"/>
      <c r="BE14"/>
      <c r="BF14"/>
      <c r="BG14"/>
      <c r="BH14"/>
      <c r="BI14"/>
    </row>
    <row r="15" spans="1:65" x14ac:dyDescent="0.25">
      <c r="A15" t="str">
        <f t="shared" si="0"/>
        <v>0_1_2013</v>
      </c>
      <c r="B15">
        <v>0</v>
      </c>
      <c r="C15">
        <v>1</v>
      </c>
      <c r="D15">
        <v>2013</v>
      </c>
      <c r="E15">
        <v>1863830568.3599999</v>
      </c>
      <c r="F15">
        <v>1920220901.19999</v>
      </c>
      <c r="G15">
        <v>1917749086.29</v>
      </c>
      <c r="H15">
        <v>-2471814.9099992998</v>
      </c>
      <c r="I15">
        <v>1911791937.1632199</v>
      </c>
      <c r="J15">
        <v>-22688846.932552099</v>
      </c>
      <c r="K15">
        <v>49065972.166036002</v>
      </c>
      <c r="L15">
        <v>0</v>
      </c>
      <c r="M15">
        <v>1.08511876593125</v>
      </c>
      <c r="N15">
        <v>8196924.5856772903</v>
      </c>
      <c r="O15">
        <v>3.9091231228746399</v>
      </c>
      <c r="P15">
        <v>34342.469998592002</v>
      </c>
      <c r="Q15">
        <v>10.1664596574103</v>
      </c>
      <c r="R15">
        <v>41.544768192953001</v>
      </c>
      <c r="S15">
        <v>4.9272076856425899</v>
      </c>
      <c r="T15">
        <v>1.35411502137275</v>
      </c>
      <c r="U15">
        <v>0</v>
      </c>
      <c r="V15">
        <v>32508920.224212699</v>
      </c>
      <c r="W15">
        <v>0</v>
      </c>
      <c r="X15">
        <v>-9525810.9939271007</v>
      </c>
      <c r="Y15">
        <v>7336523.96810445</v>
      </c>
      <c r="Z15">
        <v>-12982129.2977615</v>
      </c>
      <c r="AA15">
        <v>-4047798.8098399001</v>
      </c>
      <c r="AB15">
        <v>-2934291.6239994299</v>
      </c>
      <c r="AC15">
        <v>-208360.759278026</v>
      </c>
      <c r="AD15">
        <v>-224099.476727025</v>
      </c>
      <c r="AE15">
        <v>-31216096.083102301</v>
      </c>
      <c r="AF15">
        <v>0</v>
      </c>
      <c r="AG15">
        <v>-21293142.852318201</v>
      </c>
      <c r="AH15">
        <v>-21605942.407281298</v>
      </c>
      <c r="AI15">
        <v>19134127.497281998</v>
      </c>
      <c r="AJ15">
        <v>0</v>
      </c>
      <c r="AK15">
        <v>-2471814.9099992998</v>
      </c>
      <c r="AL15" s="4"/>
      <c r="AN15" s="4"/>
      <c r="AP15" s="4"/>
      <c r="AR15" s="4"/>
      <c r="AT15" s="4"/>
      <c r="AV15" s="4"/>
      <c r="AY15" s="4"/>
      <c r="BA15" s="4"/>
      <c r="BC15" s="4"/>
      <c r="BD15"/>
      <c r="BE15"/>
      <c r="BF15"/>
      <c r="BG15"/>
      <c r="BH15"/>
      <c r="BI15"/>
    </row>
    <row r="16" spans="1:65" x14ac:dyDescent="0.25">
      <c r="A16" t="str">
        <f t="shared" si="0"/>
        <v>0_1_2014</v>
      </c>
      <c r="B16">
        <v>0</v>
      </c>
      <c r="C16">
        <v>1</v>
      </c>
      <c r="D16">
        <v>2014</v>
      </c>
      <c r="E16">
        <v>1863830568.3599999</v>
      </c>
      <c r="F16">
        <v>1917749086.29</v>
      </c>
      <c r="G16">
        <v>1902986809.1300001</v>
      </c>
      <c r="H16">
        <v>-14762277.160000101</v>
      </c>
      <c r="I16">
        <v>1867695124.14779</v>
      </c>
      <c r="J16">
        <v>-44096813.015432902</v>
      </c>
      <c r="K16">
        <v>49085176.599318199</v>
      </c>
      <c r="L16">
        <v>0</v>
      </c>
      <c r="M16">
        <v>1.0825219352631199</v>
      </c>
      <c r="N16">
        <v>8307162.7173784999</v>
      </c>
      <c r="O16">
        <v>3.6997197908738899</v>
      </c>
      <c r="P16">
        <v>34601.1820675567</v>
      </c>
      <c r="Q16">
        <v>10.1200897439388</v>
      </c>
      <c r="R16">
        <v>41.529214073872701</v>
      </c>
      <c r="S16">
        <v>5.1067129746385698</v>
      </c>
      <c r="T16">
        <v>2.1793025560601502</v>
      </c>
      <c r="U16">
        <v>0</v>
      </c>
      <c r="V16">
        <v>7692933.2804887397</v>
      </c>
      <c r="W16">
        <v>0</v>
      </c>
      <c r="X16">
        <v>122669.283352375</v>
      </c>
      <c r="Y16">
        <v>8696225.5326271299</v>
      </c>
      <c r="Z16">
        <v>-17612330.6692647</v>
      </c>
      <c r="AA16">
        <v>-3216104.5185267502</v>
      </c>
      <c r="AB16">
        <v>-749589.35002832604</v>
      </c>
      <c r="AC16">
        <v>-9673.6978784848106</v>
      </c>
      <c r="AD16">
        <v>-4873071.9159202501</v>
      </c>
      <c r="AE16">
        <v>-34383939.572494</v>
      </c>
      <c r="AF16">
        <v>0</v>
      </c>
      <c r="AG16">
        <v>-44332881.6276443</v>
      </c>
      <c r="AH16">
        <v>-44238123.7907684</v>
      </c>
      <c r="AI16">
        <v>29475846.630768199</v>
      </c>
      <c r="AJ16">
        <v>0</v>
      </c>
      <c r="AK16">
        <v>-14762277.160000101</v>
      </c>
      <c r="AL16" s="4"/>
      <c r="AN16" s="4"/>
      <c r="AP16" s="4"/>
      <c r="AR16" s="4"/>
      <c r="AT16" s="4"/>
      <c r="AV16" s="4"/>
      <c r="AY16" s="4"/>
      <c r="BA16" s="4"/>
      <c r="BC16" s="4"/>
      <c r="BD16"/>
      <c r="BE16"/>
      <c r="BF16"/>
      <c r="BG16"/>
      <c r="BH16"/>
      <c r="BI16"/>
    </row>
    <row r="17" spans="1:61" x14ac:dyDescent="0.25">
      <c r="A17" t="str">
        <f t="shared" si="0"/>
        <v>0_1_2015</v>
      </c>
      <c r="B17">
        <v>0</v>
      </c>
      <c r="C17">
        <v>1</v>
      </c>
      <c r="D17">
        <v>2015</v>
      </c>
      <c r="E17">
        <v>1863830568.3599999</v>
      </c>
      <c r="F17">
        <v>1902986809.1300001</v>
      </c>
      <c r="G17">
        <v>1869492689.8499899</v>
      </c>
      <c r="H17">
        <v>-33494119.280000001</v>
      </c>
      <c r="I17">
        <v>1756816246.97416</v>
      </c>
      <c r="J17">
        <v>-110878877.173632</v>
      </c>
      <c r="K17">
        <v>49909116.726573698</v>
      </c>
      <c r="L17">
        <v>0</v>
      </c>
      <c r="M17">
        <v>1.0946169683839</v>
      </c>
      <c r="N17">
        <v>8402908.4064511191</v>
      </c>
      <c r="O17">
        <v>2.7401928766828001</v>
      </c>
      <c r="P17">
        <v>35749.669734335497</v>
      </c>
      <c r="Q17">
        <v>10.060704480133699</v>
      </c>
      <c r="R17">
        <v>41.556623180312599</v>
      </c>
      <c r="S17">
        <v>5.2135207546709399</v>
      </c>
      <c r="T17">
        <v>3.1793025560601502</v>
      </c>
      <c r="U17">
        <v>0</v>
      </c>
      <c r="V17">
        <v>32848477.581769601</v>
      </c>
      <c r="W17">
        <v>0</v>
      </c>
      <c r="X17">
        <v>-5231526.9983331198</v>
      </c>
      <c r="Y17">
        <v>7759755.60674603</v>
      </c>
      <c r="Z17">
        <v>-91116101.2076381</v>
      </c>
      <c r="AA17">
        <v>-14335762.1282805</v>
      </c>
      <c r="AB17">
        <v>-380321.61772552098</v>
      </c>
      <c r="AC17">
        <v>298657.05965332</v>
      </c>
      <c r="AD17">
        <v>-2340912.1668647998</v>
      </c>
      <c r="AE17">
        <v>-40993220.427106798</v>
      </c>
      <c r="AF17">
        <v>0</v>
      </c>
      <c r="AG17">
        <v>-113490954.29777899</v>
      </c>
      <c r="AH17">
        <v>-112949395.000765</v>
      </c>
      <c r="AI17">
        <v>79455275.720765501</v>
      </c>
      <c r="AJ17">
        <v>0</v>
      </c>
      <c r="AK17">
        <v>-33494119.280000001</v>
      </c>
      <c r="AL17" s="4"/>
      <c r="AN17" s="4"/>
      <c r="AP17" s="4"/>
      <c r="AR17" s="4"/>
      <c r="AT17" s="4"/>
      <c r="AV17" s="4"/>
      <c r="AY17" s="4"/>
      <c r="BA17" s="4"/>
      <c r="BC17" s="4"/>
      <c r="BD17"/>
      <c r="BE17"/>
      <c r="BF17"/>
      <c r="BG17"/>
      <c r="BH17"/>
      <c r="BI17"/>
    </row>
    <row r="18" spans="1:61" x14ac:dyDescent="0.25">
      <c r="A18" t="str">
        <f t="shared" si="0"/>
        <v>0_1_2016</v>
      </c>
      <c r="B18">
        <v>0</v>
      </c>
      <c r="C18">
        <v>1</v>
      </c>
      <c r="D18">
        <v>2016</v>
      </c>
      <c r="E18">
        <v>1863830568.3599999</v>
      </c>
      <c r="F18">
        <v>1869492689.8499899</v>
      </c>
      <c r="G18">
        <v>1785715867.74</v>
      </c>
      <c r="H18">
        <v>-83776822.109999999</v>
      </c>
      <c r="I18">
        <v>1684084689.5395899</v>
      </c>
      <c r="J18">
        <v>-72731557.434565499</v>
      </c>
      <c r="K18">
        <v>50571763.909843303</v>
      </c>
      <c r="L18">
        <v>0</v>
      </c>
      <c r="M18">
        <v>1.11353091367635</v>
      </c>
      <c r="N18">
        <v>8475491.7121598609</v>
      </c>
      <c r="O18">
        <v>2.4306446755809099</v>
      </c>
      <c r="P18">
        <v>36527.2319435635</v>
      </c>
      <c r="Q18">
        <v>9.9117090646438903</v>
      </c>
      <c r="R18">
        <v>41.665391716993</v>
      </c>
      <c r="S18">
        <v>5.7428310444201101</v>
      </c>
      <c r="T18">
        <v>4.1793025560601498</v>
      </c>
      <c r="U18">
        <v>0</v>
      </c>
      <c r="V18">
        <v>17705877.1162933</v>
      </c>
      <c r="W18">
        <v>0</v>
      </c>
      <c r="X18">
        <v>-6036234.9059936497</v>
      </c>
      <c r="Y18">
        <v>5843702.0297029195</v>
      </c>
      <c r="Z18">
        <v>-33373616.482634</v>
      </c>
      <c r="AA18">
        <v>-9278705.4000403695</v>
      </c>
      <c r="AB18">
        <v>-1531681.9770557601</v>
      </c>
      <c r="AC18">
        <v>895902.48326718202</v>
      </c>
      <c r="AD18">
        <v>-12895885.803641099</v>
      </c>
      <c r="AE18">
        <v>-40271706.3272352</v>
      </c>
      <c r="AF18">
        <v>0</v>
      </c>
      <c r="AG18">
        <v>-78942349.267336801</v>
      </c>
      <c r="AH18">
        <v>-78161916.072161302</v>
      </c>
      <c r="AI18">
        <v>-5614906.0378385996</v>
      </c>
      <c r="AJ18">
        <v>0</v>
      </c>
      <c r="AK18">
        <v>-83776822.109999999</v>
      </c>
      <c r="AL18" s="4"/>
      <c r="AN18" s="4"/>
      <c r="AP18" s="4"/>
      <c r="AR18" s="4"/>
      <c r="AT18" s="4"/>
      <c r="AV18" s="4"/>
      <c r="AY18" s="4"/>
      <c r="BA18" s="4"/>
      <c r="BC18" s="4"/>
      <c r="BD18"/>
      <c r="BE18"/>
      <c r="BF18"/>
      <c r="BG18"/>
      <c r="BH18"/>
      <c r="BI18"/>
    </row>
    <row r="19" spans="1:61" x14ac:dyDescent="0.25">
      <c r="A19" t="str">
        <f t="shared" si="0"/>
        <v>0_1_2017</v>
      </c>
      <c r="B19">
        <v>0</v>
      </c>
      <c r="C19">
        <v>1</v>
      </c>
      <c r="D19">
        <v>2017</v>
      </c>
      <c r="E19">
        <v>1863830568.3599999</v>
      </c>
      <c r="F19">
        <v>1785715867.74</v>
      </c>
      <c r="G19">
        <v>1715264253.1199999</v>
      </c>
      <c r="H19">
        <v>-70451614.620000094</v>
      </c>
      <c r="I19">
        <v>1689602126.0529001</v>
      </c>
      <c r="J19">
        <v>5517436.5133029604</v>
      </c>
      <c r="K19">
        <v>51107360.117182799</v>
      </c>
      <c r="L19">
        <v>0</v>
      </c>
      <c r="M19">
        <v>1.07894362832583</v>
      </c>
      <c r="N19">
        <v>8567965.8252976704</v>
      </c>
      <c r="O19">
        <v>2.6496458422678302</v>
      </c>
      <c r="P19">
        <v>37108.396661140301</v>
      </c>
      <c r="Q19">
        <v>9.7776219853079702</v>
      </c>
      <c r="R19">
        <v>41.700557463241203</v>
      </c>
      <c r="S19">
        <v>5.9015537074051396</v>
      </c>
      <c r="T19">
        <v>5.1793025560601498</v>
      </c>
      <c r="U19">
        <v>0</v>
      </c>
      <c r="V19">
        <v>14983718.5301004</v>
      </c>
      <c r="W19">
        <v>0</v>
      </c>
      <c r="X19">
        <v>10337084.110029699</v>
      </c>
      <c r="Y19">
        <v>6832886.36250953</v>
      </c>
      <c r="Z19">
        <v>23609399.199545301</v>
      </c>
      <c r="AA19">
        <v>-7112218.6231019301</v>
      </c>
      <c r="AB19">
        <v>-1240161.7456767701</v>
      </c>
      <c r="AC19">
        <v>266172.37566721003</v>
      </c>
      <c r="AD19">
        <v>-3721851.6983055398</v>
      </c>
      <c r="AE19">
        <v>-38467026.5895928</v>
      </c>
      <c r="AF19">
        <v>0</v>
      </c>
      <c r="AG19">
        <v>5488001.9211751902</v>
      </c>
      <c r="AH19">
        <v>4959648.9130393397</v>
      </c>
      <c r="AI19">
        <v>-75411263.533039406</v>
      </c>
      <c r="AJ19">
        <v>0</v>
      </c>
      <c r="AK19">
        <v>-70451614.620000094</v>
      </c>
      <c r="AL19" s="4"/>
      <c r="AN19" s="4"/>
      <c r="AP19" s="4"/>
      <c r="AR19" s="4"/>
      <c r="AT19" s="4"/>
      <c r="AV19" s="4"/>
      <c r="AY19" s="4"/>
      <c r="BA19" s="4"/>
      <c r="BC19" s="4"/>
      <c r="BD19"/>
      <c r="BE19"/>
      <c r="BF19"/>
      <c r="BG19"/>
      <c r="BH19"/>
      <c r="BI19"/>
    </row>
    <row r="20" spans="1:61" x14ac:dyDescent="0.25">
      <c r="A20" t="str">
        <f t="shared" si="0"/>
        <v>0_1_2018</v>
      </c>
      <c r="B20">
        <v>0</v>
      </c>
      <c r="C20">
        <v>1</v>
      </c>
      <c r="D20">
        <v>2018</v>
      </c>
      <c r="E20">
        <v>1863830568.3599999</v>
      </c>
      <c r="F20">
        <v>1715264253.1199999</v>
      </c>
      <c r="G20">
        <v>1670250603.3499899</v>
      </c>
      <c r="H20">
        <v>-45013649.770000398</v>
      </c>
      <c r="I20">
        <v>1658528833.3724101</v>
      </c>
      <c r="J20">
        <v>-31073292.680482302</v>
      </c>
      <c r="K20">
        <v>51202232.170145899</v>
      </c>
      <c r="L20">
        <v>0</v>
      </c>
      <c r="M20">
        <v>1.04860975889448</v>
      </c>
      <c r="N20">
        <v>8648160.7781210691</v>
      </c>
      <c r="O20">
        <v>2.9290916466486001</v>
      </c>
      <c r="P20">
        <v>37840.920966718797</v>
      </c>
      <c r="Q20">
        <v>9.64432319885357</v>
      </c>
      <c r="R20">
        <v>41.753505759808696</v>
      </c>
      <c r="S20">
        <v>6.1529232770812099</v>
      </c>
      <c r="T20">
        <v>6.1793025560601498</v>
      </c>
      <c r="U20">
        <v>0.64420403846927698</v>
      </c>
      <c r="V20">
        <v>6630811.3446551803</v>
      </c>
      <c r="W20">
        <v>0</v>
      </c>
      <c r="X20">
        <v>8772902.1003462896</v>
      </c>
      <c r="Y20">
        <v>5557829.7909212001</v>
      </c>
      <c r="Z20">
        <v>26701909.527107399</v>
      </c>
      <c r="AA20">
        <v>-8196093.8085320303</v>
      </c>
      <c r="AB20">
        <v>-1226157.8804581601</v>
      </c>
      <c r="AC20">
        <v>394370.43837250199</v>
      </c>
      <c r="AD20">
        <v>-5648339.32092648</v>
      </c>
      <c r="AE20">
        <v>-36949392.0197118</v>
      </c>
      <c r="AF20">
        <v>-27428895.724573199</v>
      </c>
      <c r="AG20">
        <v>-31391055.552799098</v>
      </c>
      <c r="AH20">
        <v>-31951137.027536102</v>
      </c>
      <c r="AI20">
        <v>-13062512.7424643</v>
      </c>
      <c r="AJ20">
        <v>0</v>
      </c>
      <c r="AK20">
        <v>-45013649.770000398</v>
      </c>
      <c r="AL20" s="4"/>
      <c r="AN20" s="4"/>
      <c r="AP20" s="4"/>
      <c r="AR20" s="4"/>
      <c r="AT20" s="4"/>
      <c r="AV20" s="4"/>
      <c r="AY20" s="4"/>
      <c r="BA20" s="4"/>
      <c r="BC20" s="4"/>
      <c r="BD20"/>
      <c r="BE20"/>
      <c r="BF20"/>
      <c r="BG20"/>
      <c r="BH20"/>
      <c r="BI20"/>
    </row>
    <row r="21" spans="1:61" x14ac:dyDescent="0.25">
      <c r="A21" t="str">
        <f t="shared" si="0"/>
        <v>0_2_2002</v>
      </c>
      <c r="B21">
        <v>0</v>
      </c>
      <c r="C21">
        <v>2</v>
      </c>
      <c r="D21">
        <v>2002</v>
      </c>
      <c r="E21">
        <v>690842613.24800003</v>
      </c>
      <c r="F21">
        <v>0</v>
      </c>
      <c r="G21">
        <v>690842613.24800003</v>
      </c>
      <c r="H21">
        <v>0</v>
      </c>
      <c r="I21">
        <v>666639827.22387302</v>
      </c>
      <c r="J21">
        <v>0</v>
      </c>
      <c r="K21">
        <v>12980563.6780238</v>
      </c>
      <c r="L21">
        <v>0</v>
      </c>
      <c r="M21">
        <v>0.84975767529917701</v>
      </c>
      <c r="N21">
        <v>2403366.3250323399</v>
      </c>
      <c r="O21">
        <v>1.9409918907785999</v>
      </c>
      <c r="P21">
        <v>36128.256075756697</v>
      </c>
      <c r="Q21">
        <v>7.3993098280777101</v>
      </c>
      <c r="R21">
        <v>34.380509067374497</v>
      </c>
      <c r="S21">
        <v>3.5157671976475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690842613.24800003</v>
      </c>
      <c r="AK21">
        <v>690842613.24800003</v>
      </c>
      <c r="AL21" s="4"/>
      <c r="AN21" s="4"/>
      <c r="AP21" s="4"/>
      <c r="AR21" s="4"/>
      <c r="AT21" s="4"/>
      <c r="AV21" s="4"/>
      <c r="AY21" s="4"/>
      <c r="BA21" s="4"/>
      <c r="BC21" s="4"/>
      <c r="BD21"/>
      <c r="BE21"/>
      <c r="BF21"/>
      <c r="BG21"/>
      <c r="BH21"/>
      <c r="BI21"/>
    </row>
    <row r="22" spans="1:61" x14ac:dyDescent="0.25">
      <c r="A22" t="str">
        <f t="shared" si="0"/>
        <v>0_2_2003</v>
      </c>
      <c r="B22">
        <v>0</v>
      </c>
      <c r="C22">
        <v>2</v>
      </c>
      <c r="D22">
        <v>2003</v>
      </c>
      <c r="E22">
        <v>706390440.24800003</v>
      </c>
      <c r="F22">
        <v>690842613.24800003</v>
      </c>
      <c r="G22">
        <v>705268087.89799905</v>
      </c>
      <c r="H22">
        <v>-1122352.35000008</v>
      </c>
      <c r="I22">
        <v>704208670.64333606</v>
      </c>
      <c r="J22">
        <v>21981181.568772402</v>
      </c>
      <c r="K22">
        <v>12919158.2079155</v>
      </c>
      <c r="L22">
        <v>0</v>
      </c>
      <c r="M22">
        <v>0.84877506725334595</v>
      </c>
      <c r="N22">
        <v>2424991.4171996498</v>
      </c>
      <c r="O22">
        <v>2.2047674569715499</v>
      </c>
      <c r="P22">
        <v>35287.809356007099</v>
      </c>
      <c r="Q22">
        <v>7.2368269495038096</v>
      </c>
      <c r="R22">
        <v>32.571765332428598</v>
      </c>
      <c r="S22">
        <v>3.5110071676843</v>
      </c>
      <c r="T22">
        <v>0</v>
      </c>
      <c r="U22">
        <v>0</v>
      </c>
      <c r="V22">
        <v>14035517.0852941</v>
      </c>
      <c r="W22">
        <v>0</v>
      </c>
      <c r="X22">
        <v>-1644561.39387258</v>
      </c>
      <c r="Y22">
        <v>6424709.45960679</v>
      </c>
      <c r="Z22">
        <v>12630545.834487399</v>
      </c>
      <c r="AA22">
        <v>3410642.3904819102</v>
      </c>
      <c r="AB22">
        <v>-248017.65783279701</v>
      </c>
      <c r="AC22">
        <v>-5458896.1119802697</v>
      </c>
      <c r="AD22">
        <v>0</v>
      </c>
      <c r="AE22">
        <v>0</v>
      </c>
      <c r="AF22">
        <v>0</v>
      </c>
      <c r="AG22">
        <v>29149939.606184501</v>
      </c>
      <c r="AH22">
        <v>28558208.6554997</v>
      </c>
      <c r="AI22">
        <v>-29680561.005499799</v>
      </c>
      <c r="AJ22">
        <v>15547826.999999899</v>
      </c>
      <c r="AK22">
        <v>14425474.6499999</v>
      </c>
      <c r="AL22" s="4"/>
      <c r="AN22" s="4"/>
      <c r="AP22" s="4"/>
      <c r="AR22" s="4"/>
      <c r="AT22" s="4"/>
      <c r="AV22" s="4"/>
      <c r="AY22" s="4"/>
      <c r="BA22" s="4"/>
      <c r="BC22" s="4"/>
      <c r="BD22"/>
      <c r="BE22"/>
      <c r="BF22"/>
      <c r="BG22"/>
      <c r="BH22"/>
      <c r="BI22"/>
    </row>
    <row r="23" spans="1:61" x14ac:dyDescent="0.25">
      <c r="A23" t="str">
        <f t="shared" si="0"/>
        <v>0_2_2004</v>
      </c>
      <c r="B23">
        <v>0</v>
      </c>
      <c r="C23">
        <v>2</v>
      </c>
      <c r="D23">
        <v>2004</v>
      </c>
      <c r="E23">
        <v>722918102.60800004</v>
      </c>
      <c r="F23">
        <v>705268087.89799905</v>
      </c>
      <c r="G23">
        <v>726290046.37599897</v>
      </c>
      <c r="H23">
        <v>4494296.11799978</v>
      </c>
      <c r="I23">
        <v>737515387.83714795</v>
      </c>
      <c r="J23">
        <v>17407694.236330401</v>
      </c>
      <c r="K23">
        <v>12415539.463315699</v>
      </c>
      <c r="L23">
        <v>0</v>
      </c>
      <c r="M23">
        <v>0.837776012664321</v>
      </c>
      <c r="N23">
        <v>2448656.4302133899</v>
      </c>
      <c r="O23">
        <v>2.52712326921321</v>
      </c>
      <c r="P23">
        <v>34212.969788271199</v>
      </c>
      <c r="Q23">
        <v>7.1732234845319303</v>
      </c>
      <c r="R23">
        <v>30.9025334309983</v>
      </c>
      <c r="S23">
        <v>3.5245746764264201</v>
      </c>
      <c r="T23">
        <v>0</v>
      </c>
      <c r="U23">
        <v>0</v>
      </c>
      <c r="V23">
        <v>-8381081.21728733</v>
      </c>
      <c r="W23">
        <v>0</v>
      </c>
      <c r="X23">
        <v>1824183.8602975199</v>
      </c>
      <c r="Y23">
        <v>6842537.8926889095</v>
      </c>
      <c r="Z23">
        <v>14265799.419298699</v>
      </c>
      <c r="AA23">
        <v>5079663.2861945303</v>
      </c>
      <c r="AB23">
        <v>-136098.918200218</v>
      </c>
      <c r="AC23">
        <v>-4994318.6722126296</v>
      </c>
      <c r="AD23">
        <v>0</v>
      </c>
      <c r="AE23">
        <v>0</v>
      </c>
      <c r="AF23">
        <v>0</v>
      </c>
      <c r="AG23">
        <v>14500685.650779501</v>
      </c>
      <c r="AH23">
        <v>16223830.8834462</v>
      </c>
      <c r="AI23">
        <v>-11729534.7654464</v>
      </c>
      <c r="AJ23">
        <v>16527662.359999999</v>
      </c>
      <c r="AK23">
        <v>21021958.477999698</v>
      </c>
      <c r="AL23" s="4"/>
      <c r="AN23" s="4"/>
      <c r="AP23" s="4"/>
      <c r="AR23" s="4"/>
      <c r="AT23" s="4"/>
      <c r="AV23" s="4"/>
      <c r="AY23" s="4"/>
      <c r="BA23" s="4"/>
      <c r="BC23" s="4"/>
      <c r="BD23"/>
      <c r="BE23"/>
      <c r="BF23"/>
      <c r="BG23"/>
      <c r="BH23"/>
      <c r="BI23"/>
    </row>
    <row r="24" spans="1:61" x14ac:dyDescent="0.25">
      <c r="A24" t="str">
        <f t="shared" si="0"/>
        <v>0_2_2005</v>
      </c>
      <c r="B24">
        <v>0</v>
      </c>
      <c r="C24">
        <v>2</v>
      </c>
      <c r="D24">
        <v>2005</v>
      </c>
      <c r="E24">
        <v>735799951.71099997</v>
      </c>
      <c r="F24">
        <v>726290046.37599897</v>
      </c>
      <c r="G24">
        <v>772496513.38699996</v>
      </c>
      <c r="H24">
        <v>33324617.908000398</v>
      </c>
      <c r="I24">
        <v>793971790.95533395</v>
      </c>
      <c r="J24">
        <v>42563163.0075901</v>
      </c>
      <c r="K24">
        <v>12317469.8881977</v>
      </c>
      <c r="L24">
        <v>0</v>
      </c>
      <c r="M24">
        <v>0.83563707973357704</v>
      </c>
      <c r="N24">
        <v>2484636.3204131001</v>
      </c>
      <c r="O24">
        <v>2.98969104204193</v>
      </c>
      <c r="P24">
        <v>33203.216530333601</v>
      </c>
      <c r="Q24">
        <v>7.1611511989039904</v>
      </c>
      <c r="R24">
        <v>29.375435415770198</v>
      </c>
      <c r="S24">
        <v>3.5128134775628501</v>
      </c>
      <c r="T24">
        <v>0</v>
      </c>
      <c r="U24">
        <v>0</v>
      </c>
      <c r="V24">
        <v>5690807.6565566398</v>
      </c>
      <c r="W24">
        <v>0</v>
      </c>
      <c r="X24">
        <v>-782503.93589586497</v>
      </c>
      <c r="Y24">
        <v>7014728.1308842301</v>
      </c>
      <c r="Z24">
        <v>19150086.501424801</v>
      </c>
      <c r="AA24">
        <v>4904811.4542079698</v>
      </c>
      <c r="AB24">
        <v>-114228.889325517</v>
      </c>
      <c r="AC24">
        <v>-4609471.5312834298</v>
      </c>
      <c r="AD24">
        <v>0</v>
      </c>
      <c r="AE24">
        <v>0</v>
      </c>
      <c r="AF24">
        <v>0</v>
      </c>
      <c r="AG24">
        <v>31254229.3865689</v>
      </c>
      <c r="AH24">
        <v>31940466.279603802</v>
      </c>
      <c r="AI24">
        <v>1384151.62839658</v>
      </c>
      <c r="AJ24">
        <v>12881849.103</v>
      </c>
      <c r="AK24">
        <v>46206467.011000402</v>
      </c>
      <c r="AL24" s="4"/>
      <c r="AN24" s="4"/>
      <c r="AP24" s="4"/>
      <c r="AR24" s="4"/>
      <c r="AT24" s="4"/>
      <c r="AV24" s="4"/>
      <c r="AY24" s="4"/>
      <c r="BA24" s="4"/>
      <c r="BC24" s="4"/>
      <c r="BD24"/>
      <c r="BE24"/>
      <c r="BF24"/>
      <c r="BG24"/>
      <c r="BH24"/>
      <c r="BI24"/>
    </row>
    <row r="25" spans="1:61" x14ac:dyDescent="0.25">
      <c r="A25" t="str">
        <f t="shared" si="0"/>
        <v>0_2_2006</v>
      </c>
      <c r="B25">
        <v>0</v>
      </c>
      <c r="C25">
        <v>2</v>
      </c>
      <c r="D25">
        <v>2006</v>
      </c>
      <c r="E25">
        <v>749156601.24199998</v>
      </c>
      <c r="F25">
        <v>767971489.38699996</v>
      </c>
      <c r="G25">
        <v>851622694.06599998</v>
      </c>
      <c r="H25">
        <v>65667044.148000099</v>
      </c>
      <c r="I25">
        <v>858886079.726372</v>
      </c>
      <c r="J25">
        <v>49198015.256775796</v>
      </c>
      <c r="K25">
        <v>12525018.1784056</v>
      </c>
      <c r="L25">
        <v>0</v>
      </c>
      <c r="M25">
        <v>0.81332481938787105</v>
      </c>
      <c r="N25">
        <v>2553414.6325530298</v>
      </c>
      <c r="O25">
        <v>3.2702578918386198</v>
      </c>
      <c r="P25">
        <v>31722.0389285122</v>
      </c>
      <c r="Q25">
        <v>7.1908689091471798</v>
      </c>
      <c r="R25">
        <v>27.640503305148599</v>
      </c>
      <c r="S25">
        <v>3.68722638598453</v>
      </c>
      <c r="T25">
        <v>0</v>
      </c>
      <c r="U25">
        <v>0</v>
      </c>
      <c r="V25">
        <v>22439381.0279985</v>
      </c>
      <c r="W25">
        <v>0</v>
      </c>
      <c r="X25">
        <v>2715717.2944703298</v>
      </c>
      <c r="Y25">
        <v>8389572.3796980195</v>
      </c>
      <c r="Z25">
        <v>11304555.4739058</v>
      </c>
      <c r="AA25">
        <v>8286979.6599446097</v>
      </c>
      <c r="AB25">
        <v>-20370.914893853998</v>
      </c>
      <c r="AC25">
        <v>-4930203.4147319002</v>
      </c>
      <c r="AD25">
        <v>-2025341.4459023499</v>
      </c>
      <c r="AE25">
        <v>0</v>
      </c>
      <c r="AF25">
        <v>0</v>
      </c>
      <c r="AG25">
        <v>46160290.0604892</v>
      </c>
      <c r="AH25">
        <v>46743266.664119802</v>
      </c>
      <c r="AI25">
        <v>18923777.483880199</v>
      </c>
      <c r="AJ25">
        <v>17984160.530999999</v>
      </c>
      <c r="AK25">
        <v>83651204.679000095</v>
      </c>
      <c r="AL25" s="4"/>
      <c r="AN25" s="4"/>
      <c r="AP25" s="4"/>
      <c r="AR25" s="4"/>
      <c r="AT25" s="4"/>
      <c r="AV25" s="4"/>
      <c r="AY25" s="4"/>
      <c r="BA25" s="4"/>
      <c r="BC25" s="4"/>
      <c r="BD25"/>
      <c r="BE25"/>
      <c r="BF25"/>
      <c r="BG25"/>
      <c r="BH25"/>
      <c r="BI25"/>
    </row>
    <row r="26" spans="1:61" x14ac:dyDescent="0.25">
      <c r="A26" t="str">
        <f t="shared" si="0"/>
        <v>0_2_2007</v>
      </c>
      <c r="B26">
        <v>0</v>
      </c>
      <c r="C26">
        <v>2</v>
      </c>
      <c r="D26">
        <v>2007</v>
      </c>
      <c r="E26">
        <v>749156601.24199998</v>
      </c>
      <c r="F26">
        <v>851622694.06599998</v>
      </c>
      <c r="G26">
        <v>844966766.01299906</v>
      </c>
      <c r="H26">
        <v>-6655928.0530004399</v>
      </c>
      <c r="I26">
        <v>851755189.63455701</v>
      </c>
      <c r="J26">
        <v>-7130890.0918145198</v>
      </c>
      <c r="K26">
        <v>12408787.142280599</v>
      </c>
      <c r="L26">
        <v>0</v>
      </c>
      <c r="M26">
        <v>0.85633326114019803</v>
      </c>
      <c r="N26">
        <v>2582590.6594933202</v>
      </c>
      <c r="O26">
        <v>3.4545518382152798</v>
      </c>
      <c r="P26">
        <v>32099.429585702601</v>
      </c>
      <c r="Q26">
        <v>7.1025532128839801</v>
      </c>
      <c r="R26">
        <v>26.976477124153298</v>
      </c>
      <c r="S26">
        <v>3.8653656841304098</v>
      </c>
      <c r="T26">
        <v>0</v>
      </c>
      <c r="U26">
        <v>0</v>
      </c>
      <c r="V26">
        <v>-2869109.3815434398</v>
      </c>
      <c r="W26">
        <v>0</v>
      </c>
      <c r="X26">
        <v>-6759811.5909802997</v>
      </c>
      <c r="Y26">
        <v>3450464.4216715102</v>
      </c>
      <c r="Z26">
        <v>7573762.8586476604</v>
      </c>
      <c r="AA26">
        <v>-2519136.3684097002</v>
      </c>
      <c r="AB26">
        <v>-240803.19038140401</v>
      </c>
      <c r="AC26">
        <v>-2520818.3896236601</v>
      </c>
      <c r="AD26">
        <v>-2179976.4720002799</v>
      </c>
      <c r="AE26">
        <v>0</v>
      </c>
      <c r="AF26">
        <v>0</v>
      </c>
      <c r="AG26">
        <v>-6065428.1126196198</v>
      </c>
      <c r="AH26">
        <v>-7481030.3744547199</v>
      </c>
      <c r="AI26">
        <v>825102.32145428297</v>
      </c>
      <c r="AJ26">
        <v>0</v>
      </c>
      <c r="AK26">
        <v>-6655928.0530004399</v>
      </c>
      <c r="AL26" s="4"/>
      <c r="AN26" s="4"/>
      <c r="AP26" s="4"/>
      <c r="AR26" s="4"/>
      <c r="AT26" s="4"/>
      <c r="AV26" s="4"/>
      <c r="AY26" s="4"/>
      <c r="BA26" s="4"/>
      <c r="BC26" s="4"/>
      <c r="BD26"/>
      <c r="BE26"/>
      <c r="BF26"/>
      <c r="BG26"/>
      <c r="BH26"/>
      <c r="BI26"/>
    </row>
    <row r="27" spans="1:61" x14ac:dyDescent="0.25">
      <c r="A27" t="str">
        <f t="shared" si="0"/>
        <v>0_2_2008</v>
      </c>
      <c r="B27">
        <v>0</v>
      </c>
      <c r="C27">
        <v>2</v>
      </c>
      <c r="D27">
        <v>2008</v>
      </c>
      <c r="E27">
        <v>749156601.24199998</v>
      </c>
      <c r="F27">
        <v>844966766.01299906</v>
      </c>
      <c r="G27">
        <v>929130685.85699999</v>
      </c>
      <c r="H27">
        <v>84163919.844000205</v>
      </c>
      <c r="I27">
        <v>901489341.88152695</v>
      </c>
      <c r="J27">
        <v>49734152.246969797</v>
      </c>
      <c r="K27">
        <v>12816539.997280899</v>
      </c>
      <c r="L27">
        <v>0</v>
      </c>
      <c r="M27">
        <v>0.86083912349249803</v>
      </c>
      <c r="N27">
        <v>2589261.2840925702</v>
      </c>
      <c r="O27">
        <v>3.8685247735811901</v>
      </c>
      <c r="P27">
        <v>31883.668149583798</v>
      </c>
      <c r="Q27">
        <v>7.3626997440052397</v>
      </c>
      <c r="R27">
        <v>26.479051843437301</v>
      </c>
      <c r="S27">
        <v>3.9348835826877502</v>
      </c>
      <c r="T27">
        <v>0</v>
      </c>
      <c r="U27">
        <v>0</v>
      </c>
      <c r="V27">
        <v>29706462.561588999</v>
      </c>
      <c r="W27">
        <v>0</v>
      </c>
      <c r="X27">
        <v>733531.48904152203</v>
      </c>
      <c r="Y27">
        <v>1648592.5337081901</v>
      </c>
      <c r="Z27">
        <v>16167397.016719</v>
      </c>
      <c r="AA27">
        <v>1629836.72054268</v>
      </c>
      <c r="AB27">
        <v>992387.54129024595</v>
      </c>
      <c r="AC27">
        <v>-2086010.2017628001</v>
      </c>
      <c r="AD27">
        <v>-249055.305319665</v>
      </c>
      <c r="AE27">
        <v>0</v>
      </c>
      <c r="AF27">
        <v>0</v>
      </c>
      <c r="AG27">
        <v>48543142.355808198</v>
      </c>
      <c r="AH27">
        <v>49288764.175697803</v>
      </c>
      <c r="AI27">
        <v>34875155.668302402</v>
      </c>
      <c r="AJ27">
        <v>0</v>
      </c>
      <c r="AK27">
        <v>84163919.844000205</v>
      </c>
      <c r="AL27" s="4"/>
      <c r="AN27" s="4"/>
      <c r="AP27" s="4"/>
      <c r="AR27" s="4"/>
      <c r="AT27" s="4"/>
      <c r="AV27" s="4"/>
      <c r="AY27" s="4"/>
      <c r="BA27" s="4"/>
      <c r="BC27" s="4"/>
      <c r="BD27"/>
      <c r="BE27"/>
      <c r="BF27"/>
      <c r="BG27"/>
      <c r="BH27"/>
      <c r="BI27"/>
    </row>
    <row r="28" spans="1:61" x14ac:dyDescent="0.25">
      <c r="A28" t="str">
        <f t="shared" si="0"/>
        <v>0_2_2009</v>
      </c>
      <c r="B28">
        <v>0</v>
      </c>
      <c r="C28">
        <v>2</v>
      </c>
      <c r="D28">
        <v>2009</v>
      </c>
      <c r="E28">
        <v>749156601.24199998</v>
      </c>
      <c r="F28">
        <v>929130685.85699999</v>
      </c>
      <c r="G28">
        <v>856965294.47299898</v>
      </c>
      <c r="H28">
        <v>-72165391.384000301</v>
      </c>
      <c r="I28">
        <v>832164895.53345001</v>
      </c>
      <c r="J28">
        <v>-69324446.348076195</v>
      </c>
      <c r="K28">
        <v>12427219.963787099</v>
      </c>
      <c r="L28">
        <v>0</v>
      </c>
      <c r="M28">
        <v>0.97674734307955102</v>
      </c>
      <c r="N28">
        <v>2571419.07525759</v>
      </c>
      <c r="O28">
        <v>2.8130915593952399</v>
      </c>
      <c r="P28">
        <v>30258.339079519901</v>
      </c>
      <c r="Q28">
        <v>7.3732787676774896</v>
      </c>
      <c r="R28">
        <v>25.9607518217971</v>
      </c>
      <c r="S28">
        <v>4.1642937618501197</v>
      </c>
      <c r="T28">
        <v>0</v>
      </c>
      <c r="U28">
        <v>0</v>
      </c>
      <c r="V28">
        <v>-11784205.0274169</v>
      </c>
      <c r="W28">
        <v>0</v>
      </c>
      <c r="X28">
        <v>-19245676.445672099</v>
      </c>
      <c r="Y28">
        <v>-1305158.29535073</v>
      </c>
      <c r="Z28">
        <v>-46897341.370770201</v>
      </c>
      <c r="AA28">
        <v>11655110.063450901</v>
      </c>
      <c r="AB28">
        <v>189846.04882662001</v>
      </c>
      <c r="AC28">
        <v>-2346435.2961629899</v>
      </c>
      <c r="AD28">
        <v>-2976567.8475618102</v>
      </c>
      <c r="AE28">
        <v>0</v>
      </c>
      <c r="AF28">
        <v>0</v>
      </c>
      <c r="AG28">
        <v>-72710428.170657307</v>
      </c>
      <c r="AH28">
        <v>-70987122.108411297</v>
      </c>
      <c r="AI28">
        <v>-1178269.27558899</v>
      </c>
      <c r="AJ28">
        <v>0</v>
      </c>
      <c r="AK28">
        <v>-72165391.384000301</v>
      </c>
      <c r="AL28" s="4"/>
      <c r="AN28" s="4"/>
      <c r="AP28" s="4"/>
      <c r="AR28" s="4"/>
      <c r="AT28" s="4"/>
      <c r="AV28" s="4"/>
      <c r="AY28" s="4"/>
      <c r="BA28" s="4"/>
      <c r="BC28" s="4"/>
      <c r="BD28"/>
      <c r="BE28"/>
      <c r="BF28"/>
      <c r="BG28"/>
      <c r="BH28"/>
      <c r="BI28"/>
    </row>
    <row r="29" spans="1:61" x14ac:dyDescent="0.25">
      <c r="A29" t="str">
        <f t="shared" si="0"/>
        <v>0_2_2010</v>
      </c>
      <c r="B29">
        <v>0</v>
      </c>
      <c r="C29">
        <v>2</v>
      </c>
      <c r="D29">
        <v>2010</v>
      </c>
      <c r="E29">
        <v>752145340.45700002</v>
      </c>
      <c r="F29">
        <v>856965294.47299898</v>
      </c>
      <c r="G29">
        <v>850599223.829</v>
      </c>
      <c r="H29">
        <v>-9354809.8589996509</v>
      </c>
      <c r="I29">
        <v>849896865.07836294</v>
      </c>
      <c r="J29">
        <v>13812452.9145057</v>
      </c>
      <c r="K29">
        <v>12090646.237663699</v>
      </c>
      <c r="L29">
        <v>0</v>
      </c>
      <c r="M29">
        <v>0.98360456556040499</v>
      </c>
      <c r="N29">
        <v>2585652.7657399699</v>
      </c>
      <c r="O29">
        <v>3.2714097923274501</v>
      </c>
      <c r="P29">
        <v>29784.262191346501</v>
      </c>
      <c r="Q29">
        <v>7.6029456636710702</v>
      </c>
      <c r="R29">
        <v>25.359151176310998</v>
      </c>
      <c r="S29">
        <v>4.2110858077600097</v>
      </c>
      <c r="T29">
        <v>0</v>
      </c>
      <c r="U29">
        <v>0</v>
      </c>
      <c r="V29">
        <v>-10968177.010314301</v>
      </c>
      <c r="W29">
        <v>0</v>
      </c>
      <c r="X29">
        <v>138995.80851512999</v>
      </c>
      <c r="Y29">
        <v>2793735.1046621599</v>
      </c>
      <c r="Z29">
        <v>20856591.456287298</v>
      </c>
      <c r="AA29">
        <v>3140526.5721406899</v>
      </c>
      <c r="AB29">
        <v>1216728.3855407699</v>
      </c>
      <c r="AC29">
        <v>-2223169.58692959</v>
      </c>
      <c r="AD29">
        <v>352782.39163041301</v>
      </c>
      <c r="AE29">
        <v>0</v>
      </c>
      <c r="AF29">
        <v>0</v>
      </c>
      <c r="AG29">
        <v>15308013.1215325</v>
      </c>
      <c r="AH29">
        <v>15369065.588080499</v>
      </c>
      <c r="AI29">
        <v>-24723875.447080199</v>
      </c>
      <c r="AJ29">
        <v>2988739.2149999999</v>
      </c>
      <c r="AK29">
        <v>-6366070.6439996501</v>
      </c>
      <c r="AL29" s="4"/>
      <c r="AN29" s="4"/>
      <c r="AP29" s="4"/>
      <c r="AR29" s="4"/>
      <c r="AT29" s="4"/>
      <c r="AV29" s="4"/>
      <c r="AY29" s="4"/>
      <c r="BA29" s="4"/>
      <c r="BC29" s="4"/>
      <c r="BD29"/>
      <c r="BE29"/>
      <c r="BF29"/>
      <c r="BG29"/>
      <c r="BH29"/>
      <c r="BI29"/>
    </row>
    <row r="30" spans="1:61" x14ac:dyDescent="0.25">
      <c r="A30" t="str">
        <f t="shared" si="0"/>
        <v>0_2_2011</v>
      </c>
      <c r="B30">
        <v>0</v>
      </c>
      <c r="C30">
        <v>2</v>
      </c>
      <c r="D30">
        <v>2011</v>
      </c>
      <c r="E30">
        <v>752145340.45700002</v>
      </c>
      <c r="F30">
        <v>850599223.829</v>
      </c>
      <c r="G30">
        <v>887377025.25100005</v>
      </c>
      <c r="H30">
        <v>36777801.421999902</v>
      </c>
      <c r="I30">
        <v>876915821.70421696</v>
      </c>
      <c r="J30">
        <v>27018956.6258545</v>
      </c>
      <c r="K30">
        <v>11881793.721973199</v>
      </c>
      <c r="L30">
        <v>0</v>
      </c>
      <c r="M30">
        <v>0.95457929833371602</v>
      </c>
      <c r="N30">
        <v>2608150.8369156299</v>
      </c>
      <c r="O30">
        <v>4.0105255967462199</v>
      </c>
      <c r="P30">
        <v>29205.3548856587</v>
      </c>
      <c r="Q30">
        <v>7.8155427071856902</v>
      </c>
      <c r="R30">
        <v>24.9417135766437</v>
      </c>
      <c r="S30">
        <v>4.3001669152803901</v>
      </c>
      <c r="T30">
        <v>0</v>
      </c>
      <c r="U30">
        <v>0</v>
      </c>
      <c r="V30">
        <v>-11454263.3384689</v>
      </c>
      <c r="W30">
        <v>0</v>
      </c>
      <c r="X30">
        <v>4219202.12699336</v>
      </c>
      <c r="Y30">
        <v>2209605.3410700602</v>
      </c>
      <c r="Z30">
        <v>29330599.808800101</v>
      </c>
      <c r="AA30">
        <v>4390052.3610172803</v>
      </c>
      <c r="AB30">
        <v>923141.06592558895</v>
      </c>
      <c r="AC30">
        <v>-1700143.2379280699</v>
      </c>
      <c r="AD30">
        <v>-1512459.94547581</v>
      </c>
      <c r="AE30">
        <v>0</v>
      </c>
      <c r="AF30">
        <v>0</v>
      </c>
      <c r="AG30">
        <v>26405734.1819336</v>
      </c>
      <c r="AH30">
        <v>26169054.3215321</v>
      </c>
      <c r="AI30">
        <v>10608747.100467799</v>
      </c>
      <c r="AJ30">
        <v>0</v>
      </c>
      <c r="AK30">
        <v>36777801.421999902</v>
      </c>
      <c r="AL30" s="4"/>
      <c r="AN30" s="4"/>
      <c r="AP30" s="4"/>
      <c r="AR30" s="4"/>
      <c r="AT30" s="4"/>
      <c r="AV30" s="4"/>
      <c r="AY30" s="4"/>
      <c r="BA30" s="4"/>
      <c r="BC30" s="4"/>
      <c r="BD30"/>
      <c r="BE30"/>
      <c r="BF30"/>
      <c r="BG30"/>
      <c r="BH30"/>
      <c r="BI30"/>
    </row>
    <row r="31" spans="1:61" x14ac:dyDescent="0.25">
      <c r="A31" t="str">
        <f t="shared" si="0"/>
        <v>0_2_2012</v>
      </c>
      <c r="B31">
        <v>0</v>
      </c>
      <c r="C31">
        <v>2</v>
      </c>
      <c r="D31">
        <v>2012</v>
      </c>
      <c r="E31">
        <v>775448625.45700002</v>
      </c>
      <c r="F31">
        <v>887377025.25100005</v>
      </c>
      <c r="G31">
        <v>906400145.222</v>
      </c>
      <c r="H31">
        <v>-4280165.0290003</v>
      </c>
      <c r="I31">
        <v>879209397.57775998</v>
      </c>
      <c r="J31">
        <v>-22640763.170091301</v>
      </c>
      <c r="K31">
        <v>11358280.9123198</v>
      </c>
      <c r="L31">
        <v>0</v>
      </c>
      <c r="M31">
        <v>0.96837776903309702</v>
      </c>
      <c r="N31">
        <v>2608541.9616129799</v>
      </c>
      <c r="O31">
        <v>4.0287340319240297</v>
      </c>
      <c r="P31">
        <v>28897.699035097001</v>
      </c>
      <c r="Q31">
        <v>8.0458224817559607</v>
      </c>
      <c r="R31">
        <v>25.072351009611499</v>
      </c>
      <c r="S31">
        <v>4.2582997070366204</v>
      </c>
      <c r="T31">
        <v>0</v>
      </c>
      <c r="U31">
        <v>0</v>
      </c>
      <c r="V31">
        <v>-29858466.636893202</v>
      </c>
      <c r="W31">
        <v>0</v>
      </c>
      <c r="X31">
        <v>-615446.77314817696</v>
      </c>
      <c r="Y31">
        <v>3005737.8442599899</v>
      </c>
      <c r="Z31">
        <v>624645.09884354903</v>
      </c>
      <c r="AA31">
        <v>2456306.2246987801</v>
      </c>
      <c r="AB31">
        <v>314995.81107283302</v>
      </c>
      <c r="AC31">
        <v>-428299.99755708798</v>
      </c>
      <c r="AD31">
        <v>-167434.44272356099</v>
      </c>
      <c r="AE31">
        <v>0</v>
      </c>
      <c r="AF31">
        <v>0</v>
      </c>
      <c r="AG31">
        <v>-24667962.871446799</v>
      </c>
      <c r="AH31">
        <v>-25058398.819168601</v>
      </c>
      <c r="AI31">
        <v>20778233.7901682</v>
      </c>
      <c r="AJ31">
        <v>23303285</v>
      </c>
      <c r="AK31">
        <v>19023119.970999699</v>
      </c>
      <c r="AL31" s="4"/>
      <c r="AN31" s="4"/>
      <c r="AP31" s="4"/>
      <c r="AR31" s="4"/>
      <c r="AT31" s="4"/>
      <c r="AV31" s="4"/>
      <c r="AY31" s="4"/>
      <c r="BA31" s="4"/>
      <c r="BC31" s="4"/>
      <c r="BD31"/>
      <c r="BE31"/>
      <c r="BF31"/>
      <c r="BG31"/>
      <c r="BH31"/>
      <c r="BI31"/>
    </row>
    <row r="32" spans="1:61" x14ac:dyDescent="0.25">
      <c r="A32" t="str">
        <f t="shared" si="0"/>
        <v>0_2_2013</v>
      </c>
      <c r="B32">
        <v>0</v>
      </c>
      <c r="C32">
        <v>2</v>
      </c>
      <c r="D32">
        <v>2013</v>
      </c>
      <c r="E32">
        <v>775448625.45700002</v>
      </c>
      <c r="F32">
        <v>906400145.222</v>
      </c>
      <c r="G32">
        <v>893199558.35699999</v>
      </c>
      <c r="H32">
        <v>-13200586.8649997</v>
      </c>
      <c r="I32">
        <v>876410721.88556898</v>
      </c>
      <c r="J32">
        <v>-2798675.6921907798</v>
      </c>
      <c r="K32">
        <v>11370249.161500501</v>
      </c>
      <c r="L32">
        <v>0</v>
      </c>
      <c r="M32">
        <v>1.00009929446171</v>
      </c>
      <c r="N32">
        <v>2645694.5674562999</v>
      </c>
      <c r="O32">
        <v>3.86997227910993</v>
      </c>
      <c r="P32">
        <v>29051.814710529099</v>
      </c>
      <c r="Q32">
        <v>7.9245680060129997</v>
      </c>
      <c r="R32">
        <v>24.918459570343</v>
      </c>
      <c r="S32">
        <v>4.3343641190579101</v>
      </c>
      <c r="T32">
        <v>0</v>
      </c>
      <c r="U32">
        <v>0</v>
      </c>
      <c r="V32">
        <v>6472274.8504698901</v>
      </c>
      <c r="W32">
        <v>0</v>
      </c>
      <c r="X32">
        <v>-4900544.5560069401</v>
      </c>
      <c r="Y32">
        <v>5228871.4137087399</v>
      </c>
      <c r="Z32">
        <v>-6129104.3916073302</v>
      </c>
      <c r="AA32">
        <v>-1059871.0652433799</v>
      </c>
      <c r="AB32">
        <v>-606854.03832739196</v>
      </c>
      <c r="AC32">
        <v>-836388.54203942197</v>
      </c>
      <c r="AD32">
        <v>-607910.55916453095</v>
      </c>
      <c r="AE32">
        <v>0</v>
      </c>
      <c r="AF32">
        <v>0</v>
      </c>
      <c r="AG32">
        <v>-2439526.88821036</v>
      </c>
      <c r="AH32">
        <v>-2465024.6174045401</v>
      </c>
      <c r="AI32">
        <v>-10735562.2475951</v>
      </c>
      <c r="AJ32">
        <v>0</v>
      </c>
      <c r="AK32">
        <v>-13200586.8649997</v>
      </c>
      <c r="AL32" s="4"/>
      <c r="AN32" s="4"/>
      <c r="AP32" s="4"/>
      <c r="AR32" s="4"/>
      <c r="AT32" s="4"/>
      <c r="AV32" s="4"/>
      <c r="AY32" s="4"/>
      <c r="BA32" s="4"/>
      <c r="BC32" s="4"/>
      <c r="BD32"/>
      <c r="BE32"/>
      <c r="BF32"/>
      <c r="BG32"/>
      <c r="BH32"/>
      <c r="BI32"/>
    </row>
    <row r="33" spans="1:61" x14ac:dyDescent="0.25">
      <c r="A33" t="str">
        <f t="shared" si="0"/>
        <v>0_2_2014</v>
      </c>
      <c r="B33">
        <v>0</v>
      </c>
      <c r="C33">
        <v>2</v>
      </c>
      <c r="D33">
        <v>2014</v>
      </c>
      <c r="E33">
        <v>775448625.45700002</v>
      </c>
      <c r="F33">
        <v>893199558.35699999</v>
      </c>
      <c r="G33">
        <v>890992762.38199997</v>
      </c>
      <c r="H33">
        <v>-2206795.97499975</v>
      </c>
      <c r="I33">
        <v>881993724.484357</v>
      </c>
      <c r="J33">
        <v>5583002.5987884803</v>
      </c>
      <c r="K33">
        <v>11554363.4303756</v>
      </c>
      <c r="L33">
        <v>0</v>
      </c>
      <c r="M33">
        <v>0.98121906693435301</v>
      </c>
      <c r="N33">
        <v>2682296.1972245602</v>
      </c>
      <c r="O33">
        <v>3.65214180317885</v>
      </c>
      <c r="P33">
        <v>29131.513120949301</v>
      </c>
      <c r="Q33">
        <v>7.8937538157848</v>
      </c>
      <c r="R33">
        <v>24.820953006758199</v>
      </c>
      <c r="S33">
        <v>4.4177181188452002</v>
      </c>
      <c r="T33">
        <v>0.166727350878732</v>
      </c>
      <c r="U33">
        <v>0</v>
      </c>
      <c r="V33">
        <v>13562455.289573399</v>
      </c>
      <c r="W33">
        <v>0</v>
      </c>
      <c r="X33">
        <v>2105731.04438069</v>
      </c>
      <c r="Y33">
        <v>3878003.1078067799</v>
      </c>
      <c r="Z33">
        <v>-8570299.3225020394</v>
      </c>
      <c r="AA33">
        <v>-809264.61970529205</v>
      </c>
      <c r="AB33">
        <v>-28494.645970086502</v>
      </c>
      <c r="AC33">
        <v>-386406.37969322299</v>
      </c>
      <c r="AD33">
        <v>-1091819.158701</v>
      </c>
      <c r="AE33">
        <v>-2887163.5881613898</v>
      </c>
      <c r="AF33">
        <v>0</v>
      </c>
      <c r="AG33">
        <v>5772741.7270278297</v>
      </c>
      <c r="AH33">
        <v>5664608.8483263496</v>
      </c>
      <c r="AI33">
        <v>-7871404.8233260997</v>
      </c>
      <c r="AJ33">
        <v>0</v>
      </c>
      <c r="AK33">
        <v>-2206795.97499975</v>
      </c>
      <c r="AL33" s="4"/>
      <c r="AN33" s="4"/>
      <c r="AP33" s="4"/>
      <c r="AR33" s="4"/>
      <c r="AT33" s="4"/>
      <c r="AV33" s="4"/>
      <c r="AY33" s="4"/>
      <c r="BA33" s="4"/>
      <c r="BC33" s="4"/>
      <c r="BD33"/>
      <c r="BE33"/>
      <c r="BF33"/>
      <c r="BG33"/>
      <c r="BH33"/>
      <c r="BI33"/>
    </row>
    <row r="34" spans="1:61" x14ac:dyDescent="0.25">
      <c r="A34" t="str">
        <f t="shared" si="0"/>
        <v>0_2_2015</v>
      </c>
      <c r="B34">
        <v>0</v>
      </c>
      <c r="C34">
        <v>2</v>
      </c>
      <c r="D34">
        <v>2015</v>
      </c>
      <c r="E34">
        <v>775448625.45700002</v>
      </c>
      <c r="F34">
        <v>890992762.38199997</v>
      </c>
      <c r="G34">
        <v>867794939.63800001</v>
      </c>
      <c r="H34">
        <v>-23197822.7440001</v>
      </c>
      <c r="I34">
        <v>835925017.20280397</v>
      </c>
      <c r="J34">
        <v>-46068707.281553403</v>
      </c>
      <c r="K34">
        <v>11911751.741487</v>
      </c>
      <c r="L34">
        <v>0</v>
      </c>
      <c r="M34">
        <v>0.99326200956785604</v>
      </c>
      <c r="N34">
        <v>2719853.6225718502</v>
      </c>
      <c r="O34">
        <v>2.6848773863261401</v>
      </c>
      <c r="P34">
        <v>30324.971521286599</v>
      </c>
      <c r="Q34">
        <v>7.7334069133957</v>
      </c>
      <c r="R34">
        <v>24.734821550195399</v>
      </c>
      <c r="S34">
        <v>4.5959458098665804</v>
      </c>
      <c r="T34">
        <v>0.99830535839659795</v>
      </c>
      <c r="U34">
        <v>0</v>
      </c>
      <c r="V34">
        <v>22942448.311253302</v>
      </c>
      <c r="W34">
        <v>0</v>
      </c>
      <c r="X34">
        <v>-2732854.5356278601</v>
      </c>
      <c r="Y34">
        <v>3810383.44844642</v>
      </c>
      <c r="Z34">
        <v>-43141756.302101299</v>
      </c>
      <c r="AA34">
        <v>-8100950.4020162001</v>
      </c>
      <c r="AB34">
        <v>-900231.03131157998</v>
      </c>
      <c r="AC34">
        <v>-337706.13851255202</v>
      </c>
      <c r="AD34">
        <v>-1950500.5789695799</v>
      </c>
      <c r="AE34">
        <v>-15317837.636289099</v>
      </c>
      <c r="AF34">
        <v>0</v>
      </c>
      <c r="AG34">
        <v>-45729004.865128398</v>
      </c>
      <c r="AH34">
        <v>-46300530.6276967</v>
      </c>
      <c r="AI34">
        <v>23102707.8836965</v>
      </c>
      <c r="AJ34">
        <v>0</v>
      </c>
      <c r="AK34">
        <v>-23197822.7440001</v>
      </c>
      <c r="AL34" s="4"/>
      <c r="AN34" s="4"/>
      <c r="AP34" s="4"/>
      <c r="AR34" s="4"/>
      <c r="AT34" s="4"/>
      <c r="AV34" s="4"/>
      <c r="AY34" s="4"/>
      <c r="BA34" s="4"/>
      <c r="BC34" s="4"/>
      <c r="BD34"/>
      <c r="BE34"/>
      <c r="BF34"/>
      <c r="BG34"/>
      <c r="BH34"/>
      <c r="BI34"/>
    </row>
    <row r="35" spans="1:61" x14ac:dyDescent="0.25">
      <c r="A35" t="str">
        <f t="shared" si="0"/>
        <v>0_2_2016</v>
      </c>
      <c r="B35">
        <v>0</v>
      </c>
      <c r="C35">
        <v>2</v>
      </c>
      <c r="D35">
        <v>2016</v>
      </c>
      <c r="E35">
        <v>775448625.45700002</v>
      </c>
      <c r="F35">
        <v>867794939.63800001</v>
      </c>
      <c r="G35">
        <v>827843026.51400006</v>
      </c>
      <c r="H35">
        <v>-39951913.124000102</v>
      </c>
      <c r="I35">
        <v>818130333.51229596</v>
      </c>
      <c r="J35">
        <v>-17794683.690507699</v>
      </c>
      <c r="K35">
        <v>12368072.710978299</v>
      </c>
      <c r="L35">
        <v>0</v>
      </c>
      <c r="M35">
        <v>1.0152272503755599</v>
      </c>
      <c r="N35">
        <v>2756394.45197496</v>
      </c>
      <c r="O35">
        <v>2.3799278628998199</v>
      </c>
      <c r="P35">
        <v>31205.497571645799</v>
      </c>
      <c r="Q35">
        <v>7.5137978817522599</v>
      </c>
      <c r="R35">
        <v>24.6348192948942</v>
      </c>
      <c r="S35">
        <v>5.1233644025598997</v>
      </c>
      <c r="T35">
        <v>1.9230076737323301</v>
      </c>
      <c r="U35">
        <v>0</v>
      </c>
      <c r="V35">
        <v>25389734.672108602</v>
      </c>
      <c r="W35">
        <v>0</v>
      </c>
      <c r="X35">
        <v>-2698652.0049947798</v>
      </c>
      <c r="Y35">
        <v>3572845.6482899599</v>
      </c>
      <c r="Z35">
        <v>-15565065.294537099</v>
      </c>
      <c r="AA35">
        <v>-5346298.9547039401</v>
      </c>
      <c r="AB35">
        <v>-600615.14580749394</v>
      </c>
      <c r="AC35">
        <v>-382830.36963171797</v>
      </c>
      <c r="AD35">
        <v>-5652729.0465675499</v>
      </c>
      <c r="AE35">
        <v>-17140680.411306899</v>
      </c>
      <c r="AF35">
        <v>0</v>
      </c>
      <c r="AG35">
        <v>-18424290.907150902</v>
      </c>
      <c r="AH35">
        <v>-18724846.500156902</v>
      </c>
      <c r="AI35">
        <v>-21227066.623843201</v>
      </c>
      <c r="AJ35">
        <v>0</v>
      </c>
      <c r="AK35">
        <v>-39951913.124000102</v>
      </c>
      <c r="AL35" s="4"/>
      <c r="AN35" s="4"/>
      <c r="AP35" s="4"/>
      <c r="AR35" s="4"/>
      <c r="AT35" s="4"/>
      <c r="AV35" s="4"/>
      <c r="AY35" s="4"/>
      <c r="BA35" s="4"/>
      <c r="BC35" s="4"/>
      <c r="BD35"/>
      <c r="BE35"/>
      <c r="BF35"/>
      <c r="BG35"/>
      <c r="BH35"/>
      <c r="BI35"/>
    </row>
    <row r="36" spans="1:61" x14ac:dyDescent="0.25">
      <c r="A36" t="str">
        <f t="shared" si="0"/>
        <v>0_2_2017</v>
      </c>
      <c r="B36">
        <v>0</v>
      </c>
      <c r="C36">
        <v>2</v>
      </c>
      <c r="D36">
        <v>2017</v>
      </c>
      <c r="E36">
        <v>775448625.45700002</v>
      </c>
      <c r="F36">
        <v>827843026.51400006</v>
      </c>
      <c r="G36">
        <v>796520522.53499997</v>
      </c>
      <c r="H36">
        <v>-31322503.978999998</v>
      </c>
      <c r="I36">
        <v>821049955.86184704</v>
      </c>
      <c r="J36">
        <v>2919622.3495509</v>
      </c>
      <c r="K36">
        <v>12559035.1033826</v>
      </c>
      <c r="L36">
        <v>0</v>
      </c>
      <c r="M36">
        <v>1.0147422761223499</v>
      </c>
      <c r="N36">
        <v>2796532.62394029</v>
      </c>
      <c r="O36">
        <v>2.5928677426074298</v>
      </c>
      <c r="P36">
        <v>31344.8205816064</v>
      </c>
      <c r="Q36">
        <v>7.2850976285108304</v>
      </c>
      <c r="R36">
        <v>24.488345138895799</v>
      </c>
      <c r="S36">
        <v>5.30499429579337</v>
      </c>
      <c r="T36">
        <v>2.8547512809393099</v>
      </c>
      <c r="U36">
        <v>0</v>
      </c>
      <c r="V36">
        <v>9087032.8770766705</v>
      </c>
      <c r="W36">
        <v>0</v>
      </c>
      <c r="X36">
        <v>1124044.64177492</v>
      </c>
      <c r="Y36">
        <v>3617067.7041889601</v>
      </c>
      <c r="Z36">
        <v>10752039.643968601</v>
      </c>
      <c r="AA36">
        <v>-1042034.47191923</v>
      </c>
      <c r="AB36">
        <v>-1144134.1744888399</v>
      </c>
      <c r="AC36">
        <v>-512124.16021843901</v>
      </c>
      <c r="AD36">
        <v>-2220518.9386857501</v>
      </c>
      <c r="AE36">
        <v>-16460764.6617104</v>
      </c>
      <c r="AF36">
        <v>0</v>
      </c>
      <c r="AG36">
        <v>3200608.4599864599</v>
      </c>
      <c r="AH36">
        <v>2780518.25992369</v>
      </c>
      <c r="AI36">
        <v>-34103022.238923699</v>
      </c>
      <c r="AJ36">
        <v>0</v>
      </c>
      <c r="AK36">
        <v>-31322503.978999998</v>
      </c>
      <c r="AL36" s="4"/>
      <c r="AN36" s="4"/>
      <c r="AP36" s="4"/>
      <c r="AR36" s="4"/>
      <c r="AT36" s="4"/>
      <c r="AV36" s="4"/>
      <c r="AY36" s="4"/>
      <c r="BA36" s="4"/>
      <c r="BC36" s="4"/>
      <c r="BD36"/>
      <c r="BE36"/>
      <c r="BF36"/>
      <c r="BG36"/>
      <c r="BH36"/>
      <c r="BI36"/>
    </row>
    <row r="37" spans="1:61" x14ac:dyDescent="0.25">
      <c r="A37" t="str">
        <f t="shared" si="0"/>
        <v>0_2_2018</v>
      </c>
      <c r="B37">
        <v>0</v>
      </c>
      <c r="C37">
        <v>2</v>
      </c>
      <c r="D37">
        <v>2018</v>
      </c>
      <c r="E37">
        <v>775448625.45700002</v>
      </c>
      <c r="F37">
        <v>796520522.53499997</v>
      </c>
      <c r="G37">
        <v>777066489.91799998</v>
      </c>
      <c r="H37">
        <v>-19454032.616999701</v>
      </c>
      <c r="I37">
        <v>819745574.37635195</v>
      </c>
      <c r="J37">
        <v>-1304381.48549428</v>
      </c>
      <c r="K37">
        <v>12926376.2767673</v>
      </c>
      <c r="L37">
        <v>0</v>
      </c>
      <c r="M37">
        <v>1.01158113598444</v>
      </c>
      <c r="N37">
        <v>2831974.88319956</v>
      </c>
      <c r="O37">
        <v>2.8711119765743698</v>
      </c>
      <c r="P37">
        <v>31766.001775600002</v>
      </c>
      <c r="Q37">
        <v>7.0639771945317396</v>
      </c>
      <c r="R37">
        <v>24.358774079004998</v>
      </c>
      <c r="S37">
        <v>5.5730713638918097</v>
      </c>
      <c r="T37">
        <v>3.8439639705677502</v>
      </c>
      <c r="U37">
        <v>0.45733805234098701</v>
      </c>
      <c r="V37">
        <v>12493838.3262976</v>
      </c>
      <c r="W37">
        <v>0</v>
      </c>
      <c r="X37">
        <v>1681507.55854449</v>
      </c>
      <c r="Y37">
        <v>3183065.6776188798</v>
      </c>
      <c r="Z37">
        <v>12527224.722906301</v>
      </c>
      <c r="AA37">
        <v>-2481361.3704877999</v>
      </c>
      <c r="AB37">
        <v>-945213.62794920697</v>
      </c>
      <c r="AC37">
        <v>-446554.41848117299</v>
      </c>
      <c r="AD37">
        <v>-2891734.24962644</v>
      </c>
      <c r="AE37">
        <v>-16939018.3653192</v>
      </c>
      <c r="AF37">
        <v>-7724028.0310948398</v>
      </c>
      <c r="AG37">
        <v>-1542273.77759132</v>
      </c>
      <c r="AH37">
        <v>-1994624.3159809101</v>
      </c>
      <c r="AI37">
        <v>-17459408.301018801</v>
      </c>
      <c r="AJ37">
        <v>0</v>
      </c>
      <c r="AK37">
        <v>-19454032.616999701</v>
      </c>
      <c r="AL37" s="4"/>
      <c r="AN37" s="4"/>
      <c r="AP37" s="4"/>
      <c r="AR37" s="4"/>
      <c r="AT37" s="4"/>
      <c r="AV37" s="4"/>
      <c r="AY37" s="4"/>
      <c r="BA37" s="4"/>
      <c r="BC37" s="4"/>
      <c r="BD37"/>
      <c r="BE37"/>
      <c r="BF37"/>
      <c r="BG37"/>
      <c r="BH37"/>
      <c r="BI37"/>
    </row>
    <row r="38" spans="1:61" x14ac:dyDescent="0.25">
      <c r="A38" t="str">
        <f t="shared" si="0"/>
        <v>0_3_2002</v>
      </c>
      <c r="B38">
        <v>0</v>
      </c>
      <c r="C38">
        <v>3</v>
      </c>
      <c r="D38">
        <v>2002</v>
      </c>
      <c r="E38">
        <v>113583597.64120001</v>
      </c>
      <c r="F38">
        <v>0</v>
      </c>
      <c r="G38">
        <v>113583597.64120001</v>
      </c>
      <c r="H38">
        <v>0</v>
      </c>
      <c r="I38">
        <v>108872120.67035501</v>
      </c>
      <c r="J38">
        <v>0</v>
      </c>
      <c r="K38">
        <v>2326704.3475399101</v>
      </c>
      <c r="L38">
        <v>0</v>
      </c>
      <c r="M38">
        <v>0.95833137426441695</v>
      </c>
      <c r="N38">
        <v>623021.88237481995</v>
      </c>
      <c r="O38">
        <v>1.9347897205278799</v>
      </c>
      <c r="P38">
        <v>34375.190121484498</v>
      </c>
      <c r="Q38">
        <v>6.6257865686049602</v>
      </c>
      <c r="R38">
        <v>20.447701739103302</v>
      </c>
      <c r="S38">
        <v>3.29615425837875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113583597.64120001</v>
      </c>
      <c r="AK38">
        <v>113583597.64120001</v>
      </c>
      <c r="AL38" s="4"/>
      <c r="AN38" s="4"/>
      <c r="AP38" s="4"/>
      <c r="AR38" s="4"/>
      <c r="AT38" s="4"/>
      <c r="AV38" s="4"/>
      <c r="AY38" s="4"/>
      <c r="BA38" s="4"/>
      <c r="BC38" s="4"/>
      <c r="BD38"/>
      <c r="BE38"/>
      <c r="BF38"/>
      <c r="BG38"/>
      <c r="BH38"/>
      <c r="BI38"/>
    </row>
    <row r="39" spans="1:61" x14ac:dyDescent="0.25">
      <c r="A39" t="str">
        <f t="shared" si="0"/>
        <v>0_3_2003</v>
      </c>
      <c r="B39">
        <v>0</v>
      </c>
      <c r="C39">
        <v>3</v>
      </c>
      <c r="D39">
        <v>2003</v>
      </c>
      <c r="E39">
        <v>133957511.4131</v>
      </c>
      <c r="F39">
        <v>113583597.64120001</v>
      </c>
      <c r="G39">
        <v>139074874.7464</v>
      </c>
      <c r="H39">
        <v>5117363.3333000001</v>
      </c>
      <c r="I39">
        <v>135336299.09228599</v>
      </c>
      <c r="J39">
        <v>8189669.4055488296</v>
      </c>
      <c r="K39">
        <v>2125294.0083596501</v>
      </c>
      <c r="L39">
        <v>0</v>
      </c>
      <c r="M39">
        <v>0.95177921780737895</v>
      </c>
      <c r="N39">
        <v>604625.612600066</v>
      </c>
      <c r="O39">
        <v>2.1939470728866501</v>
      </c>
      <c r="P39">
        <v>33260.498668935601</v>
      </c>
      <c r="Q39">
        <v>6.6455930889354899</v>
      </c>
      <c r="R39">
        <v>19.717473129170902</v>
      </c>
      <c r="S39">
        <v>3.2654442756786102</v>
      </c>
      <c r="T39">
        <v>0</v>
      </c>
      <c r="U39">
        <v>0</v>
      </c>
      <c r="V39">
        <v>3299946.9264678801</v>
      </c>
      <c r="W39">
        <v>0</v>
      </c>
      <c r="X39">
        <v>1025103.35577508</v>
      </c>
      <c r="Y39">
        <v>1055468.03796686</v>
      </c>
      <c r="Z39">
        <v>2012278.27044428</v>
      </c>
      <c r="AA39">
        <v>910725.65148585103</v>
      </c>
      <c r="AB39">
        <v>89568.866355939404</v>
      </c>
      <c r="AC39">
        <v>-600067.72662677895</v>
      </c>
      <c r="AD39">
        <v>0</v>
      </c>
      <c r="AE39">
        <v>0</v>
      </c>
      <c r="AF39">
        <v>0</v>
      </c>
      <c r="AG39">
        <v>7793023.3818691298</v>
      </c>
      <c r="AH39">
        <v>8992260.9512207992</v>
      </c>
      <c r="AI39">
        <v>-3874897.6179208001</v>
      </c>
      <c r="AJ39">
        <v>20373913.771899901</v>
      </c>
      <c r="AK39">
        <v>25491277.1052</v>
      </c>
      <c r="AL39" s="4"/>
      <c r="AN39" s="4"/>
      <c r="AP39" s="4"/>
      <c r="AR39" s="4"/>
      <c r="AT39" s="4"/>
      <c r="AV39" s="4"/>
      <c r="AY39" s="4"/>
      <c r="BA39" s="4"/>
      <c r="BC39" s="4"/>
      <c r="BD39"/>
      <c r="BE39"/>
      <c r="BF39"/>
      <c r="BG39"/>
      <c r="BH39"/>
      <c r="BI39"/>
    </row>
    <row r="40" spans="1:61" x14ac:dyDescent="0.25">
      <c r="A40" t="str">
        <f t="shared" si="0"/>
        <v>0_3_2004</v>
      </c>
      <c r="B40">
        <v>0</v>
      </c>
      <c r="C40">
        <v>3</v>
      </c>
      <c r="D40">
        <v>2004</v>
      </c>
      <c r="E40">
        <v>163114826.1383</v>
      </c>
      <c r="F40">
        <v>138048536.7464</v>
      </c>
      <c r="G40">
        <v>162359117.5756</v>
      </c>
      <c r="H40">
        <v>-5873071.89600001</v>
      </c>
      <c r="I40">
        <v>164437365.373063</v>
      </c>
      <c r="J40">
        <v>3025446.46549511</v>
      </c>
      <c r="K40">
        <v>2094975.9007806799</v>
      </c>
      <c r="L40">
        <v>0</v>
      </c>
      <c r="M40">
        <v>1.01189940728556</v>
      </c>
      <c r="N40">
        <v>597829.16235447105</v>
      </c>
      <c r="O40">
        <v>2.4952569232050599</v>
      </c>
      <c r="P40">
        <v>31142.247698958301</v>
      </c>
      <c r="Q40">
        <v>6.6727755481837203</v>
      </c>
      <c r="R40">
        <v>19.249824743657399</v>
      </c>
      <c r="S40">
        <v>3.2363585469371801</v>
      </c>
      <c r="T40">
        <v>0</v>
      </c>
      <c r="U40">
        <v>0</v>
      </c>
      <c r="V40">
        <v>-2453401.9212764702</v>
      </c>
      <c r="W40">
        <v>0</v>
      </c>
      <c r="X40">
        <v>-1628175.8143710799</v>
      </c>
      <c r="Y40">
        <v>1531705.0632112301</v>
      </c>
      <c r="Z40">
        <v>2826975.6426126598</v>
      </c>
      <c r="AA40">
        <v>1456094.1363845901</v>
      </c>
      <c r="AB40">
        <v>74334.451760453696</v>
      </c>
      <c r="AC40">
        <v>-640359.75707851304</v>
      </c>
      <c r="AD40">
        <v>0</v>
      </c>
      <c r="AE40">
        <v>0</v>
      </c>
      <c r="AF40">
        <v>0</v>
      </c>
      <c r="AG40">
        <v>1167171.8012428801</v>
      </c>
      <c r="AH40">
        <v>2159545.9670068799</v>
      </c>
      <c r="AI40">
        <v>-8032617.8630068898</v>
      </c>
      <c r="AJ40">
        <v>30183652.725200001</v>
      </c>
      <c r="AK40">
        <v>24310580.829199899</v>
      </c>
      <c r="AL40" s="4"/>
      <c r="AN40" s="4"/>
      <c r="AP40" s="4"/>
      <c r="AR40" s="4"/>
      <c r="AT40" s="4"/>
      <c r="AV40" s="4"/>
      <c r="AY40" s="4"/>
      <c r="BA40" s="4"/>
      <c r="BC40" s="4"/>
      <c r="BD40"/>
      <c r="BE40"/>
      <c r="BF40"/>
      <c r="BG40"/>
      <c r="BH40"/>
      <c r="BI40"/>
    </row>
    <row r="41" spans="1:61" x14ac:dyDescent="0.25">
      <c r="A41" t="str">
        <f t="shared" si="0"/>
        <v>0_3_2005</v>
      </c>
      <c r="B41">
        <v>0</v>
      </c>
      <c r="C41">
        <v>3</v>
      </c>
      <c r="D41">
        <v>2005</v>
      </c>
      <c r="E41">
        <v>180324689.3863</v>
      </c>
      <c r="F41">
        <v>162359117.5756</v>
      </c>
      <c r="G41">
        <v>190571347.61199999</v>
      </c>
      <c r="H41">
        <v>11002366.7884</v>
      </c>
      <c r="I41">
        <v>194170454.135537</v>
      </c>
      <c r="J41">
        <v>13614435.0524895</v>
      </c>
      <c r="K41">
        <v>2124234.2081326102</v>
      </c>
      <c r="L41">
        <v>0</v>
      </c>
      <c r="M41">
        <v>0.90452807612017905</v>
      </c>
      <c r="N41">
        <v>637607.84840552602</v>
      </c>
      <c r="O41">
        <v>2.9750845112675499</v>
      </c>
      <c r="P41">
        <v>29809.049499526998</v>
      </c>
      <c r="Q41">
        <v>6.8342028674472903</v>
      </c>
      <c r="R41">
        <v>18.515054139739799</v>
      </c>
      <c r="S41">
        <v>3.1973694101522399</v>
      </c>
      <c r="T41">
        <v>0</v>
      </c>
      <c r="U41">
        <v>0</v>
      </c>
      <c r="V41">
        <v>5003457.7186491899</v>
      </c>
      <c r="W41">
        <v>0</v>
      </c>
      <c r="X41">
        <v>1198660.1706650599</v>
      </c>
      <c r="Y41">
        <v>1855137.2816423599</v>
      </c>
      <c r="Z41">
        <v>4442579.0263850205</v>
      </c>
      <c r="AA41">
        <v>1617961.93908621</v>
      </c>
      <c r="AB41">
        <v>155177.67598152801</v>
      </c>
      <c r="AC41">
        <v>-652937.01637262199</v>
      </c>
      <c r="AD41">
        <v>0</v>
      </c>
      <c r="AE41">
        <v>0</v>
      </c>
      <c r="AF41">
        <v>0</v>
      </c>
      <c r="AG41">
        <v>13620036.7960367</v>
      </c>
      <c r="AH41">
        <v>15320162.9230791</v>
      </c>
      <c r="AI41">
        <v>-4317796.1346791498</v>
      </c>
      <c r="AJ41">
        <v>17209863.247999899</v>
      </c>
      <c r="AK41">
        <v>28212230.036400001</v>
      </c>
      <c r="AL41" s="4"/>
      <c r="AN41" s="4"/>
      <c r="AP41" s="4"/>
      <c r="AR41" s="4"/>
      <c r="AT41" s="4"/>
      <c r="AV41" s="4"/>
      <c r="AY41" s="4"/>
      <c r="BA41" s="4"/>
      <c r="BC41" s="4"/>
      <c r="BD41"/>
      <c r="BE41"/>
      <c r="BF41"/>
      <c r="BG41"/>
      <c r="BH41"/>
      <c r="BI41"/>
    </row>
    <row r="42" spans="1:61" x14ac:dyDescent="0.25">
      <c r="A42" t="str">
        <f t="shared" si="0"/>
        <v>0_3_2006</v>
      </c>
      <c r="B42">
        <v>0</v>
      </c>
      <c r="C42">
        <v>3</v>
      </c>
      <c r="D42">
        <v>2006</v>
      </c>
      <c r="E42">
        <v>194257641.52399999</v>
      </c>
      <c r="F42">
        <v>190571347.61199999</v>
      </c>
      <c r="G42">
        <v>221173784.24860001</v>
      </c>
      <c r="H42">
        <v>16669484.4989</v>
      </c>
      <c r="I42">
        <v>226002566.091131</v>
      </c>
      <c r="J42">
        <v>17161206.681486499</v>
      </c>
      <c r="K42">
        <v>2082009.4734849201</v>
      </c>
      <c r="L42">
        <v>0</v>
      </c>
      <c r="M42">
        <v>0.90541898723832703</v>
      </c>
      <c r="N42">
        <v>638297.89326959103</v>
      </c>
      <c r="O42">
        <v>3.2590868334011098</v>
      </c>
      <c r="P42">
        <v>28017.942452547399</v>
      </c>
      <c r="Q42">
        <v>7.0158548565906598</v>
      </c>
      <c r="R42">
        <v>16.934235661849002</v>
      </c>
      <c r="S42">
        <v>3.5970609972608498</v>
      </c>
      <c r="T42">
        <v>0</v>
      </c>
      <c r="U42">
        <v>0</v>
      </c>
      <c r="V42">
        <v>10088048.7232117</v>
      </c>
      <c r="W42">
        <v>0</v>
      </c>
      <c r="X42">
        <v>-437719.190759597</v>
      </c>
      <c r="Y42">
        <v>2471643.93830927</v>
      </c>
      <c r="Z42">
        <v>2811592.3431115001</v>
      </c>
      <c r="AA42">
        <v>2739052.70343302</v>
      </c>
      <c r="AB42">
        <v>172139.92496050001</v>
      </c>
      <c r="AC42">
        <v>-837045.295349224</v>
      </c>
      <c r="AD42">
        <v>-873269.83847592701</v>
      </c>
      <c r="AE42">
        <v>0</v>
      </c>
      <c r="AF42">
        <v>0</v>
      </c>
      <c r="AG42">
        <v>16134443.3084413</v>
      </c>
      <c r="AH42">
        <v>16782697.725361198</v>
      </c>
      <c r="AI42">
        <v>-113213.226461244</v>
      </c>
      <c r="AJ42">
        <v>13932952.1376999</v>
      </c>
      <c r="AK42">
        <v>30602436.636599999</v>
      </c>
      <c r="AL42" s="4"/>
      <c r="AN42" s="4"/>
      <c r="AP42" s="4"/>
      <c r="AR42" s="4"/>
      <c r="AT42" s="4"/>
      <c r="AV42" s="4"/>
      <c r="AY42" s="4"/>
      <c r="BA42" s="4"/>
      <c r="BC42" s="4"/>
      <c r="BD42"/>
      <c r="BE42"/>
      <c r="BF42"/>
      <c r="BG42"/>
      <c r="BH42"/>
      <c r="BI42"/>
    </row>
    <row r="43" spans="1:61" x14ac:dyDescent="0.25">
      <c r="A43" t="str">
        <f t="shared" si="0"/>
        <v>0_3_2007</v>
      </c>
      <c r="B43">
        <v>0</v>
      </c>
      <c r="C43">
        <v>3</v>
      </c>
      <c r="D43">
        <v>2007</v>
      </c>
      <c r="E43">
        <v>207728770.99529999</v>
      </c>
      <c r="F43">
        <v>221173784.24860001</v>
      </c>
      <c r="G43">
        <v>242565052.42160001</v>
      </c>
      <c r="H43">
        <v>7920138.7016999796</v>
      </c>
      <c r="I43">
        <v>251906897.26763001</v>
      </c>
      <c r="J43">
        <v>9244973.6605993193</v>
      </c>
      <c r="K43">
        <v>2063743.4599725101</v>
      </c>
      <c r="L43">
        <v>0</v>
      </c>
      <c r="M43">
        <v>0.88613113262945398</v>
      </c>
      <c r="N43">
        <v>628580.19441832404</v>
      </c>
      <c r="O43">
        <v>3.4333456523739398</v>
      </c>
      <c r="P43">
        <v>28289.459619668</v>
      </c>
      <c r="Q43">
        <v>7.0044141872233503</v>
      </c>
      <c r="R43">
        <v>16.118240167140598</v>
      </c>
      <c r="S43">
        <v>3.6342263992497199</v>
      </c>
      <c r="T43">
        <v>0</v>
      </c>
      <c r="U43">
        <v>0</v>
      </c>
      <c r="V43">
        <v>7763812.37670366</v>
      </c>
      <c r="W43">
        <v>0</v>
      </c>
      <c r="X43">
        <v>146853.682003258</v>
      </c>
      <c r="Y43">
        <v>902107.11135203205</v>
      </c>
      <c r="Z43">
        <v>1919546.52878357</v>
      </c>
      <c r="AA43">
        <v>-606046.781034466</v>
      </c>
      <c r="AB43">
        <v>38736.075015515198</v>
      </c>
      <c r="AC43">
        <v>-247736.094910477</v>
      </c>
      <c r="AD43">
        <v>-211819.67093348099</v>
      </c>
      <c r="AE43">
        <v>0</v>
      </c>
      <c r="AF43">
        <v>0</v>
      </c>
      <c r="AG43">
        <v>9705453.2269796208</v>
      </c>
      <c r="AH43">
        <v>9886910.2489565108</v>
      </c>
      <c r="AI43">
        <v>-1966771.54725652</v>
      </c>
      <c r="AJ43">
        <v>13471129.4713</v>
      </c>
      <c r="AK43">
        <v>21391268.1729999</v>
      </c>
      <c r="AL43" s="4"/>
      <c r="AN43" s="4"/>
      <c r="AP43" s="4"/>
      <c r="AR43" s="4"/>
      <c r="AT43" s="4"/>
      <c r="AV43" s="4"/>
      <c r="AY43" s="4"/>
      <c r="BA43" s="4"/>
      <c r="BC43" s="4"/>
      <c r="BD43"/>
      <c r="BE43"/>
      <c r="BF43"/>
      <c r="BG43"/>
      <c r="BH43"/>
      <c r="BI43"/>
    </row>
    <row r="44" spans="1:61" x14ac:dyDescent="0.25">
      <c r="A44" t="str">
        <f t="shared" si="0"/>
        <v>0_3_2008</v>
      </c>
      <c r="B44">
        <v>0</v>
      </c>
      <c r="C44">
        <v>3</v>
      </c>
      <c r="D44">
        <v>2008</v>
      </c>
      <c r="E44">
        <v>217571879.07529899</v>
      </c>
      <c r="F44">
        <v>242565052.42160001</v>
      </c>
      <c r="G44">
        <v>270554407.8064</v>
      </c>
      <c r="H44">
        <v>18146247.3048</v>
      </c>
      <c r="I44">
        <v>273072338.53241801</v>
      </c>
      <c r="J44">
        <v>10510349.3517983</v>
      </c>
      <c r="K44">
        <v>2071994.3367808501</v>
      </c>
      <c r="L44">
        <v>0</v>
      </c>
      <c r="M44">
        <v>0.85715532456619703</v>
      </c>
      <c r="N44">
        <v>627006.513302885</v>
      </c>
      <c r="O44">
        <v>3.8571077557232401</v>
      </c>
      <c r="P44">
        <v>28357.678629183301</v>
      </c>
      <c r="Q44">
        <v>7.0671764182719397</v>
      </c>
      <c r="R44">
        <v>15.708342697133601</v>
      </c>
      <c r="S44">
        <v>3.7268508561537801</v>
      </c>
      <c r="T44">
        <v>0</v>
      </c>
      <c r="U44">
        <v>0</v>
      </c>
      <c r="V44">
        <v>3401193.59057156</v>
      </c>
      <c r="W44">
        <v>0</v>
      </c>
      <c r="X44">
        <v>1210396.8189067901</v>
      </c>
      <c r="Y44">
        <v>350484.85669738799</v>
      </c>
      <c r="Z44">
        <v>4738029.5065891696</v>
      </c>
      <c r="AA44">
        <v>-247867.29161540099</v>
      </c>
      <c r="AB44">
        <v>54248.264544700804</v>
      </c>
      <c r="AC44">
        <v>-133612.42747030599</v>
      </c>
      <c r="AD44">
        <v>20289.999206797202</v>
      </c>
      <c r="AE44">
        <v>0</v>
      </c>
      <c r="AF44">
        <v>0</v>
      </c>
      <c r="AG44">
        <v>9393163.3174307104</v>
      </c>
      <c r="AH44">
        <v>9531376.4208189305</v>
      </c>
      <c r="AI44">
        <v>8614870.8839810695</v>
      </c>
      <c r="AJ44">
        <v>9843108.0800000001</v>
      </c>
      <c r="AK44">
        <v>27989355.384799998</v>
      </c>
      <c r="AL44" s="4"/>
      <c r="AN44" s="4"/>
      <c r="AP44" s="4"/>
      <c r="AR44" s="4"/>
      <c r="AT44" s="4"/>
      <c r="AV44" s="4"/>
      <c r="AY44" s="4"/>
      <c r="BA44" s="4"/>
      <c r="BC44" s="4"/>
      <c r="BD44"/>
      <c r="BE44"/>
      <c r="BF44"/>
      <c r="BG44"/>
      <c r="BH44"/>
      <c r="BI44"/>
    </row>
    <row r="45" spans="1:61" x14ac:dyDescent="0.25">
      <c r="A45" t="str">
        <f t="shared" si="0"/>
        <v>0_3_2009</v>
      </c>
      <c r="B45">
        <v>0</v>
      </c>
      <c r="C45">
        <v>3</v>
      </c>
      <c r="D45">
        <v>2009</v>
      </c>
      <c r="E45">
        <v>221451295.07529899</v>
      </c>
      <c r="F45">
        <v>270554407.8064</v>
      </c>
      <c r="G45">
        <v>277074653.3075</v>
      </c>
      <c r="H45">
        <v>2640829.50109998</v>
      </c>
      <c r="I45">
        <v>272753278.07857001</v>
      </c>
      <c r="J45">
        <v>-4629143.9678662</v>
      </c>
      <c r="K45">
        <v>2088433.8199229699</v>
      </c>
      <c r="L45">
        <v>0</v>
      </c>
      <c r="M45">
        <v>0.89999275900405096</v>
      </c>
      <c r="N45">
        <v>618510.29458672798</v>
      </c>
      <c r="O45">
        <v>2.79128708630176</v>
      </c>
      <c r="P45">
        <v>26994.755207861301</v>
      </c>
      <c r="Q45">
        <v>7.2415423415033402</v>
      </c>
      <c r="R45">
        <v>15.579481953407999</v>
      </c>
      <c r="S45">
        <v>3.70214061464607</v>
      </c>
      <c r="T45">
        <v>0</v>
      </c>
      <c r="U45">
        <v>0</v>
      </c>
      <c r="V45">
        <v>7488204.2565645501</v>
      </c>
      <c r="W45">
        <v>0</v>
      </c>
      <c r="X45">
        <v>-2629472.9782826002</v>
      </c>
      <c r="Y45">
        <v>-385428.75864755799</v>
      </c>
      <c r="Z45">
        <v>-13864964.3482752</v>
      </c>
      <c r="AA45">
        <v>3292209.4237174401</v>
      </c>
      <c r="AB45">
        <v>164359.07400171901</v>
      </c>
      <c r="AC45">
        <v>-196134.758171867</v>
      </c>
      <c r="AD45">
        <v>133922.34304615101</v>
      </c>
      <c r="AE45">
        <v>0</v>
      </c>
      <c r="AF45">
        <v>0</v>
      </c>
      <c r="AG45">
        <v>-5997305.7460473999</v>
      </c>
      <c r="AH45">
        <v>-6386536.3651819397</v>
      </c>
      <c r="AI45">
        <v>9027365.8662819192</v>
      </c>
      <c r="AJ45">
        <v>3879415.9999999902</v>
      </c>
      <c r="AK45">
        <v>6520245.5010999804</v>
      </c>
      <c r="AL45" s="4"/>
      <c r="AN45" s="4"/>
      <c r="AP45" s="4"/>
      <c r="AR45" s="4"/>
      <c r="AT45" s="4"/>
      <c r="AV45" s="4"/>
      <c r="AY45" s="4"/>
      <c r="BA45" s="4"/>
      <c r="BC45" s="4"/>
      <c r="BD45"/>
      <c r="BE45"/>
      <c r="BF45"/>
      <c r="BG45"/>
      <c r="BH45"/>
      <c r="BI45"/>
    </row>
    <row r="46" spans="1:61" x14ac:dyDescent="0.25">
      <c r="A46" t="str">
        <f t="shared" si="0"/>
        <v>0_3_2010</v>
      </c>
      <c r="B46">
        <v>0</v>
      </c>
      <c r="C46">
        <v>3</v>
      </c>
      <c r="D46">
        <v>2010</v>
      </c>
      <c r="E46">
        <v>221451295.07529899</v>
      </c>
      <c r="F46">
        <v>277074653.3075</v>
      </c>
      <c r="G46">
        <v>278500621.75459999</v>
      </c>
      <c r="H46">
        <v>2248069.00070001</v>
      </c>
      <c r="I46">
        <v>279031206.125301</v>
      </c>
      <c r="J46">
        <v>7225068.7151936004</v>
      </c>
      <c r="K46">
        <v>2053163.19302986</v>
      </c>
      <c r="L46">
        <v>0</v>
      </c>
      <c r="M46">
        <v>0.88499209222618402</v>
      </c>
      <c r="N46">
        <v>625217.51915448997</v>
      </c>
      <c r="O46">
        <v>3.2359598696397298</v>
      </c>
      <c r="P46">
        <v>26840.962793063001</v>
      </c>
      <c r="Q46">
        <v>7.3450784527161002</v>
      </c>
      <c r="R46">
        <v>15.223753784763099</v>
      </c>
      <c r="S46">
        <v>3.9656451338529601</v>
      </c>
      <c r="T46">
        <v>0</v>
      </c>
      <c r="U46">
        <v>0</v>
      </c>
      <c r="V46">
        <v>949915.88584965304</v>
      </c>
      <c r="W46">
        <v>0</v>
      </c>
      <c r="X46">
        <v>564677.80724324996</v>
      </c>
      <c r="Y46">
        <v>734602.98607840505</v>
      </c>
      <c r="Z46">
        <v>6759961.3323528301</v>
      </c>
      <c r="AA46">
        <v>-39743.765512432699</v>
      </c>
      <c r="AB46">
        <v>298150.16954441898</v>
      </c>
      <c r="AC46">
        <v>-308060.81909713597</v>
      </c>
      <c r="AD46">
        <v>-1144771.4363253999</v>
      </c>
      <c r="AE46">
        <v>0</v>
      </c>
      <c r="AF46">
        <v>0</v>
      </c>
      <c r="AG46">
        <v>7814732.1601335797</v>
      </c>
      <c r="AH46">
        <v>7809762.4517083596</v>
      </c>
      <c r="AI46">
        <v>-5561693.4510083497</v>
      </c>
      <c r="AJ46">
        <v>0</v>
      </c>
      <c r="AK46">
        <v>2248069.00070001</v>
      </c>
      <c r="AL46" s="4"/>
      <c r="AN46" s="4"/>
      <c r="AP46" s="4"/>
      <c r="AR46" s="4"/>
      <c r="AT46" s="4"/>
      <c r="AV46" s="4"/>
      <c r="AY46" s="4"/>
      <c r="BA46" s="4"/>
      <c r="BC46" s="4"/>
      <c r="BD46"/>
      <c r="BE46"/>
      <c r="BF46"/>
      <c r="BG46"/>
      <c r="BH46"/>
      <c r="BI46"/>
    </row>
    <row r="47" spans="1:61" x14ac:dyDescent="0.25">
      <c r="A47" t="str">
        <f t="shared" si="0"/>
        <v>0_3_2011</v>
      </c>
      <c r="B47">
        <v>0</v>
      </c>
      <c r="C47">
        <v>3</v>
      </c>
      <c r="D47">
        <v>2011</v>
      </c>
      <c r="E47">
        <v>222093728.07529899</v>
      </c>
      <c r="F47">
        <v>278500621.75459999</v>
      </c>
      <c r="G47">
        <v>297078310.6911</v>
      </c>
      <c r="H47">
        <v>16946147.936500002</v>
      </c>
      <c r="I47">
        <v>293794249.05315</v>
      </c>
      <c r="J47">
        <v>13048033.310350999</v>
      </c>
      <c r="K47">
        <v>2037188.86612544</v>
      </c>
      <c r="L47">
        <v>0</v>
      </c>
      <c r="M47">
        <v>0.84736058208184994</v>
      </c>
      <c r="N47">
        <v>628728.28788372199</v>
      </c>
      <c r="O47">
        <v>3.9925578996163398</v>
      </c>
      <c r="P47">
        <v>26692.841098020399</v>
      </c>
      <c r="Q47">
        <v>7.5049826124472201</v>
      </c>
      <c r="R47">
        <v>15.133138979469001</v>
      </c>
      <c r="S47">
        <v>3.8862649599605699</v>
      </c>
      <c r="T47">
        <v>0</v>
      </c>
      <c r="U47">
        <v>0</v>
      </c>
      <c r="V47">
        <v>155940.211423064</v>
      </c>
      <c r="W47">
        <v>0</v>
      </c>
      <c r="X47">
        <v>1734804.9718768599</v>
      </c>
      <c r="Y47">
        <v>538023.06293833302</v>
      </c>
      <c r="Z47">
        <v>9712609.0424051601</v>
      </c>
      <c r="AA47">
        <v>453731.13442061102</v>
      </c>
      <c r="AB47">
        <v>236814.628640179</v>
      </c>
      <c r="AC47">
        <v>-59677.494951206798</v>
      </c>
      <c r="AD47">
        <v>405802.66820310202</v>
      </c>
      <c r="AE47">
        <v>0</v>
      </c>
      <c r="AF47">
        <v>0</v>
      </c>
      <c r="AG47">
        <v>13178048.224956101</v>
      </c>
      <c r="AH47">
        <v>13374491.0604576</v>
      </c>
      <c r="AI47">
        <v>3571656.87604238</v>
      </c>
      <c r="AJ47">
        <v>642432.99999999895</v>
      </c>
      <c r="AK47">
        <v>17588580.936500002</v>
      </c>
      <c r="AL47" s="4"/>
      <c r="AN47" s="4"/>
      <c r="AP47" s="4"/>
      <c r="AR47" s="4"/>
      <c r="AT47" s="4"/>
      <c r="AV47" s="4"/>
      <c r="AY47" s="4"/>
      <c r="BA47" s="4"/>
      <c r="BC47" s="4"/>
      <c r="BD47"/>
      <c r="BE47"/>
      <c r="BF47"/>
      <c r="BG47"/>
      <c r="BH47"/>
      <c r="BI47"/>
    </row>
    <row r="48" spans="1:61" x14ac:dyDescent="0.25">
      <c r="A48" t="str">
        <f t="shared" si="0"/>
        <v>0_3_2012</v>
      </c>
      <c r="B48">
        <v>0</v>
      </c>
      <c r="C48">
        <v>3</v>
      </c>
      <c r="D48">
        <v>2012</v>
      </c>
      <c r="E48">
        <v>226956724.605299</v>
      </c>
      <c r="F48">
        <v>297078310.6911</v>
      </c>
      <c r="G48">
        <v>307035994.88669997</v>
      </c>
      <c r="H48">
        <v>5094687.6655999096</v>
      </c>
      <c r="I48">
        <v>294709418.38183397</v>
      </c>
      <c r="J48">
        <v>-3669521.2779452298</v>
      </c>
      <c r="K48">
        <v>1988034.8285767001</v>
      </c>
      <c r="L48">
        <v>0</v>
      </c>
      <c r="M48">
        <v>0.89166324586486601</v>
      </c>
      <c r="N48">
        <v>630950.78010249604</v>
      </c>
      <c r="O48">
        <v>4.0042552764061599</v>
      </c>
      <c r="P48">
        <v>26266.635295928601</v>
      </c>
      <c r="Q48">
        <v>7.3397507026719397</v>
      </c>
      <c r="R48">
        <v>15.0402357214213</v>
      </c>
      <c r="S48">
        <v>3.85879745211655</v>
      </c>
      <c r="T48">
        <v>0</v>
      </c>
      <c r="U48">
        <v>0</v>
      </c>
      <c r="V48">
        <v>-2967020.0681008599</v>
      </c>
      <c r="W48">
        <v>0</v>
      </c>
      <c r="X48">
        <v>-1839366.82833301</v>
      </c>
      <c r="Y48">
        <v>759696.16355699999</v>
      </c>
      <c r="Z48">
        <v>110141.138874258</v>
      </c>
      <c r="AA48">
        <v>1104721.3928201899</v>
      </c>
      <c r="AB48">
        <v>-211795.96288673399</v>
      </c>
      <c r="AC48">
        <v>-99348.629229866507</v>
      </c>
      <c r="AD48">
        <v>286702.45235590701</v>
      </c>
      <c r="AE48">
        <v>0</v>
      </c>
      <c r="AF48">
        <v>0</v>
      </c>
      <c r="AG48">
        <v>-2856270.3409431102</v>
      </c>
      <c r="AH48">
        <v>-2780417.2217223998</v>
      </c>
      <c r="AI48">
        <v>7875104.8873223197</v>
      </c>
      <c r="AJ48">
        <v>4862996.52999999</v>
      </c>
      <c r="AK48">
        <v>9957684.1955999099</v>
      </c>
      <c r="AL48" s="4"/>
      <c r="AN48" s="4"/>
      <c r="AP48" s="4"/>
      <c r="AR48" s="4"/>
      <c r="AT48" s="4"/>
      <c r="AV48" s="4"/>
      <c r="AY48" s="4"/>
      <c r="BA48" s="4"/>
      <c r="BC48" s="4"/>
      <c r="BD48"/>
      <c r="BE48"/>
      <c r="BF48"/>
      <c r="BG48"/>
      <c r="BH48"/>
      <c r="BI48"/>
    </row>
    <row r="49" spans="1:61" x14ac:dyDescent="0.25">
      <c r="A49" t="str">
        <f t="shared" si="0"/>
        <v>0_3_2013</v>
      </c>
      <c r="B49">
        <v>0</v>
      </c>
      <c r="C49">
        <v>3</v>
      </c>
      <c r="D49">
        <v>2013</v>
      </c>
      <c r="E49">
        <v>228414964.78929999</v>
      </c>
      <c r="F49">
        <v>307035994.88669997</v>
      </c>
      <c r="G49">
        <v>304770126.07450002</v>
      </c>
      <c r="H49">
        <v>-2694836.9961998998</v>
      </c>
      <c r="I49">
        <v>293417044.01523501</v>
      </c>
      <c r="J49">
        <v>-1805752.17010124</v>
      </c>
      <c r="K49">
        <v>1989386.5214547699</v>
      </c>
      <c r="L49">
        <v>0</v>
      </c>
      <c r="M49">
        <v>0.94489349952078405</v>
      </c>
      <c r="N49">
        <v>639665.25648064399</v>
      </c>
      <c r="O49">
        <v>3.83837212705197</v>
      </c>
      <c r="P49">
        <v>26267.8272211861</v>
      </c>
      <c r="Q49">
        <v>7.3773126871837897</v>
      </c>
      <c r="R49">
        <v>14.8520116093257</v>
      </c>
      <c r="S49">
        <v>3.7775062281104899</v>
      </c>
      <c r="T49">
        <v>0</v>
      </c>
      <c r="U49">
        <v>0</v>
      </c>
      <c r="V49">
        <v>2155232.7181220902</v>
      </c>
      <c r="W49">
        <v>0</v>
      </c>
      <c r="X49">
        <v>-3691143.72870684</v>
      </c>
      <c r="Y49">
        <v>1263203.44323009</v>
      </c>
      <c r="Z49">
        <v>-1976215.92456738</v>
      </c>
      <c r="AA49">
        <v>111642.76311050099</v>
      </c>
      <c r="AB49">
        <v>78574.991267859601</v>
      </c>
      <c r="AC49">
        <v>-158493.76195886501</v>
      </c>
      <c r="AD49">
        <v>462822.46172960202</v>
      </c>
      <c r="AE49">
        <v>0</v>
      </c>
      <c r="AF49">
        <v>0</v>
      </c>
      <c r="AG49">
        <v>-1754377.03777294</v>
      </c>
      <c r="AH49">
        <v>-1734064.1381719799</v>
      </c>
      <c r="AI49">
        <v>-960772.85802792595</v>
      </c>
      <c r="AJ49">
        <v>1458240.1839999901</v>
      </c>
      <c r="AK49">
        <v>-1236596.8121998999</v>
      </c>
      <c r="AL49" s="4"/>
      <c r="AN49" s="4"/>
      <c r="AP49" s="4"/>
      <c r="AR49" s="4"/>
      <c r="AT49" s="4"/>
      <c r="AV49" s="4"/>
      <c r="AY49" s="4"/>
      <c r="BA49" s="4"/>
      <c r="BC49" s="4"/>
      <c r="BD49"/>
      <c r="BE49"/>
      <c r="BF49"/>
      <c r="BG49"/>
      <c r="BH49"/>
      <c r="BI49"/>
    </row>
    <row r="50" spans="1:61" x14ac:dyDescent="0.25">
      <c r="A50" t="str">
        <f t="shared" si="0"/>
        <v>0_3_2014</v>
      </c>
      <c r="B50">
        <v>0</v>
      </c>
      <c r="C50">
        <v>3</v>
      </c>
      <c r="D50">
        <v>2014</v>
      </c>
      <c r="E50">
        <v>228689405.78929999</v>
      </c>
      <c r="F50">
        <v>304770126.07450002</v>
      </c>
      <c r="G50">
        <v>305456054.83660001</v>
      </c>
      <c r="H50">
        <v>-630722.23790002998</v>
      </c>
      <c r="I50">
        <v>297852447.75426</v>
      </c>
      <c r="J50">
        <v>3129948.3141174102</v>
      </c>
      <c r="K50">
        <v>2024322.9381534299</v>
      </c>
      <c r="L50">
        <v>0</v>
      </c>
      <c r="M50">
        <v>0.938119501247622</v>
      </c>
      <c r="N50">
        <v>645626.49550537404</v>
      </c>
      <c r="O50">
        <v>3.6396635705326501</v>
      </c>
      <c r="P50">
        <v>26687.1292731223</v>
      </c>
      <c r="Q50">
        <v>7.38971228313323</v>
      </c>
      <c r="R50">
        <v>14.777472206904999</v>
      </c>
      <c r="S50">
        <v>3.8891413996056299</v>
      </c>
      <c r="T50">
        <v>0</v>
      </c>
      <c r="U50">
        <v>0</v>
      </c>
      <c r="V50">
        <v>7184643.8012862504</v>
      </c>
      <c r="W50">
        <v>0</v>
      </c>
      <c r="X50">
        <v>18777.850430176401</v>
      </c>
      <c r="Y50">
        <v>791667.70322499005</v>
      </c>
      <c r="Z50">
        <v>-2890107.2171797501</v>
      </c>
      <c r="AA50">
        <v>-1136924.8986551999</v>
      </c>
      <c r="AB50">
        <v>555.36671091288895</v>
      </c>
      <c r="AC50">
        <v>-125913.34464287601</v>
      </c>
      <c r="AD50">
        <v>-689821.00692338904</v>
      </c>
      <c r="AE50">
        <v>0</v>
      </c>
      <c r="AF50">
        <v>0</v>
      </c>
      <c r="AG50">
        <v>3152878.2542511001</v>
      </c>
      <c r="AH50">
        <v>3179949.8783382601</v>
      </c>
      <c r="AI50">
        <v>-3810672.11623829</v>
      </c>
      <c r="AJ50">
        <v>274440.99999999901</v>
      </c>
      <c r="AK50">
        <v>-356281.23790002998</v>
      </c>
      <c r="AL50" s="4"/>
      <c r="AN50" s="4"/>
      <c r="AP50" s="4"/>
      <c r="AR50" s="4"/>
      <c r="AT50" s="4"/>
      <c r="AV50" s="4"/>
      <c r="AY50" s="4"/>
      <c r="BA50" s="4"/>
      <c r="BC50" s="4"/>
      <c r="BD50"/>
      <c r="BE50"/>
      <c r="BF50"/>
      <c r="BG50"/>
      <c r="BH50"/>
      <c r="BI50"/>
    </row>
    <row r="51" spans="1:61" x14ac:dyDescent="0.25">
      <c r="A51" t="str">
        <f t="shared" si="0"/>
        <v>0_3_2015</v>
      </c>
      <c r="B51">
        <v>0</v>
      </c>
      <c r="C51">
        <v>3</v>
      </c>
      <c r="D51">
        <v>2015</v>
      </c>
      <c r="E51">
        <v>228689405.78929999</v>
      </c>
      <c r="F51">
        <v>305456054.83660001</v>
      </c>
      <c r="G51">
        <v>294811757.266599</v>
      </c>
      <c r="H51">
        <v>-10644297.5699999</v>
      </c>
      <c r="I51">
        <v>282270284.53065097</v>
      </c>
      <c r="J51">
        <v>-15582163.223608101</v>
      </c>
      <c r="K51">
        <v>2082901.9707244099</v>
      </c>
      <c r="L51">
        <v>0</v>
      </c>
      <c r="M51">
        <v>0.95671593970178403</v>
      </c>
      <c r="N51">
        <v>651396.46174023196</v>
      </c>
      <c r="O51">
        <v>2.6458687354689201</v>
      </c>
      <c r="P51">
        <v>27556.0355344647</v>
      </c>
      <c r="Q51">
        <v>7.1527535163351796</v>
      </c>
      <c r="R51">
        <v>14.6799850199207</v>
      </c>
      <c r="S51">
        <v>3.95729345093249</v>
      </c>
      <c r="T51">
        <v>0.55400253804161004</v>
      </c>
      <c r="U51">
        <v>0</v>
      </c>
      <c r="V51">
        <v>6394309.3633090099</v>
      </c>
      <c r="W51">
        <v>0</v>
      </c>
      <c r="X51">
        <v>-1227757.31706987</v>
      </c>
      <c r="Y51">
        <v>861045.33054339106</v>
      </c>
      <c r="Z51">
        <v>-15339458.309546901</v>
      </c>
      <c r="AA51">
        <v>-2203019.6082742801</v>
      </c>
      <c r="AB51">
        <v>-224176.51783817299</v>
      </c>
      <c r="AC51">
        <v>-131314.84497074</v>
      </c>
      <c r="AD51">
        <v>-32220.979654914499</v>
      </c>
      <c r="AE51">
        <v>-3601869.5816743099</v>
      </c>
      <c r="AF51">
        <v>0</v>
      </c>
      <c r="AG51">
        <v>-15504462.4651768</v>
      </c>
      <c r="AH51">
        <v>-15516861.2450583</v>
      </c>
      <c r="AI51">
        <v>4872563.67505839</v>
      </c>
      <c r="AJ51">
        <v>0</v>
      </c>
      <c r="AK51">
        <v>-10644297.5699999</v>
      </c>
      <c r="AL51" s="4"/>
      <c r="AN51" s="4"/>
      <c r="AP51" s="4"/>
      <c r="AR51" s="4"/>
      <c r="AT51" s="4"/>
      <c r="AV51" s="4"/>
      <c r="AY51" s="4"/>
      <c r="BA51" s="4"/>
      <c r="BC51" s="4"/>
      <c r="BD51"/>
      <c r="BE51"/>
      <c r="BF51"/>
      <c r="BG51"/>
      <c r="BH51"/>
      <c r="BI51"/>
    </row>
    <row r="52" spans="1:61" x14ac:dyDescent="0.25">
      <c r="A52" t="str">
        <f t="shared" si="0"/>
        <v>0_3_2016</v>
      </c>
      <c r="B52">
        <v>0</v>
      </c>
      <c r="C52">
        <v>3</v>
      </c>
      <c r="D52">
        <v>2016</v>
      </c>
      <c r="E52">
        <v>228835160.44670001</v>
      </c>
      <c r="F52">
        <v>294811757.266599</v>
      </c>
      <c r="G52">
        <v>277028858.0165</v>
      </c>
      <c r="H52">
        <v>-17516175.065899901</v>
      </c>
      <c r="I52">
        <v>271034856.60929</v>
      </c>
      <c r="J52">
        <v>-10907226.1625602</v>
      </c>
      <c r="K52">
        <v>2122131.8472205801</v>
      </c>
      <c r="L52">
        <v>0</v>
      </c>
      <c r="M52">
        <v>1.0037530588614501</v>
      </c>
      <c r="N52">
        <v>655641.47623551195</v>
      </c>
      <c r="O52">
        <v>2.3529640167498802</v>
      </c>
      <c r="P52">
        <v>27916.8058206936</v>
      </c>
      <c r="Q52">
        <v>7.0892887387580101</v>
      </c>
      <c r="R52">
        <v>14.6245814987972</v>
      </c>
      <c r="S52">
        <v>4.4749264570999898</v>
      </c>
      <c r="T52">
        <v>1.33176535907812</v>
      </c>
      <c r="U52">
        <v>0</v>
      </c>
      <c r="V52">
        <v>3911212.9955498702</v>
      </c>
      <c r="W52">
        <v>0</v>
      </c>
      <c r="X52">
        <v>-3085169.8245033198</v>
      </c>
      <c r="Y52">
        <v>816598.74131765903</v>
      </c>
      <c r="Z52">
        <v>-5043612.3660705201</v>
      </c>
      <c r="AA52">
        <v>-1016307.03581627</v>
      </c>
      <c r="AB52">
        <v>-113823.74932474901</v>
      </c>
      <c r="AC52">
        <v>-47167.384998978901</v>
      </c>
      <c r="AD52">
        <v>-2138642.4535475601</v>
      </c>
      <c r="AE52">
        <v>-4851265.59605987</v>
      </c>
      <c r="AF52">
        <v>0</v>
      </c>
      <c r="AG52">
        <v>-11568176.6734537</v>
      </c>
      <c r="AH52">
        <v>-11375350.168318</v>
      </c>
      <c r="AI52">
        <v>-6140824.8975819303</v>
      </c>
      <c r="AJ52">
        <v>145754.65739999901</v>
      </c>
      <c r="AK52">
        <v>-17370420.4084999</v>
      </c>
      <c r="AL52" s="4"/>
      <c r="AN52" s="4"/>
      <c r="AP52" s="4"/>
      <c r="AR52" s="4"/>
      <c r="AT52" s="4"/>
      <c r="AV52" s="4"/>
      <c r="AY52" s="4"/>
      <c r="BA52" s="4"/>
      <c r="BC52" s="4"/>
      <c r="BD52"/>
      <c r="BE52"/>
      <c r="BF52"/>
      <c r="BG52"/>
      <c r="BH52"/>
      <c r="BI52"/>
    </row>
    <row r="53" spans="1:61" x14ac:dyDescent="0.25">
      <c r="A53" t="str">
        <f t="shared" si="0"/>
        <v>0_3_2017</v>
      </c>
      <c r="B53">
        <v>0</v>
      </c>
      <c r="C53">
        <v>3</v>
      </c>
      <c r="D53">
        <v>2017</v>
      </c>
      <c r="E53">
        <v>228835160.44670001</v>
      </c>
      <c r="F53">
        <v>277028858.0165</v>
      </c>
      <c r="G53">
        <v>268730568.822999</v>
      </c>
      <c r="H53">
        <v>-8662219.8654999994</v>
      </c>
      <c r="I53">
        <v>271476482.69981802</v>
      </c>
      <c r="J53">
        <v>-27250.034303137101</v>
      </c>
      <c r="K53">
        <v>2140294.2845068602</v>
      </c>
      <c r="L53">
        <v>0</v>
      </c>
      <c r="M53">
        <v>0.99833255433950696</v>
      </c>
      <c r="N53">
        <v>660671.52628085902</v>
      </c>
      <c r="O53">
        <v>2.5713517083656798</v>
      </c>
      <c r="P53">
        <v>28221.535863050402</v>
      </c>
      <c r="Q53">
        <v>7.0150288467725304</v>
      </c>
      <c r="R53">
        <v>14.5564951403914</v>
      </c>
      <c r="S53">
        <v>4.7069924312806499</v>
      </c>
      <c r="T53">
        <v>2.22748565719656</v>
      </c>
      <c r="U53">
        <v>0</v>
      </c>
      <c r="V53">
        <v>2978032.5290119499</v>
      </c>
      <c r="W53">
        <v>0</v>
      </c>
      <c r="X53">
        <v>210747.64984418501</v>
      </c>
      <c r="Y53">
        <v>701424.76681722596</v>
      </c>
      <c r="Z53">
        <v>3642106.2177235899</v>
      </c>
      <c r="AA53">
        <v>-811357.22813529905</v>
      </c>
      <c r="AB53">
        <v>-164956.54075515101</v>
      </c>
      <c r="AC53">
        <v>-102150.44919725601</v>
      </c>
      <c r="AD53">
        <v>-964863.93181096599</v>
      </c>
      <c r="AE53">
        <v>-5370536.8928942103</v>
      </c>
      <c r="AF53">
        <v>0</v>
      </c>
      <c r="AG53">
        <v>118446.120604069</v>
      </c>
      <c r="AH53">
        <v>-35304.9991841175</v>
      </c>
      <c r="AI53">
        <v>-8626914.8663158696</v>
      </c>
      <c r="AJ53">
        <v>0</v>
      </c>
      <c r="AK53">
        <v>-8662219.8654999994</v>
      </c>
      <c r="AL53" s="4"/>
      <c r="AN53" s="4"/>
      <c r="AP53" s="4"/>
      <c r="AR53" s="4"/>
      <c r="AT53" s="4"/>
      <c r="AV53" s="4"/>
      <c r="AY53" s="4"/>
      <c r="BA53" s="4"/>
      <c r="BC53" s="4"/>
      <c r="BD53"/>
      <c r="BE53"/>
      <c r="BF53"/>
      <c r="BG53"/>
      <c r="BH53"/>
      <c r="BI53"/>
    </row>
    <row r="54" spans="1:61" x14ac:dyDescent="0.25">
      <c r="A54" t="str">
        <f t="shared" si="0"/>
        <v>0_3_2018</v>
      </c>
      <c r="B54">
        <v>0</v>
      </c>
      <c r="C54">
        <v>3</v>
      </c>
      <c r="D54">
        <v>2018</v>
      </c>
      <c r="E54">
        <v>228835160.44670001</v>
      </c>
      <c r="F54">
        <v>268730568.822999</v>
      </c>
      <c r="G54">
        <v>264226042.02529901</v>
      </c>
      <c r="H54">
        <v>-3722921.3582000202</v>
      </c>
      <c r="I54">
        <v>270712098.26453799</v>
      </c>
      <c r="J54">
        <v>127995.7444274</v>
      </c>
      <c r="K54">
        <v>2154589.9046707898</v>
      </c>
      <c r="L54">
        <v>0</v>
      </c>
      <c r="M54">
        <v>0.99380067422196094</v>
      </c>
      <c r="N54">
        <v>665258.540718804</v>
      </c>
      <c r="O54">
        <v>2.8203115803949901</v>
      </c>
      <c r="P54">
        <v>28529.757254353201</v>
      </c>
      <c r="Q54">
        <v>6.9234927388563303</v>
      </c>
      <c r="R54">
        <v>14.4213333055598</v>
      </c>
      <c r="S54">
        <v>4.9986277224983704</v>
      </c>
      <c r="T54">
        <v>3.2060233936492502</v>
      </c>
      <c r="U54">
        <v>8.2803520618123794E-2</v>
      </c>
      <c r="V54">
        <v>3534685.3995775799</v>
      </c>
      <c r="W54">
        <v>0</v>
      </c>
      <c r="X54">
        <v>377573.10092325101</v>
      </c>
      <c r="Y54">
        <v>711676.27393061901</v>
      </c>
      <c r="Z54">
        <v>3988958.3749336898</v>
      </c>
      <c r="AA54">
        <v>-938357.78548802598</v>
      </c>
      <c r="AB54">
        <v>-134707.94322461201</v>
      </c>
      <c r="AC54">
        <v>-82783.798607457706</v>
      </c>
      <c r="AD54">
        <v>-1233136.3084640601</v>
      </c>
      <c r="AE54">
        <v>-5701848.7719742302</v>
      </c>
      <c r="AF54">
        <v>-522971.60999602202</v>
      </c>
      <c r="AG54">
        <v>-913.06838926135595</v>
      </c>
      <c r="AH54">
        <v>-90437.808748914307</v>
      </c>
      <c r="AI54">
        <v>-3632483.54945111</v>
      </c>
      <c r="AJ54">
        <v>0</v>
      </c>
      <c r="AK54">
        <v>-3722921.3582000202</v>
      </c>
      <c r="AL54" s="4"/>
      <c r="AN54" s="4"/>
      <c r="AP54" s="4"/>
      <c r="AR54" s="4"/>
      <c r="AT54" s="4"/>
      <c r="AV54" s="4"/>
      <c r="AY54" s="4"/>
      <c r="BA54" s="4"/>
      <c r="BC54" s="4"/>
      <c r="BD54"/>
      <c r="BE54"/>
      <c r="BF54"/>
      <c r="BG54"/>
      <c r="BH54"/>
      <c r="BI54"/>
    </row>
    <row r="55" spans="1:61" x14ac:dyDescent="0.25">
      <c r="A55" t="str">
        <f t="shared" si="0"/>
        <v>0_10_2007</v>
      </c>
      <c r="B55">
        <v>0</v>
      </c>
      <c r="C55">
        <v>10</v>
      </c>
      <c r="D55">
        <v>2007</v>
      </c>
      <c r="E55">
        <v>1227012502.99999</v>
      </c>
      <c r="F55">
        <v>0</v>
      </c>
      <c r="G55">
        <v>1227012502.99999</v>
      </c>
      <c r="H55">
        <v>0</v>
      </c>
      <c r="I55">
        <v>1281294370.9017301</v>
      </c>
      <c r="J55">
        <v>0</v>
      </c>
      <c r="K55">
        <v>259672401.80000001</v>
      </c>
      <c r="L55">
        <v>0</v>
      </c>
      <c r="M55">
        <v>1.304104481</v>
      </c>
      <c r="N55">
        <v>27714120</v>
      </c>
      <c r="O55">
        <v>3.4605999999999901</v>
      </c>
      <c r="P55">
        <v>36660.58</v>
      </c>
      <c r="Q55">
        <v>30.4</v>
      </c>
      <c r="R55">
        <v>71.140340863312602</v>
      </c>
      <c r="S55">
        <v>3.6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1227012502.99999</v>
      </c>
      <c r="AK55">
        <v>1227012502.99999</v>
      </c>
      <c r="AL55" s="4"/>
      <c r="AN55" s="4"/>
      <c r="AP55" s="4"/>
      <c r="AR55" s="4"/>
      <c r="AT55" s="4"/>
      <c r="AV55" s="4"/>
      <c r="AY55" s="4"/>
      <c r="BA55" s="4"/>
      <c r="BC55" s="4"/>
      <c r="BD55"/>
      <c r="BE55"/>
      <c r="BF55"/>
      <c r="BG55"/>
      <c r="BH55"/>
      <c r="BI55"/>
    </row>
    <row r="56" spans="1:61" x14ac:dyDescent="0.25">
      <c r="A56" t="str">
        <f t="shared" si="0"/>
        <v>0_10_2008</v>
      </c>
      <c r="B56">
        <v>0</v>
      </c>
      <c r="C56">
        <v>10</v>
      </c>
      <c r="D56">
        <v>2008</v>
      </c>
      <c r="E56">
        <v>1227012502.99999</v>
      </c>
      <c r="F56">
        <v>1227012502.99999</v>
      </c>
      <c r="G56">
        <v>1251501816.99999</v>
      </c>
      <c r="H56">
        <v>24489314.000001099</v>
      </c>
      <c r="I56">
        <v>1321070626.46979</v>
      </c>
      <c r="J56">
        <v>39776255.568059899</v>
      </c>
      <c r="K56">
        <v>264123690.59999901</v>
      </c>
      <c r="L56">
        <v>0</v>
      </c>
      <c r="M56">
        <v>1.309717561</v>
      </c>
      <c r="N56">
        <v>27956797.669999901</v>
      </c>
      <c r="O56">
        <v>3.91949999999999</v>
      </c>
      <c r="P56">
        <v>36716.94</v>
      </c>
      <c r="Q56">
        <v>30.419999999999899</v>
      </c>
      <c r="R56">
        <v>69.981314054055801</v>
      </c>
      <c r="S56">
        <v>3.69999999999999</v>
      </c>
      <c r="T56">
        <v>0</v>
      </c>
      <c r="U56">
        <v>0</v>
      </c>
      <c r="V56">
        <v>18256716.0091208</v>
      </c>
      <c r="W56">
        <v>0</v>
      </c>
      <c r="X56">
        <v>-1061308.4729812599</v>
      </c>
      <c r="Y56">
        <v>3437605.1131221699</v>
      </c>
      <c r="Z56">
        <v>25749629.5168062</v>
      </c>
      <c r="AA56">
        <v>-457324.43156822602</v>
      </c>
      <c r="AB56">
        <v>126417.788788693</v>
      </c>
      <c r="AC56">
        <v>-6506327.6397993797</v>
      </c>
      <c r="AD56">
        <v>-1608879.27627014</v>
      </c>
      <c r="AE56">
        <v>0</v>
      </c>
      <c r="AF56">
        <v>0</v>
      </c>
      <c r="AG56">
        <v>37936528.607219003</v>
      </c>
      <c r="AH56">
        <v>38091139.720050901</v>
      </c>
      <c r="AI56">
        <v>-13601825.7200497</v>
      </c>
      <c r="AJ56">
        <v>0</v>
      </c>
      <c r="AK56">
        <v>24489314.000001099</v>
      </c>
      <c r="AL56" s="4"/>
      <c r="AN56" s="4"/>
      <c r="AP56" s="4"/>
      <c r="AR56" s="4"/>
      <c r="AT56" s="4"/>
      <c r="AV56" s="4"/>
      <c r="AY56" s="4"/>
      <c r="BA56" s="4"/>
      <c r="BC56" s="4"/>
      <c r="BD56"/>
      <c r="BE56"/>
      <c r="BF56"/>
      <c r="BG56"/>
      <c r="BH56"/>
      <c r="BI56"/>
    </row>
    <row r="57" spans="1:61" x14ac:dyDescent="0.25">
      <c r="A57" t="str">
        <f t="shared" si="0"/>
        <v>0_10_2009</v>
      </c>
      <c r="B57">
        <v>0</v>
      </c>
      <c r="C57">
        <v>10</v>
      </c>
      <c r="D57">
        <v>2009</v>
      </c>
      <c r="E57">
        <v>1227012502.99999</v>
      </c>
      <c r="F57">
        <v>1251501816.99999</v>
      </c>
      <c r="G57">
        <v>1217355181.99999</v>
      </c>
      <c r="H57">
        <v>-34146635.000001401</v>
      </c>
      <c r="I57">
        <v>1252806958.58934</v>
      </c>
      <c r="J57">
        <v>-68263667.880445704</v>
      </c>
      <c r="K57">
        <v>266283654.40000001</v>
      </c>
      <c r="L57">
        <v>0</v>
      </c>
      <c r="M57">
        <v>1.3667836019999999</v>
      </c>
      <c r="N57">
        <v>27734538</v>
      </c>
      <c r="O57">
        <v>2.84309999999999</v>
      </c>
      <c r="P57">
        <v>35494.29</v>
      </c>
      <c r="Q57">
        <v>30.61</v>
      </c>
      <c r="R57">
        <v>69.306750843060897</v>
      </c>
      <c r="S57">
        <v>3.9</v>
      </c>
      <c r="T57">
        <v>0</v>
      </c>
      <c r="U57">
        <v>0</v>
      </c>
      <c r="V57">
        <v>8888677.9462762307</v>
      </c>
      <c r="W57">
        <v>0</v>
      </c>
      <c r="X57">
        <v>-10815988.0350668</v>
      </c>
      <c r="Y57">
        <v>-3201443.9854438701</v>
      </c>
      <c r="Z57">
        <v>-63855091.7366537</v>
      </c>
      <c r="AA57">
        <v>10327717.5486561</v>
      </c>
      <c r="AB57">
        <v>1225475.0240650801</v>
      </c>
      <c r="AC57">
        <v>-3866605.2010835102</v>
      </c>
      <c r="AD57">
        <v>-3279828.4535894701</v>
      </c>
      <c r="AE57">
        <v>0</v>
      </c>
      <c r="AF57">
        <v>0</v>
      </c>
      <c r="AG57">
        <v>-64577086.892839998</v>
      </c>
      <c r="AH57">
        <v>-64668839.557621904</v>
      </c>
      <c r="AI57">
        <v>30522204.557620499</v>
      </c>
      <c r="AJ57">
        <v>0</v>
      </c>
      <c r="AK57">
        <v>-34146635.000001401</v>
      </c>
      <c r="AL57" s="4"/>
      <c r="AN57" s="4"/>
      <c r="AP57" s="4"/>
      <c r="AR57" s="4"/>
      <c r="AT57" s="4"/>
      <c r="AV57" s="4"/>
      <c r="AY57" s="4"/>
      <c r="BA57" s="4"/>
      <c r="BC57" s="4"/>
      <c r="BD57"/>
      <c r="BE57"/>
      <c r="BF57"/>
      <c r="BG57"/>
      <c r="BH57"/>
      <c r="BI57"/>
    </row>
    <row r="58" spans="1:61" x14ac:dyDescent="0.25">
      <c r="A58" t="str">
        <f t="shared" si="0"/>
        <v>0_10_2010</v>
      </c>
      <c r="B58">
        <v>0</v>
      </c>
      <c r="C58">
        <v>10</v>
      </c>
      <c r="D58">
        <v>2010</v>
      </c>
      <c r="E58">
        <v>1227012502.99999</v>
      </c>
      <c r="F58">
        <v>1217355181.99999</v>
      </c>
      <c r="G58">
        <v>1196278265</v>
      </c>
      <c r="H58">
        <v>-21076916.999997102</v>
      </c>
      <c r="I58">
        <v>1165853141.8143101</v>
      </c>
      <c r="J58">
        <v>-86953816.775031507</v>
      </c>
      <c r="K58">
        <v>239565977.09999901</v>
      </c>
      <c r="L58">
        <v>0</v>
      </c>
      <c r="M58">
        <v>1.4022103509999999</v>
      </c>
      <c r="N58">
        <v>27553600.749999899</v>
      </c>
      <c r="O58">
        <v>3.2889999999999899</v>
      </c>
      <c r="P58">
        <v>35213</v>
      </c>
      <c r="Q58">
        <v>30.93</v>
      </c>
      <c r="R58">
        <v>69.408651159993099</v>
      </c>
      <c r="S58">
        <v>3.9</v>
      </c>
      <c r="T58">
        <v>0</v>
      </c>
      <c r="U58">
        <v>0</v>
      </c>
      <c r="V58">
        <v>-106863471.013953</v>
      </c>
      <c r="W58">
        <v>0</v>
      </c>
      <c r="X58">
        <v>-6415387.2878920501</v>
      </c>
      <c r="Y58">
        <v>-2554194.8652412398</v>
      </c>
      <c r="Z58">
        <v>28674788.533683699</v>
      </c>
      <c r="AA58">
        <v>2352756.1253130399</v>
      </c>
      <c r="AB58">
        <v>2008316.2921343599</v>
      </c>
      <c r="AC58">
        <v>569169.73858869402</v>
      </c>
      <c r="AD58">
        <v>0</v>
      </c>
      <c r="AE58">
        <v>0</v>
      </c>
      <c r="AF58">
        <v>0</v>
      </c>
      <c r="AG58">
        <v>-82228022.477367297</v>
      </c>
      <c r="AH58">
        <v>-84493208.406946793</v>
      </c>
      <c r="AI58">
        <v>63416291.406949602</v>
      </c>
      <c r="AJ58">
        <v>0</v>
      </c>
      <c r="AK58">
        <v>-21076916.999997102</v>
      </c>
      <c r="AL58" s="4"/>
      <c r="AN58" s="4"/>
      <c r="AP58" s="4"/>
      <c r="AR58" s="4"/>
      <c r="AT58" s="4"/>
      <c r="AV58" s="4"/>
      <c r="AY58" s="4"/>
      <c r="BA58" s="4"/>
      <c r="BC58" s="4"/>
      <c r="BD58"/>
      <c r="BE58"/>
      <c r="BF58"/>
      <c r="BG58"/>
      <c r="BH58"/>
      <c r="BI58"/>
    </row>
    <row r="59" spans="1:61" x14ac:dyDescent="0.25">
      <c r="A59" t="str">
        <f t="shared" si="0"/>
        <v>0_10_2011</v>
      </c>
      <c r="B59">
        <v>0</v>
      </c>
      <c r="C59">
        <v>10</v>
      </c>
      <c r="D59">
        <v>2011</v>
      </c>
      <c r="E59">
        <v>1227012502.99999</v>
      </c>
      <c r="F59">
        <v>1196278265</v>
      </c>
      <c r="G59">
        <v>1164230021.99999</v>
      </c>
      <c r="H59">
        <v>-32048243.000002299</v>
      </c>
      <c r="I59">
        <v>1172415171.6616199</v>
      </c>
      <c r="J59">
        <v>6562029.8473048201</v>
      </c>
      <c r="K59">
        <v>232263928.59999901</v>
      </c>
      <c r="L59">
        <v>0</v>
      </c>
      <c r="M59">
        <v>1.4707099699999899</v>
      </c>
      <c r="N59">
        <v>27682634.670000002</v>
      </c>
      <c r="O59">
        <v>4.0655999999999999</v>
      </c>
      <c r="P59">
        <v>34147.68</v>
      </c>
      <c r="Q59">
        <v>31.3</v>
      </c>
      <c r="R59">
        <v>68.613917826660796</v>
      </c>
      <c r="S59">
        <v>3.9</v>
      </c>
      <c r="T59">
        <v>0</v>
      </c>
      <c r="U59">
        <v>0</v>
      </c>
      <c r="V59">
        <v>-31748776.0482397</v>
      </c>
      <c r="W59">
        <v>0</v>
      </c>
      <c r="X59">
        <v>-11902278.0906868</v>
      </c>
      <c r="Y59">
        <v>1794872.4049805801</v>
      </c>
      <c r="Z59">
        <v>42977277.4835684</v>
      </c>
      <c r="AA59">
        <v>8951598.18522783</v>
      </c>
      <c r="AB59">
        <v>2282205.27773696</v>
      </c>
      <c r="AC59">
        <v>-4353210.8340271497</v>
      </c>
      <c r="AD59">
        <v>0</v>
      </c>
      <c r="AE59">
        <v>0</v>
      </c>
      <c r="AF59">
        <v>0</v>
      </c>
      <c r="AG59">
        <v>8001688.3785600597</v>
      </c>
      <c r="AH59">
        <v>6733278.3170234403</v>
      </c>
      <c r="AI59">
        <v>-38781521.317025803</v>
      </c>
      <c r="AJ59">
        <v>0</v>
      </c>
      <c r="AK59">
        <v>-32048243.000002299</v>
      </c>
      <c r="AL59" s="4"/>
      <c r="AN59" s="4"/>
      <c r="AP59" s="4"/>
      <c r="AR59" s="4"/>
      <c r="AT59" s="4"/>
      <c r="AV59" s="4"/>
      <c r="AY59" s="4"/>
      <c r="BA59" s="4"/>
      <c r="BC59" s="4"/>
      <c r="BD59"/>
      <c r="BE59"/>
      <c r="BF59"/>
      <c r="BG59"/>
      <c r="BH59"/>
      <c r="BI59"/>
    </row>
    <row r="60" spans="1:61" x14ac:dyDescent="0.25">
      <c r="A60" t="str">
        <f t="shared" si="0"/>
        <v>0_10_2012</v>
      </c>
      <c r="B60">
        <v>0</v>
      </c>
      <c r="C60">
        <v>10</v>
      </c>
      <c r="D60">
        <v>2012</v>
      </c>
      <c r="E60">
        <v>1227012502.99999</v>
      </c>
      <c r="F60">
        <v>1164230021.99999</v>
      </c>
      <c r="G60">
        <v>1177871709.99999</v>
      </c>
      <c r="H60">
        <v>13641688.0000007</v>
      </c>
      <c r="I60">
        <v>1187004940.5123799</v>
      </c>
      <c r="J60">
        <v>14589768.8507654</v>
      </c>
      <c r="K60">
        <v>239688350.09999901</v>
      </c>
      <c r="L60">
        <v>0</v>
      </c>
      <c r="M60">
        <v>1.45326645199999</v>
      </c>
      <c r="N60">
        <v>27909105.420000002</v>
      </c>
      <c r="O60">
        <v>4.1093000000000002</v>
      </c>
      <c r="P60">
        <v>33963.31</v>
      </c>
      <c r="Q60">
        <v>31.51</v>
      </c>
      <c r="R60">
        <v>68.630248062319694</v>
      </c>
      <c r="S60">
        <v>4.0999999999999996</v>
      </c>
      <c r="T60">
        <v>1</v>
      </c>
      <c r="U60">
        <v>0</v>
      </c>
      <c r="V60">
        <v>32271453.378296699</v>
      </c>
      <c r="W60">
        <v>0</v>
      </c>
      <c r="X60">
        <v>2937283.9028081102</v>
      </c>
      <c r="Y60">
        <v>3047937.6280217399</v>
      </c>
      <c r="Z60">
        <v>2122928.4339582599</v>
      </c>
      <c r="AA60">
        <v>1530543.3607219299</v>
      </c>
      <c r="AB60">
        <v>1260085.0040694999</v>
      </c>
      <c r="AC60">
        <v>87215.758947475493</v>
      </c>
      <c r="AD60">
        <v>-3051114.0302073499</v>
      </c>
      <c r="AE60">
        <v>-25079279.420502201</v>
      </c>
      <c r="AF60">
        <v>0</v>
      </c>
      <c r="AG60">
        <v>15127054.016114</v>
      </c>
      <c r="AH60">
        <v>14487911.211544801</v>
      </c>
      <c r="AI60">
        <v>-846223.21154409403</v>
      </c>
      <c r="AJ60">
        <v>0</v>
      </c>
      <c r="AK60">
        <v>13641688.0000007</v>
      </c>
      <c r="AL60" s="4"/>
      <c r="AN60" s="4"/>
      <c r="AP60" s="4"/>
      <c r="AR60" s="4"/>
      <c r="AT60" s="4"/>
      <c r="AV60" s="4"/>
      <c r="AY60" s="4"/>
      <c r="BA60" s="4"/>
      <c r="BC60" s="4"/>
      <c r="BD60"/>
      <c r="BE60"/>
      <c r="BF60"/>
      <c r="BG60"/>
      <c r="BH60"/>
      <c r="BI60"/>
    </row>
    <row r="61" spans="1:61" x14ac:dyDescent="0.25">
      <c r="A61" t="str">
        <f t="shared" si="0"/>
        <v>0_10_2013</v>
      </c>
      <c r="B61">
        <v>0</v>
      </c>
      <c r="C61">
        <v>10</v>
      </c>
      <c r="D61">
        <v>2013</v>
      </c>
      <c r="E61">
        <v>1227012502.99999</v>
      </c>
      <c r="F61">
        <v>1177871709.99999</v>
      </c>
      <c r="G61">
        <v>1199896222</v>
      </c>
      <c r="H61">
        <v>22024512.0000026</v>
      </c>
      <c r="I61">
        <v>1257220079.01647</v>
      </c>
      <c r="J61">
        <v>70215138.504089296</v>
      </c>
      <c r="K61">
        <v>276221305.39999902</v>
      </c>
      <c r="L61">
        <v>0</v>
      </c>
      <c r="M61">
        <v>1.666110003</v>
      </c>
      <c r="N61">
        <v>28818049.079999998</v>
      </c>
      <c r="O61">
        <v>3.9420000000000002</v>
      </c>
      <c r="P61">
        <v>33700.32</v>
      </c>
      <c r="Q61">
        <v>29.9299999999999</v>
      </c>
      <c r="R61">
        <v>66.429372522682499</v>
      </c>
      <c r="S61">
        <v>4.2</v>
      </c>
      <c r="T61">
        <v>2</v>
      </c>
      <c r="U61">
        <v>0</v>
      </c>
      <c r="V61">
        <v>154528487.57852501</v>
      </c>
      <c r="W61">
        <v>0</v>
      </c>
      <c r="X61">
        <v>-34341747.609838501</v>
      </c>
      <c r="Y61">
        <v>12176190.288456701</v>
      </c>
      <c r="Z61">
        <v>-8287554.45563397</v>
      </c>
      <c r="AA61">
        <v>2224032.5140705202</v>
      </c>
      <c r="AB61">
        <v>-9547634.3595215995</v>
      </c>
      <c r="AC61">
        <v>-11831790.862056799</v>
      </c>
      <c r="AD61">
        <v>-1544445.04818862</v>
      </c>
      <c r="AE61">
        <v>-25373142.058172099</v>
      </c>
      <c r="AF61">
        <v>0</v>
      </c>
      <c r="AG61">
        <v>78002395.987640694</v>
      </c>
      <c r="AH61">
        <v>69674878.709433004</v>
      </c>
      <c r="AI61">
        <v>-47650366.709430397</v>
      </c>
      <c r="AJ61">
        <v>0</v>
      </c>
      <c r="AK61">
        <v>22024512.0000026</v>
      </c>
      <c r="AL61" s="4"/>
      <c r="AN61" s="4"/>
      <c r="AP61" s="4"/>
      <c r="AR61" s="4"/>
      <c r="AT61" s="4"/>
      <c r="AV61" s="4"/>
      <c r="AY61" s="4"/>
      <c r="BA61" s="4"/>
      <c r="BC61" s="4"/>
      <c r="BD61"/>
      <c r="BE61"/>
      <c r="BF61"/>
      <c r="BG61"/>
      <c r="BH61"/>
      <c r="BI61"/>
    </row>
    <row r="62" spans="1:61" x14ac:dyDescent="0.25">
      <c r="A62" t="str">
        <f t="shared" si="0"/>
        <v>0_10_2014</v>
      </c>
      <c r="B62">
        <v>0</v>
      </c>
      <c r="C62">
        <v>10</v>
      </c>
      <c r="D62">
        <v>2014</v>
      </c>
      <c r="E62">
        <v>1227012502.99999</v>
      </c>
      <c r="F62">
        <v>1199896222</v>
      </c>
      <c r="G62">
        <v>1192647739.99999</v>
      </c>
      <c r="H62">
        <v>-7248482.0000021402</v>
      </c>
      <c r="I62">
        <v>1246918091.37818</v>
      </c>
      <c r="J62">
        <v>-10301987.638297301</v>
      </c>
      <c r="K62">
        <v>282626037.69999897</v>
      </c>
      <c r="L62">
        <v>0</v>
      </c>
      <c r="M62">
        <v>1.6985871779999999</v>
      </c>
      <c r="N62">
        <v>29110612.079999998</v>
      </c>
      <c r="O62">
        <v>3.75239999999999</v>
      </c>
      <c r="P62">
        <v>33580.799999999901</v>
      </c>
      <c r="Q62">
        <v>30.1999999999999</v>
      </c>
      <c r="R62">
        <v>66.590503712184997</v>
      </c>
      <c r="S62">
        <v>4.2</v>
      </c>
      <c r="T62">
        <v>3</v>
      </c>
      <c r="U62">
        <v>0</v>
      </c>
      <c r="V62">
        <v>24139680.9933789</v>
      </c>
      <c r="W62">
        <v>0</v>
      </c>
      <c r="X62">
        <v>-5155695.2829114804</v>
      </c>
      <c r="Y62">
        <v>3895583.2181502399</v>
      </c>
      <c r="Z62">
        <v>-9914321.3054592106</v>
      </c>
      <c r="AA62">
        <v>1034965.79195646</v>
      </c>
      <c r="AB62">
        <v>1669999.46487651</v>
      </c>
      <c r="AC62">
        <v>887219.87646897999</v>
      </c>
      <c r="AD62">
        <v>0</v>
      </c>
      <c r="AE62">
        <v>-25847583.431535199</v>
      </c>
      <c r="AF62">
        <v>0</v>
      </c>
      <c r="AG62">
        <v>-9290150.6750747692</v>
      </c>
      <c r="AH62">
        <v>-9832261.0755261295</v>
      </c>
      <c r="AI62">
        <v>2583779.0755239902</v>
      </c>
      <c r="AJ62">
        <v>0</v>
      </c>
      <c r="AK62">
        <v>-7248482.0000021402</v>
      </c>
      <c r="AL62" s="4"/>
      <c r="AN62" s="4"/>
      <c r="AP62" s="4"/>
      <c r="AR62" s="4"/>
      <c r="AT62" s="4"/>
      <c r="AV62" s="4"/>
      <c r="AY62" s="4"/>
      <c r="BA62" s="4"/>
      <c r="BC62" s="4"/>
      <c r="BD62"/>
      <c r="BE62"/>
      <c r="BF62"/>
      <c r="BG62"/>
      <c r="BH62"/>
      <c r="BI62"/>
    </row>
    <row r="63" spans="1:61" x14ac:dyDescent="0.25">
      <c r="A63" t="str">
        <f t="shared" si="0"/>
        <v>0_10_2015</v>
      </c>
      <c r="B63">
        <v>0</v>
      </c>
      <c r="C63">
        <v>10</v>
      </c>
      <c r="D63">
        <v>2015</v>
      </c>
      <c r="E63">
        <v>1227012502.99999</v>
      </c>
      <c r="F63">
        <v>1192647739.99999</v>
      </c>
      <c r="G63">
        <v>1160473735.99999</v>
      </c>
      <c r="H63">
        <v>-32174004.000001401</v>
      </c>
      <c r="I63">
        <v>1146091601.4398701</v>
      </c>
      <c r="J63">
        <v>-100826489.938306</v>
      </c>
      <c r="K63">
        <v>280202617.09999901</v>
      </c>
      <c r="L63">
        <v>0</v>
      </c>
      <c r="M63">
        <v>1.721242055</v>
      </c>
      <c r="N63">
        <v>29378317.829999901</v>
      </c>
      <c r="O63">
        <v>2.7029999999999998</v>
      </c>
      <c r="P63">
        <v>34173.339999999902</v>
      </c>
      <c r="Q63">
        <v>30.169999999999899</v>
      </c>
      <c r="R63">
        <v>66.804748020605103</v>
      </c>
      <c r="S63">
        <v>4.0999999999999996</v>
      </c>
      <c r="T63">
        <v>4</v>
      </c>
      <c r="U63">
        <v>0</v>
      </c>
      <c r="V63">
        <v>-8891441.1355434805</v>
      </c>
      <c r="W63">
        <v>0</v>
      </c>
      <c r="X63">
        <v>-3540668.7428479199</v>
      </c>
      <c r="Y63">
        <v>3508588.5245904699</v>
      </c>
      <c r="Z63">
        <v>-61471061.7349988</v>
      </c>
      <c r="AA63">
        <v>-5051624.3895726502</v>
      </c>
      <c r="AB63">
        <v>-184292.10141635899</v>
      </c>
      <c r="AC63">
        <v>1172687.6731859499</v>
      </c>
      <c r="AD63">
        <v>1565872.8239642801</v>
      </c>
      <c r="AE63">
        <v>-25691440.1419641</v>
      </c>
      <c r="AF63">
        <v>0</v>
      </c>
      <c r="AG63">
        <v>-98583379.224602699</v>
      </c>
      <c r="AH63">
        <v>-96438159.160995498</v>
      </c>
      <c r="AI63">
        <v>64264155.160994001</v>
      </c>
      <c r="AJ63">
        <v>0</v>
      </c>
      <c r="AK63">
        <v>-32174004.000001401</v>
      </c>
      <c r="AL63" s="4"/>
      <c r="AN63" s="4"/>
      <c r="AP63" s="4"/>
      <c r="AR63" s="4"/>
      <c r="AT63" s="4"/>
      <c r="AV63" s="4"/>
      <c r="AY63" s="4"/>
      <c r="BA63" s="4"/>
      <c r="BC63" s="4"/>
      <c r="BD63"/>
      <c r="BE63"/>
      <c r="BF63"/>
      <c r="BG63"/>
      <c r="BH63"/>
      <c r="BI63"/>
    </row>
    <row r="64" spans="1:61" x14ac:dyDescent="0.25">
      <c r="A64" t="str">
        <f t="shared" si="0"/>
        <v>0_10_2016</v>
      </c>
      <c r="B64">
        <v>0</v>
      </c>
      <c r="C64">
        <v>10</v>
      </c>
      <c r="D64">
        <v>2016</v>
      </c>
      <c r="E64">
        <v>1227012502.99999</v>
      </c>
      <c r="F64">
        <v>1160473735.99999</v>
      </c>
      <c r="G64">
        <v>1162084608.99999</v>
      </c>
      <c r="H64">
        <v>1610873.0000004701</v>
      </c>
      <c r="I64">
        <v>1082476969.6498899</v>
      </c>
      <c r="J64">
        <v>-63614631.789983898</v>
      </c>
      <c r="K64">
        <v>279086354.60000002</v>
      </c>
      <c r="L64">
        <v>0</v>
      </c>
      <c r="M64">
        <v>1.74351720399999</v>
      </c>
      <c r="N64">
        <v>29437697.499999899</v>
      </c>
      <c r="O64">
        <v>2.4255</v>
      </c>
      <c r="P64">
        <v>35302.049999999901</v>
      </c>
      <c r="Q64">
        <v>29.8799999999999</v>
      </c>
      <c r="R64">
        <v>67.140437302771304</v>
      </c>
      <c r="S64">
        <v>4.5</v>
      </c>
      <c r="T64">
        <v>5</v>
      </c>
      <c r="U64">
        <v>0</v>
      </c>
      <c r="V64">
        <v>-4018293.0208284799</v>
      </c>
      <c r="W64">
        <v>0</v>
      </c>
      <c r="X64">
        <v>-3359679.1931277001</v>
      </c>
      <c r="Y64">
        <v>752165.67685947905</v>
      </c>
      <c r="Z64">
        <v>-19014464.774925102</v>
      </c>
      <c r="AA64">
        <v>-9115097.9902555794</v>
      </c>
      <c r="AB64">
        <v>-1732270.8798688599</v>
      </c>
      <c r="AC64">
        <v>1788358.8361533501</v>
      </c>
      <c r="AD64">
        <v>-6074569.4582314398</v>
      </c>
      <c r="AE64">
        <v>-24998363.326262102</v>
      </c>
      <c r="AF64">
        <v>0</v>
      </c>
      <c r="AG64">
        <v>-65772214.1304866</v>
      </c>
      <c r="AH64">
        <v>-64412922.426829003</v>
      </c>
      <c r="AI64">
        <v>66023795.426829502</v>
      </c>
      <c r="AJ64">
        <v>0</v>
      </c>
      <c r="AK64">
        <v>1610873.0000004701</v>
      </c>
      <c r="AL64" s="4"/>
      <c r="AN64" s="4"/>
      <c r="AP64" s="4"/>
      <c r="AR64" s="4"/>
      <c r="AT64" s="4"/>
      <c r="AV64" s="4"/>
      <c r="AY64" s="4"/>
      <c r="BA64" s="4"/>
      <c r="BC64" s="4"/>
      <c r="BD64"/>
      <c r="BE64"/>
      <c r="BF64"/>
      <c r="BG64"/>
      <c r="BH64"/>
      <c r="BI64"/>
    </row>
    <row r="65" spans="1:65" x14ac:dyDescent="0.25">
      <c r="A65" t="str">
        <f t="shared" si="0"/>
        <v>0_10_2017</v>
      </c>
      <c r="B65">
        <v>0</v>
      </c>
      <c r="C65">
        <v>10</v>
      </c>
      <c r="D65">
        <v>2017</v>
      </c>
      <c r="E65">
        <v>1227012502.99999</v>
      </c>
      <c r="F65">
        <v>1162084608.99999</v>
      </c>
      <c r="G65">
        <v>1100306571</v>
      </c>
      <c r="H65">
        <v>-61778037.999998502</v>
      </c>
      <c r="I65">
        <v>1057264588.5186501</v>
      </c>
      <c r="J65">
        <v>-25212381.1312319</v>
      </c>
      <c r="K65">
        <v>274821215.5</v>
      </c>
      <c r="L65">
        <v>0</v>
      </c>
      <c r="M65">
        <v>1.7724292479999999</v>
      </c>
      <c r="N65">
        <v>29668394.669999901</v>
      </c>
      <c r="O65">
        <v>2.6928000000000001</v>
      </c>
      <c r="P65">
        <v>35945.819999999898</v>
      </c>
      <c r="Q65">
        <v>29.999999999999901</v>
      </c>
      <c r="R65">
        <v>67.2815187691711</v>
      </c>
      <c r="S65">
        <v>4.5</v>
      </c>
      <c r="T65">
        <v>6</v>
      </c>
      <c r="U65">
        <v>0</v>
      </c>
      <c r="V65">
        <v>-15447853.649239499</v>
      </c>
      <c r="W65">
        <v>0</v>
      </c>
      <c r="X65">
        <v>-4324452.0353447804</v>
      </c>
      <c r="Y65">
        <v>2914668.73375007</v>
      </c>
      <c r="Z65">
        <v>18667090.350979201</v>
      </c>
      <c r="AA65">
        <v>-5085157.8002367103</v>
      </c>
      <c r="AB65">
        <v>718555.08060513297</v>
      </c>
      <c r="AC65">
        <v>752308.04192515195</v>
      </c>
      <c r="AD65">
        <v>0</v>
      </c>
      <c r="AE65">
        <v>-25033063.972452801</v>
      </c>
      <c r="AF65">
        <v>0</v>
      </c>
      <c r="AG65">
        <v>-26837905.250014301</v>
      </c>
      <c r="AH65">
        <v>-27066552.8138882</v>
      </c>
      <c r="AI65">
        <v>-34711485.186110198</v>
      </c>
      <c r="AJ65">
        <v>0</v>
      </c>
      <c r="AK65">
        <v>-61778037.999998502</v>
      </c>
      <c r="AL65" s="4"/>
      <c r="AN65" s="4"/>
      <c r="AP65" s="4"/>
      <c r="AR65" s="4"/>
      <c r="AT65" s="4"/>
      <c r="AV65" s="4"/>
      <c r="AY65" s="4"/>
      <c r="BA65" s="4"/>
      <c r="BC65" s="4"/>
      <c r="BD65"/>
      <c r="BE65"/>
      <c r="BF65"/>
      <c r="BG65"/>
      <c r="BH65"/>
      <c r="BI65"/>
    </row>
    <row r="66" spans="1:65" x14ac:dyDescent="0.25">
      <c r="A66" t="str">
        <f t="shared" si="0"/>
        <v>0_10_2018</v>
      </c>
      <c r="B66">
        <v>0</v>
      </c>
      <c r="C66">
        <v>10</v>
      </c>
      <c r="D66">
        <v>2018</v>
      </c>
      <c r="E66">
        <v>1227012502.99999</v>
      </c>
      <c r="F66">
        <v>1100306571</v>
      </c>
      <c r="G66">
        <v>1107464473.99999</v>
      </c>
      <c r="H66">
        <v>7157902.9999992801</v>
      </c>
      <c r="I66">
        <v>1019368943.57813</v>
      </c>
      <c r="J66">
        <v>-37895644.9405187</v>
      </c>
      <c r="K66">
        <v>274036302.39999998</v>
      </c>
      <c r="L66">
        <v>0</v>
      </c>
      <c r="M66">
        <v>1.7403283429999901</v>
      </c>
      <c r="N66">
        <v>29807700.839999899</v>
      </c>
      <c r="O66">
        <v>2.9199999999999902</v>
      </c>
      <c r="P66">
        <v>36801.5</v>
      </c>
      <c r="Q66">
        <v>30.01</v>
      </c>
      <c r="R66">
        <v>67.468769080655605</v>
      </c>
      <c r="S66">
        <v>4.5999999999999996</v>
      </c>
      <c r="T66">
        <v>7</v>
      </c>
      <c r="U66">
        <v>1</v>
      </c>
      <c r="V66">
        <v>-2731272.3149784398</v>
      </c>
      <c r="W66">
        <v>0</v>
      </c>
      <c r="X66">
        <v>4566743.5232165996</v>
      </c>
      <c r="Y66">
        <v>1655251.6330472999</v>
      </c>
      <c r="Z66">
        <v>14021878.6592605</v>
      </c>
      <c r="AA66">
        <v>-6263790.5217896402</v>
      </c>
      <c r="AB66">
        <v>56680.246025200198</v>
      </c>
      <c r="AC66">
        <v>945518.95519100199</v>
      </c>
      <c r="AD66">
        <v>-1442740.34314854</v>
      </c>
      <c r="AE66">
        <v>-23702271.390424401</v>
      </c>
      <c r="AF66">
        <v>-26561744.1625586</v>
      </c>
      <c r="AG66">
        <v>-39455745.716159001</v>
      </c>
      <c r="AH66">
        <v>-39438403.2087534</v>
      </c>
      <c r="AI66">
        <v>46596306.208752699</v>
      </c>
      <c r="AJ66">
        <v>0</v>
      </c>
      <c r="AK66">
        <v>7157902.9999992801</v>
      </c>
      <c r="AL66" s="4"/>
      <c r="AN66" s="4"/>
      <c r="AP66" s="4"/>
      <c r="AR66" s="4"/>
      <c r="AT66" s="4"/>
      <c r="AV66" s="4"/>
      <c r="AY66" s="4"/>
      <c r="BA66" s="4"/>
      <c r="BC66" s="4"/>
      <c r="BD66"/>
      <c r="BE66"/>
      <c r="BF66"/>
      <c r="BG66"/>
      <c r="BH66"/>
      <c r="BI66"/>
    </row>
    <row r="67" spans="1:65" x14ac:dyDescent="0.25">
      <c r="F67"/>
      <c r="G67"/>
      <c r="H67"/>
      <c r="I67"/>
      <c r="J67"/>
      <c r="K67"/>
      <c r="L67"/>
      <c r="M67"/>
      <c r="N67"/>
      <c r="O67"/>
      <c r="P67"/>
      <c r="Q67"/>
      <c r="X67" s="4"/>
      <c r="Z67" s="4"/>
      <c r="AB67" s="4"/>
      <c r="AD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Y67" s="4"/>
      <c r="BA67" s="4"/>
      <c r="BC67" s="4"/>
      <c r="BD67"/>
      <c r="BE67"/>
      <c r="BF67"/>
      <c r="BG67"/>
      <c r="BH67"/>
    </row>
    <row r="68" spans="1:65" x14ac:dyDescent="0.25">
      <c r="C68" s="1" t="s">
        <v>16</v>
      </c>
      <c r="F68"/>
      <c r="G68"/>
      <c r="H68"/>
      <c r="I68"/>
      <c r="J68"/>
      <c r="K68"/>
      <c r="L68"/>
      <c r="M68"/>
      <c r="N68"/>
      <c r="O68"/>
      <c r="P68"/>
      <c r="Q68"/>
      <c r="X68" s="4"/>
      <c r="Z68" s="4"/>
      <c r="AB68" s="4"/>
      <c r="AD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Y68" s="4"/>
      <c r="BA68" s="4"/>
      <c r="BC68" s="4"/>
      <c r="BD68"/>
      <c r="BE68"/>
      <c r="BF68"/>
      <c r="BG68"/>
      <c r="BH68"/>
    </row>
    <row r="69" spans="1:65" s="7" customFormat="1" x14ac:dyDescent="0.25">
      <c r="B69" s="7" t="s">
        <v>1</v>
      </c>
      <c r="C69" s="7" t="s">
        <v>3</v>
      </c>
      <c r="D69" s="7" t="s">
        <v>2</v>
      </c>
      <c r="E69" t="s">
        <v>94</v>
      </c>
      <c r="F69" t="s">
        <v>4</v>
      </c>
      <c r="G69" t="s">
        <v>5</v>
      </c>
      <c r="H69" t="s">
        <v>6</v>
      </c>
      <c r="I69" t="s">
        <v>7</v>
      </c>
      <c r="J69" t="s">
        <v>8</v>
      </c>
      <c r="K69" t="s">
        <v>106</v>
      </c>
      <c r="L69" t="s">
        <v>107</v>
      </c>
      <c r="M69" t="s">
        <v>19</v>
      </c>
      <c r="N69" t="s">
        <v>9</v>
      </c>
      <c r="O69" t="s">
        <v>18</v>
      </c>
      <c r="P69" t="s">
        <v>17</v>
      </c>
      <c r="Q69" t="s">
        <v>10</v>
      </c>
      <c r="R69" t="s">
        <v>11</v>
      </c>
      <c r="S69" t="s">
        <v>60</v>
      </c>
      <c r="T69" t="s">
        <v>61</v>
      </c>
      <c r="U69" t="s">
        <v>79</v>
      </c>
      <c r="V69" t="s">
        <v>108</v>
      </c>
      <c r="W69" t="s">
        <v>109</v>
      </c>
      <c r="X69" t="s">
        <v>62</v>
      </c>
      <c r="Y69" t="s">
        <v>12</v>
      </c>
      <c r="Z69" t="s">
        <v>63</v>
      </c>
      <c r="AA69" t="s">
        <v>64</v>
      </c>
      <c r="AB69" t="s">
        <v>13</v>
      </c>
      <c r="AC69" t="s">
        <v>14</v>
      </c>
      <c r="AD69" t="s">
        <v>65</v>
      </c>
      <c r="AE69" t="s">
        <v>66</v>
      </c>
      <c r="AF69" t="s">
        <v>80</v>
      </c>
      <c r="AG69" t="s">
        <v>74</v>
      </c>
      <c r="AH69" t="s">
        <v>75</v>
      </c>
      <c r="AI69" t="s">
        <v>76</v>
      </c>
      <c r="AJ69" t="s">
        <v>77</v>
      </c>
      <c r="AK69" t="s">
        <v>78</v>
      </c>
      <c r="BE69" s="9"/>
      <c r="BF69" s="9"/>
      <c r="BG69" s="9"/>
      <c r="BH69" s="9"/>
      <c r="BI69" s="9"/>
      <c r="BL69"/>
      <c r="BM69"/>
    </row>
    <row r="70" spans="1:65" x14ac:dyDescent="0.25">
      <c r="A70" t="str">
        <f t="shared" ref="A70:A120" si="1">CONCATENATE(B70,"_",C70,"_",D70)</f>
        <v>1_1_2002</v>
      </c>
      <c r="B70">
        <v>1</v>
      </c>
      <c r="C70">
        <v>1</v>
      </c>
      <c r="D70">
        <v>2002</v>
      </c>
      <c r="E70">
        <v>1215621166.7749901</v>
      </c>
      <c r="F70">
        <v>0</v>
      </c>
      <c r="G70">
        <v>1215621166.7749901</v>
      </c>
      <c r="H70">
        <v>0</v>
      </c>
      <c r="I70">
        <v>1167360797.1373</v>
      </c>
      <c r="J70">
        <v>0</v>
      </c>
      <c r="K70">
        <v>0</v>
      </c>
      <c r="L70">
        <v>51914554.811783999</v>
      </c>
      <c r="M70">
        <v>1.6937852833145199</v>
      </c>
      <c r="N70">
        <v>7831334.0218469296</v>
      </c>
      <c r="O70">
        <v>1.9501486089528399</v>
      </c>
      <c r="P70">
        <v>44258.623616361103</v>
      </c>
      <c r="Q70">
        <v>11.3541991129563</v>
      </c>
      <c r="R70">
        <v>46.3209479435681</v>
      </c>
      <c r="S70">
        <v>3.8783880493441898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1215621166.7749901</v>
      </c>
      <c r="AK70">
        <v>1215621166.7749901</v>
      </c>
      <c r="BD70"/>
      <c r="BE70"/>
      <c r="BF70"/>
      <c r="BG70"/>
      <c r="BH70"/>
      <c r="BI70"/>
    </row>
    <row r="71" spans="1:65" x14ac:dyDescent="0.25">
      <c r="A71" t="str">
        <f t="shared" si="1"/>
        <v>1_1_2003</v>
      </c>
      <c r="B71">
        <v>1</v>
      </c>
      <c r="C71">
        <v>1</v>
      </c>
      <c r="D71">
        <v>2003</v>
      </c>
      <c r="E71">
        <v>1215621166.7749901</v>
      </c>
      <c r="F71">
        <v>1215621166.7749901</v>
      </c>
      <c r="G71">
        <v>1208416412.151</v>
      </c>
      <c r="H71">
        <v>-7204754.6239991598</v>
      </c>
      <c r="I71">
        <v>1233683218.7002201</v>
      </c>
      <c r="J71">
        <v>66322421.562919602</v>
      </c>
      <c r="K71">
        <v>0</v>
      </c>
      <c r="L71">
        <v>55786075.6487225</v>
      </c>
      <c r="M71">
        <v>1.6685529662120799</v>
      </c>
      <c r="N71">
        <v>7968873.1524480497</v>
      </c>
      <c r="O71">
        <v>2.2225050003939399</v>
      </c>
      <c r="P71">
        <v>43244.099599687499</v>
      </c>
      <c r="Q71">
        <v>11.267944221055201</v>
      </c>
      <c r="R71">
        <v>44.687341082088402</v>
      </c>
      <c r="S71">
        <v>3.8783880493441898</v>
      </c>
      <c r="T71">
        <v>0</v>
      </c>
      <c r="U71">
        <v>0</v>
      </c>
      <c r="V71">
        <v>0</v>
      </c>
      <c r="W71">
        <v>38384200.157417402</v>
      </c>
      <c r="X71">
        <v>3615677.53917637</v>
      </c>
      <c r="Y71">
        <v>7176846.76784088</v>
      </c>
      <c r="Z71">
        <v>22844194.3650534</v>
      </c>
      <c r="AA71">
        <v>6977954.0929390201</v>
      </c>
      <c r="AB71">
        <v>-539152.17942351894</v>
      </c>
      <c r="AC71">
        <v>-9062860.0570249893</v>
      </c>
      <c r="AD71">
        <v>0</v>
      </c>
      <c r="AE71">
        <v>0</v>
      </c>
      <c r="AF71">
        <v>0</v>
      </c>
      <c r="AG71">
        <v>69396860.685978696</v>
      </c>
      <c r="AH71">
        <v>70134100.496206194</v>
      </c>
      <c r="AI71">
        <v>-77338855.120205402</v>
      </c>
      <c r="AJ71">
        <v>0</v>
      </c>
      <c r="AK71">
        <v>-7204754.6239991598</v>
      </c>
      <c r="AL71" s="4"/>
      <c r="AN71" s="4"/>
      <c r="AP71" s="4"/>
      <c r="AR71" s="4"/>
      <c r="AT71" s="4"/>
      <c r="AV71" s="4"/>
      <c r="AY71" s="4"/>
      <c r="BA71" s="4"/>
      <c r="BC71" s="4"/>
      <c r="BD71"/>
      <c r="BE71"/>
      <c r="BF71"/>
      <c r="BG71"/>
      <c r="BH71"/>
      <c r="BI71"/>
    </row>
    <row r="72" spans="1:65" x14ac:dyDescent="0.25">
      <c r="A72" t="str">
        <f t="shared" si="1"/>
        <v>1_1_2004</v>
      </c>
      <c r="B72">
        <v>1</v>
      </c>
      <c r="C72">
        <v>1</v>
      </c>
      <c r="D72">
        <v>2004</v>
      </c>
      <c r="E72">
        <v>1223178799.22699</v>
      </c>
      <c r="F72">
        <v>1204894899.9360001</v>
      </c>
      <c r="G72">
        <v>1247374117.7550001</v>
      </c>
      <c r="H72">
        <v>31844523.8190003</v>
      </c>
      <c r="I72">
        <v>1273826434.5565701</v>
      </c>
      <c r="J72">
        <v>29973977.339964699</v>
      </c>
      <c r="K72">
        <v>0</v>
      </c>
      <c r="L72">
        <v>55661967.614297897</v>
      </c>
      <c r="M72">
        <v>1.72288166880441</v>
      </c>
      <c r="N72">
        <v>8136328.0498701101</v>
      </c>
      <c r="O72">
        <v>2.5451455441614201</v>
      </c>
      <c r="P72">
        <v>41825.904421396299</v>
      </c>
      <c r="Q72">
        <v>11.1546766427126</v>
      </c>
      <c r="R72">
        <v>43.083257790113102</v>
      </c>
      <c r="S72">
        <v>3.8714412753692402</v>
      </c>
      <c r="T72">
        <v>0</v>
      </c>
      <c r="U72">
        <v>0</v>
      </c>
      <c r="V72">
        <v>0</v>
      </c>
      <c r="W72">
        <v>-5428841.3786228001</v>
      </c>
      <c r="X72">
        <v>-3274724.4364807201</v>
      </c>
      <c r="Y72">
        <v>8542386.8957722392</v>
      </c>
      <c r="Z72">
        <v>24857454.9141526</v>
      </c>
      <c r="AA72">
        <v>9525606.2523767501</v>
      </c>
      <c r="AB72">
        <v>-524325.05079827295</v>
      </c>
      <c r="AC72">
        <v>-8626974.7172497809</v>
      </c>
      <c r="AD72">
        <v>0</v>
      </c>
      <c r="AE72">
        <v>0</v>
      </c>
      <c r="AF72">
        <v>0</v>
      </c>
      <c r="AG72">
        <v>25070582.479150001</v>
      </c>
      <c r="AH72">
        <v>29871783.043182399</v>
      </c>
      <c r="AI72">
        <v>1972740.7758178699</v>
      </c>
      <c r="AJ72">
        <v>10634694</v>
      </c>
      <c r="AK72">
        <v>42479217.819000296</v>
      </c>
      <c r="AL72" s="4"/>
      <c r="AN72" s="4"/>
      <c r="AP72" s="4"/>
      <c r="AR72" s="4"/>
      <c r="AT72" s="4"/>
      <c r="AV72" s="4"/>
      <c r="AY72" s="4"/>
      <c r="BA72" s="4"/>
      <c r="BC72" s="4"/>
      <c r="BD72"/>
      <c r="BE72"/>
      <c r="BF72"/>
      <c r="BG72"/>
      <c r="BH72"/>
      <c r="BI72"/>
    </row>
    <row r="73" spans="1:65" x14ac:dyDescent="0.25">
      <c r="A73" t="str">
        <f t="shared" si="1"/>
        <v>1_1_2005</v>
      </c>
      <c r="B73">
        <v>1</v>
      </c>
      <c r="C73">
        <v>1</v>
      </c>
      <c r="D73">
        <v>2005</v>
      </c>
      <c r="E73">
        <v>1223178799.22699</v>
      </c>
      <c r="F73">
        <v>1247374117.7550001</v>
      </c>
      <c r="G73">
        <v>1312776308.1029899</v>
      </c>
      <c r="H73">
        <v>65402190.347998202</v>
      </c>
      <c r="I73">
        <v>1335958160.0722699</v>
      </c>
      <c r="J73">
        <v>62131725.515694402</v>
      </c>
      <c r="K73">
        <v>0</v>
      </c>
      <c r="L73">
        <v>56187837.4149694</v>
      </c>
      <c r="M73">
        <v>1.6782834664247199</v>
      </c>
      <c r="N73">
        <v>8316311.19027091</v>
      </c>
      <c r="O73">
        <v>3.00773468729935</v>
      </c>
      <c r="P73">
        <v>40620.874457758902</v>
      </c>
      <c r="Q73">
        <v>11.060888291527201</v>
      </c>
      <c r="R73">
        <v>41.668168695566997</v>
      </c>
      <c r="S73">
        <v>3.8714412753692402</v>
      </c>
      <c r="T73">
        <v>0</v>
      </c>
      <c r="U73">
        <v>0</v>
      </c>
      <c r="V73">
        <v>0</v>
      </c>
      <c r="W73">
        <v>2754504.6391172502</v>
      </c>
      <c r="X73">
        <v>-5014343.9681231901</v>
      </c>
      <c r="Y73">
        <v>9061517.6499996707</v>
      </c>
      <c r="Z73">
        <v>33011289.006289698</v>
      </c>
      <c r="AA73">
        <v>9031998.6410196796</v>
      </c>
      <c r="AB73">
        <v>-632331.37064535997</v>
      </c>
      <c r="AC73">
        <v>-7750511.3940130398</v>
      </c>
      <c r="AD73">
        <v>0</v>
      </c>
      <c r="AE73">
        <v>0</v>
      </c>
      <c r="AF73">
        <v>0</v>
      </c>
      <c r="AG73">
        <v>40462123.2036447</v>
      </c>
      <c r="AH73">
        <v>41768973.589800604</v>
      </c>
      <c r="AI73">
        <v>23633216.758197501</v>
      </c>
      <c r="AJ73">
        <v>0</v>
      </c>
      <c r="AK73">
        <v>65402190.347998202</v>
      </c>
      <c r="AL73" s="4"/>
      <c r="AN73" s="4"/>
      <c r="AP73" s="4"/>
      <c r="AR73" s="4"/>
      <c r="AT73" s="4"/>
      <c r="AV73" s="4"/>
      <c r="AY73" s="4"/>
      <c r="BA73" s="4"/>
      <c r="BC73" s="4"/>
      <c r="BD73"/>
      <c r="BE73"/>
      <c r="BF73"/>
      <c r="BG73"/>
      <c r="BH73"/>
      <c r="BI73"/>
    </row>
    <row r="74" spans="1:65" x14ac:dyDescent="0.25">
      <c r="A74" t="str">
        <f t="shared" si="1"/>
        <v>1_1_2006</v>
      </c>
      <c r="B74">
        <v>1</v>
      </c>
      <c r="C74">
        <v>1</v>
      </c>
      <c r="D74">
        <v>2006</v>
      </c>
      <c r="E74">
        <v>1223178799.22699</v>
      </c>
      <c r="F74">
        <v>1312776308.1029899</v>
      </c>
      <c r="G74">
        <v>1365152818.3239999</v>
      </c>
      <c r="H74">
        <v>52376510.221001603</v>
      </c>
      <c r="I74">
        <v>1391536846.1068699</v>
      </c>
      <c r="J74">
        <v>55578686.034606598</v>
      </c>
      <c r="K74">
        <v>0</v>
      </c>
      <c r="L74">
        <v>57976636.642799899</v>
      </c>
      <c r="M74">
        <v>1.71657553312786</v>
      </c>
      <c r="N74">
        <v>8560937.9771424793</v>
      </c>
      <c r="O74">
        <v>3.2997855451561802</v>
      </c>
      <c r="P74">
        <v>38819.333461879003</v>
      </c>
      <c r="Q74">
        <v>11.000166606665999</v>
      </c>
      <c r="R74">
        <v>40.067236011335602</v>
      </c>
      <c r="S74">
        <v>4.14484879517489</v>
      </c>
      <c r="T74">
        <v>0</v>
      </c>
      <c r="U74">
        <v>0</v>
      </c>
      <c r="V74">
        <v>0</v>
      </c>
      <c r="W74">
        <v>28655594.210871398</v>
      </c>
      <c r="X74">
        <v>-5537465.68319951</v>
      </c>
      <c r="Y74">
        <v>12306470.5139916</v>
      </c>
      <c r="Z74">
        <v>19742234.548865099</v>
      </c>
      <c r="AA74">
        <v>14729961.9534178</v>
      </c>
      <c r="AB74">
        <v>-414358.11110473698</v>
      </c>
      <c r="AC74">
        <v>-9628427.9796496797</v>
      </c>
      <c r="AD74">
        <v>-4761472.7969032004</v>
      </c>
      <c r="AE74">
        <v>0</v>
      </c>
      <c r="AF74">
        <v>0</v>
      </c>
      <c r="AG74">
        <v>55092536.656288899</v>
      </c>
      <c r="AH74">
        <v>55320752.599261701</v>
      </c>
      <c r="AI74">
        <v>-2944242.3782601301</v>
      </c>
      <c r="AJ74">
        <v>0</v>
      </c>
      <c r="AK74">
        <v>52376510.221001603</v>
      </c>
      <c r="AL74" s="4"/>
      <c r="AN74" s="4"/>
      <c r="AP74" s="4"/>
      <c r="AR74" s="4"/>
      <c r="AT74" s="4"/>
      <c r="AV74" s="4"/>
      <c r="AY74" s="4"/>
      <c r="BA74" s="4"/>
      <c r="BC74" s="4"/>
      <c r="BD74"/>
      <c r="BE74"/>
      <c r="BF74"/>
      <c r="BG74"/>
      <c r="BH74"/>
      <c r="BI74"/>
    </row>
    <row r="75" spans="1:65" x14ac:dyDescent="0.25">
      <c r="A75" t="str">
        <f t="shared" si="1"/>
        <v>1_1_2007</v>
      </c>
      <c r="B75">
        <v>1</v>
      </c>
      <c r="C75">
        <v>1</v>
      </c>
      <c r="D75">
        <v>2007</v>
      </c>
      <c r="E75">
        <v>1246579856.22699</v>
      </c>
      <c r="F75">
        <v>1365152818.3239999</v>
      </c>
      <c r="G75">
        <v>1409658146.5899999</v>
      </c>
      <c r="H75">
        <v>21104271.265999701</v>
      </c>
      <c r="I75">
        <v>1459382580.7604101</v>
      </c>
      <c r="J75">
        <v>41542051.6243053</v>
      </c>
      <c r="K75">
        <v>0</v>
      </c>
      <c r="L75">
        <v>60776620.017240502</v>
      </c>
      <c r="M75">
        <v>1.6814277458253499</v>
      </c>
      <c r="N75">
        <v>8637177.6527141705</v>
      </c>
      <c r="O75">
        <v>3.4583632963878301</v>
      </c>
      <c r="P75">
        <v>39243.183603082798</v>
      </c>
      <c r="Q75">
        <v>10.728551279501101</v>
      </c>
      <c r="R75">
        <v>39.325185862509997</v>
      </c>
      <c r="S75">
        <v>4.3498760608941502</v>
      </c>
      <c r="T75">
        <v>0</v>
      </c>
      <c r="U75">
        <v>0</v>
      </c>
      <c r="V75">
        <v>0</v>
      </c>
      <c r="W75">
        <v>36327914.312923297</v>
      </c>
      <c r="X75">
        <v>6210447.6120049004</v>
      </c>
      <c r="Y75">
        <v>3576189.93035792</v>
      </c>
      <c r="Z75">
        <v>10724681.3951369</v>
      </c>
      <c r="AA75">
        <v>-4330442.1244989596</v>
      </c>
      <c r="AB75">
        <v>-1101009.7977579101</v>
      </c>
      <c r="AC75">
        <v>-3314225.4164987202</v>
      </c>
      <c r="AD75">
        <v>-3779325.58340981</v>
      </c>
      <c r="AE75">
        <v>0</v>
      </c>
      <c r="AF75">
        <v>0</v>
      </c>
      <c r="AG75">
        <v>44314230.328257702</v>
      </c>
      <c r="AH75">
        <v>43950230.746735699</v>
      </c>
      <c r="AI75">
        <v>-22845959.480735902</v>
      </c>
      <c r="AJ75">
        <v>23401056.999999899</v>
      </c>
      <c r="AK75">
        <v>44505328.2659996</v>
      </c>
      <c r="AL75" s="4"/>
      <c r="AN75" s="4"/>
      <c r="AP75" s="4"/>
      <c r="AR75" s="4"/>
      <c r="AT75" s="4"/>
      <c r="AV75" s="4"/>
      <c r="AY75" s="4"/>
      <c r="BA75" s="4"/>
      <c r="BC75" s="4"/>
      <c r="BD75"/>
      <c r="BE75"/>
      <c r="BF75"/>
      <c r="BG75"/>
      <c r="BH75"/>
      <c r="BI75"/>
    </row>
    <row r="76" spans="1:65" x14ac:dyDescent="0.25">
      <c r="A76" t="str">
        <f t="shared" si="1"/>
        <v>1_1_2008</v>
      </c>
      <c r="B76">
        <v>1</v>
      </c>
      <c r="C76">
        <v>1</v>
      </c>
      <c r="D76">
        <v>2008</v>
      </c>
      <c r="E76">
        <v>1246579856.22699</v>
      </c>
      <c r="F76">
        <v>1409658146.5899999</v>
      </c>
      <c r="G76">
        <v>1475873942.72</v>
      </c>
      <c r="H76">
        <v>66215796.130000196</v>
      </c>
      <c r="I76">
        <v>1491305290.0652599</v>
      </c>
      <c r="J76">
        <v>31922709.304842699</v>
      </c>
      <c r="K76">
        <v>0</v>
      </c>
      <c r="L76">
        <v>62154605.687864497</v>
      </c>
      <c r="M76">
        <v>1.74534143138213</v>
      </c>
      <c r="N76">
        <v>8687643.1706378497</v>
      </c>
      <c r="O76">
        <v>3.8937192633805102</v>
      </c>
      <c r="P76">
        <v>39195.574441283999</v>
      </c>
      <c r="Q76">
        <v>10.8646934330497</v>
      </c>
      <c r="R76">
        <v>38.610362019504102</v>
      </c>
      <c r="S76">
        <v>4.4386078062561198</v>
      </c>
      <c r="T76">
        <v>0</v>
      </c>
      <c r="U76">
        <v>0</v>
      </c>
      <c r="V76">
        <v>0</v>
      </c>
      <c r="W76">
        <v>21411496.401319899</v>
      </c>
      <c r="X76">
        <v>-15536463.3363152</v>
      </c>
      <c r="Y76">
        <v>3180537.5287868902</v>
      </c>
      <c r="Z76">
        <v>28176134.241159301</v>
      </c>
      <c r="AA76">
        <v>2178.0288967920901</v>
      </c>
      <c r="AB76">
        <v>973162.60195731395</v>
      </c>
      <c r="AC76">
        <v>-4680962.4790390898</v>
      </c>
      <c r="AD76">
        <v>-1511314.46645701</v>
      </c>
      <c r="AE76">
        <v>0</v>
      </c>
      <c r="AF76">
        <v>0</v>
      </c>
      <c r="AG76">
        <v>32014768.520308901</v>
      </c>
      <c r="AH76">
        <v>31544188.587691098</v>
      </c>
      <c r="AI76">
        <v>34671607.542309098</v>
      </c>
      <c r="AJ76">
        <v>0</v>
      </c>
      <c r="AK76">
        <v>66215796.130000196</v>
      </c>
      <c r="AL76" s="4"/>
      <c r="AN76" s="4"/>
      <c r="AP76" s="4"/>
      <c r="AR76" s="4"/>
      <c r="AT76" s="4"/>
      <c r="AV76" s="4"/>
      <c r="AY76" s="4"/>
      <c r="BA76" s="4"/>
      <c r="BC76" s="4"/>
      <c r="BD76"/>
      <c r="BE76"/>
      <c r="BF76"/>
      <c r="BG76"/>
      <c r="BH76"/>
      <c r="BI76"/>
    </row>
    <row r="77" spans="1:65" x14ac:dyDescent="0.25">
      <c r="A77" t="str">
        <f t="shared" si="1"/>
        <v>1_1_2009</v>
      </c>
      <c r="B77">
        <v>1</v>
      </c>
      <c r="C77">
        <v>1</v>
      </c>
      <c r="D77">
        <v>2009</v>
      </c>
      <c r="E77">
        <v>1257928197.22699</v>
      </c>
      <c r="F77">
        <v>1475873942.72</v>
      </c>
      <c r="G77">
        <v>1454622226.0999999</v>
      </c>
      <c r="H77">
        <v>-32600057.620000001</v>
      </c>
      <c r="I77">
        <v>1418737416.36889</v>
      </c>
      <c r="J77">
        <v>-87786903.233380601</v>
      </c>
      <c r="K77">
        <v>0</v>
      </c>
      <c r="L77">
        <v>61618025.618726499</v>
      </c>
      <c r="M77">
        <v>1.85164454219815</v>
      </c>
      <c r="N77">
        <v>8638213.6083262991</v>
      </c>
      <c r="O77">
        <v>2.8323209889891001</v>
      </c>
      <c r="P77">
        <v>37570.888098108197</v>
      </c>
      <c r="Q77">
        <v>10.9885471790348</v>
      </c>
      <c r="R77">
        <v>37.720348971205198</v>
      </c>
      <c r="S77">
        <v>4.6012609792329897</v>
      </c>
      <c r="T77">
        <v>0</v>
      </c>
      <c r="U77">
        <v>0</v>
      </c>
      <c r="V77">
        <v>0</v>
      </c>
      <c r="W77">
        <v>3370840.3972821399</v>
      </c>
      <c r="X77">
        <v>-22925928.359565299</v>
      </c>
      <c r="Y77">
        <v>-587670.03804675501</v>
      </c>
      <c r="Z77">
        <v>-74778145.038839206</v>
      </c>
      <c r="AA77">
        <v>15468401.888868</v>
      </c>
      <c r="AB77">
        <v>1199546.4576678199</v>
      </c>
      <c r="AC77">
        <v>-6020263.1014798498</v>
      </c>
      <c r="AD77">
        <v>-3149823.56321092</v>
      </c>
      <c r="AE77">
        <v>0</v>
      </c>
      <c r="AF77">
        <v>0</v>
      </c>
      <c r="AG77">
        <v>-87423041.357324094</v>
      </c>
      <c r="AH77">
        <v>-87003684.825138494</v>
      </c>
      <c r="AI77">
        <v>54403627.2051384</v>
      </c>
      <c r="AJ77">
        <v>11348341</v>
      </c>
      <c r="AK77">
        <v>-21251716.620000001</v>
      </c>
      <c r="AL77" s="4"/>
      <c r="AN77" s="4"/>
      <c r="AP77" s="4"/>
      <c r="AR77" s="4"/>
      <c r="AT77" s="4"/>
      <c r="AV77" s="4"/>
      <c r="AY77" s="4"/>
      <c r="BA77" s="4"/>
      <c r="BC77" s="4"/>
      <c r="BD77"/>
      <c r="BE77"/>
      <c r="BF77"/>
      <c r="BG77"/>
      <c r="BH77"/>
      <c r="BI77"/>
    </row>
    <row r="78" spans="1:65" x14ac:dyDescent="0.25">
      <c r="A78" t="str">
        <f t="shared" si="1"/>
        <v>1_1_2010</v>
      </c>
      <c r="B78">
        <v>1</v>
      </c>
      <c r="C78">
        <v>1</v>
      </c>
      <c r="D78">
        <v>2010</v>
      </c>
      <c r="E78">
        <v>1257928197.22699</v>
      </c>
      <c r="F78">
        <v>1454622226.0999999</v>
      </c>
      <c r="G78">
        <v>1451510833.62199</v>
      </c>
      <c r="H78">
        <v>-3111392.4780002302</v>
      </c>
      <c r="I78">
        <v>1468954973.1925099</v>
      </c>
      <c r="J78">
        <v>50217556.823626697</v>
      </c>
      <c r="K78">
        <v>0</v>
      </c>
      <c r="L78">
        <v>61651143.462730497</v>
      </c>
      <c r="M78">
        <v>1.8640613011398901</v>
      </c>
      <c r="N78">
        <v>8648875.4599792305</v>
      </c>
      <c r="O78">
        <v>3.2891908367132898</v>
      </c>
      <c r="P78">
        <v>36694.3589448852</v>
      </c>
      <c r="Q78">
        <v>11.261128668985499</v>
      </c>
      <c r="R78">
        <v>37.216249727511297</v>
      </c>
      <c r="S78">
        <v>4.8420210309830196</v>
      </c>
      <c r="T78">
        <v>0</v>
      </c>
      <c r="U78">
        <v>0</v>
      </c>
      <c r="V78">
        <v>0</v>
      </c>
      <c r="W78">
        <v>24807347.491695601</v>
      </c>
      <c r="X78">
        <v>-2485835.1348147001</v>
      </c>
      <c r="Y78">
        <v>1598799.8635430699</v>
      </c>
      <c r="Z78">
        <v>35159855.284099303</v>
      </c>
      <c r="AA78">
        <v>8767292.3055030201</v>
      </c>
      <c r="AB78">
        <v>2070870.0102156301</v>
      </c>
      <c r="AC78">
        <v>-3580962.3125141598</v>
      </c>
      <c r="AD78">
        <v>-4485915.9473719504</v>
      </c>
      <c r="AE78">
        <v>0</v>
      </c>
      <c r="AF78">
        <v>0</v>
      </c>
      <c r="AG78">
        <v>61851451.560355797</v>
      </c>
      <c r="AH78">
        <v>62208440.476096302</v>
      </c>
      <c r="AI78">
        <v>-65319832.954096504</v>
      </c>
      <c r="AJ78">
        <v>0</v>
      </c>
      <c r="AK78">
        <v>-3111392.4780002302</v>
      </c>
      <c r="AL78" s="4"/>
      <c r="AN78" s="4"/>
      <c r="AP78" s="4"/>
      <c r="AR78" s="4"/>
      <c r="AT78" s="4"/>
      <c r="AV78" s="4"/>
      <c r="AY78" s="4"/>
      <c r="BA78" s="4"/>
      <c r="BC78" s="4"/>
      <c r="BD78"/>
      <c r="BE78"/>
      <c r="BF78"/>
      <c r="BG78"/>
      <c r="BH78"/>
      <c r="BI78"/>
    </row>
    <row r="79" spans="1:65" x14ac:dyDescent="0.25">
      <c r="A79" t="str">
        <f t="shared" si="1"/>
        <v>1_1_2011</v>
      </c>
      <c r="B79">
        <v>1</v>
      </c>
      <c r="C79">
        <v>1</v>
      </c>
      <c r="D79">
        <v>2011</v>
      </c>
      <c r="E79">
        <v>1257928197.22699</v>
      </c>
      <c r="F79">
        <v>1451510833.62199</v>
      </c>
      <c r="G79">
        <v>1511301361.23</v>
      </c>
      <c r="H79">
        <v>59790527.608000703</v>
      </c>
      <c r="I79">
        <v>1533400048.81742</v>
      </c>
      <c r="J79">
        <v>64445075.624911197</v>
      </c>
      <c r="K79">
        <v>0</v>
      </c>
      <c r="L79">
        <v>61683564.672058299</v>
      </c>
      <c r="M79">
        <v>1.8530590572800401</v>
      </c>
      <c r="N79">
        <v>8730969.3429332692</v>
      </c>
      <c r="O79">
        <v>4.04436171671093</v>
      </c>
      <c r="P79">
        <v>36121.852697327602</v>
      </c>
      <c r="Q79">
        <v>11.558226286916801</v>
      </c>
      <c r="R79">
        <v>36.523583407471399</v>
      </c>
      <c r="S79">
        <v>4.8085393318837104</v>
      </c>
      <c r="T79">
        <v>0</v>
      </c>
      <c r="U79">
        <v>0</v>
      </c>
      <c r="V79">
        <v>0</v>
      </c>
      <c r="W79">
        <v>31484.780986252201</v>
      </c>
      <c r="X79">
        <v>2745161.53090089</v>
      </c>
      <c r="Y79">
        <v>4873307.9786837101</v>
      </c>
      <c r="Z79">
        <v>50758739.051352397</v>
      </c>
      <c r="AA79">
        <v>5423324.8639852405</v>
      </c>
      <c r="AB79">
        <v>2259756.7029725201</v>
      </c>
      <c r="AC79">
        <v>-4719483.2283751499</v>
      </c>
      <c r="AD79">
        <v>686135.74835659598</v>
      </c>
      <c r="AE79">
        <v>0</v>
      </c>
      <c r="AF79">
        <v>0</v>
      </c>
      <c r="AG79">
        <v>62058427.4288624</v>
      </c>
      <c r="AH79">
        <v>62426051.565351598</v>
      </c>
      <c r="AI79">
        <v>-2635523.9573509102</v>
      </c>
      <c r="AJ79">
        <v>0</v>
      </c>
      <c r="AK79">
        <v>59790527.608000703</v>
      </c>
      <c r="AL79" s="4"/>
      <c r="AN79" s="4"/>
      <c r="AP79" s="4"/>
      <c r="AR79" s="4"/>
      <c r="AT79" s="4"/>
      <c r="AV79" s="4"/>
      <c r="AY79" s="4"/>
      <c r="BA79" s="4"/>
      <c r="BC79" s="4"/>
      <c r="BD79"/>
      <c r="BE79"/>
      <c r="BF79"/>
      <c r="BG79"/>
      <c r="BH79"/>
      <c r="BI79"/>
    </row>
    <row r="80" spans="1:65" x14ac:dyDescent="0.25">
      <c r="A80" t="str">
        <f t="shared" si="1"/>
        <v>1_1_2012</v>
      </c>
      <c r="B80">
        <v>1</v>
      </c>
      <c r="C80">
        <v>1</v>
      </c>
      <c r="D80">
        <v>2012</v>
      </c>
      <c r="E80">
        <v>1257928197.22699</v>
      </c>
      <c r="F80">
        <v>1511301361.23</v>
      </c>
      <c r="G80">
        <v>1528025615.5</v>
      </c>
      <c r="H80">
        <v>16724254.2699995</v>
      </c>
      <c r="I80">
        <v>1547277506.49897</v>
      </c>
      <c r="J80">
        <v>13877457.6815494</v>
      </c>
      <c r="K80">
        <v>0</v>
      </c>
      <c r="L80">
        <v>63135948.813475803</v>
      </c>
      <c r="M80">
        <v>1.89982802860472</v>
      </c>
      <c r="N80">
        <v>8833191.7718009502</v>
      </c>
      <c r="O80">
        <v>4.0682662029492898</v>
      </c>
      <c r="P80">
        <v>35772.714611194497</v>
      </c>
      <c r="Q80">
        <v>11.4497233525274</v>
      </c>
      <c r="R80">
        <v>36.523320111936499</v>
      </c>
      <c r="S80">
        <v>4.8574764198783198</v>
      </c>
      <c r="T80">
        <v>0</v>
      </c>
      <c r="U80">
        <v>0</v>
      </c>
      <c r="V80">
        <v>0</v>
      </c>
      <c r="W80">
        <v>14307633.125781801</v>
      </c>
      <c r="X80">
        <v>-9027799.6724087205</v>
      </c>
      <c r="Y80">
        <v>6117075.4952403903</v>
      </c>
      <c r="Z80">
        <v>1528048.0008136199</v>
      </c>
      <c r="AA80">
        <v>3366753.15608586</v>
      </c>
      <c r="AB80">
        <v>-851975.36461863294</v>
      </c>
      <c r="AC80">
        <v>-2188.81889831225</v>
      </c>
      <c r="AD80">
        <v>-994742.40520941501</v>
      </c>
      <c r="AE80">
        <v>0</v>
      </c>
      <c r="AF80">
        <v>0</v>
      </c>
      <c r="AG80">
        <v>14442803.5167866</v>
      </c>
      <c r="AH80">
        <v>14436032.073101999</v>
      </c>
      <c r="AI80">
        <v>2288222.19689749</v>
      </c>
      <c r="AJ80">
        <v>0</v>
      </c>
      <c r="AK80">
        <v>16724254.2699995</v>
      </c>
      <c r="AL80" s="4"/>
      <c r="AN80" s="4"/>
      <c r="AP80" s="4"/>
      <c r="AR80" s="4"/>
      <c r="AT80" s="4"/>
      <c r="AV80" s="4"/>
      <c r="AY80" s="4"/>
      <c r="BA80" s="4"/>
      <c r="BC80" s="4"/>
      <c r="BD80"/>
      <c r="BE80"/>
      <c r="BF80"/>
      <c r="BG80"/>
      <c r="BH80"/>
      <c r="BI80"/>
    </row>
    <row r="81" spans="1:61" x14ac:dyDescent="0.25">
      <c r="A81" t="str">
        <f t="shared" si="1"/>
        <v>1_1_2013</v>
      </c>
      <c r="B81">
        <v>1</v>
      </c>
      <c r="C81">
        <v>1</v>
      </c>
      <c r="D81">
        <v>2013</v>
      </c>
      <c r="E81">
        <v>1257928197.22699</v>
      </c>
      <c r="F81">
        <v>1528025615.5</v>
      </c>
      <c r="G81">
        <v>1528442156.7</v>
      </c>
      <c r="H81">
        <v>416541.20000042702</v>
      </c>
      <c r="I81">
        <v>1529165223.78528</v>
      </c>
      <c r="J81">
        <v>-18112282.713693399</v>
      </c>
      <c r="K81">
        <v>0</v>
      </c>
      <c r="L81">
        <v>64380641.620223202</v>
      </c>
      <c r="M81">
        <v>2.0330923253706299</v>
      </c>
      <c r="N81">
        <v>8922203.7246338502</v>
      </c>
      <c r="O81">
        <v>3.9128919129219502</v>
      </c>
      <c r="P81">
        <v>36095.390150186999</v>
      </c>
      <c r="Q81">
        <v>11.105100248909499</v>
      </c>
      <c r="R81">
        <v>36.508282856270498</v>
      </c>
      <c r="S81">
        <v>4.8554956790292003</v>
      </c>
      <c r="T81">
        <v>0</v>
      </c>
      <c r="U81">
        <v>0</v>
      </c>
      <c r="V81">
        <v>0</v>
      </c>
      <c r="W81">
        <v>17322190.9903084</v>
      </c>
      <c r="X81">
        <v>-23492288.323252302</v>
      </c>
      <c r="Y81">
        <v>5381709.4675139897</v>
      </c>
      <c r="Z81">
        <v>-10089922.271328799</v>
      </c>
      <c r="AA81">
        <v>-3615977.52184965</v>
      </c>
      <c r="AB81">
        <v>-2732939.7530747</v>
      </c>
      <c r="AC81">
        <v>-106890.26526352399</v>
      </c>
      <c r="AD81">
        <v>128272.606173618</v>
      </c>
      <c r="AE81">
        <v>0</v>
      </c>
      <c r="AF81">
        <v>0</v>
      </c>
      <c r="AG81">
        <v>-17205845.070773002</v>
      </c>
      <c r="AH81">
        <v>-17220214.623679198</v>
      </c>
      <c r="AI81">
        <v>17636755.8236796</v>
      </c>
      <c r="AJ81">
        <v>0</v>
      </c>
      <c r="AK81">
        <v>416541.20000042702</v>
      </c>
      <c r="AL81" s="4"/>
      <c r="AN81" s="4"/>
      <c r="AP81" s="4"/>
      <c r="AR81" s="4"/>
      <c r="AT81" s="4"/>
      <c r="AV81" s="4"/>
      <c r="AY81" s="4"/>
      <c r="BA81" s="4"/>
      <c r="BC81" s="4"/>
      <c r="BD81"/>
      <c r="BE81"/>
      <c r="BF81"/>
      <c r="BG81"/>
      <c r="BH81"/>
      <c r="BI81"/>
    </row>
    <row r="82" spans="1:61" x14ac:dyDescent="0.25">
      <c r="A82" t="str">
        <f t="shared" si="1"/>
        <v>1_1_2014</v>
      </c>
      <c r="B82">
        <v>1</v>
      </c>
      <c r="C82">
        <v>1</v>
      </c>
      <c r="D82">
        <v>2014</v>
      </c>
      <c r="E82">
        <v>1284275432.3969901</v>
      </c>
      <c r="F82">
        <v>1528442156.7</v>
      </c>
      <c r="G82">
        <v>1599496854.3099999</v>
      </c>
      <c r="H82">
        <v>44707462.440000199</v>
      </c>
      <c r="I82">
        <v>1577984327.9464099</v>
      </c>
      <c r="J82">
        <v>18974114.2027179</v>
      </c>
      <c r="K82">
        <v>0</v>
      </c>
      <c r="L82">
        <v>65256478.5108288</v>
      </c>
      <c r="M82">
        <v>1.9996014945555101</v>
      </c>
      <c r="N82">
        <v>8926595.7939959094</v>
      </c>
      <c r="O82">
        <v>3.6995111890969601</v>
      </c>
      <c r="P82">
        <v>36202.322449231899</v>
      </c>
      <c r="Q82">
        <v>10.9796190470122</v>
      </c>
      <c r="R82">
        <v>36.646133309346801</v>
      </c>
      <c r="S82">
        <v>5.1579743277623296</v>
      </c>
      <c r="T82">
        <v>0</v>
      </c>
      <c r="U82">
        <v>0</v>
      </c>
      <c r="V82">
        <v>0</v>
      </c>
      <c r="W82">
        <v>31194661.892459299</v>
      </c>
      <c r="X82">
        <v>2326680.6850690902</v>
      </c>
      <c r="Y82">
        <v>6272829.6644588597</v>
      </c>
      <c r="Z82">
        <v>-14215650.3019711</v>
      </c>
      <c r="AA82">
        <v>-1577377.7371827301</v>
      </c>
      <c r="AB82">
        <v>-276329.96310275799</v>
      </c>
      <c r="AC82">
        <v>168619.65516056801</v>
      </c>
      <c r="AD82">
        <v>-5450153.0951700797</v>
      </c>
      <c r="AE82">
        <v>0</v>
      </c>
      <c r="AF82">
        <v>0</v>
      </c>
      <c r="AG82">
        <v>18443280.799721099</v>
      </c>
      <c r="AH82">
        <v>18350003.331252299</v>
      </c>
      <c r="AI82">
        <v>26357459.108747799</v>
      </c>
      <c r="AJ82">
        <v>26347235.169999901</v>
      </c>
      <c r="AK82">
        <v>71054697.610000193</v>
      </c>
      <c r="AL82" s="4"/>
      <c r="AN82" s="4"/>
      <c r="AP82" s="4"/>
      <c r="AR82" s="4"/>
      <c r="AT82" s="4"/>
      <c r="AV82" s="4"/>
      <c r="AY82" s="4"/>
      <c r="BA82" s="4"/>
      <c r="BC82" s="4"/>
      <c r="BD82"/>
      <c r="BE82"/>
      <c r="BF82"/>
      <c r="BG82"/>
      <c r="BH82"/>
      <c r="BI82"/>
    </row>
    <row r="83" spans="1:61" x14ac:dyDescent="0.25">
      <c r="A83" t="str">
        <f t="shared" si="1"/>
        <v>1_1_2015</v>
      </c>
      <c r="B83">
        <v>1</v>
      </c>
      <c r="C83">
        <v>1</v>
      </c>
      <c r="D83">
        <v>2015</v>
      </c>
      <c r="E83">
        <v>1284275432.3969901</v>
      </c>
      <c r="F83">
        <v>1599496854.3099999</v>
      </c>
      <c r="G83">
        <v>1585656035.3</v>
      </c>
      <c r="H83">
        <v>-13840819.010001</v>
      </c>
      <c r="I83">
        <v>1490318621.2766099</v>
      </c>
      <c r="J83">
        <v>-87665706.669794902</v>
      </c>
      <c r="K83">
        <v>0</v>
      </c>
      <c r="L83">
        <v>65986313.020993203</v>
      </c>
      <c r="M83">
        <v>2.1441554340633902</v>
      </c>
      <c r="N83">
        <v>9020219.2179648895</v>
      </c>
      <c r="O83">
        <v>2.70258075921778</v>
      </c>
      <c r="P83">
        <v>37222.348912807101</v>
      </c>
      <c r="Q83">
        <v>10.9983810062092</v>
      </c>
      <c r="R83">
        <v>36.724701706434999</v>
      </c>
      <c r="S83">
        <v>5.1724695720150002</v>
      </c>
      <c r="T83">
        <v>0</v>
      </c>
      <c r="U83">
        <v>0</v>
      </c>
      <c r="V83">
        <v>0</v>
      </c>
      <c r="W83">
        <v>17187708.4287044</v>
      </c>
      <c r="X83">
        <v>-23675190.7158866</v>
      </c>
      <c r="Y83">
        <v>6089084.8211859399</v>
      </c>
      <c r="Z83">
        <v>-78402809.564780593</v>
      </c>
      <c r="AA83">
        <v>-11003863.221625701</v>
      </c>
      <c r="AB83">
        <v>147595.96133874601</v>
      </c>
      <c r="AC83">
        <v>528236.55736408499</v>
      </c>
      <c r="AD83">
        <v>-232473.74434629199</v>
      </c>
      <c r="AE83">
        <v>0</v>
      </c>
      <c r="AF83">
        <v>0</v>
      </c>
      <c r="AG83">
        <v>-89361711.478046</v>
      </c>
      <c r="AH83">
        <v>-88979247.383623004</v>
      </c>
      <c r="AI83">
        <v>75138428.373621896</v>
      </c>
      <c r="AJ83">
        <v>0</v>
      </c>
      <c r="AK83">
        <v>-13840819.010001</v>
      </c>
      <c r="AL83" s="4"/>
      <c r="AN83" s="4"/>
      <c r="AP83" s="4"/>
      <c r="AR83" s="4"/>
      <c r="AT83" s="4"/>
      <c r="AV83" s="4"/>
      <c r="AY83" s="4"/>
      <c r="BA83" s="4"/>
      <c r="BC83" s="4"/>
      <c r="BD83"/>
      <c r="BE83"/>
      <c r="BF83"/>
      <c r="BG83"/>
      <c r="BH83"/>
      <c r="BI83"/>
    </row>
    <row r="84" spans="1:61" x14ac:dyDescent="0.25">
      <c r="A84" t="str">
        <f t="shared" si="1"/>
        <v>1_1_2016</v>
      </c>
      <c r="B84">
        <v>1</v>
      </c>
      <c r="C84">
        <v>1</v>
      </c>
      <c r="D84">
        <v>2016</v>
      </c>
      <c r="E84">
        <v>1284275432.3969901</v>
      </c>
      <c r="F84">
        <v>1585656035.3</v>
      </c>
      <c r="G84">
        <v>1548193920.07499</v>
      </c>
      <c r="H84">
        <v>-37462115.225000203</v>
      </c>
      <c r="I84">
        <v>1455777707.45451</v>
      </c>
      <c r="J84">
        <v>-34540913.822104201</v>
      </c>
      <c r="K84">
        <v>0</v>
      </c>
      <c r="L84">
        <v>66438663.614464</v>
      </c>
      <c r="M84">
        <v>2.2016781358919899</v>
      </c>
      <c r="N84">
        <v>9092556.6386965998</v>
      </c>
      <c r="O84">
        <v>2.4083824574164998</v>
      </c>
      <c r="P84">
        <v>38032.533159588202</v>
      </c>
      <c r="Q84">
        <v>10.917585656453401</v>
      </c>
      <c r="R84">
        <v>36.830678293396801</v>
      </c>
      <c r="S84">
        <v>5.7089024069236096</v>
      </c>
      <c r="T84">
        <v>0</v>
      </c>
      <c r="U84">
        <v>0</v>
      </c>
      <c r="V84">
        <v>0</v>
      </c>
      <c r="W84">
        <v>15102332.670222601</v>
      </c>
      <c r="X84">
        <v>-8828822.8728132099</v>
      </c>
      <c r="Y84">
        <v>4617059.2772457404</v>
      </c>
      <c r="Z84">
        <v>-27797021.405836701</v>
      </c>
      <c r="AA84">
        <v>-8144568.6406686204</v>
      </c>
      <c r="AB84">
        <v>-803271.07377039304</v>
      </c>
      <c r="AC84">
        <v>786444.42488490196</v>
      </c>
      <c r="AD84">
        <v>-11008812.7459879</v>
      </c>
      <c r="AE84">
        <v>0</v>
      </c>
      <c r="AF84">
        <v>0</v>
      </c>
      <c r="AG84">
        <v>-36076660.366723597</v>
      </c>
      <c r="AH84">
        <v>-36191260.399029396</v>
      </c>
      <c r="AI84">
        <v>-1270854.8259708199</v>
      </c>
      <c r="AJ84">
        <v>0</v>
      </c>
      <c r="AK84">
        <v>-37462115.225000203</v>
      </c>
      <c r="AL84" s="4"/>
      <c r="AN84" s="4"/>
      <c r="AP84" s="4"/>
      <c r="AR84" s="4"/>
      <c r="AT84" s="4"/>
      <c r="AV84" s="4"/>
      <c r="AY84" s="4"/>
      <c r="BA84" s="4"/>
      <c r="BC84" s="4"/>
      <c r="BD84"/>
      <c r="BE84"/>
      <c r="BF84"/>
      <c r="BG84"/>
      <c r="BH84"/>
      <c r="BI84"/>
    </row>
    <row r="85" spans="1:61" x14ac:dyDescent="0.25">
      <c r="A85" t="str">
        <f t="shared" si="1"/>
        <v>1_1_2017</v>
      </c>
      <c r="B85">
        <v>1</v>
      </c>
      <c r="C85">
        <v>1</v>
      </c>
      <c r="D85">
        <v>2017</v>
      </c>
      <c r="E85">
        <v>1284275432.3969901</v>
      </c>
      <c r="F85">
        <v>1548193920.07499</v>
      </c>
      <c r="G85">
        <v>1510838191.5319901</v>
      </c>
      <c r="H85">
        <v>-37355728.542999998</v>
      </c>
      <c r="I85">
        <v>1493510087.74634</v>
      </c>
      <c r="J85">
        <v>37732380.291834198</v>
      </c>
      <c r="K85">
        <v>0</v>
      </c>
      <c r="L85">
        <v>68316559.298834994</v>
      </c>
      <c r="M85">
        <v>2.1614024132993901</v>
      </c>
      <c r="N85">
        <v>9186010.1965671703</v>
      </c>
      <c r="O85">
        <v>2.6215628264537898</v>
      </c>
      <c r="P85">
        <v>38848.771670659102</v>
      </c>
      <c r="Q85">
        <v>10.7244732668906</v>
      </c>
      <c r="R85">
        <v>36.859718853957801</v>
      </c>
      <c r="S85">
        <v>5.8609163833156703</v>
      </c>
      <c r="T85">
        <v>0</v>
      </c>
      <c r="U85">
        <v>0</v>
      </c>
      <c r="V85">
        <v>0</v>
      </c>
      <c r="W85">
        <v>19549623.8779651</v>
      </c>
      <c r="X85">
        <v>5361460.0080330996</v>
      </c>
      <c r="Y85">
        <v>5563221.60738259</v>
      </c>
      <c r="Z85">
        <v>20095774.303877398</v>
      </c>
      <c r="AA85">
        <v>-7484085.7009527404</v>
      </c>
      <c r="AB85">
        <v>-1335566.4929721099</v>
      </c>
      <c r="AC85">
        <v>238952.92033901601</v>
      </c>
      <c r="AD85">
        <v>-2951003.5259918198</v>
      </c>
      <c r="AE85">
        <v>0</v>
      </c>
      <c r="AF85">
        <v>0</v>
      </c>
      <c r="AG85">
        <v>39038376.997680597</v>
      </c>
      <c r="AH85">
        <v>39257904.458490103</v>
      </c>
      <c r="AI85">
        <v>-76613633.001490101</v>
      </c>
      <c r="AJ85">
        <v>0</v>
      </c>
      <c r="AK85">
        <v>-37355728.542999998</v>
      </c>
      <c r="AL85" s="4"/>
      <c r="AN85" s="4"/>
      <c r="AP85" s="4"/>
      <c r="AR85" s="4"/>
      <c r="AT85" s="4"/>
      <c r="AV85" s="4"/>
      <c r="AY85" s="4"/>
      <c r="BA85" s="4"/>
      <c r="BC85" s="4"/>
      <c r="BD85"/>
      <c r="BE85"/>
      <c r="BF85"/>
      <c r="BG85"/>
      <c r="BH85"/>
      <c r="BI85"/>
    </row>
    <row r="86" spans="1:61" x14ac:dyDescent="0.25">
      <c r="A86" t="str">
        <f t="shared" si="1"/>
        <v>1_1_2018</v>
      </c>
      <c r="B86">
        <v>1</v>
      </c>
      <c r="C86">
        <v>1</v>
      </c>
      <c r="D86">
        <v>2018</v>
      </c>
      <c r="E86">
        <v>1284275432.3969901</v>
      </c>
      <c r="F86">
        <v>1510838191.5319901</v>
      </c>
      <c r="G86">
        <v>1483144813.8280001</v>
      </c>
      <c r="H86">
        <v>-27693377.703999501</v>
      </c>
      <c r="I86">
        <v>1491546137.78016</v>
      </c>
      <c r="J86">
        <v>-1963949.9661835399</v>
      </c>
      <c r="K86">
        <v>0</v>
      </c>
      <c r="L86">
        <v>68982136.9899804</v>
      </c>
      <c r="M86">
        <v>2.14936797982566</v>
      </c>
      <c r="N86">
        <v>9270968.4811477996</v>
      </c>
      <c r="O86">
        <v>2.88731771187524</v>
      </c>
      <c r="P86">
        <v>39762.718385258697</v>
      </c>
      <c r="Q86">
        <v>10.564597040655601</v>
      </c>
      <c r="R86">
        <v>36.907314658676903</v>
      </c>
      <c r="S86">
        <v>6.1090350743368704</v>
      </c>
      <c r="T86">
        <v>0</v>
      </c>
      <c r="U86">
        <v>0.68080507073557395</v>
      </c>
      <c r="V86">
        <v>0</v>
      </c>
      <c r="W86">
        <v>5856744.9855587501</v>
      </c>
      <c r="X86">
        <v>1966613.3173261699</v>
      </c>
      <c r="Y86">
        <v>4964286.41026117</v>
      </c>
      <c r="Z86">
        <v>23173956.021898299</v>
      </c>
      <c r="AA86">
        <v>-8137005.1256361399</v>
      </c>
      <c r="AB86">
        <v>-1143353.0177524399</v>
      </c>
      <c r="AC86">
        <v>349899.536008136</v>
      </c>
      <c r="AD86">
        <v>-4806274.5513404598</v>
      </c>
      <c r="AE86">
        <v>0</v>
      </c>
      <c r="AF86">
        <v>-24517566.293023601</v>
      </c>
      <c r="AG86">
        <v>-2292698.7167000198</v>
      </c>
      <c r="AH86">
        <v>-2667591.0494959601</v>
      </c>
      <c r="AI86">
        <v>-25025786.654503599</v>
      </c>
      <c r="AJ86">
        <v>0</v>
      </c>
      <c r="AK86">
        <v>-27693377.703999501</v>
      </c>
      <c r="AL86" s="4"/>
      <c r="AN86" s="4"/>
      <c r="AP86" s="4"/>
      <c r="AR86" s="4"/>
      <c r="AT86" s="4"/>
      <c r="AV86" s="4"/>
      <c r="AY86" s="4"/>
      <c r="BA86" s="4"/>
      <c r="BC86" s="4"/>
      <c r="BD86"/>
      <c r="BE86"/>
      <c r="BF86"/>
      <c r="BG86"/>
      <c r="BH86"/>
      <c r="BI86"/>
    </row>
    <row r="87" spans="1:61" x14ac:dyDescent="0.25">
      <c r="A87" t="str">
        <f t="shared" si="1"/>
        <v>1_2_2002</v>
      </c>
      <c r="B87">
        <v>1</v>
      </c>
      <c r="C87">
        <v>2</v>
      </c>
      <c r="D87">
        <v>2002</v>
      </c>
      <c r="E87">
        <v>38197016.026399903</v>
      </c>
      <c r="F87">
        <v>0</v>
      </c>
      <c r="G87">
        <v>38197016.026399903</v>
      </c>
      <c r="H87">
        <v>0</v>
      </c>
      <c r="I87">
        <v>37049398.953750797</v>
      </c>
      <c r="J87">
        <v>0</v>
      </c>
      <c r="K87">
        <v>0</v>
      </c>
      <c r="L87">
        <v>3191986.1797676301</v>
      </c>
      <c r="M87">
        <v>0.95861817636701696</v>
      </c>
      <c r="N87">
        <v>2747080.9917135099</v>
      </c>
      <c r="O87">
        <v>1.9256752803763899</v>
      </c>
      <c r="P87">
        <v>35380.192112599099</v>
      </c>
      <c r="Q87">
        <v>8.1453800296157599</v>
      </c>
      <c r="R87">
        <v>33.974744827038897</v>
      </c>
      <c r="S87">
        <v>3.2820571716165898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38197016.026399903</v>
      </c>
      <c r="AK87">
        <v>38197016.026399903</v>
      </c>
      <c r="AL87" s="4"/>
      <c r="AN87" s="4"/>
      <c r="AP87" s="4"/>
      <c r="AR87" s="4"/>
      <c r="AT87" s="4"/>
      <c r="AV87" s="4"/>
      <c r="AY87" s="4"/>
      <c r="BA87" s="4"/>
      <c r="BC87" s="4"/>
      <c r="BD87"/>
      <c r="BE87"/>
      <c r="BF87"/>
      <c r="BG87"/>
      <c r="BH87"/>
      <c r="BI87"/>
    </row>
    <row r="88" spans="1:61" x14ac:dyDescent="0.25">
      <c r="A88" t="str">
        <f t="shared" si="1"/>
        <v>1_2_2003</v>
      </c>
      <c r="B88">
        <v>1</v>
      </c>
      <c r="C88">
        <v>2</v>
      </c>
      <c r="D88">
        <v>2003</v>
      </c>
      <c r="E88">
        <v>47866616.026399903</v>
      </c>
      <c r="F88">
        <v>38197016.026399903</v>
      </c>
      <c r="G88">
        <v>47137743.312599897</v>
      </c>
      <c r="H88">
        <v>-728872.71380000899</v>
      </c>
      <c r="I88">
        <v>47583125.011997297</v>
      </c>
      <c r="J88">
        <v>1012561.40560707</v>
      </c>
      <c r="K88">
        <v>0</v>
      </c>
      <c r="L88">
        <v>3083870.8847663002</v>
      </c>
      <c r="M88">
        <v>0.95186478966824795</v>
      </c>
      <c r="N88">
        <v>2793208.9458323298</v>
      </c>
      <c r="O88">
        <v>2.23034794653005</v>
      </c>
      <c r="P88">
        <v>34844.2340392283</v>
      </c>
      <c r="Q88">
        <v>7.6891213475572</v>
      </c>
      <c r="R88">
        <v>36.223390706083997</v>
      </c>
      <c r="S88">
        <v>3.5684977247940699</v>
      </c>
      <c r="T88">
        <v>0</v>
      </c>
      <c r="U88">
        <v>0</v>
      </c>
      <c r="V88">
        <v>0</v>
      </c>
      <c r="W88">
        <v>101010.729187397</v>
      </c>
      <c r="X88">
        <v>102277.49232847401</v>
      </c>
      <c r="Y88">
        <v>204515.33878455599</v>
      </c>
      <c r="Z88">
        <v>638454.73598519701</v>
      </c>
      <c r="AA88">
        <v>216185.25677335399</v>
      </c>
      <c r="AB88">
        <v>4371.7888721354002</v>
      </c>
      <c r="AC88">
        <v>-218041.304380096</v>
      </c>
      <c r="AD88">
        <v>0</v>
      </c>
      <c r="AE88">
        <v>0</v>
      </c>
      <c r="AF88">
        <v>0</v>
      </c>
      <c r="AG88">
        <v>1048774.03755101</v>
      </c>
      <c r="AH88">
        <v>1047491.06867997</v>
      </c>
      <c r="AI88">
        <v>-1776363.78247998</v>
      </c>
      <c r="AJ88">
        <v>9669599.9999999795</v>
      </c>
      <c r="AK88">
        <v>8940727.2861999702</v>
      </c>
      <c r="AL88" s="4"/>
      <c r="AN88" s="4"/>
      <c r="AP88" s="4"/>
      <c r="AR88" s="4"/>
      <c r="AT88" s="4"/>
      <c r="AV88" s="4"/>
      <c r="AY88" s="4"/>
      <c r="BA88" s="4"/>
      <c r="BC88" s="4"/>
      <c r="BD88"/>
      <c r="BE88"/>
      <c r="BF88"/>
      <c r="BG88"/>
      <c r="BH88"/>
      <c r="BI88"/>
    </row>
    <row r="89" spans="1:61" x14ac:dyDescent="0.25">
      <c r="A89" t="str">
        <f t="shared" si="1"/>
        <v>1_2_2004</v>
      </c>
      <c r="B89">
        <v>1</v>
      </c>
      <c r="C89">
        <v>2</v>
      </c>
      <c r="D89">
        <v>2004</v>
      </c>
      <c r="E89">
        <v>47866616.026399903</v>
      </c>
      <c r="F89">
        <v>47137743.312599897</v>
      </c>
      <c r="G89">
        <v>51857065.175399899</v>
      </c>
      <c r="H89">
        <v>4719321.8628000198</v>
      </c>
      <c r="I89">
        <v>50165729.595750101</v>
      </c>
      <c r="J89">
        <v>2582604.58375279</v>
      </c>
      <c r="K89">
        <v>0</v>
      </c>
      <c r="L89">
        <v>2992831.7498388598</v>
      </c>
      <c r="M89">
        <v>0.88190389788137302</v>
      </c>
      <c r="N89">
        <v>2839321.7030148902</v>
      </c>
      <c r="O89">
        <v>2.5365319575072802</v>
      </c>
      <c r="P89">
        <v>33875.5640563665</v>
      </c>
      <c r="Q89">
        <v>7.7385628333925203</v>
      </c>
      <c r="R89">
        <v>34.970258858533299</v>
      </c>
      <c r="S89">
        <v>3.5684977247940699</v>
      </c>
      <c r="T89">
        <v>0</v>
      </c>
      <c r="U89">
        <v>0</v>
      </c>
      <c r="V89">
        <v>0</v>
      </c>
      <c r="W89">
        <v>679159.09264704795</v>
      </c>
      <c r="X89">
        <v>615356.301586129</v>
      </c>
      <c r="Y89">
        <v>295353.256487871</v>
      </c>
      <c r="Z89">
        <v>914686.21970526199</v>
      </c>
      <c r="AA89">
        <v>316803.00220784103</v>
      </c>
      <c r="AB89">
        <v>12427.878486220199</v>
      </c>
      <c r="AC89">
        <v>-279089.10960045602</v>
      </c>
      <c r="AD89">
        <v>0</v>
      </c>
      <c r="AE89">
        <v>0</v>
      </c>
      <c r="AF89">
        <v>0</v>
      </c>
      <c r="AG89">
        <v>2554696.6415199102</v>
      </c>
      <c r="AH89">
        <v>2585286.3206441002</v>
      </c>
      <c r="AI89">
        <v>2134035.5421559201</v>
      </c>
      <c r="AJ89">
        <v>0</v>
      </c>
      <c r="AK89">
        <v>4719321.8628000198</v>
      </c>
      <c r="AL89" s="4"/>
      <c r="AN89" s="4"/>
      <c r="AP89" s="4"/>
      <c r="AR89" s="4"/>
      <c r="AT89" s="4"/>
      <c r="AV89" s="4"/>
      <c r="AY89" s="4"/>
      <c r="BA89" s="4"/>
      <c r="BC89" s="4"/>
      <c r="BD89"/>
      <c r="BE89"/>
      <c r="BF89"/>
      <c r="BG89"/>
      <c r="BH89"/>
      <c r="BI89"/>
    </row>
    <row r="90" spans="1:61" x14ac:dyDescent="0.25">
      <c r="A90" t="str">
        <f t="shared" si="1"/>
        <v>1_2_2005</v>
      </c>
      <c r="B90">
        <v>1</v>
      </c>
      <c r="C90">
        <v>2</v>
      </c>
      <c r="D90">
        <v>2005</v>
      </c>
      <c r="E90">
        <v>47866616.026399903</v>
      </c>
      <c r="F90">
        <v>51857065.175399899</v>
      </c>
      <c r="G90">
        <v>58175136.232999898</v>
      </c>
      <c r="H90">
        <v>6318071.0575999701</v>
      </c>
      <c r="I90">
        <v>53841104.473417103</v>
      </c>
      <c r="J90">
        <v>3675374.8776670299</v>
      </c>
      <c r="K90">
        <v>0</v>
      </c>
      <c r="L90">
        <v>3148731.3906942899</v>
      </c>
      <c r="M90">
        <v>0.84143359450455801</v>
      </c>
      <c r="N90">
        <v>2892768.8748663501</v>
      </c>
      <c r="O90">
        <v>2.9914418651638099</v>
      </c>
      <c r="P90">
        <v>33025.969403132403</v>
      </c>
      <c r="Q90">
        <v>7.7623487204963002</v>
      </c>
      <c r="R90">
        <v>33.853785224641697</v>
      </c>
      <c r="S90">
        <v>3.5684977247940699</v>
      </c>
      <c r="T90">
        <v>0</v>
      </c>
      <c r="U90">
        <v>0</v>
      </c>
      <c r="V90">
        <v>0</v>
      </c>
      <c r="W90">
        <v>1613531.1214447501</v>
      </c>
      <c r="X90">
        <v>344700.58954499901</v>
      </c>
      <c r="Y90">
        <v>375674.26644221199</v>
      </c>
      <c r="Z90">
        <v>1341956.47280663</v>
      </c>
      <c r="AA90">
        <v>301412.471599454</v>
      </c>
      <c r="AB90">
        <v>6665.1066601945804</v>
      </c>
      <c r="AC90">
        <v>-286775.98276194499</v>
      </c>
      <c r="AD90">
        <v>0</v>
      </c>
      <c r="AE90">
        <v>0</v>
      </c>
      <c r="AF90">
        <v>0</v>
      </c>
      <c r="AG90">
        <v>3697164.0457362998</v>
      </c>
      <c r="AH90">
        <v>3774200.5166095202</v>
      </c>
      <c r="AI90">
        <v>2543870.5409904402</v>
      </c>
      <c r="AJ90">
        <v>0</v>
      </c>
      <c r="AK90">
        <v>6318071.0575999701</v>
      </c>
      <c r="AL90" s="4"/>
      <c r="AN90" s="4"/>
      <c r="AP90" s="4"/>
      <c r="AR90" s="4"/>
      <c r="AT90" s="4"/>
      <c r="AV90" s="4"/>
      <c r="AY90" s="4"/>
      <c r="BA90" s="4"/>
      <c r="BC90" s="4"/>
      <c r="BD90"/>
      <c r="BE90"/>
      <c r="BF90"/>
      <c r="BG90"/>
      <c r="BH90"/>
      <c r="BI90"/>
    </row>
    <row r="91" spans="1:61" x14ac:dyDescent="0.25">
      <c r="A91" t="str">
        <f t="shared" si="1"/>
        <v>1_2_2006</v>
      </c>
      <c r="B91">
        <v>1</v>
      </c>
      <c r="C91">
        <v>2</v>
      </c>
      <c r="D91">
        <v>2006</v>
      </c>
      <c r="E91">
        <v>47866616.026399903</v>
      </c>
      <c r="F91">
        <v>58175136.232999898</v>
      </c>
      <c r="G91">
        <v>63899477.717999898</v>
      </c>
      <c r="H91">
        <v>5724341.4849999901</v>
      </c>
      <c r="I91">
        <v>57451927.847784303</v>
      </c>
      <c r="J91">
        <v>3610823.3743672101</v>
      </c>
      <c r="K91">
        <v>0</v>
      </c>
      <c r="L91">
        <v>3412737.7349757198</v>
      </c>
      <c r="M91">
        <v>0.82394170082882601</v>
      </c>
      <c r="N91">
        <v>2960342.7109364499</v>
      </c>
      <c r="O91">
        <v>3.27758609517219</v>
      </c>
      <c r="P91">
        <v>31692.998966088599</v>
      </c>
      <c r="Q91">
        <v>7.8633773207949096</v>
      </c>
      <c r="R91">
        <v>32.634465636878602</v>
      </c>
      <c r="S91">
        <v>3.6211145636951301</v>
      </c>
      <c r="T91">
        <v>0</v>
      </c>
      <c r="U91">
        <v>0</v>
      </c>
      <c r="V91">
        <v>0</v>
      </c>
      <c r="W91">
        <v>2042561.6319156999</v>
      </c>
      <c r="X91">
        <v>282760.98356672999</v>
      </c>
      <c r="Y91">
        <v>487347.71122484002</v>
      </c>
      <c r="Z91">
        <v>858421.648579509</v>
      </c>
      <c r="AA91">
        <v>568275.15478423401</v>
      </c>
      <c r="AB91">
        <v>35067.258523563702</v>
      </c>
      <c r="AC91">
        <v>-346589.32017182902</v>
      </c>
      <c r="AD91">
        <v>-52126.734788827598</v>
      </c>
      <c r="AE91">
        <v>0</v>
      </c>
      <c r="AF91">
        <v>0</v>
      </c>
      <c r="AG91">
        <v>3875718.3336339202</v>
      </c>
      <c r="AH91">
        <v>3951246.8358500702</v>
      </c>
      <c r="AI91">
        <v>1773094.6491499201</v>
      </c>
      <c r="AJ91">
        <v>0</v>
      </c>
      <c r="AK91">
        <v>5724341.4849999901</v>
      </c>
      <c r="AL91" s="4"/>
      <c r="AN91" s="4"/>
      <c r="AP91" s="4"/>
      <c r="AR91" s="4"/>
      <c r="AT91" s="4"/>
      <c r="AV91" s="4"/>
      <c r="AY91" s="4"/>
      <c r="BA91" s="4"/>
      <c r="BC91" s="4"/>
      <c r="BD91"/>
      <c r="BE91"/>
      <c r="BF91"/>
      <c r="BG91"/>
      <c r="BH91"/>
      <c r="BI91"/>
    </row>
    <row r="92" spans="1:61" x14ac:dyDescent="0.25">
      <c r="A92" t="str">
        <f t="shared" si="1"/>
        <v>1_2_2007</v>
      </c>
      <c r="B92">
        <v>1</v>
      </c>
      <c r="C92">
        <v>2</v>
      </c>
      <c r="D92">
        <v>2007</v>
      </c>
      <c r="E92">
        <v>48618902.026399903</v>
      </c>
      <c r="F92">
        <v>63899477.717999898</v>
      </c>
      <c r="G92">
        <v>68524730.954400003</v>
      </c>
      <c r="H92">
        <v>3872967.2364001102</v>
      </c>
      <c r="I92">
        <v>59643479.920734398</v>
      </c>
      <c r="J92">
        <v>1683833.2422754699</v>
      </c>
      <c r="K92">
        <v>0</v>
      </c>
      <c r="L92">
        <v>3844980.7076582098</v>
      </c>
      <c r="M92">
        <v>0.96836012818134998</v>
      </c>
      <c r="N92">
        <v>2942152.8568729698</v>
      </c>
      <c r="O92">
        <v>3.4849054702965399</v>
      </c>
      <c r="P92">
        <v>32170.0280954236</v>
      </c>
      <c r="Q92">
        <v>7.6121820098360597</v>
      </c>
      <c r="R92">
        <v>32.458137537393597</v>
      </c>
      <c r="S92">
        <v>3.9647930361201702</v>
      </c>
      <c r="T92">
        <v>0</v>
      </c>
      <c r="U92">
        <v>0</v>
      </c>
      <c r="V92">
        <v>0</v>
      </c>
      <c r="W92">
        <v>2807416.4159498499</v>
      </c>
      <c r="X92">
        <v>-879572.71396086796</v>
      </c>
      <c r="Y92">
        <v>155980.31204325301</v>
      </c>
      <c r="Z92">
        <v>641545.59510742698</v>
      </c>
      <c r="AA92">
        <v>-262612.972734218</v>
      </c>
      <c r="AB92">
        <v>-86376.160190867493</v>
      </c>
      <c r="AC92">
        <v>-155846.01346745601</v>
      </c>
      <c r="AD92">
        <v>-302871.41451779101</v>
      </c>
      <c r="AE92">
        <v>0</v>
      </c>
      <c r="AF92">
        <v>0</v>
      </c>
      <c r="AG92">
        <v>1917663.04822933</v>
      </c>
      <c r="AH92">
        <v>1929084.0575506899</v>
      </c>
      <c r="AI92">
        <v>1943883.17884942</v>
      </c>
      <c r="AJ92">
        <v>752285.99999999895</v>
      </c>
      <c r="AK92">
        <v>4625253.2364001097</v>
      </c>
      <c r="AL92" s="4"/>
      <c r="AN92" s="4"/>
      <c r="AP92" s="4"/>
      <c r="AR92" s="4"/>
      <c r="AT92" s="4"/>
      <c r="AV92" s="4"/>
      <c r="AY92" s="4"/>
      <c r="BA92" s="4"/>
      <c r="BC92" s="4"/>
      <c r="BD92"/>
      <c r="BE92"/>
      <c r="BF92"/>
      <c r="BG92"/>
      <c r="BH92"/>
      <c r="BI92"/>
    </row>
    <row r="93" spans="1:61" x14ac:dyDescent="0.25">
      <c r="A93" t="str">
        <f t="shared" si="1"/>
        <v>1_2_2008</v>
      </c>
      <c r="B93">
        <v>1</v>
      </c>
      <c r="C93">
        <v>2</v>
      </c>
      <c r="D93">
        <v>2008</v>
      </c>
      <c r="E93">
        <v>53105540.619399898</v>
      </c>
      <c r="F93">
        <v>68524730.954400003</v>
      </c>
      <c r="G93">
        <v>78897639.362200007</v>
      </c>
      <c r="H93">
        <v>5886269.8147999197</v>
      </c>
      <c r="I93">
        <v>68499385.778427199</v>
      </c>
      <c r="J93">
        <v>4934622.7793234503</v>
      </c>
      <c r="K93">
        <v>0</v>
      </c>
      <c r="L93">
        <v>3978405.6305333702</v>
      </c>
      <c r="M93">
        <v>0.93347308684977304</v>
      </c>
      <c r="N93">
        <v>2903858.5235792198</v>
      </c>
      <c r="O93">
        <v>3.8744829798101099</v>
      </c>
      <c r="P93">
        <v>32165.6961657215</v>
      </c>
      <c r="Q93">
        <v>7.5803035682488797</v>
      </c>
      <c r="R93">
        <v>29.833527546672499</v>
      </c>
      <c r="S93">
        <v>4.0202413569473601</v>
      </c>
      <c r="T93">
        <v>0</v>
      </c>
      <c r="U93">
        <v>0</v>
      </c>
      <c r="V93">
        <v>0</v>
      </c>
      <c r="W93">
        <v>4307279.14137288</v>
      </c>
      <c r="X93">
        <v>-347448.69799554598</v>
      </c>
      <c r="Y93">
        <v>9186.3107052649393</v>
      </c>
      <c r="Z93">
        <v>1215271.4379232</v>
      </c>
      <c r="AA93">
        <v>140854.04367013701</v>
      </c>
      <c r="AB93">
        <v>48699.842212003299</v>
      </c>
      <c r="AC93">
        <v>-115619.29743884801</v>
      </c>
      <c r="AD93">
        <v>12143.6591722843</v>
      </c>
      <c r="AE93">
        <v>0</v>
      </c>
      <c r="AF93">
        <v>0</v>
      </c>
      <c r="AG93">
        <v>5270366.4396213796</v>
      </c>
      <c r="AH93">
        <v>5219309.8425886203</v>
      </c>
      <c r="AI93">
        <v>666959.97221130296</v>
      </c>
      <c r="AJ93">
        <v>4486638.5929999901</v>
      </c>
      <c r="AK93">
        <v>10372908.4077999</v>
      </c>
      <c r="AL93" s="4"/>
      <c r="AN93" s="4"/>
      <c r="AP93" s="4"/>
      <c r="AR93" s="4"/>
      <c r="AT93" s="4"/>
      <c r="AV93" s="4"/>
      <c r="AY93" s="4"/>
      <c r="BA93" s="4"/>
      <c r="BC93" s="4"/>
      <c r="BD93"/>
      <c r="BE93"/>
      <c r="BF93"/>
      <c r="BG93"/>
      <c r="BH93"/>
      <c r="BI93"/>
    </row>
    <row r="94" spans="1:61" x14ac:dyDescent="0.25">
      <c r="A94" t="str">
        <f t="shared" si="1"/>
        <v>1_2_2009</v>
      </c>
      <c r="B94">
        <v>1</v>
      </c>
      <c r="C94">
        <v>2</v>
      </c>
      <c r="D94">
        <v>2009</v>
      </c>
      <c r="E94">
        <v>54456627.619399898</v>
      </c>
      <c r="F94">
        <v>78897639.362200007</v>
      </c>
      <c r="G94">
        <v>70183308.629999995</v>
      </c>
      <c r="H94">
        <v>-10065417.7321999</v>
      </c>
      <c r="I94">
        <v>64558198.880231902</v>
      </c>
      <c r="J94">
        <v>-4742275.6117684599</v>
      </c>
      <c r="K94">
        <v>0</v>
      </c>
      <c r="L94">
        <v>3864044.9517730302</v>
      </c>
      <c r="M94">
        <v>1.1738786448088501</v>
      </c>
      <c r="N94">
        <v>2839592.5900675301</v>
      </c>
      <c r="O94">
        <v>2.8095862851548499</v>
      </c>
      <c r="P94">
        <v>30775.7073980778</v>
      </c>
      <c r="Q94">
        <v>7.8299344316667003</v>
      </c>
      <c r="R94">
        <v>29.446128377719798</v>
      </c>
      <c r="S94">
        <v>4.1091875509048501</v>
      </c>
      <c r="T94">
        <v>0</v>
      </c>
      <c r="U94">
        <v>0</v>
      </c>
      <c r="V94">
        <v>0</v>
      </c>
      <c r="W94">
        <v>148412.24532082499</v>
      </c>
      <c r="X94">
        <v>-2548024.47908204</v>
      </c>
      <c r="Y94">
        <v>-195509.837991368</v>
      </c>
      <c r="Z94">
        <v>-3994940.6344617698</v>
      </c>
      <c r="AA94">
        <v>808457.54972460098</v>
      </c>
      <c r="AB94">
        <v>125421.04377325599</v>
      </c>
      <c r="AC94">
        <v>-149100.06808625101</v>
      </c>
      <c r="AD94">
        <v>-79540.357664917698</v>
      </c>
      <c r="AE94">
        <v>0</v>
      </c>
      <c r="AF94">
        <v>0</v>
      </c>
      <c r="AG94">
        <v>-5884824.5384676699</v>
      </c>
      <c r="AH94">
        <v>-5759076.1862763502</v>
      </c>
      <c r="AI94">
        <v>-4306341.5459236298</v>
      </c>
      <c r="AJ94">
        <v>1351087</v>
      </c>
      <c r="AK94">
        <v>-8714330.7321999799</v>
      </c>
      <c r="AL94" s="4"/>
      <c r="AN94" s="4"/>
      <c r="AP94" s="4"/>
      <c r="AR94" s="4"/>
      <c r="AT94" s="4"/>
      <c r="AV94" s="4"/>
      <c r="AY94" s="4"/>
      <c r="BA94" s="4"/>
      <c r="BC94" s="4"/>
      <c r="BD94"/>
      <c r="BE94"/>
      <c r="BF94"/>
      <c r="BG94"/>
      <c r="BH94"/>
      <c r="BI94"/>
    </row>
    <row r="95" spans="1:61" x14ac:dyDescent="0.25">
      <c r="A95" t="str">
        <f t="shared" si="1"/>
        <v>1_2_2010</v>
      </c>
      <c r="B95">
        <v>1</v>
      </c>
      <c r="C95">
        <v>2</v>
      </c>
      <c r="D95">
        <v>2010</v>
      </c>
      <c r="E95">
        <v>54456627.619399898</v>
      </c>
      <c r="F95">
        <v>70183308.629999995</v>
      </c>
      <c r="G95">
        <v>64672544.250399902</v>
      </c>
      <c r="H95">
        <v>-5510764.3796000397</v>
      </c>
      <c r="I95">
        <v>65550951.608439103</v>
      </c>
      <c r="J95">
        <v>992752.72820719006</v>
      </c>
      <c r="K95">
        <v>0</v>
      </c>
      <c r="L95">
        <v>3713041.91583195</v>
      </c>
      <c r="M95">
        <v>1.1973006437798099</v>
      </c>
      <c r="N95">
        <v>2852716.8809219301</v>
      </c>
      <c r="O95">
        <v>3.27800445416747</v>
      </c>
      <c r="P95">
        <v>29990.740491639499</v>
      </c>
      <c r="Q95">
        <v>7.8262717988964496</v>
      </c>
      <c r="R95">
        <v>29.170204749655699</v>
      </c>
      <c r="S95">
        <v>4.0765035705148103</v>
      </c>
      <c r="T95">
        <v>0</v>
      </c>
      <c r="U95">
        <v>0</v>
      </c>
      <c r="V95">
        <v>0</v>
      </c>
      <c r="W95">
        <v>-392088.79171057401</v>
      </c>
      <c r="X95">
        <v>-420937.15035475499</v>
      </c>
      <c r="Y95">
        <v>75520.989513980297</v>
      </c>
      <c r="Z95">
        <v>1746618.61625556</v>
      </c>
      <c r="AA95">
        <v>484796.72360432299</v>
      </c>
      <c r="AB95">
        <v>903.38084452820999</v>
      </c>
      <c r="AC95">
        <v>-103891.648553051</v>
      </c>
      <c r="AD95">
        <v>52258.568566659203</v>
      </c>
      <c r="AE95">
        <v>0</v>
      </c>
      <c r="AF95">
        <v>0</v>
      </c>
      <c r="AG95">
        <v>1443180.68816667</v>
      </c>
      <c r="AH95">
        <v>1447316.58101014</v>
      </c>
      <c r="AI95">
        <v>-6958080.9606101802</v>
      </c>
      <c r="AJ95">
        <v>0</v>
      </c>
      <c r="AK95">
        <v>-5510764.3796000397</v>
      </c>
      <c r="AL95" s="4"/>
      <c r="AN95" s="4"/>
      <c r="AP95" s="4"/>
      <c r="AR95" s="4"/>
      <c r="AT95" s="4"/>
      <c r="AV95" s="4"/>
      <c r="AY95" s="4"/>
      <c r="BA95" s="4"/>
      <c r="BC95" s="4"/>
      <c r="BD95"/>
      <c r="BE95"/>
      <c r="BF95"/>
      <c r="BG95"/>
      <c r="BH95"/>
      <c r="BI95"/>
    </row>
    <row r="96" spans="1:61" x14ac:dyDescent="0.25">
      <c r="A96" t="str">
        <f t="shared" si="1"/>
        <v>1_2_2011</v>
      </c>
      <c r="B96">
        <v>1</v>
      </c>
      <c r="C96">
        <v>2</v>
      </c>
      <c r="D96">
        <v>2011</v>
      </c>
      <c r="E96">
        <v>54456627.619399898</v>
      </c>
      <c r="F96">
        <v>64672544.250399902</v>
      </c>
      <c r="G96">
        <v>68057451.472599894</v>
      </c>
      <c r="H96">
        <v>3384907.2222000202</v>
      </c>
      <c r="I96">
        <v>71148982.961331904</v>
      </c>
      <c r="J96">
        <v>5598031.35289279</v>
      </c>
      <c r="K96">
        <v>0</v>
      </c>
      <c r="L96">
        <v>3975151.8350985302</v>
      </c>
      <c r="M96">
        <v>1.2125206916032301</v>
      </c>
      <c r="N96">
        <v>2866986.9638811499</v>
      </c>
      <c r="O96">
        <v>4.0050031637879497</v>
      </c>
      <c r="P96">
        <v>29410.607681530899</v>
      </c>
      <c r="Q96">
        <v>8.2893381803903807</v>
      </c>
      <c r="R96">
        <v>28.825293072338699</v>
      </c>
      <c r="S96">
        <v>4.1082769689939296</v>
      </c>
      <c r="T96">
        <v>0</v>
      </c>
      <c r="U96">
        <v>0</v>
      </c>
      <c r="V96">
        <v>0</v>
      </c>
      <c r="W96">
        <v>3017716.7330377302</v>
      </c>
      <c r="X96">
        <v>-233329.03754034499</v>
      </c>
      <c r="Y96">
        <v>128180.29426547801</v>
      </c>
      <c r="Z96">
        <v>2163207.8902495801</v>
      </c>
      <c r="AA96">
        <v>322624.16135825898</v>
      </c>
      <c r="AB96">
        <v>160477.24817460901</v>
      </c>
      <c r="AC96">
        <v>-126157.40854293</v>
      </c>
      <c r="AD96">
        <v>-82218.116194573799</v>
      </c>
      <c r="AE96">
        <v>0</v>
      </c>
      <c r="AF96">
        <v>0</v>
      </c>
      <c r="AG96">
        <v>5350501.7648078203</v>
      </c>
      <c r="AH96">
        <v>5444354.7008116199</v>
      </c>
      <c r="AI96">
        <v>-2059447.4786115999</v>
      </c>
      <c r="AJ96">
        <v>0</v>
      </c>
      <c r="AK96">
        <v>3384907.2222000202</v>
      </c>
      <c r="AL96" s="4"/>
      <c r="AN96" s="4"/>
      <c r="AP96" s="4"/>
      <c r="AR96" s="4"/>
      <c r="AT96" s="4"/>
      <c r="AV96" s="4"/>
      <c r="AY96" s="4"/>
      <c r="BA96" s="4"/>
      <c r="BC96" s="4"/>
      <c r="BD96"/>
      <c r="BE96"/>
      <c r="BF96"/>
      <c r="BG96"/>
      <c r="BH96"/>
      <c r="BI96"/>
    </row>
    <row r="97" spans="1:61" x14ac:dyDescent="0.25">
      <c r="A97" t="str">
        <f t="shared" si="1"/>
        <v>1_2_2012</v>
      </c>
      <c r="B97">
        <v>1</v>
      </c>
      <c r="C97">
        <v>2</v>
      </c>
      <c r="D97">
        <v>2012</v>
      </c>
      <c r="E97">
        <v>65930099.717399903</v>
      </c>
      <c r="F97">
        <v>68057451.472599894</v>
      </c>
      <c r="G97">
        <v>83660823.231399998</v>
      </c>
      <c r="H97">
        <v>4129899.66080005</v>
      </c>
      <c r="I97">
        <v>87193917.880156294</v>
      </c>
      <c r="J97">
        <v>3941858.44256425</v>
      </c>
      <c r="K97">
        <v>0</v>
      </c>
      <c r="L97">
        <v>3724118.08017558</v>
      </c>
      <c r="M97">
        <v>1.1123296497078301</v>
      </c>
      <c r="N97">
        <v>2866830.6490803501</v>
      </c>
      <c r="O97">
        <v>3.99252376324488</v>
      </c>
      <c r="P97">
        <v>28730.144637984798</v>
      </c>
      <c r="Q97">
        <v>8.5564717879642291</v>
      </c>
      <c r="R97">
        <v>29.245876172748801</v>
      </c>
      <c r="S97">
        <v>4.2179751156919103</v>
      </c>
      <c r="T97">
        <v>0</v>
      </c>
      <c r="U97">
        <v>0</v>
      </c>
      <c r="V97">
        <v>0</v>
      </c>
      <c r="W97">
        <v>3495278.9518015599</v>
      </c>
      <c r="X97">
        <v>111355.44008899</v>
      </c>
      <c r="Y97">
        <v>203841.957148944</v>
      </c>
      <c r="Z97">
        <v>51674.899647320599</v>
      </c>
      <c r="AA97">
        <v>201539.634008233</v>
      </c>
      <c r="AB97">
        <v>22557.362335117999</v>
      </c>
      <c r="AC97">
        <v>-35640.297082127603</v>
      </c>
      <c r="AD97">
        <v>-280775.53962746297</v>
      </c>
      <c r="AE97">
        <v>0</v>
      </c>
      <c r="AF97">
        <v>0</v>
      </c>
      <c r="AG97">
        <v>3769832.4083205699</v>
      </c>
      <c r="AH97">
        <v>3758110.8883333402</v>
      </c>
      <c r="AI97">
        <v>371788.77246670402</v>
      </c>
      <c r="AJ97">
        <v>11473472.097999901</v>
      </c>
      <c r="AK97">
        <v>15603371.7588</v>
      </c>
      <c r="AL97" s="4"/>
      <c r="AN97" s="4"/>
      <c r="AP97" s="4"/>
      <c r="AR97" s="4"/>
      <c r="AT97" s="4"/>
      <c r="AV97" s="4"/>
      <c r="AY97" s="4"/>
      <c r="BA97" s="4"/>
      <c r="BC97" s="4"/>
      <c r="BD97"/>
      <c r="BE97"/>
      <c r="BF97"/>
      <c r="BG97"/>
      <c r="BH97"/>
      <c r="BI97"/>
    </row>
    <row r="98" spans="1:61" x14ac:dyDescent="0.25">
      <c r="A98" t="str">
        <f t="shared" si="1"/>
        <v>1_2_2013</v>
      </c>
      <c r="B98">
        <v>1</v>
      </c>
      <c r="C98">
        <v>2</v>
      </c>
      <c r="D98">
        <v>2013</v>
      </c>
      <c r="E98">
        <v>65930099.717399903</v>
      </c>
      <c r="F98">
        <v>83660823.231399998</v>
      </c>
      <c r="G98">
        <v>87620774.020399898</v>
      </c>
      <c r="H98">
        <v>3959950.7889999398</v>
      </c>
      <c r="I98">
        <v>91033134.231046304</v>
      </c>
      <c r="J98">
        <v>3839216.3508900302</v>
      </c>
      <c r="K98">
        <v>0</v>
      </c>
      <c r="L98">
        <v>4351721.7785308603</v>
      </c>
      <c r="M98">
        <v>1.1915103681006201</v>
      </c>
      <c r="N98">
        <v>2909705.4562637801</v>
      </c>
      <c r="O98">
        <v>3.8412517686888701</v>
      </c>
      <c r="P98">
        <v>29379.009303816001</v>
      </c>
      <c r="Q98">
        <v>8.4692656934764301</v>
      </c>
      <c r="R98">
        <v>29.337264789902299</v>
      </c>
      <c r="S98">
        <v>4.1832542223428604</v>
      </c>
      <c r="T98">
        <v>0</v>
      </c>
      <c r="U98">
        <v>0</v>
      </c>
      <c r="V98">
        <v>0</v>
      </c>
      <c r="W98">
        <v>5495486.0558564598</v>
      </c>
      <c r="X98">
        <v>-1057984.56967648</v>
      </c>
      <c r="Y98">
        <v>352301.92013039702</v>
      </c>
      <c r="Z98">
        <v>-537420.95041620103</v>
      </c>
      <c r="AA98">
        <v>-418921.70208836597</v>
      </c>
      <c r="AB98">
        <v>-74989.264899000496</v>
      </c>
      <c r="AC98">
        <v>94183.907319179096</v>
      </c>
      <c r="AD98">
        <v>-3049.94823923375</v>
      </c>
      <c r="AE98">
        <v>0</v>
      </c>
      <c r="AF98">
        <v>0</v>
      </c>
      <c r="AG98">
        <v>3849605.4479867499</v>
      </c>
      <c r="AH98">
        <v>3730775.4885201701</v>
      </c>
      <c r="AI98">
        <v>229175.30047977401</v>
      </c>
      <c r="AJ98">
        <v>0</v>
      </c>
      <c r="AK98">
        <v>3959950.7889999398</v>
      </c>
      <c r="AL98" s="4"/>
      <c r="AN98" s="4"/>
      <c r="AP98" s="4"/>
      <c r="AR98" s="4"/>
      <c r="AT98" s="4"/>
      <c r="AV98" s="4"/>
      <c r="AY98" s="4"/>
      <c r="BA98" s="4"/>
      <c r="BC98" s="4"/>
      <c r="BD98"/>
      <c r="BE98"/>
      <c r="BF98"/>
      <c r="BG98"/>
      <c r="BH98"/>
      <c r="BI98"/>
    </row>
    <row r="99" spans="1:61" x14ac:dyDescent="0.25">
      <c r="A99" t="str">
        <f t="shared" si="1"/>
        <v>1_2_2014</v>
      </c>
      <c r="B99">
        <v>1</v>
      </c>
      <c r="C99">
        <v>2</v>
      </c>
      <c r="D99">
        <v>2014</v>
      </c>
      <c r="E99">
        <v>66546510.717399903</v>
      </c>
      <c r="F99">
        <v>87620774.020399898</v>
      </c>
      <c r="G99">
        <v>86965361.080799907</v>
      </c>
      <c r="H99">
        <v>-1271823.9396000199</v>
      </c>
      <c r="I99">
        <v>92516624.196840003</v>
      </c>
      <c r="J99">
        <v>576588.55549936404</v>
      </c>
      <c r="K99">
        <v>0</v>
      </c>
      <c r="L99">
        <v>4364585.9466408202</v>
      </c>
      <c r="M99">
        <v>1.19989172524368</v>
      </c>
      <c r="N99">
        <v>2941502.28899675</v>
      </c>
      <c r="O99">
        <v>3.6297038450901198</v>
      </c>
      <c r="P99">
        <v>29334.822204774599</v>
      </c>
      <c r="Q99">
        <v>8.4166226012357495</v>
      </c>
      <c r="R99">
        <v>29.0915159822009</v>
      </c>
      <c r="S99">
        <v>4.2490247317331802</v>
      </c>
      <c r="T99">
        <v>0</v>
      </c>
      <c r="U99">
        <v>0</v>
      </c>
      <c r="V99">
        <v>0</v>
      </c>
      <c r="W99">
        <v>1274482.8341725799</v>
      </c>
      <c r="X99">
        <v>63245.246696927199</v>
      </c>
      <c r="Y99">
        <v>294449.41771361802</v>
      </c>
      <c r="Z99">
        <v>-798454.43029846798</v>
      </c>
      <c r="AA99">
        <v>-49916.498286358197</v>
      </c>
      <c r="AB99">
        <v>-2884.6778283336898</v>
      </c>
      <c r="AC99">
        <v>-29069.802788036101</v>
      </c>
      <c r="AD99">
        <v>-79561.248385118</v>
      </c>
      <c r="AE99">
        <v>0</v>
      </c>
      <c r="AF99">
        <v>0</v>
      </c>
      <c r="AG99">
        <v>672290.84099681606</v>
      </c>
      <c r="AH99">
        <v>653510.12949011801</v>
      </c>
      <c r="AI99">
        <v>-1925334.0690901401</v>
      </c>
      <c r="AJ99">
        <v>616410.99999999895</v>
      </c>
      <c r="AK99">
        <v>-655412.93960002204</v>
      </c>
      <c r="AL99" s="4"/>
      <c r="AN99" s="4"/>
      <c r="AP99" s="4"/>
      <c r="AR99" s="4"/>
      <c r="AT99" s="4"/>
      <c r="AV99" s="4"/>
      <c r="AY99" s="4"/>
      <c r="BA99" s="4"/>
      <c r="BC99" s="4"/>
      <c r="BD99"/>
      <c r="BE99"/>
      <c r="BF99"/>
      <c r="BG99"/>
      <c r="BH99"/>
      <c r="BI99"/>
    </row>
    <row r="100" spans="1:61" x14ac:dyDescent="0.25">
      <c r="A100" t="str">
        <f t="shared" si="1"/>
        <v>1_2_2015</v>
      </c>
      <c r="B100">
        <v>1</v>
      </c>
      <c r="C100">
        <v>2</v>
      </c>
      <c r="D100">
        <v>2015</v>
      </c>
      <c r="E100">
        <v>67529565.871599898</v>
      </c>
      <c r="F100">
        <v>86965361.080799907</v>
      </c>
      <c r="G100">
        <v>87111074.186599895</v>
      </c>
      <c r="H100">
        <v>-837342.04839999694</v>
      </c>
      <c r="I100">
        <v>88069058.459514707</v>
      </c>
      <c r="J100">
        <v>-5351401.8394042598</v>
      </c>
      <c r="K100">
        <v>0</v>
      </c>
      <c r="L100">
        <v>4364776.8872464802</v>
      </c>
      <c r="M100">
        <v>1.23228819851555</v>
      </c>
      <c r="N100">
        <v>2950007.2020272901</v>
      </c>
      <c r="O100">
        <v>2.6622496979723902</v>
      </c>
      <c r="P100">
        <v>30700.126139566801</v>
      </c>
      <c r="Q100">
        <v>8.1672815496858497</v>
      </c>
      <c r="R100">
        <v>28.981523997514699</v>
      </c>
      <c r="S100">
        <v>4.4672825242433598</v>
      </c>
      <c r="T100">
        <v>0</v>
      </c>
      <c r="U100">
        <v>0</v>
      </c>
      <c r="V100">
        <v>0</v>
      </c>
      <c r="W100">
        <v>779349.32209817402</v>
      </c>
      <c r="X100">
        <v>-591736.25977146195</v>
      </c>
      <c r="Y100">
        <v>331235.04824741499</v>
      </c>
      <c r="Z100">
        <v>-4245612.9055553498</v>
      </c>
      <c r="AA100">
        <v>-1073272.5108928001</v>
      </c>
      <c r="AB100">
        <v>-101226.565499024</v>
      </c>
      <c r="AC100">
        <v>-34011.0875536116</v>
      </c>
      <c r="AD100">
        <v>-211279.36790282099</v>
      </c>
      <c r="AE100">
        <v>0</v>
      </c>
      <c r="AF100">
        <v>0</v>
      </c>
      <c r="AG100">
        <v>-5146554.32682948</v>
      </c>
      <c r="AH100">
        <v>-5126684.6902930504</v>
      </c>
      <c r="AI100">
        <v>4289342.6418930497</v>
      </c>
      <c r="AJ100">
        <v>983055.15419999999</v>
      </c>
      <c r="AK100">
        <v>145713.10580000299</v>
      </c>
      <c r="AL100" s="4"/>
      <c r="AN100" s="4"/>
      <c r="AP100" s="4"/>
      <c r="AR100" s="4"/>
      <c r="AT100" s="4"/>
      <c r="AV100" s="4"/>
      <c r="AY100" s="4"/>
      <c r="BA100" s="4"/>
      <c r="BC100" s="4"/>
      <c r="BD100"/>
      <c r="BE100"/>
      <c r="BF100"/>
      <c r="BG100"/>
      <c r="BH100"/>
      <c r="BI100"/>
    </row>
    <row r="101" spans="1:61" x14ac:dyDescent="0.25">
      <c r="A101" t="str">
        <f t="shared" si="1"/>
        <v>1_2_2016</v>
      </c>
      <c r="B101">
        <v>1</v>
      </c>
      <c r="C101">
        <v>2</v>
      </c>
      <c r="D101">
        <v>2016</v>
      </c>
      <c r="E101">
        <v>67529565.871599898</v>
      </c>
      <c r="F101">
        <v>87111074.186599895</v>
      </c>
      <c r="G101">
        <v>85592591.039000005</v>
      </c>
      <c r="H101">
        <v>-1518483.14759994</v>
      </c>
      <c r="I101">
        <v>87503460.155847505</v>
      </c>
      <c r="J101">
        <v>-565598.30366717803</v>
      </c>
      <c r="K101">
        <v>0</v>
      </c>
      <c r="L101">
        <v>4449749.7101491299</v>
      </c>
      <c r="M101">
        <v>1.1959211621219801</v>
      </c>
      <c r="N101">
        <v>2972123.22370796</v>
      </c>
      <c r="O101">
        <v>2.3605063281501599</v>
      </c>
      <c r="P101">
        <v>31389.729754358999</v>
      </c>
      <c r="Q101">
        <v>7.8303966681886399</v>
      </c>
      <c r="R101">
        <v>28.9155023348283</v>
      </c>
      <c r="S101">
        <v>5.1222837416177196</v>
      </c>
      <c r="T101">
        <v>0</v>
      </c>
      <c r="U101">
        <v>0</v>
      </c>
      <c r="V101">
        <v>0</v>
      </c>
      <c r="W101">
        <v>1470786.6138143099</v>
      </c>
      <c r="X101">
        <v>675554.66502522398</v>
      </c>
      <c r="Y101">
        <v>278814.91176968301</v>
      </c>
      <c r="Z101">
        <v>-1576202.78020321</v>
      </c>
      <c r="AA101">
        <v>-405911.00678462099</v>
      </c>
      <c r="AB101">
        <v>-139621.101943063</v>
      </c>
      <c r="AC101">
        <v>-35676.074554339299</v>
      </c>
      <c r="AD101">
        <v>-743065.05294044199</v>
      </c>
      <c r="AE101">
        <v>0</v>
      </c>
      <c r="AF101">
        <v>0</v>
      </c>
      <c r="AG101">
        <v>-475319.82581645501</v>
      </c>
      <c r="AH101">
        <v>-491625.60953387001</v>
      </c>
      <c r="AI101">
        <v>-1026857.5380660699</v>
      </c>
      <c r="AJ101">
        <v>0</v>
      </c>
      <c r="AK101">
        <v>-1518483.14759994</v>
      </c>
      <c r="AL101" s="4"/>
      <c r="AN101" s="4"/>
      <c r="AP101" s="4"/>
      <c r="AR101" s="4"/>
      <c r="AT101" s="4"/>
      <c r="AV101" s="4"/>
      <c r="AY101" s="4"/>
      <c r="BA101" s="4"/>
      <c r="BC101" s="4"/>
      <c r="BD101"/>
      <c r="BE101"/>
      <c r="BF101"/>
      <c r="BG101"/>
      <c r="BH101"/>
      <c r="BI101"/>
    </row>
    <row r="102" spans="1:61" x14ac:dyDescent="0.25">
      <c r="A102" t="str">
        <f t="shared" si="1"/>
        <v>1_2_2017</v>
      </c>
      <c r="B102">
        <v>1</v>
      </c>
      <c r="C102">
        <v>2</v>
      </c>
      <c r="D102">
        <v>2017</v>
      </c>
      <c r="E102">
        <v>67529565.871599898</v>
      </c>
      <c r="F102">
        <v>85592591.039000005</v>
      </c>
      <c r="G102">
        <v>83288801.085199997</v>
      </c>
      <c r="H102">
        <v>-2303789.9538000198</v>
      </c>
      <c r="I102">
        <v>88694429.500694498</v>
      </c>
      <c r="J102">
        <v>1190969.3448469299</v>
      </c>
      <c r="K102">
        <v>0</v>
      </c>
      <c r="L102">
        <v>4449142.6725675296</v>
      </c>
      <c r="M102">
        <v>1.2120040087376101</v>
      </c>
      <c r="N102">
        <v>2995460.97088964</v>
      </c>
      <c r="O102">
        <v>2.5758382749393398</v>
      </c>
      <c r="P102">
        <v>31187.692066093001</v>
      </c>
      <c r="Q102">
        <v>7.6469083607454102</v>
      </c>
      <c r="R102">
        <v>28.820662150167902</v>
      </c>
      <c r="S102">
        <v>5.3576432278608301</v>
      </c>
      <c r="T102">
        <v>0</v>
      </c>
      <c r="U102">
        <v>0</v>
      </c>
      <c r="V102">
        <v>0</v>
      </c>
      <c r="W102">
        <v>331843.81376358902</v>
      </c>
      <c r="X102">
        <v>-145542.621130496</v>
      </c>
      <c r="Y102">
        <v>291277.09043486899</v>
      </c>
      <c r="Z102">
        <v>1144740.08167933</v>
      </c>
      <c r="AA102">
        <v>82004.146706018597</v>
      </c>
      <c r="AB102">
        <v>-107749.37924015299</v>
      </c>
      <c r="AC102">
        <v>-55786.309665406501</v>
      </c>
      <c r="AD102">
        <v>-358722.66585317801</v>
      </c>
      <c r="AE102">
        <v>0</v>
      </c>
      <c r="AF102">
        <v>0</v>
      </c>
      <c r="AG102">
        <v>1182064.1566945701</v>
      </c>
      <c r="AH102">
        <v>1195957.47737261</v>
      </c>
      <c r="AI102">
        <v>-3499747.4311726298</v>
      </c>
      <c r="AJ102">
        <v>0</v>
      </c>
      <c r="AK102">
        <v>-2303789.9538000198</v>
      </c>
      <c r="AL102" s="4"/>
      <c r="AN102" s="4"/>
      <c r="AP102" s="4"/>
      <c r="AR102" s="4"/>
      <c r="AT102" s="4"/>
      <c r="AV102" s="4"/>
      <c r="AY102" s="4"/>
      <c r="BA102" s="4"/>
      <c r="BC102" s="4"/>
      <c r="BD102"/>
      <c r="BE102"/>
      <c r="BF102"/>
      <c r="BG102"/>
      <c r="BH102"/>
      <c r="BI102"/>
    </row>
    <row r="103" spans="1:61" x14ac:dyDescent="0.25">
      <c r="A103" t="str">
        <f t="shared" si="1"/>
        <v>1_2_2018</v>
      </c>
      <c r="B103">
        <v>1</v>
      </c>
      <c r="C103">
        <v>2</v>
      </c>
      <c r="D103">
        <v>2018</v>
      </c>
      <c r="E103">
        <v>67529565.871599898</v>
      </c>
      <c r="F103">
        <v>83288801.085199997</v>
      </c>
      <c r="G103">
        <v>82136472.483399898</v>
      </c>
      <c r="H103">
        <v>-1152328.6018000201</v>
      </c>
      <c r="I103">
        <v>90709447.146271005</v>
      </c>
      <c r="J103">
        <v>2015017.6455765399</v>
      </c>
      <c r="K103">
        <v>0</v>
      </c>
      <c r="L103">
        <v>4488032.9179067696</v>
      </c>
      <c r="M103">
        <v>1.20011348171431</v>
      </c>
      <c r="N103">
        <v>3018712.6940689199</v>
      </c>
      <c r="O103">
        <v>2.8578430524316798</v>
      </c>
      <c r="P103">
        <v>31320.209064581901</v>
      </c>
      <c r="Q103">
        <v>7.4290215373325204</v>
      </c>
      <c r="R103">
        <v>28.735207723528699</v>
      </c>
      <c r="S103">
        <v>5.6979131468867497</v>
      </c>
      <c r="T103">
        <v>0</v>
      </c>
      <c r="U103">
        <v>0.48903553899327801</v>
      </c>
      <c r="V103">
        <v>0</v>
      </c>
      <c r="W103">
        <v>1659121.80637212</v>
      </c>
      <c r="X103">
        <v>293656.13877834001</v>
      </c>
      <c r="Y103">
        <v>254591.051084651</v>
      </c>
      <c r="Z103">
        <v>1400827.19164904</v>
      </c>
      <c r="AA103">
        <v>-112001.45958971699</v>
      </c>
      <c r="AB103">
        <v>-109912.544088079</v>
      </c>
      <c r="AC103">
        <v>-48406.963371210499</v>
      </c>
      <c r="AD103">
        <v>-445552.96649237798</v>
      </c>
      <c r="AE103">
        <v>0</v>
      </c>
      <c r="AF103">
        <v>-1135273.0527105699</v>
      </c>
      <c r="AG103">
        <v>1757049.20163219</v>
      </c>
      <c r="AH103">
        <v>1847351.8897566299</v>
      </c>
      <c r="AI103">
        <v>-2999680.49155665</v>
      </c>
      <c r="AJ103">
        <v>0</v>
      </c>
      <c r="AK103">
        <v>-1152328.6018000201</v>
      </c>
      <c r="AL103" s="4"/>
      <c r="AN103" s="4"/>
      <c r="AP103" s="4"/>
      <c r="AR103" s="4"/>
      <c r="AT103" s="4"/>
      <c r="AV103" s="4"/>
      <c r="AY103" s="4"/>
      <c r="BA103" s="4"/>
      <c r="BC103" s="4"/>
      <c r="BD103"/>
      <c r="BE103"/>
      <c r="BF103"/>
      <c r="BG103"/>
      <c r="BH103"/>
      <c r="BI103"/>
    </row>
    <row r="104" spans="1:61" x14ac:dyDescent="0.25">
      <c r="A104" t="str">
        <f t="shared" si="1"/>
        <v>1_10_2002</v>
      </c>
      <c r="B104">
        <v>1</v>
      </c>
      <c r="C104">
        <v>10</v>
      </c>
      <c r="D104">
        <v>2002</v>
      </c>
      <c r="E104">
        <v>2028458449</v>
      </c>
      <c r="F104">
        <v>0</v>
      </c>
      <c r="G104">
        <v>2028458449</v>
      </c>
      <c r="H104">
        <v>0</v>
      </c>
      <c r="I104">
        <v>2341965174.7852302</v>
      </c>
      <c r="J104">
        <v>0</v>
      </c>
      <c r="K104">
        <v>0</v>
      </c>
      <c r="L104">
        <v>474570591.5</v>
      </c>
      <c r="M104">
        <v>1.7610024580000001</v>
      </c>
      <c r="N104">
        <v>25697520.3899999</v>
      </c>
      <c r="O104">
        <v>1.974</v>
      </c>
      <c r="P104">
        <v>42439.074999999903</v>
      </c>
      <c r="Q104">
        <v>31.71</v>
      </c>
      <c r="R104">
        <v>80.049944068744793</v>
      </c>
      <c r="S104">
        <v>3.5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2028458449</v>
      </c>
      <c r="AK104">
        <v>2028458449</v>
      </c>
      <c r="AL104" s="4"/>
      <c r="AN104" s="4"/>
      <c r="AP104" s="4"/>
      <c r="AR104" s="4"/>
      <c r="AT104" s="4"/>
      <c r="AV104" s="4"/>
      <c r="AY104" s="4"/>
      <c r="BA104" s="4"/>
      <c r="BC104" s="4"/>
      <c r="BD104"/>
      <c r="BE104"/>
      <c r="BF104"/>
      <c r="BG104"/>
      <c r="BH104"/>
      <c r="BI104"/>
    </row>
    <row r="105" spans="1:61" x14ac:dyDescent="0.25">
      <c r="A105" t="str">
        <f t="shared" si="1"/>
        <v>1_10_2003</v>
      </c>
      <c r="B105">
        <v>1</v>
      </c>
      <c r="C105">
        <v>10</v>
      </c>
      <c r="D105">
        <v>2003</v>
      </c>
      <c r="E105">
        <v>2028458449</v>
      </c>
      <c r="F105">
        <v>2028458449</v>
      </c>
      <c r="G105">
        <v>1999850729.99999</v>
      </c>
      <c r="H105">
        <v>-28607719.0000019</v>
      </c>
      <c r="I105">
        <v>2409272778.87498</v>
      </c>
      <c r="J105">
        <v>67307604.089750707</v>
      </c>
      <c r="K105">
        <v>0</v>
      </c>
      <c r="L105">
        <v>503552796.69999999</v>
      </c>
      <c r="M105">
        <v>1.9292153139999999</v>
      </c>
      <c r="N105">
        <v>26042245.269999899</v>
      </c>
      <c r="O105">
        <v>2.2467999999999901</v>
      </c>
      <c r="P105">
        <v>41148.635000000002</v>
      </c>
      <c r="Q105">
        <v>31.36</v>
      </c>
      <c r="R105">
        <v>77.880399100855897</v>
      </c>
      <c r="S105">
        <v>3.5</v>
      </c>
      <c r="T105">
        <v>0</v>
      </c>
      <c r="U105">
        <v>0</v>
      </c>
      <c r="V105">
        <v>0</v>
      </c>
      <c r="W105">
        <v>63322140.063676998</v>
      </c>
      <c r="X105">
        <v>-42218586.690736704</v>
      </c>
      <c r="Y105">
        <v>8692501.0256212596</v>
      </c>
      <c r="Z105">
        <v>38109908.925411001</v>
      </c>
      <c r="AA105">
        <v>15257169.352709699</v>
      </c>
      <c r="AB105">
        <v>-3653840.25288634</v>
      </c>
      <c r="AC105">
        <v>-20087363.472514</v>
      </c>
      <c r="AD105">
        <v>0</v>
      </c>
      <c r="AE105">
        <v>0</v>
      </c>
      <c r="AF105">
        <v>0</v>
      </c>
      <c r="AG105">
        <v>59421928.951282002</v>
      </c>
      <c r="AH105">
        <v>58297484.380963303</v>
      </c>
      <c r="AI105">
        <v>-86905203.380965203</v>
      </c>
      <c r="AJ105">
        <v>0</v>
      </c>
      <c r="AK105">
        <v>-28607719.0000019</v>
      </c>
      <c r="AL105" s="4"/>
      <c r="AN105" s="4"/>
      <c r="AP105" s="4"/>
      <c r="AR105" s="4"/>
      <c r="AT105" s="4"/>
      <c r="AV105" s="4"/>
      <c r="AY105" s="4"/>
      <c r="BA105" s="4"/>
      <c r="BC105" s="4"/>
      <c r="BD105"/>
      <c r="BE105"/>
      <c r="BF105"/>
      <c r="BG105"/>
      <c r="BH105"/>
      <c r="BI105"/>
    </row>
    <row r="106" spans="1:61" x14ac:dyDescent="0.25">
      <c r="A106" t="str">
        <f t="shared" si="1"/>
        <v>1_10_2004</v>
      </c>
      <c r="B106">
        <v>1</v>
      </c>
      <c r="C106">
        <v>10</v>
      </c>
      <c r="D106">
        <v>2004</v>
      </c>
      <c r="E106">
        <v>2028458449</v>
      </c>
      <c r="F106">
        <v>1999850729.99999</v>
      </c>
      <c r="G106">
        <v>2115153451.99999</v>
      </c>
      <c r="H106">
        <v>115302722</v>
      </c>
      <c r="I106">
        <v>2523536436.3823299</v>
      </c>
      <c r="J106">
        <v>114263657.507349</v>
      </c>
      <c r="K106">
        <v>0</v>
      </c>
      <c r="L106">
        <v>521860484</v>
      </c>
      <c r="M106">
        <v>1.9019918869999899</v>
      </c>
      <c r="N106">
        <v>26563773.749999899</v>
      </c>
      <c r="O106">
        <v>2.5669</v>
      </c>
      <c r="P106">
        <v>39531.589999999997</v>
      </c>
      <c r="Q106">
        <v>31</v>
      </c>
      <c r="R106">
        <v>75.769629990336796</v>
      </c>
      <c r="S106">
        <v>3.5</v>
      </c>
      <c r="T106">
        <v>0</v>
      </c>
      <c r="U106">
        <v>0</v>
      </c>
      <c r="V106">
        <v>0</v>
      </c>
      <c r="W106">
        <v>37379908.086001597</v>
      </c>
      <c r="X106">
        <v>6651908.4116411097</v>
      </c>
      <c r="Y106">
        <v>12765327.7264082</v>
      </c>
      <c r="Z106">
        <v>40281399.1895518</v>
      </c>
      <c r="AA106">
        <v>19551246.429359298</v>
      </c>
      <c r="AB106">
        <v>-3705137.2048737202</v>
      </c>
      <c r="AC106">
        <v>-19270142.5531394</v>
      </c>
      <c r="AD106">
        <v>0</v>
      </c>
      <c r="AE106">
        <v>0</v>
      </c>
      <c r="AF106">
        <v>0</v>
      </c>
      <c r="AG106">
        <v>93654510.084949002</v>
      </c>
      <c r="AH106">
        <v>94846154.774241105</v>
      </c>
      <c r="AI106">
        <v>20456567.2257591</v>
      </c>
      <c r="AJ106">
        <v>0</v>
      </c>
      <c r="AK106">
        <v>115302722</v>
      </c>
      <c r="AL106" s="4"/>
      <c r="AN106" s="4"/>
      <c r="AP106" s="4"/>
      <c r="AR106" s="4"/>
      <c r="AT106" s="4"/>
      <c r="AV106" s="4"/>
      <c r="AY106" s="4"/>
      <c r="BA106" s="4"/>
      <c r="BC106" s="4"/>
      <c r="BD106"/>
      <c r="BE106"/>
      <c r="BF106"/>
      <c r="BG106"/>
      <c r="BH106"/>
      <c r="BI106"/>
    </row>
    <row r="107" spans="1:61" x14ac:dyDescent="0.25">
      <c r="A107" t="str">
        <f t="shared" si="1"/>
        <v>1_10_2005</v>
      </c>
      <c r="B107">
        <v>1</v>
      </c>
      <c r="C107">
        <v>10</v>
      </c>
      <c r="D107">
        <v>2005</v>
      </c>
      <c r="E107">
        <v>2028458449</v>
      </c>
      <c r="F107">
        <v>2115153451.99999</v>
      </c>
      <c r="G107">
        <v>2507212522.99999</v>
      </c>
      <c r="H107">
        <v>392059070.99999601</v>
      </c>
      <c r="I107">
        <v>2718905033.1230602</v>
      </c>
      <c r="J107">
        <v>195368596.740733</v>
      </c>
      <c r="K107">
        <v>0</v>
      </c>
      <c r="L107">
        <v>527998936.69999999</v>
      </c>
      <c r="M107">
        <v>1.608699594</v>
      </c>
      <c r="N107">
        <v>27081157.499999899</v>
      </c>
      <c r="O107">
        <v>3.0314999999999901</v>
      </c>
      <c r="P107">
        <v>38116.919999999896</v>
      </c>
      <c r="Q107">
        <v>30.68</v>
      </c>
      <c r="R107">
        <v>73.864023075675206</v>
      </c>
      <c r="S107">
        <v>3.5</v>
      </c>
      <c r="T107">
        <v>0</v>
      </c>
      <c r="U107">
        <v>0</v>
      </c>
      <c r="V107">
        <v>0</v>
      </c>
      <c r="W107">
        <v>12865435.481421299</v>
      </c>
      <c r="X107">
        <v>81684754.186338097</v>
      </c>
      <c r="Y107">
        <v>13133468.534215</v>
      </c>
      <c r="Z107">
        <v>55646667.455510303</v>
      </c>
      <c r="AA107">
        <v>18788091.216185901</v>
      </c>
      <c r="AB107">
        <v>-3483700.42564436</v>
      </c>
      <c r="AC107">
        <v>-18408816.3330369</v>
      </c>
      <c r="AD107">
        <v>0</v>
      </c>
      <c r="AE107">
        <v>0</v>
      </c>
      <c r="AF107">
        <v>0</v>
      </c>
      <c r="AG107">
        <v>160225900.11498901</v>
      </c>
      <c r="AH107">
        <v>163752167.73210499</v>
      </c>
      <c r="AI107">
        <v>228306903.26789099</v>
      </c>
      <c r="AJ107">
        <v>0</v>
      </c>
      <c r="AK107">
        <v>392059070.99999601</v>
      </c>
      <c r="AL107" s="4"/>
      <c r="AN107" s="4"/>
      <c r="AP107" s="4"/>
      <c r="AR107" s="4"/>
      <c r="AT107" s="4"/>
      <c r="AV107" s="4"/>
      <c r="AY107" s="4"/>
      <c r="BA107" s="4"/>
      <c r="BC107" s="4"/>
      <c r="BD107"/>
      <c r="BE107"/>
      <c r="BF107"/>
      <c r="BG107"/>
      <c r="BH107"/>
      <c r="BI107"/>
    </row>
    <row r="108" spans="1:61" x14ac:dyDescent="0.25">
      <c r="A108" t="str">
        <f t="shared" si="1"/>
        <v>1_10_2006</v>
      </c>
      <c r="B108">
        <v>1</v>
      </c>
      <c r="C108">
        <v>10</v>
      </c>
      <c r="D108">
        <v>2006</v>
      </c>
      <c r="E108">
        <v>2028458449</v>
      </c>
      <c r="F108">
        <v>2507212522.99999</v>
      </c>
      <c r="G108">
        <v>2603647774.99999</v>
      </c>
      <c r="H108">
        <v>96435252.000002801</v>
      </c>
      <c r="I108">
        <v>2816741101.5809798</v>
      </c>
      <c r="J108">
        <v>97836068.457915694</v>
      </c>
      <c r="K108">
        <v>0</v>
      </c>
      <c r="L108">
        <v>539962610.09999895</v>
      </c>
      <c r="M108">
        <v>1.587646779</v>
      </c>
      <c r="N108">
        <v>27655014.75</v>
      </c>
      <c r="O108">
        <v>3.3499999999999899</v>
      </c>
      <c r="P108">
        <v>36028.75</v>
      </c>
      <c r="Q108">
        <v>30.18</v>
      </c>
      <c r="R108">
        <v>71.580004948312606</v>
      </c>
      <c r="S108">
        <v>3.7</v>
      </c>
      <c r="T108">
        <v>0</v>
      </c>
      <c r="U108">
        <v>0</v>
      </c>
      <c r="V108">
        <v>0</v>
      </c>
      <c r="W108">
        <v>29300572.4588558</v>
      </c>
      <c r="X108">
        <v>7235548.2616763096</v>
      </c>
      <c r="Y108">
        <v>16927531.8183746</v>
      </c>
      <c r="Z108">
        <v>40760688.819596097</v>
      </c>
      <c r="AA108">
        <v>34514914.512191698</v>
      </c>
      <c r="AB108">
        <v>-6449244.2439500503</v>
      </c>
      <c r="AC108">
        <v>-26131541.428487301</v>
      </c>
      <c r="AD108">
        <v>-6570687.2019117801</v>
      </c>
      <c r="AE108">
        <v>0</v>
      </c>
      <c r="AF108">
        <v>0</v>
      </c>
      <c r="AG108">
        <v>89587782.996345505</v>
      </c>
      <c r="AH108">
        <v>90218603.831488803</v>
      </c>
      <c r="AI108">
        <v>6216648.1685139602</v>
      </c>
      <c r="AJ108">
        <v>0</v>
      </c>
      <c r="AK108">
        <v>96435252.000002801</v>
      </c>
      <c r="AL108" s="4"/>
      <c r="AN108" s="4"/>
      <c r="AP108" s="4"/>
      <c r="AR108" s="4"/>
      <c r="AT108" s="4"/>
      <c r="AV108" s="4"/>
      <c r="AY108" s="4"/>
      <c r="BA108" s="4"/>
      <c r="BC108" s="4"/>
      <c r="BD108"/>
      <c r="BE108"/>
      <c r="BF108"/>
      <c r="BG108"/>
      <c r="BH108"/>
      <c r="BI108"/>
    </row>
    <row r="109" spans="1:61" x14ac:dyDescent="0.25">
      <c r="A109" t="str">
        <f t="shared" si="1"/>
        <v>1_10_2007</v>
      </c>
      <c r="B109">
        <v>1</v>
      </c>
      <c r="C109">
        <v>10</v>
      </c>
      <c r="D109">
        <v>2007</v>
      </c>
      <c r="E109">
        <v>2028458449</v>
      </c>
      <c r="F109">
        <v>2603647774.99999</v>
      </c>
      <c r="G109">
        <v>2751026060</v>
      </c>
      <c r="H109">
        <v>147378285.00000399</v>
      </c>
      <c r="I109">
        <v>2856730180.11306</v>
      </c>
      <c r="J109">
        <v>39989078.532084398</v>
      </c>
      <c r="K109">
        <v>0</v>
      </c>
      <c r="L109">
        <v>543107372.799999</v>
      </c>
      <c r="M109">
        <v>1.5239354949999999</v>
      </c>
      <c r="N109">
        <v>27714120</v>
      </c>
      <c r="O109">
        <v>3.4605999999999901</v>
      </c>
      <c r="P109">
        <v>36660.58</v>
      </c>
      <c r="Q109">
        <v>30.4</v>
      </c>
      <c r="R109">
        <v>71.140340863312602</v>
      </c>
      <c r="S109">
        <v>3.6</v>
      </c>
      <c r="T109">
        <v>0</v>
      </c>
      <c r="U109">
        <v>0</v>
      </c>
      <c r="V109">
        <v>0</v>
      </c>
      <c r="W109">
        <v>7852380.2466770802</v>
      </c>
      <c r="X109">
        <v>23186344.416418601</v>
      </c>
      <c r="Y109">
        <v>1784368.9354226601</v>
      </c>
      <c r="Z109">
        <v>13901397.1880957</v>
      </c>
      <c r="AA109">
        <v>-10961126.176074401</v>
      </c>
      <c r="AB109">
        <v>2952282.1087973001</v>
      </c>
      <c r="AC109">
        <v>-5245812.9332940597</v>
      </c>
      <c r="AD109">
        <v>3418428.7256919299</v>
      </c>
      <c r="AE109">
        <v>0</v>
      </c>
      <c r="AF109">
        <v>0</v>
      </c>
      <c r="AG109">
        <v>36888262.511734799</v>
      </c>
      <c r="AH109">
        <v>36963807.3182953</v>
      </c>
      <c r="AI109">
        <v>110414477.68170901</v>
      </c>
      <c r="AJ109">
        <v>0</v>
      </c>
      <c r="AK109">
        <v>147378285.00000399</v>
      </c>
      <c r="AL109" s="4"/>
      <c r="AN109" s="4"/>
      <c r="AP109" s="4"/>
      <c r="AR109" s="4"/>
      <c r="AT109" s="4"/>
      <c r="AV109" s="4"/>
      <c r="AY109" s="4"/>
      <c r="BA109" s="4"/>
      <c r="BC109" s="4"/>
      <c r="BD109"/>
      <c r="BE109"/>
      <c r="BF109"/>
      <c r="BG109"/>
      <c r="BH109"/>
      <c r="BI109"/>
    </row>
    <row r="110" spans="1:61" x14ac:dyDescent="0.25">
      <c r="A110" t="str">
        <f t="shared" si="1"/>
        <v>1_10_2008</v>
      </c>
      <c r="B110">
        <v>1</v>
      </c>
      <c r="C110">
        <v>10</v>
      </c>
      <c r="D110">
        <v>2008</v>
      </c>
      <c r="E110">
        <v>2028458449</v>
      </c>
      <c r="F110">
        <v>2751026060</v>
      </c>
      <c r="G110">
        <v>2818659238.99999</v>
      </c>
      <c r="H110">
        <v>67633178.999994695</v>
      </c>
      <c r="I110">
        <v>2936586465.9970999</v>
      </c>
      <c r="J110">
        <v>79856285.884038895</v>
      </c>
      <c r="K110">
        <v>0</v>
      </c>
      <c r="L110">
        <v>558408346.89999902</v>
      </c>
      <c r="M110">
        <v>1.54893287999999</v>
      </c>
      <c r="N110">
        <v>27956797.669999901</v>
      </c>
      <c r="O110">
        <v>3.9195000000000002</v>
      </c>
      <c r="P110">
        <v>36716.94</v>
      </c>
      <c r="Q110">
        <v>30.42</v>
      </c>
      <c r="R110">
        <v>69.981314054055801</v>
      </c>
      <c r="S110">
        <v>3.7</v>
      </c>
      <c r="T110">
        <v>0</v>
      </c>
      <c r="U110">
        <v>0</v>
      </c>
      <c r="V110">
        <v>0</v>
      </c>
      <c r="W110">
        <v>39922318.9315686</v>
      </c>
      <c r="X110">
        <v>-9625388.3069843203</v>
      </c>
      <c r="Y110">
        <v>7707290.04559163</v>
      </c>
      <c r="Z110">
        <v>57732013.050301798</v>
      </c>
      <c r="AA110">
        <v>-1025345.23979409</v>
      </c>
      <c r="AB110">
        <v>283435.27922899398</v>
      </c>
      <c r="AC110">
        <v>-14587526.083249999</v>
      </c>
      <c r="AD110">
        <v>-3607191.2923393599</v>
      </c>
      <c r="AE110">
        <v>0</v>
      </c>
      <c r="AF110">
        <v>0</v>
      </c>
      <c r="AG110">
        <v>76799606.384323195</v>
      </c>
      <c r="AH110">
        <v>76901460.645858496</v>
      </c>
      <c r="AI110">
        <v>-9268281.6458638106</v>
      </c>
      <c r="AJ110">
        <v>0</v>
      </c>
      <c r="AK110">
        <v>67633178.999994695</v>
      </c>
      <c r="AL110" s="4"/>
      <c r="AN110" s="4"/>
      <c r="AP110" s="4"/>
      <c r="AR110" s="4"/>
      <c r="AT110" s="4"/>
      <c r="AV110" s="4"/>
      <c r="AY110" s="4"/>
      <c r="BA110" s="4"/>
      <c r="BC110" s="4"/>
      <c r="BD110"/>
      <c r="BE110"/>
      <c r="BF110"/>
      <c r="BG110"/>
      <c r="BH110"/>
      <c r="BI110"/>
    </row>
    <row r="111" spans="1:61" x14ac:dyDescent="0.25">
      <c r="A111" t="str">
        <f t="shared" si="1"/>
        <v>1_10_2009</v>
      </c>
      <c r="B111">
        <v>1</v>
      </c>
      <c r="C111">
        <v>10</v>
      </c>
      <c r="D111">
        <v>2009</v>
      </c>
      <c r="E111">
        <v>2028458449</v>
      </c>
      <c r="F111">
        <v>2818659238.99999</v>
      </c>
      <c r="G111">
        <v>2717269399.99999</v>
      </c>
      <c r="H111">
        <v>-101389838.999999</v>
      </c>
      <c r="I111">
        <v>2767129489.5999298</v>
      </c>
      <c r="J111">
        <v>-169456976.39716899</v>
      </c>
      <c r="K111">
        <v>0</v>
      </c>
      <c r="L111">
        <v>562176551.29999995</v>
      </c>
      <c r="M111">
        <v>1.632493051</v>
      </c>
      <c r="N111">
        <v>27734538</v>
      </c>
      <c r="O111">
        <v>2.84309999999999</v>
      </c>
      <c r="P111">
        <v>35494.29</v>
      </c>
      <c r="Q111">
        <v>30.61</v>
      </c>
      <c r="R111">
        <v>69.306750843060897</v>
      </c>
      <c r="S111">
        <v>3.9</v>
      </c>
      <c r="T111">
        <v>0</v>
      </c>
      <c r="U111">
        <v>0</v>
      </c>
      <c r="V111">
        <v>0</v>
      </c>
      <c r="W111">
        <v>9847451.9460916892</v>
      </c>
      <c r="X111">
        <v>-32150039.873978101</v>
      </c>
      <c r="Y111">
        <v>-7210360.8202051604</v>
      </c>
      <c r="Z111">
        <v>-143815807.40502501</v>
      </c>
      <c r="AA111">
        <v>23260307.009447999</v>
      </c>
      <c r="AB111">
        <v>2760041.1376348799</v>
      </c>
      <c r="AC111">
        <v>-8708451.1788603291</v>
      </c>
      <c r="AD111">
        <v>-7386900.0008371901</v>
      </c>
      <c r="AE111">
        <v>0</v>
      </c>
      <c r="AF111">
        <v>0</v>
      </c>
      <c r="AG111">
        <v>-163403759.18573099</v>
      </c>
      <c r="AH111">
        <v>-162651935.390127</v>
      </c>
      <c r="AI111">
        <v>61262096.390128203</v>
      </c>
      <c r="AJ111">
        <v>0</v>
      </c>
      <c r="AK111">
        <v>-101389838.999999</v>
      </c>
      <c r="AL111" s="4"/>
      <c r="AN111" s="4"/>
      <c r="AP111" s="4"/>
      <c r="AR111" s="4"/>
      <c r="AT111" s="4"/>
      <c r="AV111" s="4"/>
      <c r="AY111" s="4"/>
      <c r="BA111" s="4"/>
      <c r="BC111" s="4"/>
      <c r="BD111"/>
      <c r="BE111"/>
      <c r="BF111"/>
      <c r="BG111"/>
      <c r="BH111"/>
      <c r="BI111"/>
    </row>
    <row r="112" spans="1:61" x14ac:dyDescent="0.25">
      <c r="A112" t="str">
        <f t="shared" si="1"/>
        <v>1_10_2010</v>
      </c>
      <c r="B112">
        <v>1</v>
      </c>
      <c r="C112">
        <v>10</v>
      </c>
      <c r="D112">
        <v>2010</v>
      </c>
      <c r="E112">
        <v>2028458449</v>
      </c>
      <c r="F112">
        <v>2717269399.99999</v>
      </c>
      <c r="G112">
        <v>2812782058</v>
      </c>
      <c r="H112">
        <v>95512658.000002801</v>
      </c>
      <c r="I112">
        <v>2811713550.35183</v>
      </c>
      <c r="J112">
        <v>44584060.751901597</v>
      </c>
      <c r="K112">
        <v>0</v>
      </c>
      <c r="L112">
        <v>552453534.09999895</v>
      </c>
      <c r="M112">
        <v>1.6339541179999999</v>
      </c>
      <c r="N112">
        <v>27553600.749999899</v>
      </c>
      <c r="O112">
        <v>3.2889999999999899</v>
      </c>
      <c r="P112">
        <v>35213</v>
      </c>
      <c r="Q112">
        <v>30.93</v>
      </c>
      <c r="R112">
        <v>69.408651159993099</v>
      </c>
      <c r="S112">
        <v>3.9</v>
      </c>
      <c r="T112">
        <v>0</v>
      </c>
      <c r="U112">
        <v>0</v>
      </c>
      <c r="V112">
        <v>0</v>
      </c>
      <c r="W112">
        <v>-24472782.408877701</v>
      </c>
      <c r="X112">
        <v>-536144.90935949504</v>
      </c>
      <c r="Y112">
        <v>-5701241.2248943504</v>
      </c>
      <c r="Z112">
        <v>64005252.194383703</v>
      </c>
      <c r="AA112">
        <v>5251608.01013924</v>
      </c>
      <c r="AB112">
        <v>4482780.7749358797</v>
      </c>
      <c r="AC112">
        <v>1270448.86894239</v>
      </c>
      <c r="AD112">
        <v>0</v>
      </c>
      <c r="AE112">
        <v>0</v>
      </c>
      <c r="AF112">
        <v>0</v>
      </c>
      <c r="AG112">
        <v>44299921.305269703</v>
      </c>
      <c r="AH112">
        <v>43780713.719471604</v>
      </c>
      <c r="AI112">
        <v>51731944.280531101</v>
      </c>
      <c r="AJ112">
        <v>0</v>
      </c>
      <c r="AK112">
        <v>95512658.000002801</v>
      </c>
      <c r="AL112" s="4"/>
      <c r="AN112" s="4"/>
      <c r="AP112" s="4"/>
      <c r="AR112" s="4"/>
      <c r="AT112" s="4"/>
      <c r="AV112" s="4"/>
      <c r="AY112" s="4"/>
      <c r="BA112" s="4"/>
      <c r="BC112" s="4"/>
      <c r="BD112"/>
      <c r="BE112"/>
      <c r="BF112"/>
      <c r="BG112"/>
      <c r="BH112"/>
      <c r="BI112"/>
    </row>
    <row r="113" spans="1:61" x14ac:dyDescent="0.25">
      <c r="A113" t="str">
        <f t="shared" si="1"/>
        <v>1_10_2011</v>
      </c>
      <c r="B113">
        <v>1</v>
      </c>
      <c r="C113">
        <v>10</v>
      </c>
      <c r="D113">
        <v>2011</v>
      </c>
      <c r="E113">
        <v>2028458449</v>
      </c>
      <c r="F113">
        <v>2812782058</v>
      </c>
      <c r="G113">
        <v>2875478446.99999</v>
      </c>
      <c r="H113">
        <v>62696388.999994203</v>
      </c>
      <c r="I113">
        <v>2867177358.6510801</v>
      </c>
      <c r="J113">
        <v>55463808.299245298</v>
      </c>
      <c r="K113">
        <v>0</v>
      </c>
      <c r="L113">
        <v>542784230.60000002</v>
      </c>
      <c r="M113">
        <v>1.7383207569999899</v>
      </c>
      <c r="N113">
        <v>27682634.670000002</v>
      </c>
      <c r="O113">
        <v>4.0655999999999999</v>
      </c>
      <c r="P113">
        <v>34147.68</v>
      </c>
      <c r="Q113">
        <v>31.299999999999901</v>
      </c>
      <c r="R113">
        <v>68.613917826660796</v>
      </c>
      <c r="S113">
        <v>3.9</v>
      </c>
      <c r="T113">
        <v>0</v>
      </c>
      <c r="U113">
        <v>0</v>
      </c>
      <c r="V113">
        <v>0</v>
      </c>
      <c r="W113">
        <v>-25637742.772361401</v>
      </c>
      <c r="X113">
        <v>-38604388.359813802</v>
      </c>
      <c r="Y113">
        <v>4220242.9358094903</v>
      </c>
      <c r="Z113">
        <v>101051501.59814</v>
      </c>
      <c r="AA113">
        <v>21047690.577103399</v>
      </c>
      <c r="AB113">
        <v>5366097.7096256297</v>
      </c>
      <c r="AC113">
        <v>-10235606.2856686</v>
      </c>
      <c r="AD113">
        <v>0</v>
      </c>
      <c r="AE113">
        <v>0</v>
      </c>
      <c r="AF113">
        <v>0</v>
      </c>
      <c r="AG113">
        <v>57207795.402835399</v>
      </c>
      <c r="AH113">
        <v>55484885.660898097</v>
      </c>
      <c r="AI113">
        <v>7211503.3390961504</v>
      </c>
      <c r="AJ113">
        <v>0</v>
      </c>
      <c r="AK113">
        <v>62696388.999994203</v>
      </c>
      <c r="AL113" s="4"/>
      <c r="AN113" s="4"/>
      <c r="AP113" s="4"/>
      <c r="AR113" s="4"/>
      <c r="AT113" s="4"/>
      <c r="AV113" s="4"/>
      <c r="AY113" s="4"/>
      <c r="BA113" s="4"/>
      <c r="BC113" s="4"/>
      <c r="BD113"/>
      <c r="BE113"/>
      <c r="BF113"/>
      <c r="BG113"/>
      <c r="BH113"/>
      <c r="BI113"/>
    </row>
    <row r="114" spans="1:61" x14ac:dyDescent="0.25">
      <c r="A114" t="str">
        <f t="shared" si="1"/>
        <v>1_10_2012</v>
      </c>
      <c r="B114">
        <v>1</v>
      </c>
      <c r="C114">
        <v>10</v>
      </c>
      <c r="D114">
        <v>2012</v>
      </c>
      <c r="E114">
        <v>2028458449</v>
      </c>
      <c r="F114">
        <v>2875478446.99999</v>
      </c>
      <c r="G114">
        <v>2926682201</v>
      </c>
      <c r="H114">
        <v>51203754.0000076</v>
      </c>
      <c r="I114">
        <v>2890438809.9095201</v>
      </c>
      <c r="J114">
        <v>23261451.2584452</v>
      </c>
      <c r="K114">
        <v>0</v>
      </c>
      <c r="L114">
        <v>541132314.10000002</v>
      </c>
      <c r="M114">
        <v>1.69722137399999</v>
      </c>
      <c r="N114">
        <v>27909105.420000002</v>
      </c>
      <c r="O114">
        <v>4.1093000000000002</v>
      </c>
      <c r="P114">
        <v>33963.31</v>
      </c>
      <c r="Q114">
        <v>31.51</v>
      </c>
      <c r="R114">
        <v>68.630248062319694</v>
      </c>
      <c r="S114">
        <v>4.0999999999999996</v>
      </c>
      <c r="T114">
        <v>0</v>
      </c>
      <c r="U114">
        <v>0</v>
      </c>
      <c r="V114">
        <v>0</v>
      </c>
      <c r="W114">
        <v>-4541422.96632112</v>
      </c>
      <c r="X114">
        <v>15506691.626371499</v>
      </c>
      <c r="Y114">
        <v>7527961.6498128902</v>
      </c>
      <c r="Z114">
        <v>5243323.7771036001</v>
      </c>
      <c r="AA114">
        <v>3780218.9969250401</v>
      </c>
      <c r="AB114">
        <v>3112226.28013431</v>
      </c>
      <c r="AC114">
        <v>215410.21134414</v>
      </c>
      <c r="AD114">
        <v>-7535806.9001939502</v>
      </c>
      <c r="AE114">
        <v>0</v>
      </c>
      <c r="AF114">
        <v>0</v>
      </c>
      <c r="AG114">
        <v>23308602.675176501</v>
      </c>
      <c r="AH114">
        <v>23328798.1079305</v>
      </c>
      <c r="AI114">
        <v>27874955.892076999</v>
      </c>
      <c r="AJ114">
        <v>0</v>
      </c>
      <c r="AK114">
        <v>51203754.0000076</v>
      </c>
      <c r="AL114" s="4"/>
      <c r="AN114" s="4"/>
      <c r="AP114" s="4"/>
      <c r="AR114" s="4"/>
      <c r="AT114" s="4"/>
      <c r="AV114" s="4"/>
      <c r="AY114" s="4"/>
      <c r="BA114" s="4"/>
      <c r="BC114" s="4"/>
      <c r="BD114"/>
      <c r="BE114"/>
      <c r="BF114"/>
      <c r="BG114"/>
      <c r="BH114"/>
      <c r="BI114"/>
    </row>
    <row r="115" spans="1:61" x14ac:dyDescent="0.25">
      <c r="A115" t="str">
        <f t="shared" si="1"/>
        <v>1_10_2013</v>
      </c>
      <c r="B115">
        <v>1</v>
      </c>
      <c r="C115">
        <v>10</v>
      </c>
      <c r="D115">
        <v>2013</v>
      </c>
      <c r="E115">
        <v>2028458449</v>
      </c>
      <c r="F115">
        <v>2926682201</v>
      </c>
      <c r="G115">
        <v>3025842522</v>
      </c>
      <c r="H115">
        <v>99160321.000001401</v>
      </c>
      <c r="I115">
        <v>2858752679.52562</v>
      </c>
      <c r="J115">
        <v>-31686130.383901499</v>
      </c>
      <c r="K115">
        <v>0</v>
      </c>
      <c r="L115">
        <v>553170967.49999905</v>
      </c>
      <c r="M115">
        <v>1.7585519999999999</v>
      </c>
      <c r="N115">
        <v>28818049.079999998</v>
      </c>
      <c r="O115">
        <v>3.9420000000000002</v>
      </c>
      <c r="P115">
        <v>33700.32</v>
      </c>
      <c r="Q115">
        <v>29.93</v>
      </c>
      <c r="R115">
        <v>66.429372522682499</v>
      </c>
      <c r="S115">
        <v>4.2</v>
      </c>
      <c r="T115">
        <v>0</v>
      </c>
      <c r="U115">
        <v>0</v>
      </c>
      <c r="V115">
        <v>0</v>
      </c>
      <c r="W115">
        <v>33585031.662485696</v>
      </c>
      <c r="X115">
        <v>-23308787.626165099</v>
      </c>
      <c r="Y115">
        <v>30254431.862715699</v>
      </c>
      <c r="Z115">
        <v>-20592257.976144299</v>
      </c>
      <c r="AA115">
        <v>5526099.5897214497</v>
      </c>
      <c r="AB115">
        <v>-23723204.576895598</v>
      </c>
      <c r="AC115">
        <v>-29398695.484363299</v>
      </c>
      <c r="AD115">
        <v>-3837514.5566202998</v>
      </c>
      <c r="AE115">
        <v>0</v>
      </c>
      <c r="AF115">
        <v>0</v>
      </c>
      <c r="AG115">
        <v>-31494897.1052659</v>
      </c>
      <c r="AH115">
        <v>-32083444.733442601</v>
      </c>
      <c r="AI115">
        <v>131243765.73344401</v>
      </c>
      <c r="AJ115">
        <v>0</v>
      </c>
      <c r="AK115">
        <v>99160321.000001401</v>
      </c>
      <c r="AL115" s="4"/>
      <c r="AN115" s="4"/>
      <c r="AP115" s="4"/>
      <c r="AR115" s="4"/>
      <c r="AT115" s="4"/>
      <c r="AV115" s="4"/>
      <c r="AY115" s="4"/>
      <c r="BA115" s="4"/>
      <c r="BC115" s="4"/>
      <c r="BD115"/>
      <c r="BE115"/>
      <c r="BF115"/>
      <c r="BG115"/>
      <c r="BH115"/>
      <c r="BI115"/>
    </row>
    <row r="116" spans="1:61" x14ac:dyDescent="0.25">
      <c r="A116" t="str">
        <f t="shared" si="1"/>
        <v>1_10_2014</v>
      </c>
      <c r="B116">
        <v>1</v>
      </c>
      <c r="C116">
        <v>10</v>
      </c>
      <c r="D116">
        <v>2014</v>
      </c>
      <c r="E116">
        <v>2028458449</v>
      </c>
      <c r="F116">
        <v>3025842522</v>
      </c>
      <c r="G116">
        <v>3134495495.99999</v>
      </c>
      <c r="H116">
        <v>108652973.99999399</v>
      </c>
      <c r="I116">
        <v>2874605341.4791999</v>
      </c>
      <c r="J116">
        <v>15852661.953579901</v>
      </c>
      <c r="K116">
        <v>0</v>
      </c>
      <c r="L116">
        <v>560050466.89999998</v>
      </c>
      <c r="M116">
        <v>1.7493823119999901</v>
      </c>
      <c r="N116">
        <v>29110612.079999998</v>
      </c>
      <c r="O116">
        <v>3.75239999999999</v>
      </c>
      <c r="P116">
        <v>33580.799999999901</v>
      </c>
      <c r="Q116">
        <v>30.2</v>
      </c>
      <c r="R116">
        <v>66.590503712184997</v>
      </c>
      <c r="S116">
        <v>4.2</v>
      </c>
      <c r="T116">
        <v>0</v>
      </c>
      <c r="U116">
        <v>0</v>
      </c>
      <c r="V116">
        <v>0</v>
      </c>
      <c r="W116">
        <v>19455933.5632612</v>
      </c>
      <c r="X116">
        <v>3585168.8647355698</v>
      </c>
      <c r="Y116">
        <v>9823700.6945660803</v>
      </c>
      <c r="Z116">
        <v>-25001474.654888101</v>
      </c>
      <c r="AA116">
        <v>2609928.6294088098</v>
      </c>
      <c r="AB116">
        <v>4211327.0296975598</v>
      </c>
      <c r="AC116">
        <v>2237349.8468965301</v>
      </c>
      <c r="AD116">
        <v>0</v>
      </c>
      <c r="AE116">
        <v>0</v>
      </c>
      <c r="AF116">
        <v>0</v>
      </c>
      <c r="AG116">
        <v>16921933.973677602</v>
      </c>
      <c r="AH116">
        <v>16779226.468095198</v>
      </c>
      <c r="AI116">
        <v>91873747.531899005</v>
      </c>
      <c r="AJ116">
        <v>0</v>
      </c>
      <c r="AK116">
        <v>108652973.99999399</v>
      </c>
      <c r="AL116" s="4"/>
      <c r="AN116" s="4"/>
      <c r="AP116" s="4"/>
      <c r="AR116" s="4"/>
      <c r="AT116" s="4"/>
      <c r="AV116" s="4"/>
      <c r="AY116" s="4"/>
      <c r="BA116" s="4"/>
      <c r="BC116" s="4"/>
      <c r="BD116"/>
      <c r="BE116"/>
      <c r="BF116"/>
      <c r="BG116"/>
      <c r="BH116"/>
      <c r="BI116"/>
    </row>
    <row r="117" spans="1:61" x14ac:dyDescent="0.25">
      <c r="A117" t="str">
        <f t="shared" si="1"/>
        <v>1_10_2015</v>
      </c>
      <c r="B117">
        <v>1</v>
      </c>
      <c r="C117">
        <v>10</v>
      </c>
      <c r="D117">
        <v>2015</v>
      </c>
      <c r="E117">
        <v>2028458449</v>
      </c>
      <c r="F117">
        <v>3134495495.99999</v>
      </c>
      <c r="G117">
        <v>3047199073.99999</v>
      </c>
      <c r="H117">
        <v>-87296422.000000894</v>
      </c>
      <c r="I117">
        <v>2685372144.9687099</v>
      </c>
      <c r="J117">
        <v>-189233196.510497</v>
      </c>
      <c r="K117">
        <v>0</v>
      </c>
      <c r="L117">
        <v>561246899.20000005</v>
      </c>
      <c r="M117">
        <v>1.8849589099999999</v>
      </c>
      <c r="N117">
        <v>29378317.829999901</v>
      </c>
      <c r="O117">
        <v>2.7029999999999998</v>
      </c>
      <c r="P117">
        <v>34173.339999999902</v>
      </c>
      <c r="Q117">
        <v>30.17</v>
      </c>
      <c r="R117">
        <v>66.804748020605103</v>
      </c>
      <c r="S117">
        <v>4.0999999999999996</v>
      </c>
      <c r="T117">
        <v>0</v>
      </c>
      <c r="U117">
        <v>0</v>
      </c>
      <c r="V117">
        <v>0</v>
      </c>
      <c r="W117">
        <v>3470626.6541031101</v>
      </c>
      <c r="X117">
        <v>-53201156.764281601</v>
      </c>
      <c r="Y117">
        <v>9221209.7158261593</v>
      </c>
      <c r="Z117">
        <v>-161557146.90969101</v>
      </c>
      <c r="AA117">
        <v>-13276589.0258587</v>
      </c>
      <c r="AB117">
        <v>-484353.21047768299</v>
      </c>
      <c r="AC117">
        <v>3082036.8047786499</v>
      </c>
      <c r="AD117">
        <v>4115398.9978841799</v>
      </c>
      <c r="AE117">
        <v>0</v>
      </c>
      <c r="AF117">
        <v>0</v>
      </c>
      <c r="AG117">
        <v>-208629973.737717</v>
      </c>
      <c r="AH117">
        <v>-206341577.954007</v>
      </c>
      <c r="AI117">
        <v>119045155.954006</v>
      </c>
      <c r="AJ117">
        <v>0</v>
      </c>
      <c r="AK117">
        <v>-87296422.000000894</v>
      </c>
      <c r="AL117" s="4"/>
      <c r="AN117" s="4"/>
      <c r="AP117" s="4"/>
      <c r="AR117" s="4"/>
      <c r="AT117" s="4"/>
      <c r="AV117" s="4"/>
      <c r="AY117" s="4"/>
      <c r="BA117" s="4"/>
      <c r="BC117" s="4"/>
      <c r="BD117"/>
      <c r="BE117"/>
      <c r="BF117"/>
      <c r="BG117"/>
      <c r="BH117"/>
      <c r="BI117"/>
    </row>
    <row r="118" spans="1:61" x14ac:dyDescent="0.25">
      <c r="A118" t="str">
        <f t="shared" si="1"/>
        <v>1_10_2016</v>
      </c>
      <c r="B118">
        <v>1</v>
      </c>
      <c r="C118">
        <v>10</v>
      </c>
      <c r="D118">
        <v>2016</v>
      </c>
      <c r="E118">
        <v>2028458449</v>
      </c>
      <c r="F118">
        <v>3047199073.99999</v>
      </c>
      <c r="G118">
        <v>3069648696.99999</v>
      </c>
      <c r="H118">
        <v>22449622.999998499</v>
      </c>
      <c r="I118">
        <v>2604340432.3236198</v>
      </c>
      <c r="J118">
        <v>-81031712.645090103</v>
      </c>
      <c r="K118">
        <v>0</v>
      </c>
      <c r="L118">
        <v>560737093.89999998</v>
      </c>
      <c r="M118">
        <v>1.8947735489999999</v>
      </c>
      <c r="N118">
        <v>29437697.499999899</v>
      </c>
      <c r="O118">
        <v>2.4255</v>
      </c>
      <c r="P118">
        <v>35302.049999999901</v>
      </c>
      <c r="Q118">
        <v>29.88</v>
      </c>
      <c r="R118">
        <v>67.140437302771304</v>
      </c>
      <c r="S118">
        <v>4.5</v>
      </c>
      <c r="T118">
        <v>0</v>
      </c>
      <c r="U118">
        <v>0</v>
      </c>
      <c r="V118">
        <v>0</v>
      </c>
      <c r="W118">
        <v>-1435650.2457220401</v>
      </c>
      <c r="X118">
        <v>-3678286.1752725202</v>
      </c>
      <c r="Y118">
        <v>1975054.2239077301</v>
      </c>
      <c r="Z118">
        <v>-49928626.2647117</v>
      </c>
      <c r="AA118">
        <v>-23934637.461994302</v>
      </c>
      <c r="AB118">
        <v>-4548637.3860110901</v>
      </c>
      <c r="AC118">
        <v>4695914.4532558499</v>
      </c>
      <c r="AD118">
        <v>-15950746.5389734</v>
      </c>
      <c r="AE118">
        <v>0</v>
      </c>
      <c r="AF118">
        <v>0</v>
      </c>
      <c r="AG118">
        <v>-92805615.395521507</v>
      </c>
      <c r="AH118">
        <v>-91949922.173498005</v>
      </c>
      <c r="AI118">
        <v>114399545.17349599</v>
      </c>
      <c r="AJ118">
        <v>0</v>
      </c>
      <c r="AK118">
        <v>22449622.999998499</v>
      </c>
      <c r="AL118" s="4"/>
      <c r="AN118" s="4"/>
      <c r="AP118" s="4"/>
      <c r="AR118" s="4"/>
      <c r="AT118" s="4"/>
      <c r="AV118" s="4"/>
      <c r="AY118" s="4"/>
      <c r="BA118" s="4"/>
      <c r="BC118" s="4"/>
      <c r="BD118"/>
      <c r="BE118"/>
      <c r="BF118"/>
      <c r="BG118"/>
      <c r="BH118"/>
      <c r="BI118"/>
    </row>
    <row r="119" spans="1:61" x14ac:dyDescent="0.25">
      <c r="A119" t="str">
        <f t="shared" si="1"/>
        <v>1_10_2017</v>
      </c>
      <c r="B119">
        <v>1</v>
      </c>
      <c r="C119">
        <v>10</v>
      </c>
      <c r="D119">
        <v>2017</v>
      </c>
      <c r="E119">
        <v>2028458449</v>
      </c>
      <c r="F119">
        <v>3069648696.99999</v>
      </c>
      <c r="G119">
        <v>3090688329.99999</v>
      </c>
      <c r="H119">
        <v>21039632.999999002</v>
      </c>
      <c r="I119">
        <v>2651221997.4289699</v>
      </c>
      <c r="J119">
        <v>46881565.105351403</v>
      </c>
      <c r="K119">
        <v>0</v>
      </c>
      <c r="L119">
        <v>563993926.60000002</v>
      </c>
      <c r="M119">
        <v>1.8987041730000001</v>
      </c>
      <c r="N119">
        <v>29668394.669999901</v>
      </c>
      <c r="O119">
        <v>2.6928000000000001</v>
      </c>
      <c r="P119">
        <v>35945.819999999898</v>
      </c>
      <c r="Q119">
        <v>30</v>
      </c>
      <c r="R119">
        <v>67.2815187691711</v>
      </c>
      <c r="S119">
        <v>4.5</v>
      </c>
      <c r="T119">
        <v>0</v>
      </c>
      <c r="U119">
        <v>0</v>
      </c>
      <c r="V119">
        <v>0</v>
      </c>
      <c r="W119">
        <v>9232544.1617670599</v>
      </c>
      <c r="X119">
        <v>-1480969.2608548801</v>
      </c>
      <c r="Y119">
        <v>7699102.9839399001</v>
      </c>
      <c r="Z119">
        <v>49309154.539077602</v>
      </c>
      <c r="AA119">
        <v>-13432453.9664701</v>
      </c>
      <c r="AB119">
        <v>1898064.60718926</v>
      </c>
      <c r="AC119">
        <v>1987223.1184830701</v>
      </c>
      <c r="AD119">
        <v>0</v>
      </c>
      <c r="AE119">
        <v>0</v>
      </c>
      <c r="AF119">
        <v>0</v>
      </c>
      <c r="AG119">
        <v>55212666.183131799</v>
      </c>
      <c r="AH119">
        <v>55257728.003924899</v>
      </c>
      <c r="AI119">
        <v>-34218095.003925897</v>
      </c>
      <c r="AJ119">
        <v>0</v>
      </c>
      <c r="AK119">
        <v>21039632.999999002</v>
      </c>
      <c r="AL119" s="4"/>
      <c r="AN119" s="4"/>
      <c r="AP119" s="4"/>
      <c r="AR119" s="4"/>
      <c r="AT119" s="4"/>
      <c r="AV119" s="4"/>
      <c r="AY119" s="4"/>
      <c r="BA119" s="4"/>
      <c r="BC119" s="4"/>
      <c r="BD119"/>
      <c r="BE119"/>
      <c r="BF119"/>
      <c r="BG119"/>
      <c r="BH119"/>
      <c r="BI119"/>
    </row>
    <row r="120" spans="1:61" x14ac:dyDescent="0.25">
      <c r="A120" t="str">
        <f t="shared" si="1"/>
        <v>1_10_2018</v>
      </c>
      <c r="B120">
        <v>1</v>
      </c>
      <c r="C120">
        <v>10</v>
      </c>
      <c r="D120">
        <v>2018</v>
      </c>
      <c r="E120">
        <v>2028458449</v>
      </c>
      <c r="F120">
        <v>3090688329.99999</v>
      </c>
      <c r="G120">
        <v>3025899128.99999</v>
      </c>
      <c r="H120">
        <v>-64789200.999997102</v>
      </c>
      <c r="I120">
        <v>2578890060.3985801</v>
      </c>
      <c r="J120">
        <v>-72331937.030390203</v>
      </c>
      <c r="K120">
        <v>0</v>
      </c>
      <c r="L120">
        <v>559394026.10000002</v>
      </c>
      <c r="M120">
        <v>1.956607269</v>
      </c>
      <c r="N120">
        <v>29807700.839999899</v>
      </c>
      <c r="O120">
        <v>2.9199999999999902</v>
      </c>
      <c r="P120">
        <v>36801.5</v>
      </c>
      <c r="Q120">
        <v>30.01</v>
      </c>
      <c r="R120">
        <v>67.468769080655605</v>
      </c>
      <c r="S120">
        <v>4.5999999999999996</v>
      </c>
      <c r="T120">
        <v>0</v>
      </c>
      <c r="U120">
        <v>1</v>
      </c>
      <c r="V120">
        <v>0</v>
      </c>
      <c r="W120">
        <v>-13097454.8879217</v>
      </c>
      <c r="X120">
        <v>-21663795.681807801</v>
      </c>
      <c r="Y120">
        <v>4649492.2781595699</v>
      </c>
      <c r="Z120">
        <v>39386529.062955603</v>
      </c>
      <c r="AA120">
        <v>-17594572.983114298</v>
      </c>
      <c r="AB120">
        <v>159211.05948899599</v>
      </c>
      <c r="AC120">
        <v>2655900.1623944798</v>
      </c>
      <c r="AD120">
        <v>-4052562.1306949202</v>
      </c>
      <c r="AE120">
        <v>0</v>
      </c>
      <c r="AF120">
        <v>-74610181.263441294</v>
      </c>
      <c r="AG120">
        <v>-84167434.383981407</v>
      </c>
      <c r="AH120">
        <v>-84321672.754267603</v>
      </c>
      <c r="AI120">
        <v>19532471.754270401</v>
      </c>
      <c r="AJ120">
        <v>0</v>
      </c>
      <c r="AK120">
        <v>-64789200.999997102</v>
      </c>
      <c r="AL120" s="4"/>
      <c r="AN120" s="4"/>
      <c r="AP120" s="4"/>
      <c r="AR120" s="4"/>
      <c r="AT120" s="4"/>
      <c r="AV120" s="4"/>
      <c r="AY120" s="4"/>
      <c r="BA120" s="4"/>
      <c r="BC120" s="4"/>
      <c r="BD120"/>
      <c r="BE120"/>
      <c r="BF120"/>
      <c r="BG120"/>
      <c r="BH120"/>
      <c r="BI120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3"/>
  <sheetViews>
    <sheetView showGridLines="0" tabSelected="1" topLeftCell="L1" workbookViewId="0">
      <selection activeCell="T26" sqref="T26"/>
    </sheetView>
  </sheetViews>
  <sheetFormatPr defaultColWidth="8.875" defaultRowHeight="15.75" x14ac:dyDescent="0.25"/>
  <cols>
    <col min="1" max="1" width="4.125" customWidth="1"/>
    <col min="2" max="2" width="27" customWidth="1"/>
    <col min="3" max="3" width="8.375" bestFit="1" customWidth="1"/>
    <col min="4" max="5" width="8" bestFit="1" customWidth="1"/>
    <col min="6" max="6" width="7.375" bestFit="1" customWidth="1"/>
    <col min="7" max="7" width="8.375" bestFit="1" customWidth="1"/>
    <col min="8" max="9" width="8" bestFit="1" customWidth="1"/>
    <col min="10" max="10" width="7.375" bestFit="1" customWidth="1"/>
    <col min="11" max="11" width="5.125" customWidth="1"/>
    <col min="12" max="12" width="26.87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161" t="s">
        <v>101</v>
      </c>
      <c r="L1" s="161" t="s">
        <v>102</v>
      </c>
    </row>
    <row r="2" spans="2:20" ht="16.5" thickBot="1" x14ac:dyDescent="0.3"/>
    <row r="3" spans="2:20" ht="16.5" thickTop="1" x14ac:dyDescent="0.25">
      <c r="B3" s="151"/>
      <c r="C3" s="167" t="s">
        <v>103</v>
      </c>
      <c r="D3" s="167"/>
      <c r="E3" s="167"/>
      <c r="F3" s="167"/>
      <c r="G3" s="167" t="s">
        <v>97</v>
      </c>
      <c r="H3" s="167"/>
      <c r="I3" s="167"/>
      <c r="J3" s="167"/>
      <c r="L3" s="151"/>
      <c r="M3" s="167" t="s">
        <v>103</v>
      </c>
      <c r="N3" s="167"/>
      <c r="O3" s="167"/>
      <c r="P3" s="167"/>
      <c r="Q3" s="167" t="s">
        <v>97</v>
      </c>
      <c r="R3" s="167"/>
      <c r="S3" s="167"/>
      <c r="T3" s="167"/>
    </row>
    <row r="4" spans="2:20" x14ac:dyDescent="0.25">
      <c r="B4" s="14" t="s">
        <v>23</v>
      </c>
      <c r="C4" s="37" t="s">
        <v>98</v>
      </c>
      <c r="D4" s="37" t="s">
        <v>99</v>
      </c>
      <c r="E4" s="37" t="s">
        <v>100</v>
      </c>
      <c r="F4" s="37" t="s">
        <v>58</v>
      </c>
      <c r="G4" s="37" t="s">
        <v>98</v>
      </c>
      <c r="H4" s="37" t="s">
        <v>99</v>
      </c>
      <c r="I4" s="37" t="s">
        <v>100</v>
      </c>
      <c r="J4" s="37" t="s">
        <v>58</v>
      </c>
      <c r="L4" s="14" t="s">
        <v>23</v>
      </c>
      <c r="M4" s="37" t="s">
        <v>98</v>
      </c>
      <c r="N4" s="37" t="s">
        <v>99</v>
      </c>
      <c r="O4" s="37" t="s">
        <v>100</v>
      </c>
      <c r="P4" s="37" t="s">
        <v>58</v>
      </c>
      <c r="Q4" s="37" t="s">
        <v>98</v>
      </c>
      <c r="R4" s="37" t="s">
        <v>99</v>
      </c>
      <c r="S4" s="37" t="s">
        <v>100</v>
      </c>
      <c r="T4" s="37" t="s">
        <v>58</v>
      </c>
    </row>
    <row r="5" spans="2:20" x14ac:dyDescent="0.25">
      <c r="B5" s="35" t="s">
        <v>67</v>
      </c>
      <c r="C5" s="156" t="e">
        <f>#REF!</f>
        <v>#REF!</v>
      </c>
      <c r="D5" s="156" t="e">
        <f>#REF!</f>
        <v>#REF!</v>
      </c>
      <c r="E5" s="156" t="e">
        <f>#REF!</f>
        <v>#REF!</v>
      </c>
      <c r="F5" s="156" t="e">
        <f>#REF!</f>
        <v>#REF!</v>
      </c>
      <c r="G5" s="156" t="e">
        <f>#REF!</f>
        <v>#REF!</v>
      </c>
      <c r="H5" s="156" t="e">
        <f>#REF!</f>
        <v>#REF!</v>
      </c>
      <c r="I5" s="156" t="e">
        <f>#REF!</f>
        <v>#REF!</v>
      </c>
      <c r="J5" s="156" t="e">
        <f>#REF!</f>
        <v>#REF!</v>
      </c>
      <c r="L5" s="35" t="s">
        <v>67</v>
      </c>
      <c r="M5" s="156">
        <f>'FAC 2012-2018 BUS'!I13</f>
        <v>6.3331656171083051E-2</v>
      </c>
      <c r="N5" s="156">
        <f>'FAC 2012-2018 BUS'!I43</f>
        <v>0.13805745574989792</v>
      </c>
      <c r="O5" s="156">
        <f>'FAC 2012-2018 BUS'!I73</f>
        <v>8.3778751609362878E-2</v>
      </c>
      <c r="P5" s="156">
        <f>'FAC 2012-2018 BUS'!I103</f>
        <v>0.14330255219192267</v>
      </c>
      <c r="Q5" s="156">
        <f>'FAC 2012-2018 BUS'!AE13</f>
        <v>5.8088319615976207E-2</v>
      </c>
      <c r="R5" s="156">
        <f>'FAC 2012-2018 BUS'!AE43</f>
        <v>0.10230530357681282</v>
      </c>
      <c r="S5" s="156">
        <f>'FAC 2012-2018 BUS'!AE73</f>
        <v>8.8759012014219194E-2</v>
      </c>
      <c r="T5" s="156">
        <f>'FAC 2012-2018 BUS'!AE103</f>
        <v>0.12432914423052883</v>
      </c>
    </row>
    <row r="6" spans="2:20" hidden="1" x14ac:dyDescent="0.25">
      <c r="B6" s="35"/>
      <c r="C6" s="156"/>
      <c r="D6" s="156"/>
      <c r="E6" s="156"/>
      <c r="F6" s="156"/>
      <c r="G6" s="156"/>
      <c r="H6" s="156"/>
      <c r="I6" s="156"/>
      <c r="J6" s="156"/>
      <c r="L6" s="35"/>
      <c r="M6" s="156" t="str">
        <f>'FAC 2012-2018 BUS'!I14</f>
        <v>-</v>
      </c>
      <c r="N6" s="156" t="str">
        <f>'FAC 2012-2018 BUS'!I44</f>
        <v>-</v>
      </c>
      <c r="O6" s="156" t="str">
        <f>'FAC 2012-2018 BUS'!I74</f>
        <v>-</v>
      </c>
      <c r="P6" s="156" t="str">
        <f>'FAC 2012-2018 BUS'!I104</f>
        <v>-</v>
      </c>
      <c r="Q6" s="156">
        <f>'FAC 2012-2018 BUS'!AE14</f>
        <v>0</v>
      </c>
      <c r="R6" s="156">
        <f>'FAC 2012-2018 BUS'!AE44</f>
        <v>0</v>
      </c>
      <c r="S6" s="156">
        <f>'FAC 2012-2018 BUS'!AE74</f>
        <v>0</v>
      </c>
      <c r="T6" s="156">
        <f>'FAC 2012-2018 BUS'!AE104</f>
        <v>0</v>
      </c>
    </row>
    <row r="7" spans="2:20" x14ac:dyDescent="0.25">
      <c r="B7" s="35" t="s">
        <v>91</v>
      </c>
      <c r="C7" s="156" t="e">
        <f>#REF!</f>
        <v>#REF!</v>
      </c>
      <c r="D7" s="156" t="e">
        <f>#REF!</f>
        <v>#REF!</v>
      </c>
      <c r="E7" s="156" t="e">
        <f>#REF!</f>
        <v>#REF!</v>
      </c>
      <c r="F7" s="156" t="e">
        <f>#REF!</f>
        <v>#REF!</v>
      </c>
      <c r="G7" s="156" t="e">
        <f>#REF!</f>
        <v>#REF!</v>
      </c>
      <c r="H7" s="156" t="e">
        <f>#REF!</f>
        <v>#REF!</v>
      </c>
      <c r="I7" s="156" t="e">
        <f>#REF!</f>
        <v>#REF!</v>
      </c>
      <c r="J7" s="156" t="e">
        <f>#REF!</f>
        <v>#REF!</v>
      </c>
      <c r="L7" s="35" t="s">
        <v>91</v>
      </c>
      <c r="M7" s="156">
        <f>'FAC 2012-2018 BUS'!I15</f>
        <v>-5.4758385782139873E-3</v>
      </c>
      <c r="N7" s="156">
        <f>'FAC 2012-2018 BUS'!I45</f>
        <v>4.4614166426476976E-2</v>
      </c>
      <c r="O7" s="156">
        <f>'FAC 2012-2018 BUS'!I75</f>
        <v>0.11454708807474412</v>
      </c>
      <c r="P7" s="156">
        <f>'FAC 2012-2018 BUS'!I105</f>
        <v>0.19752873989827835</v>
      </c>
      <c r="Q7" s="156">
        <f>'FAC 2012-2018 BUS'!AE15</f>
        <v>-8.0689217352712922E-4</v>
      </c>
      <c r="R7" s="156">
        <f>'FAC 2012-2018 BUS'!AE45</f>
        <v>-6.1655026286841419E-3</v>
      </c>
      <c r="S7" s="156">
        <f>'FAC 2012-2018 BUS'!AE75</f>
        <v>-2.5099205548628538E-2</v>
      </c>
      <c r="T7" s="156">
        <f>'FAC 2012-2018 BUS'!AE105</f>
        <v>-3.8883999354653406E-2</v>
      </c>
    </row>
    <row r="8" spans="2:20" x14ac:dyDescent="0.25">
      <c r="B8" s="35" t="s">
        <v>87</v>
      </c>
      <c r="C8" s="156" t="e">
        <f>#REF!</f>
        <v>#REF!</v>
      </c>
      <c r="D8" s="156" t="e">
        <f>#REF!</f>
        <v>#REF!</v>
      </c>
      <c r="E8" s="156" t="e">
        <f>#REF!</f>
        <v>#REF!</v>
      </c>
      <c r="F8" s="156" t="e">
        <f>#REF!</f>
        <v>#REF!</v>
      </c>
      <c r="G8" s="156" t="e">
        <f>#REF!</f>
        <v>#REF!</v>
      </c>
      <c r="H8" s="156" t="e">
        <f>#REF!</f>
        <v>#REF!</v>
      </c>
      <c r="I8" s="156" t="e">
        <f>#REF!</f>
        <v>#REF!</v>
      </c>
      <c r="J8" s="156" t="e">
        <f>#REF!</f>
        <v>#REF!</v>
      </c>
      <c r="L8" s="35" t="s">
        <v>87</v>
      </c>
      <c r="M8" s="156">
        <f>'FAC 2012-2018 BUS'!I16</f>
        <v>6.646936518626001E-2</v>
      </c>
      <c r="N8" s="156">
        <f>'FAC 2012-2018 BUS'!I46</f>
        <v>8.5654332908802866E-2</v>
      </c>
      <c r="O8" s="156">
        <f>'FAC 2012-2018 BUS'!I76</f>
        <v>5.4374701954936544E-2</v>
      </c>
      <c r="P8" s="156">
        <f>'FAC 2012-2018 BUS'!I106</f>
        <v>6.8027813555046501E-2</v>
      </c>
      <c r="Q8" s="156">
        <f>'FAC 2012-2018 BUS'!AE16</f>
        <v>2.1725169686942943E-2</v>
      </c>
      <c r="R8" s="156">
        <f>'FAC 2012-2018 BUS'!AE46</f>
        <v>2.6489977318514595E-2</v>
      </c>
      <c r="S8" s="156">
        <f>'FAC 2012-2018 BUS'!AE76</f>
        <v>1.7459965437538777E-2</v>
      </c>
      <c r="T8" s="156">
        <f>'FAC 2012-2018 BUS'!AE106</f>
        <v>2.0979228666146012E-2</v>
      </c>
    </row>
    <row r="9" spans="2:20" x14ac:dyDescent="0.25">
      <c r="B9" s="35" t="s">
        <v>88</v>
      </c>
      <c r="C9" s="156" t="e">
        <f>#REF!</f>
        <v>#REF!</v>
      </c>
      <c r="D9" s="156" t="e">
        <f>#REF!</f>
        <v>#REF!</v>
      </c>
      <c r="E9" s="156" t="e">
        <f>#REF!</f>
        <v>#REF!</v>
      </c>
      <c r="F9" s="156" t="e">
        <f>#REF!</f>
        <v>#REF!</v>
      </c>
      <c r="G9" s="156" t="e">
        <f>#REF!</f>
        <v>#REF!</v>
      </c>
      <c r="H9" s="156" t="e">
        <f>#REF!</f>
        <v>#REF!</v>
      </c>
      <c r="I9" s="156" t="e">
        <f>#REF!</f>
        <v>#REF!</v>
      </c>
      <c r="J9" s="156" t="e">
        <f>#REF!</f>
        <v>#REF!</v>
      </c>
      <c r="L9" s="35" t="s">
        <v>88</v>
      </c>
      <c r="M9" s="156">
        <f>'FAC 2012-2018 BUS'!I17</f>
        <v>-0.28056567172181324</v>
      </c>
      <c r="N9" s="156">
        <f>'FAC 2012-2018 BUS'!I47</f>
        <v>-0.28734139463577513</v>
      </c>
      <c r="O9" s="156">
        <f>'FAC 2012-2018 BUS'!I77</f>
        <v>-0.29567138313763186</v>
      </c>
      <c r="P9" s="156">
        <f>'FAC 2012-2018 BUS'!I107</f>
        <v>-0.28941668897379358</v>
      </c>
      <c r="Q9" s="156">
        <f>'FAC 2012-2018 BUS'!AE17</f>
        <v>-5.4160718365377204E-2</v>
      </c>
      <c r="R9" s="156">
        <f>'FAC 2012-2018 BUS'!AE47</f>
        <v>-5.7013677381035383E-2</v>
      </c>
      <c r="S9" s="156">
        <f>'FAC 2012-2018 BUS'!AE77</f>
        <v>-5.9782036561452742E-2</v>
      </c>
      <c r="T9" s="156">
        <f>'FAC 2012-2018 BUS'!AE107</f>
        <v>-5.560080755206346E-2</v>
      </c>
    </row>
    <row r="10" spans="2:20" x14ac:dyDescent="0.25">
      <c r="B10" s="35" t="s">
        <v>92</v>
      </c>
      <c r="C10" s="156" t="e">
        <f>#REF!</f>
        <v>#REF!</v>
      </c>
      <c r="D10" s="156" t="e">
        <f>#REF!</f>
        <v>#REF!</v>
      </c>
      <c r="E10" s="156" t="e">
        <f>#REF!</f>
        <v>#REF!</v>
      </c>
      <c r="F10" s="156" t="e">
        <f>#REF!</f>
        <v>#REF!</v>
      </c>
      <c r="G10" s="156" t="e">
        <f>#REF!</f>
        <v>#REF!</v>
      </c>
      <c r="H10" s="156" t="e">
        <f>#REF!</f>
        <v>#REF!</v>
      </c>
      <c r="I10" s="156" t="e">
        <f>#REF!</f>
        <v>#REF!</v>
      </c>
      <c r="J10" s="156" t="e">
        <f>#REF!</f>
        <v>#REF!</v>
      </c>
      <c r="L10" s="35" t="s">
        <v>92</v>
      </c>
      <c r="M10" s="156">
        <f>'FAC 2012-2018 BUS'!I18</f>
        <v>-7.894582020585339E-2</v>
      </c>
      <c r="N10" s="156">
        <f>'FAC 2012-2018 BUS'!I48</f>
        <v>-0.12203168656163765</v>
      </c>
      <c r="O10" s="156">
        <f>'FAC 2012-2018 BUS'!I78</f>
        <v>-5.6712820459157598E-2</v>
      </c>
      <c r="P10" s="156">
        <f>'FAC 2012-2018 BUS'!I108</f>
        <v>-4.7603935258648034E-2</v>
      </c>
      <c r="Q10" s="156">
        <f>'FAC 2012-2018 BUS'!AE18</f>
        <v>-4.1676320908570945E-3</v>
      </c>
      <c r="R10" s="156">
        <f>'FAC 2012-2018 BUS'!AE48</f>
        <v>-4.8060708580868862E-3</v>
      </c>
      <c r="S10" s="156">
        <f>'FAC 2012-2018 BUS'!AE78</f>
        <v>-1.8952037441852618E-3</v>
      </c>
      <c r="T10" s="156">
        <f>'FAC 2012-2018 BUS'!AE108</f>
        <v>-7.598083412699924E-3</v>
      </c>
    </row>
    <row r="11" spans="2:20" x14ac:dyDescent="0.25">
      <c r="B11" s="35" t="s">
        <v>86</v>
      </c>
      <c r="C11" s="156" t="e">
        <f>#REF!</f>
        <v>#REF!</v>
      </c>
      <c r="D11" s="156" t="e">
        <f>#REF!</f>
        <v>#REF!</v>
      </c>
      <c r="E11" s="156" t="e">
        <f>#REF!</f>
        <v>#REF!</v>
      </c>
      <c r="F11" s="156" t="e">
        <f>#REF!</f>
        <v>#REF!</v>
      </c>
      <c r="G11" s="156" t="e">
        <f>#REF!</f>
        <v>#REF!</v>
      </c>
      <c r="H11" s="156" t="e">
        <f>#REF!</f>
        <v>#REF!</v>
      </c>
      <c r="I11" s="156" t="e">
        <f>#REF!</f>
        <v>#REF!</v>
      </c>
      <c r="J11" s="156" t="e">
        <f>#REF!</f>
        <v>#REF!</v>
      </c>
      <c r="L11" s="35" t="s">
        <v>86</v>
      </c>
      <c r="M11" s="156">
        <f>'FAC 2012-2018 BUS'!I19</f>
        <v>4.4190725685682164E-3</v>
      </c>
      <c r="N11" s="156">
        <f>'FAC 2012-2018 BUS'!I49</f>
        <v>-2.8460710777898357E-2</v>
      </c>
      <c r="O11" s="156">
        <f>'FAC 2012-2018 BUS'!I79</f>
        <v>-4.1149781647372596E-2</v>
      </c>
      <c r="P11" s="156">
        <f>'FAC 2012-2018 BUS'!I109</f>
        <v>-1.6923718250433928E-2</v>
      </c>
      <c r="Q11" s="156">
        <f>'FAC 2012-2018 BUS'!AE19</f>
        <v>8.4625699736216593E-4</v>
      </c>
      <c r="R11" s="156">
        <f>'FAC 2012-2018 BUS'!AE49</f>
        <v>-3.3007040377089057E-3</v>
      </c>
      <c r="S11" s="156">
        <f>'FAC 2012-2018 BUS'!AE79</f>
        <v>-2.1981774044860518E-3</v>
      </c>
      <c r="T11" s="156">
        <f>'FAC 2012-2018 BUS'!AE109</f>
        <v>-5.2954265518213384E-3</v>
      </c>
    </row>
    <row r="12" spans="2:20" x14ac:dyDescent="0.25">
      <c r="B12" s="35" t="s">
        <v>82</v>
      </c>
      <c r="C12" s="156" t="e">
        <f>#REF!</f>
        <v>#REF!</v>
      </c>
      <c r="D12" s="156" t="e">
        <f>#REF!</f>
        <v>#REF!</v>
      </c>
      <c r="E12" s="156" t="e">
        <f>#REF!</f>
        <v>#REF!</v>
      </c>
      <c r="F12" s="156" t="e">
        <f>#REF!</f>
        <v>#REF!</v>
      </c>
      <c r="G12" s="156" t="e">
        <f>#REF!</f>
        <v>#REF!</v>
      </c>
      <c r="H12" s="156" t="e">
        <f>#REF!</f>
        <v>#REF!</v>
      </c>
      <c r="I12" s="156" t="e">
        <f>#REF!</f>
        <v>#REF!</v>
      </c>
      <c r="J12" s="156" t="e">
        <f>#REF!</f>
        <v>#REF!</v>
      </c>
      <c r="L12" s="35" t="s">
        <v>82</v>
      </c>
      <c r="M12" s="156">
        <f>'FAC 2012-2018 BUS'!I20</f>
        <v>0.11155033037606876</v>
      </c>
      <c r="N12" s="156">
        <f>'FAC 2012-2018 BUS'!I50</f>
        <v>9.925713244571388E-2</v>
      </c>
      <c r="O12" s="156">
        <f>'FAC 2012-2018 BUS'!I80</f>
        <v>8.6159568324131408E-2</v>
      </c>
      <c r="P12" s="156">
        <f>'FAC 2012-2018 BUS'!I110</f>
        <v>8.3566354398319831E-2</v>
      </c>
      <c r="Q12" s="156">
        <f>'FAC 2012-2018 BUS'!AE20</f>
        <v>-2.387549344922037E-2</v>
      </c>
      <c r="R12" s="156">
        <f>'FAC 2012-2018 BUS'!AE50</f>
        <v>-2.1428093166405895E-2</v>
      </c>
      <c r="S12" s="156">
        <f>'FAC 2012-2018 BUS'!AE80</f>
        <v>-2.0339776808531298E-2</v>
      </c>
      <c r="T12" s="156">
        <f>'FAC 2012-2018 BUS'!AE110</f>
        <v>-1.8750277809475951E-2</v>
      </c>
    </row>
    <row r="13" spans="2:20" x14ac:dyDescent="0.25">
      <c r="B13" s="35" t="s">
        <v>83</v>
      </c>
      <c r="C13" s="156" t="e">
        <f>#REF!</f>
        <v>#REF!</v>
      </c>
      <c r="D13" s="156" t="e">
        <f>#REF!</f>
        <v>#REF!</v>
      </c>
      <c r="E13" s="156" t="e">
        <f>#REF!</f>
        <v>#REF!</v>
      </c>
      <c r="F13" s="156" t="e">
        <f>#REF!</f>
        <v>#REF!</v>
      </c>
      <c r="G13" s="156" t="e">
        <f>#REF!</f>
        <v>#REF!</v>
      </c>
      <c r="H13" s="156" t="e">
        <f>#REF!</f>
        <v>#REF!</v>
      </c>
      <c r="I13" s="156" t="e">
        <f>#REF!</f>
        <v>#REF!</v>
      </c>
      <c r="J13" s="156" t="e">
        <f>#REF!</f>
        <v>#REF!</v>
      </c>
      <c r="L13" s="35" t="s">
        <v>83</v>
      </c>
      <c r="M13" s="156">
        <f>'FAC 2012-2018 BUS'!I21</f>
        <v>0.25144429381055922</v>
      </c>
      <c r="N13" s="156">
        <f>'FAC 2012-2018 BUS'!I51</f>
        <v>0.30875507768572441</v>
      </c>
      <c r="O13" s="156">
        <f>'FAC 2012-2018 BUS'!I81</f>
        <v>0.29538484062090986</v>
      </c>
      <c r="P13" s="156">
        <f>'FAC 2012-2018 BUS'!I111</f>
        <v>0.12195121951219523</v>
      </c>
      <c r="Q13" s="156">
        <f>'FAC 2012-2018 BUS'!AE21</f>
        <v>-1.5355107492716498E-2</v>
      </c>
      <c r="R13" s="156">
        <f>'FAC 2012-2018 BUS'!AE51</f>
        <v>-1.6395653380672524E-2</v>
      </c>
      <c r="S13" s="156">
        <f>'FAC 2012-2018 BUS'!AE81</f>
        <v>-1.5594554948076879E-2</v>
      </c>
      <c r="T13" s="156">
        <f>'FAC 2012-2018 BUS'!AE111</f>
        <v>-6.3149543609891503E-3</v>
      </c>
    </row>
    <row r="14" spans="2:20" x14ac:dyDescent="0.25">
      <c r="B14" s="35" t="s">
        <v>84</v>
      </c>
      <c r="C14" s="156" t="e">
        <f>#REF!</f>
        <v>#REF!</v>
      </c>
      <c r="D14" s="156" t="e">
        <f>#REF!</f>
        <v>#REF!</v>
      </c>
      <c r="E14" s="156" t="e">
        <f>#REF!</f>
        <v>#REF!</v>
      </c>
      <c r="F14" s="156" t="e">
        <f>#REF!</f>
        <v>#REF!</v>
      </c>
      <c r="G14" s="156" t="e">
        <f>#REF!</f>
        <v>#REF!</v>
      </c>
      <c r="H14" s="156" t="e">
        <f>#REF!</f>
        <v>#REF!</v>
      </c>
      <c r="I14" s="156" t="e">
        <f>#REF!</f>
        <v>#REF!</v>
      </c>
      <c r="J14" s="156" t="e">
        <f>#REF!</f>
        <v>#REF!</v>
      </c>
      <c r="L14" s="35" t="s">
        <v>84</v>
      </c>
      <c r="M14" s="156">
        <f>'FAC 2012-2018 BUS'!I22</f>
        <v>9.1163839456088329</v>
      </c>
      <c r="N14" s="156" t="str">
        <f>'FAC 2012-2018 BUS'!I52</f>
        <v>-</v>
      </c>
      <c r="O14" s="156" t="str">
        <f>'FAC 2012-2018 BUS'!I82</f>
        <v>-</v>
      </c>
      <c r="P14" s="156">
        <f>'FAC 2012-2018 BUS'!I112</f>
        <v>6</v>
      </c>
      <c r="Q14" s="156">
        <f>'FAC 2012-2018 BUS'!AE22</f>
        <v>-0.11490493100097773</v>
      </c>
      <c r="R14" s="156">
        <f>'FAC 2012-2018 BUS'!AE52</f>
        <v>-7.8190093113406384E-2</v>
      </c>
      <c r="S14" s="156">
        <f>'FAC 2012-2018 BUS'!AE82</f>
        <v>-6.6253467397858298E-2</v>
      </c>
      <c r="T14" s="156">
        <f>'FAC 2012-2018 BUS'!AE112</f>
        <v>-0.12691258408392408</v>
      </c>
    </row>
    <row r="15" spans="2:20" x14ac:dyDescent="0.25">
      <c r="B15" s="14" t="s">
        <v>85</v>
      </c>
      <c r="C15" s="157" t="e">
        <f>#REF!</f>
        <v>#REF!</v>
      </c>
      <c r="D15" s="157" t="e">
        <f>#REF!</f>
        <v>#REF!</v>
      </c>
      <c r="E15" s="157" t="e">
        <f>#REF!</f>
        <v>#REF!</v>
      </c>
      <c r="F15" s="157" t="e">
        <f>#REF!</f>
        <v>#REF!</v>
      </c>
      <c r="G15" s="157" t="e">
        <f>#REF!</f>
        <v>#REF!</v>
      </c>
      <c r="H15" s="157" t="e">
        <f>#REF!</f>
        <v>#REF!</v>
      </c>
      <c r="I15" s="157" t="e">
        <f>#REF!</f>
        <v>#REF!</v>
      </c>
      <c r="J15" s="157" t="e">
        <f>#REF!</f>
        <v>#REF!</v>
      </c>
      <c r="L15" s="14" t="s">
        <v>85</v>
      </c>
      <c r="M15" s="156" t="str">
        <f>'FAC 2012-2018 BUS'!I23</f>
        <v>-</v>
      </c>
      <c r="N15" s="156" t="str">
        <f>'FAC 2012-2018 BUS'!I53</f>
        <v>-</v>
      </c>
      <c r="O15" s="156" t="str">
        <f>'FAC 2012-2018 BUS'!I83</f>
        <v>-</v>
      </c>
      <c r="P15" s="156" t="str">
        <f>'FAC 2012-2018 BUS'!I113</f>
        <v>-</v>
      </c>
      <c r="Q15" s="156">
        <f>'FAC 2012-2018 BUS'!AE23</f>
        <v>-1.4178944526137584E-2</v>
      </c>
      <c r="R15" s="156">
        <f>'FAC 2012-2018 BUS'!AE53</f>
        <v>-8.7851973060964726E-3</v>
      </c>
      <c r="S15" s="156">
        <f>'FAC 2012-2018 BUS'!AE83</f>
        <v>-1.7745330735186922E-3</v>
      </c>
      <c r="T15" s="156">
        <f>'FAC 2012-2018 BUS'!AE113</f>
        <v>-2.237711340198215E-2</v>
      </c>
    </row>
    <row r="16" spans="2:20" x14ac:dyDescent="0.25">
      <c r="B16" s="54" t="s">
        <v>93</v>
      </c>
      <c r="C16" s="158"/>
      <c r="D16" s="158"/>
      <c r="E16" s="158"/>
      <c r="F16" s="158"/>
      <c r="G16" s="158" t="e">
        <f>#REF!</f>
        <v>#REF!</v>
      </c>
      <c r="H16" s="158" t="e">
        <f>#REF!</f>
        <v>#REF!</v>
      </c>
      <c r="I16" s="158" t="e">
        <f>#REF!</f>
        <v>#REF!</v>
      </c>
      <c r="J16" s="158" t="e">
        <f>#REF!</f>
        <v>#REF!</v>
      </c>
      <c r="L16" s="54" t="s">
        <v>93</v>
      </c>
      <c r="M16" s="158"/>
      <c r="N16" s="158"/>
      <c r="O16" s="158"/>
      <c r="P16" s="158"/>
      <c r="Q16" s="158">
        <f>'FAC 2012-2018 BUS'!AE24</f>
        <v>0</v>
      </c>
      <c r="R16" s="158">
        <f>'FAC 2012-2018 BUS'!AE54</f>
        <v>0</v>
      </c>
      <c r="S16" s="158">
        <f>'FAC 2012-2018 BUS'!AE84</f>
        <v>6.117966208141667E-3</v>
      </c>
      <c r="T16" s="158">
        <f>'FAC 2012-2018 BUS'!AE114</f>
        <v>0</v>
      </c>
    </row>
    <row r="17" spans="2:20" hidden="1" x14ac:dyDescent="0.25">
      <c r="B17" s="35"/>
      <c r="C17" s="156"/>
      <c r="D17" s="156"/>
      <c r="E17" s="156"/>
      <c r="F17" s="156"/>
      <c r="G17" s="156" t="e">
        <f>#REF!</f>
        <v>#REF!</v>
      </c>
      <c r="H17" s="156" t="e">
        <f>#REF!</f>
        <v>#REF!</v>
      </c>
      <c r="I17" s="156" t="e">
        <f>#REF!</f>
        <v>#REF!</v>
      </c>
      <c r="J17" s="156" t="e">
        <f>#REF!</f>
        <v>#REF!</v>
      </c>
      <c r="L17" s="35"/>
      <c r="M17" s="156"/>
      <c r="N17" s="156"/>
      <c r="O17" s="156"/>
      <c r="P17" s="156"/>
      <c r="Q17" s="156">
        <f>'FAC 2012-2018 BUS'!AE25</f>
        <v>0</v>
      </c>
      <c r="R17" s="156">
        <f>'FAC 2012-2018 BUS'!AE55</f>
        <v>0</v>
      </c>
      <c r="S17" s="156" t="e">
        <f>#REF!</f>
        <v>#REF!</v>
      </c>
      <c r="T17" s="156">
        <f>'FAC 2012-2018 BUS'!AE115</f>
        <v>0</v>
      </c>
    </row>
    <row r="18" spans="2:20" x14ac:dyDescent="0.25">
      <c r="B18" s="35" t="s">
        <v>56</v>
      </c>
      <c r="C18" s="156"/>
      <c r="D18" s="156"/>
      <c r="E18" s="156"/>
      <c r="F18" s="156"/>
      <c r="G18" s="156" t="e">
        <f>#REF!</f>
        <v>#REF!</v>
      </c>
      <c r="H18" s="156" t="e">
        <f>#REF!</f>
        <v>#REF!</v>
      </c>
      <c r="I18" s="156" t="e">
        <f>#REF!</f>
        <v>#REF!</v>
      </c>
      <c r="J18" s="156" t="e">
        <f>#REF!</f>
        <v>#REF!</v>
      </c>
      <c r="L18" s="35" t="s">
        <v>56</v>
      </c>
      <c r="M18" s="156"/>
      <c r="N18" s="156"/>
      <c r="O18" s="156"/>
      <c r="P18" s="156"/>
      <c r="Q18" s="156">
        <f>'FAC 2012-2018 BUS'!AE26</f>
        <v>-0.14788005978856306</v>
      </c>
      <c r="R18" s="156">
        <f>'FAC 2012-2018 BUS'!AE56</f>
        <v>-6.5271112943805457E-2</v>
      </c>
      <c r="S18" s="156">
        <f>'FAC 2012-2018 BUS'!AE86</f>
        <v>-7.7118544479695586E-2</v>
      </c>
      <c r="T18" s="156">
        <f>'FAC 2012-2018 BUS'!AE116</f>
        <v>-0.13748271363839604</v>
      </c>
    </row>
    <row r="19" spans="2:20" hidden="1" x14ac:dyDescent="0.25">
      <c r="B19" s="12" t="s">
        <v>28</v>
      </c>
      <c r="C19" s="156"/>
      <c r="D19" s="156"/>
      <c r="E19" s="156"/>
      <c r="F19" s="156"/>
      <c r="G19" s="156" t="e">
        <f>#REF!</f>
        <v>#REF!</v>
      </c>
      <c r="H19" s="156" t="e">
        <f>#REF!</f>
        <v>#REF!</v>
      </c>
      <c r="I19" s="156" t="e">
        <f>#REF!</f>
        <v>#REF!</v>
      </c>
      <c r="J19" s="156" t="e">
        <f>#REF!</f>
        <v>#REF!</v>
      </c>
      <c r="L19" s="12" t="s">
        <v>28</v>
      </c>
      <c r="M19" s="156"/>
      <c r="N19" s="156"/>
      <c r="O19" s="156"/>
      <c r="P19" s="156"/>
      <c r="Q19" s="156">
        <f>'FAC 2012-2018 BUS'!AE27</f>
        <v>0</v>
      </c>
      <c r="R19" s="156">
        <f>'FAC 2012-2018 BUS'!AE57</f>
        <v>0</v>
      </c>
      <c r="S19" s="156" t="e">
        <f>#REF!</f>
        <v>#REF!</v>
      </c>
      <c r="T19" s="156">
        <f>'FAC 2012-2018 BUS'!AE117</f>
        <v>0</v>
      </c>
    </row>
    <row r="20" spans="2:20" ht="16.5" thickBot="1" x14ac:dyDescent="0.3">
      <c r="B20" s="15" t="s">
        <v>59</v>
      </c>
      <c r="C20" s="159"/>
      <c r="D20" s="159"/>
      <c r="E20" s="159"/>
      <c r="F20" s="159"/>
      <c r="G20" s="159" t="e">
        <f>#REF!</f>
        <v>#REF!</v>
      </c>
      <c r="H20" s="159" t="e">
        <f>#REF!</f>
        <v>#REF!</v>
      </c>
      <c r="I20" s="159" t="e">
        <f>#REF!</f>
        <v>#REF!</v>
      </c>
      <c r="J20" s="159" t="e">
        <f>#REF!</f>
        <v>#REF!</v>
      </c>
      <c r="L20" s="15" t="s">
        <v>59</v>
      </c>
      <c r="M20" s="159"/>
      <c r="N20" s="159"/>
      <c r="O20" s="159"/>
      <c r="P20" s="159"/>
      <c r="Q20" s="159">
        <f>'FAC 2012-2018 BUS'!AE28</f>
        <v>1.7702173643386721E-2</v>
      </c>
      <c r="R20" s="159">
        <f>'FAC 2012-2018 BUS'!AE58</f>
        <v>-7.7418245598081123E-2</v>
      </c>
      <c r="S20" s="159">
        <f>'FAC 2012-2018 BUS'!AE88</f>
        <v>-6.2311208299610774E-2</v>
      </c>
      <c r="T20" s="159">
        <f>'FAC 2012-2018 BUS'!AE118</f>
        <v>7.7707752237887839E-2</v>
      </c>
    </row>
    <row r="21" spans="2:20" ht="17.25" hidden="1" thickTop="1" thickBot="1" x14ac:dyDescent="0.3">
      <c r="B21" s="15" t="s">
        <v>89</v>
      </c>
      <c r="C21" s="160"/>
      <c r="D21" s="160"/>
      <c r="E21" s="160"/>
      <c r="F21" s="160"/>
      <c r="G21" s="160" t="e">
        <f>#REF!</f>
        <v>#REF!</v>
      </c>
      <c r="H21" s="160" t="e">
        <f>#REF!</f>
        <v>#REF!</v>
      </c>
      <c r="I21" s="160" t="e">
        <f>#REF!</f>
        <v>#REF!</v>
      </c>
      <c r="J21" s="160" t="e">
        <f>#REF!</f>
        <v>#REF!</v>
      </c>
      <c r="L21" s="15" t="s">
        <v>89</v>
      </c>
      <c r="M21" s="160"/>
      <c r="N21" s="160"/>
      <c r="O21" s="160"/>
      <c r="P21" s="160"/>
      <c r="Q21" s="160">
        <f>'FAC 2012-2018 BUS'!AE29</f>
        <v>-0.13017788614517634</v>
      </c>
      <c r="R21" s="160">
        <f>'FAC 2012-2018 BUS'!AE59</f>
        <v>-0.14268935854188658</v>
      </c>
      <c r="S21" s="160" t="e">
        <f>#REF!</f>
        <v>#REF!</v>
      </c>
      <c r="T21" s="160">
        <f>'FAC 2012-2018 BUS'!AE119</f>
        <v>-5.9774961400508198E-2</v>
      </c>
    </row>
    <row r="22" spans="2:20" ht="17.25" thickTop="1" thickBot="1" x14ac:dyDescent="0.3">
      <c r="B22" s="140" t="s">
        <v>96</v>
      </c>
      <c r="C22" s="160"/>
      <c r="D22" s="160"/>
      <c r="E22" s="160"/>
      <c r="F22" s="160"/>
      <c r="G22" s="160" t="e">
        <f>#REF!</f>
        <v>#REF!</v>
      </c>
      <c r="H22" s="160" t="e">
        <f>#REF!</f>
        <v>#REF!</v>
      </c>
      <c r="I22" s="160" t="e">
        <f>#REF!</f>
        <v>#REF!</v>
      </c>
      <c r="J22" s="160" t="e">
        <f>#REF!</f>
        <v>#REF!</v>
      </c>
      <c r="L22" s="140" t="s">
        <v>96</v>
      </c>
      <c r="M22" s="160"/>
      <c r="N22" s="160"/>
      <c r="O22" s="160"/>
      <c r="P22" s="160"/>
      <c r="Q22" s="160">
        <f>'FAC 2012-2018 BUS'!AE30</f>
        <v>-0.13017788614517634</v>
      </c>
      <c r="R22" s="160">
        <f>'FAC 2012-2018 BUS'!AE60</f>
        <v>-0.14268935854188658</v>
      </c>
      <c r="S22" s="160">
        <f>'FAC 2012-2018 BUS'!AE90</f>
        <v>-0.13942975277930636</v>
      </c>
      <c r="T22" s="160">
        <f>'FAC 2012-2018 BUS'!AE120</f>
        <v>-5.9774961400508198E-2</v>
      </c>
    </row>
    <row r="23" spans="2:20" ht="16.5" thickTop="1" x14ac:dyDescent="0.25">
      <c r="B23" s="25"/>
      <c r="C23" s="162"/>
      <c r="D23" s="162"/>
      <c r="E23" s="162"/>
      <c r="F23" s="162"/>
      <c r="G23" s="162"/>
      <c r="H23" s="162"/>
      <c r="I23" s="162"/>
      <c r="J23" s="162"/>
      <c r="L23" s="25"/>
      <c r="M23" s="162"/>
      <c r="N23" s="162"/>
      <c r="O23" s="162"/>
      <c r="P23" s="162"/>
      <c r="Q23" s="162"/>
      <c r="R23" s="162"/>
      <c r="S23" s="162"/>
      <c r="T23" s="162"/>
    </row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3"/>
  <sheetViews>
    <sheetView showGridLines="0" topLeftCell="H1" workbookViewId="0">
      <selection activeCell="R26" sqref="R26"/>
    </sheetView>
  </sheetViews>
  <sheetFormatPr defaultColWidth="8.875" defaultRowHeight="15.75" x14ac:dyDescent="0.25"/>
  <cols>
    <col min="1" max="1" width="4.125" customWidth="1"/>
    <col min="2" max="2" width="27" customWidth="1"/>
    <col min="3" max="3" width="8.375" bestFit="1" customWidth="1"/>
    <col min="4" max="4" width="8" bestFit="1" customWidth="1"/>
    <col min="5" max="5" width="8" hidden="1" customWidth="1"/>
    <col min="6" max="6" width="7.375" bestFit="1" customWidth="1"/>
    <col min="7" max="7" width="8.375" bestFit="1" customWidth="1"/>
    <col min="8" max="8" width="8" bestFit="1" customWidth="1"/>
    <col min="9" max="9" width="8" hidden="1" customWidth="1"/>
    <col min="10" max="10" width="7.375" bestFit="1" customWidth="1"/>
    <col min="11" max="11" width="5.125" customWidth="1"/>
    <col min="12" max="12" width="26.87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75" bestFit="1" customWidth="1"/>
  </cols>
  <sheetData>
    <row r="2" spans="2:21" x14ac:dyDescent="0.25">
      <c r="B2" s="161" t="s">
        <v>104</v>
      </c>
      <c r="L2" s="161" t="s">
        <v>105</v>
      </c>
    </row>
    <row r="3" spans="2:21" ht="16.5" thickBot="1" x14ac:dyDescent="0.3"/>
    <row r="4" spans="2:21" ht="16.5" thickTop="1" x14ac:dyDescent="0.25">
      <c r="B4" s="151"/>
      <c r="C4" s="167" t="s">
        <v>103</v>
      </c>
      <c r="D4" s="167"/>
      <c r="E4" s="167"/>
      <c r="F4" s="167"/>
      <c r="G4" s="167" t="s">
        <v>97</v>
      </c>
      <c r="H4" s="167"/>
      <c r="I4" s="167"/>
      <c r="J4" s="167"/>
      <c r="L4" s="151"/>
      <c r="M4" s="167" t="s">
        <v>103</v>
      </c>
      <c r="N4" s="167"/>
      <c r="O4" s="167"/>
      <c r="P4" s="167"/>
      <c r="Q4" s="167" t="s">
        <v>97</v>
      </c>
      <c r="R4" s="167"/>
      <c r="S4" s="167"/>
      <c r="T4" s="167"/>
    </row>
    <row r="5" spans="2:21" x14ac:dyDescent="0.25">
      <c r="B5" s="14" t="s">
        <v>23</v>
      </c>
      <c r="C5" s="37" t="s">
        <v>98</v>
      </c>
      <c r="D5" s="37" t="s">
        <v>99</v>
      </c>
      <c r="E5" s="37" t="s">
        <v>100</v>
      </c>
      <c r="F5" s="37" t="s">
        <v>58</v>
      </c>
      <c r="G5" s="37" t="s">
        <v>98</v>
      </c>
      <c r="H5" s="37" t="s">
        <v>99</v>
      </c>
      <c r="I5" s="37" t="s">
        <v>100</v>
      </c>
      <c r="J5" s="37" t="s">
        <v>58</v>
      </c>
      <c r="L5" s="14" t="s">
        <v>23</v>
      </c>
      <c r="M5" s="37" t="s">
        <v>98</v>
      </c>
      <c r="N5" s="37" t="s">
        <v>99</v>
      </c>
      <c r="O5" s="37" t="s">
        <v>100</v>
      </c>
      <c r="P5" s="37" t="s">
        <v>58</v>
      </c>
      <c r="Q5" s="37" t="s">
        <v>98</v>
      </c>
      <c r="R5" s="37" t="s">
        <v>99</v>
      </c>
      <c r="S5" s="37" t="s">
        <v>100</v>
      </c>
      <c r="T5" s="37" t="s">
        <v>58</v>
      </c>
    </row>
    <row r="6" spans="2:21" hidden="1" x14ac:dyDescent="0.25">
      <c r="B6" s="35" t="s">
        <v>67</v>
      </c>
      <c r="C6" s="156" t="e">
        <f>#REF!</f>
        <v>#REF!</v>
      </c>
      <c r="D6" s="156" t="e">
        <f>#REF!</f>
        <v>#REF!</v>
      </c>
      <c r="E6" s="156"/>
      <c r="F6" s="156" t="e">
        <f>#REF!</f>
        <v>#REF!</v>
      </c>
      <c r="G6" s="156" t="e">
        <f>#REF!</f>
        <v>#REF!</v>
      </c>
      <c r="H6" s="156" t="e">
        <f>#REF!</f>
        <v>#REF!</v>
      </c>
      <c r="I6" s="156"/>
      <c r="J6" s="156" t="e">
        <f>#REF!</f>
        <v>#REF!</v>
      </c>
      <c r="L6" s="35" t="s">
        <v>67</v>
      </c>
      <c r="M6" s="156" t="str">
        <f>'FAC 2012-2018 RAIL'!I13</f>
        <v>-</v>
      </c>
      <c r="N6" s="156" t="str">
        <f>'FAC 2012-2018 RAIL'!I43</f>
        <v>-</v>
      </c>
      <c r="O6" s="156"/>
      <c r="P6" s="156" t="str">
        <f>'FAC 2012-2018 RAIL'!I104</f>
        <v>-</v>
      </c>
      <c r="Q6" s="156">
        <f>'FAC 2012-2018 RAIL'!AE13</f>
        <v>0</v>
      </c>
      <c r="R6" s="156">
        <f>'FAC 2012-2018 RAIL'!AE43</f>
        <v>0</v>
      </c>
      <c r="S6" s="156"/>
      <c r="T6" s="156">
        <f>'FAC 2012-2018 RAIL'!AE104</f>
        <v>0</v>
      </c>
    </row>
    <row r="7" spans="2:21" x14ac:dyDescent="0.25">
      <c r="B7" s="35" t="s">
        <v>67</v>
      </c>
      <c r="C7" s="156"/>
      <c r="D7" s="156"/>
      <c r="E7" s="156"/>
      <c r="F7" s="156"/>
      <c r="G7" s="156"/>
      <c r="H7" s="156"/>
      <c r="I7" s="156"/>
      <c r="J7" s="156"/>
      <c r="L7" s="35" t="s">
        <v>67</v>
      </c>
      <c r="M7" s="156">
        <f>'FAC 2012-2018 RAIL'!I14</f>
        <v>9.2596821404809182E-2</v>
      </c>
      <c r="N7" s="156">
        <f>'FAC 2012-2018 RAIL'!I44</f>
        <v>0.20512637389176813</v>
      </c>
      <c r="O7" s="156"/>
      <c r="P7" s="156">
        <f>'FAC 2012-2018 RAIL'!I105</f>
        <v>3.3747221380361569E-2</v>
      </c>
      <c r="Q7" s="156">
        <f>'FAC 2012-2018 RAIL'!AE14</f>
        <v>6.8645257492011016E-2</v>
      </c>
      <c r="R7" s="156">
        <f>'FAC 2012-2018 RAIL'!AE44</f>
        <v>0.12628255173957662</v>
      </c>
      <c r="S7" s="156"/>
      <c r="T7" s="156">
        <f>'FAC 2012-2018 RAIL'!AE105</f>
        <v>1.7717389737642083E-2</v>
      </c>
      <c r="U7" s="166"/>
    </row>
    <row r="8" spans="2:21" x14ac:dyDescent="0.25">
      <c r="B8" s="35" t="s">
        <v>91</v>
      </c>
      <c r="C8" s="156" t="e">
        <f>#REF!</f>
        <v>#REF!</v>
      </c>
      <c r="D8" s="156" t="e">
        <f>#REF!</f>
        <v>#REF!</v>
      </c>
      <c r="E8" s="156"/>
      <c r="F8" s="156" t="e">
        <f>#REF!</f>
        <v>#REF!</v>
      </c>
      <c r="G8" s="156" t="e">
        <f>#REF!</f>
        <v>#REF!</v>
      </c>
      <c r="H8" s="156" t="e">
        <f>#REF!</f>
        <v>#REF!</v>
      </c>
      <c r="I8" s="156"/>
      <c r="J8" s="156" t="e">
        <f>#REF!</f>
        <v>#REF!</v>
      </c>
      <c r="L8" s="35" t="s">
        <v>91</v>
      </c>
      <c r="M8" s="156">
        <f>'FAC 2012-2018 RAIL'!I15</f>
        <v>0.13134870496894835</v>
      </c>
      <c r="N8" s="156">
        <f>'FAC 2012-2018 RAIL'!I45</f>
        <v>7.8918899653117824E-2</v>
      </c>
      <c r="O8" s="156"/>
      <c r="P8" s="156">
        <f>'FAC 2012-2018 RAIL'!I106</f>
        <v>0.15282973628165708</v>
      </c>
      <c r="Q8" s="156">
        <f>'FAC 2012-2018 RAIL'!AE15</f>
        <v>-2.9950379105801731E-2</v>
      </c>
      <c r="R8" s="156">
        <f>'FAC 2012-2018 RAIL'!AE45</f>
        <v>-8.7484014782589267E-3</v>
      </c>
      <c r="S8" s="156"/>
      <c r="T8" s="156">
        <f>'FAC 2012-2018 RAIL'!AE106</f>
        <v>-3.4509579065183107E-2</v>
      </c>
      <c r="U8" s="166"/>
    </row>
    <row r="9" spans="2:21" x14ac:dyDescent="0.25">
      <c r="B9" s="35" t="s">
        <v>87</v>
      </c>
      <c r="C9" s="156" t="e">
        <f>#REF!</f>
        <v>#REF!</v>
      </c>
      <c r="D9" s="156" t="e">
        <f>#REF!</f>
        <v>#REF!</v>
      </c>
      <c r="E9" s="156"/>
      <c r="F9" s="156" t="e">
        <f>#REF!</f>
        <v>#REF!</v>
      </c>
      <c r="G9" s="156" t="e">
        <f>#REF!</f>
        <v>#REF!</v>
      </c>
      <c r="H9" s="156" t="e">
        <f>#REF!</f>
        <v>#REF!</v>
      </c>
      <c r="I9" s="156"/>
      <c r="J9" s="156" t="e">
        <f>#REF!</f>
        <v>#REF!</v>
      </c>
      <c r="L9" s="35" t="s">
        <v>87</v>
      </c>
      <c r="M9" s="156">
        <f>'FAC 2012-2018 RAIL'!I16</f>
        <v>4.9560421720312497E-2</v>
      </c>
      <c r="N9" s="156">
        <f>'FAC 2012-2018 RAIL'!I46</f>
        <v>5.2979078145858338E-2</v>
      </c>
      <c r="O9" s="156"/>
      <c r="P9" s="156">
        <f>'FAC 2012-2018 RAIL'!I107</f>
        <v>6.8027813555046501E-2</v>
      </c>
      <c r="Q9" s="156">
        <f>'FAC 2012-2018 RAIL'!AE16</f>
        <v>2.1255522108936043E-2</v>
      </c>
      <c r="R9" s="156">
        <f>'FAC 2012-2018 RAIL'!AE46</f>
        <v>2.0674256682195573E-2</v>
      </c>
      <c r="S9" s="156"/>
      <c r="T9" s="156">
        <f>'FAC 2012-2018 RAIL'!AE107</f>
        <v>2.2011533868487858E-2</v>
      </c>
      <c r="U9" s="166"/>
    </row>
    <row r="10" spans="2:21" x14ac:dyDescent="0.25">
      <c r="B10" s="35" t="s">
        <v>88</v>
      </c>
      <c r="C10" s="156" t="e">
        <f>#REF!</f>
        <v>#REF!</v>
      </c>
      <c r="D10" s="156" t="e">
        <f>#REF!</f>
        <v>#REF!</v>
      </c>
      <c r="E10" s="156"/>
      <c r="F10" s="156" t="e">
        <f>#REF!</f>
        <v>#REF!</v>
      </c>
      <c r="G10" s="156" t="e">
        <f>#REF!</f>
        <v>#REF!</v>
      </c>
      <c r="H10" s="156" t="e">
        <f>#REF!</f>
        <v>#REF!</v>
      </c>
      <c r="I10" s="156"/>
      <c r="J10" s="156" t="e">
        <f>#REF!</f>
        <v>#REF!</v>
      </c>
      <c r="L10" s="35" t="s">
        <v>88</v>
      </c>
      <c r="M10" s="156">
        <f>'FAC 2012-2018 RAIL'!I17</f>
        <v>-0.29028299333458585</v>
      </c>
      <c r="N10" s="156">
        <f>'FAC 2012-2018 RAIL'!I47</f>
        <v>-0.28420136687953013</v>
      </c>
      <c r="O10" s="156"/>
      <c r="P10" s="156">
        <f>'FAC 2012-2018 RAIL'!I108</f>
        <v>-0.28941668897379358</v>
      </c>
      <c r="Q10" s="156">
        <f>'FAC 2012-2018 RAIL'!AE17</f>
        <v>-5.6380108191147908E-2</v>
      </c>
      <c r="R10" s="156">
        <f>'FAC 2012-2018 RAIL'!AE47</f>
        <v>-5.2895017281870432E-2</v>
      </c>
      <c r="S10" s="156"/>
      <c r="T10" s="156">
        <f>'FAC 2012-2018 RAIL'!AE108</f>
        <v>-5.8255452987317477E-2</v>
      </c>
      <c r="U10" s="166"/>
    </row>
    <row r="11" spans="2:21" x14ac:dyDescent="0.25">
      <c r="B11" s="35" t="s">
        <v>92</v>
      </c>
      <c r="C11" s="156" t="e">
        <f>#REF!</f>
        <v>#REF!</v>
      </c>
      <c r="D11" s="156" t="e">
        <f>#REF!</f>
        <v>#REF!</v>
      </c>
      <c r="E11" s="156"/>
      <c r="F11" s="156" t="e">
        <f>#REF!</f>
        <v>#REF!</v>
      </c>
      <c r="G11" s="156" t="e">
        <f>#REF!</f>
        <v>#REF!</v>
      </c>
      <c r="H11" s="156" t="e">
        <f>#REF!</f>
        <v>#REF!</v>
      </c>
      <c r="I11" s="156"/>
      <c r="J11" s="156" t="e">
        <f>#REF!</f>
        <v>#REF!</v>
      </c>
      <c r="L11" s="35" t="s">
        <v>92</v>
      </c>
      <c r="M11" s="156">
        <f>'FAC 2012-2018 RAIL'!I18</f>
        <v>-7.7305475828498227E-2</v>
      </c>
      <c r="N11" s="156">
        <f>'FAC 2012-2018 RAIL'!I48</f>
        <v>-0.13176578834954045</v>
      </c>
      <c r="O11" s="156"/>
      <c r="P11" s="156">
        <f>'FAC 2012-2018 RAIL'!I109</f>
        <v>-4.7603935258648034E-2</v>
      </c>
      <c r="Q11" s="156">
        <f>'FAC 2012-2018 RAIL'!AE18</f>
        <v>-3.9707578721514519E-3</v>
      </c>
      <c r="R11" s="156">
        <f>'FAC 2012-2018 RAIL'!AE48</f>
        <v>-6.151616380340722E-3</v>
      </c>
      <c r="S11" s="156"/>
      <c r="T11" s="156">
        <f>'FAC 2012-2018 RAIL'!AE109</f>
        <v>-7.7799925741076272E-3</v>
      </c>
      <c r="U11" s="166"/>
    </row>
    <row r="12" spans="2:21" x14ac:dyDescent="0.25">
      <c r="B12" s="35" t="s">
        <v>86</v>
      </c>
      <c r="C12" s="156" t="e">
        <f>#REF!</f>
        <v>#REF!</v>
      </c>
      <c r="D12" s="156" t="e">
        <f>#REF!</f>
        <v>#REF!</v>
      </c>
      <c r="E12" s="156"/>
      <c r="F12" s="156" t="e">
        <f>#REF!</f>
        <v>#REF!</v>
      </c>
      <c r="G12" s="156" t="e">
        <f>#REF!</f>
        <v>#REF!</v>
      </c>
      <c r="H12" s="156" t="e">
        <f>#REF!</f>
        <v>#REF!</v>
      </c>
      <c r="I12" s="156"/>
      <c r="J12" s="156" t="e">
        <f>#REF!</f>
        <v>#REF!</v>
      </c>
      <c r="L12" s="35" t="s">
        <v>86</v>
      </c>
      <c r="M12" s="156">
        <f>'FAC 2012-2018 RAIL'!I19</f>
        <v>1.0513681274416875E-2</v>
      </c>
      <c r="N12" s="156">
        <f>'FAC 2012-2018 RAIL'!I49</f>
        <v>-1.7461212179238461E-2</v>
      </c>
      <c r="O12" s="156"/>
      <c r="P12" s="156">
        <f>'FAC 2012-2018 RAIL'!I110</f>
        <v>-1.6923718250433928E-2</v>
      </c>
      <c r="Q12" s="156">
        <f>'FAC 2012-2018 RAIL'!AE19</f>
        <v>1.2701424406666325E-3</v>
      </c>
      <c r="R12" s="156">
        <f>'FAC 2012-2018 RAIL'!AE49</f>
        <v>-1.2474073107131031E-3</v>
      </c>
      <c r="S12" s="156"/>
      <c r="T12" s="156">
        <f>'FAC 2012-2018 RAIL'!AE110</f>
        <v>-5.0996655068495074E-3</v>
      </c>
      <c r="U12" s="166"/>
    </row>
    <row r="13" spans="2:21" x14ac:dyDescent="0.25">
      <c r="B13" s="35" t="s">
        <v>82</v>
      </c>
      <c r="C13" s="156" t="e">
        <f>#REF!</f>
        <v>#REF!</v>
      </c>
      <c r="D13" s="156" t="e">
        <f>#REF!</f>
        <v>#REF!</v>
      </c>
      <c r="E13" s="156"/>
      <c r="F13" s="156" t="e">
        <f>#REF!</f>
        <v>#REF!</v>
      </c>
      <c r="G13" s="156" t="e">
        <f>#REF!</f>
        <v>#REF!</v>
      </c>
      <c r="H13" s="156" t="e">
        <f>#REF!</f>
        <v>#REF!</v>
      </c>
      <c r="I13" s="156"/>
      <c r="J13" s="156" t="e">
        <f>#REF!</f>
        <v>#REF!</v>
      </c>
      <c r="L13" s="35" t="s">
        <v>82</v>
      </c>
      <c r="M13" s="156">
        <f>'FAC 2012-2018 RAIL'!I20</f>
        <v>0.11153762909610432</v>
      </c>
      <c r="N13" s="156">
        <f>'FAC 2012-2018 RAIL'!I50</f>
        <v>9.0151457962822645E-2</v>
      </c>
      <c r="O13" s="156"/>
      <c r="P13" s="156">
        <f>'FAC 2012-2018 RAIL'!I111</f>
        <v>8.3566354398319831E-2</v>
      </c>
      <c r="Q13" s="156">
        <f>'FAC 2012-2018 RAIL'!AE20</f>
        <v>-2.5827867192576019E-2</v>
      </c>
      <c r="R13" s="156">
        <f>'FAC 2012-2018 RAIL'!AE50</f>
        <v>-2.268528676110795E-2</v>
      </c>
      <c r="S13" s="156"/>
      <c r="T13" s="156">
        <f>'FAC 2012-2018 RAIL'!AE111</f>
        <v>-2.0793460498888239E-2</v>
      </c>
      <c r="U13" s="166"/>
    </row>
    <row r="14" spans="2:21" x14ac:dyDescent="0.25">
      <c r="B14" s="35" t="s">
        <v>83</v>
      </c>
      <c r="C14" s="156" t="e">
        <f>#REF!</f>
        <v>#REF!</v>
      </c>
      <c r="D14" s="156" t="e">
        <f>#REF!</f>
        <v>#REF!</v>
      </c>
      <c r="E14" s="156"/>
      <c r="F14" s="156" t="e">
        <f>#REF!</f>
        <v>#REF!</v>
      </c>
      <c r="G14" s="156" t="e">
        <f>#REF!</f>
        <v>#REF!</v>
      </c>
      <c r="H14" s="156" t="e">
        <f>#REF!</f>
        <v>#REF!</v>
      </c>
      <c r="I14" s="156"/>
      <c r="J14" s="156" t="e">
        <f>#REF!</f>
        <v>#REF!</v>
      </c>
      <c r="L14" s="35" t="s">
        <v>83</v>
      </c>
      <c r="M14" s="156">
        <f>'FAC 2012-2018 RAIL'!I21</f>
        <v>0.25765614617021693</v>
      </c>
      <c r="N14" s="156">
        <f>'FAC 2012-2018 RAIL'!I51</f>
        <v>0.35086457141226468</v>
      </c>
      <c r="O14" s="156"/>
      <c r="P14" s="156">
        <f>'FAC 2012-2018 RAIL'!I112</f>
        <v>0.12195121951219523</v>
      </c>
      <c r="Q14" s="156">
        <f>'FAC 2012-2018 RAIL'!AE21</f>
        <v>-1.5718217937319392E-2</v>
      </c>
      <c r="R14" s="156">
        <f>'FAC 2012-2018 RAIL'!AE51</f>
        <v>-2.1116510125670136E-2</v>
      </c>
      <c r="S14" s="156"/>
      <c r="T14" s="156">
        <f>'FAC 2012-2018 RAIL'!AE112</f>
        <v>-6.8243701132084883E-3</v>
      </c>
      <c r="U14" s="166"/>
    </row>
    <row r="15" spans="2:21" x14ac:dyDescent="0.25">
      <c r="B15" s="14" t="s">
        <v>85</v>
      </c>
      <c r="C15" s="157" t="e">
        <f>#REF!</f>
        <v>#REF!</v>
      </c>
      <c r="D15" s="157" t="e">
        <f>#REF!</f>
        <v>#REF!</v>
      </c>
      <c r="E15" s="157"/>
      <c r="F15" s="157" t="e">
        <f>#REF!</f>
        <v>#REF!</v>
      </c>
      <c r="G15" s="157" t="e">
        <f>#REF!</f>
        <v>#REF!</v>
      </c>
      <c r="H15" s="157" t="e">
        <f>#REF!</f>
        <v>#REF!</v>
      </c>
      <c r="I15" s="157"/>
      <c r="J15" s="157" t="e">
        <f>#REF!</f>
        <v>#REF!</v>
      </c>
      <c r="L15" s="14" t="s">
        <v>85</v>
      </c>
      <c r="M15" s="156" t="str">
        <f>'FAC 2012-2018 RAIL'!I23</f>
        <v>-</v>
      </c>
      <c r="N15" s="156" t="str">
        <f>'FAC 2012-2018 RAIL'!I52</f>
        <v>-</v>
      </c>
      <c r="O15" s="156"/>
      <c r="P15" s="156" t="str">
        <f>'FAC 2012-2018 RAIL'!I114</f>
        <v>-</v>
      </c>
      <c r="Q15" s="156">
        <f>'FAC 2012-2018 RAIL'!AE23</f>
        <v>-1.5845616697743883E-2</v>
      </c>
      <c r="R15" s="156">
        <f>'FAC 2012-2018 RAIL'!AE52</f>
        <v>-1.3020094523920193E-2</v>
      </c>
      <c r="S15" s="156"/>
      <c r="T15" s="156">
        <f>'FAC 2012-2018 RAIL'!AE114</f>
        <v>-2.5812752377822115E-2</v>
      </c>
      <c r="U15" s="166"/>
    </row>
    <row r="16" spans="2:21" x14ac:dyDescent="0.25">
      <c r="B16" s="54" t="s">
        <v>93</v>
      </c>
      <c r="C16" s="158"/>
      <c r="D16" s="158"/>
      <c r="E16" s="158"/>
      <c r="F16" s="158"/>
      <c r="G16" s="158" t="e">
        <f>#REF!</f>
        <v>#REF!</v>
      </c>
      <c r="H16" s="158" t="e">
        <f>#REF!</f>
        <v>#REF!</v>
      </c>
      <c r="I16" s="158"/>
      <c r="J16" s="158" t="e">
        <f>#REF!</f>
        <v>#REF!</v>
      </c>
      <c r="L16" s="54" t="s">
        <v>93</v>
      </c>
      <c r="M16" s="158"/>
      <c r="N16" s="158"/>
      <c r="O16" s="158"/>
      <c r="P16" s="158"/>
      <c r="Q16" s="158">
        <f>'FAC 2012-2018 RAIL'!AE24</f>
        <v>1.7242665896918599E-2</v>
      </c>
      <c r="R16" s="158">
        <f>'FAC 2012-2018 RAIL'!AE53</f>
        <v>1.9118460617773114E-2</v>
      </c>
      <c r="S16" s="158"/>
      <c r="T16" s="158">
        <f>'FAC 2012-2018 RAIL'!AE115</f>
        <v>0</v>
      </c>
    </row>
    <row r="17" spans="2:20" hidden="1" x14ac:dyDescent="0.25">
      <c r="B17" s="35"/>
      <c r="C17" s="156"/>
      <c r="D17" s="156"/>
      <c r="E17" s="156"/>
      <c r="F17" s="156"/>
      <c r="G17" s="156" t="e">
        <f>#REF!</f>
        <v>#REF!</v>
      </c>
      <c r="H17" s="156" t="e">
        <f>#REF!</f>
        <v>#REF!</v>
      </c>
      <c r="I17" s="156"/>
      <c r="J17" s="156" t="e">
        <f>#REF!</f>
        <v>#REF!</v>
      </c>
      <c r="L17" s="35"/>
      <c r="M17" s="156"/>
      <c r="N17" s="156"/>
      <c r="O17" s="156"/>
      <c r="P17" s="156"/>
      <c r="Q17" s="156">
        <f>'FAC 2012-2018 RAIL'!AE25</f>
        <v>0</v>
      </c>
      <c r="R17" s="156">
        <f>'FAC 2012-2018 RAIL'!AE54</f>
        <v>0</v>
      </c>
      <c r="S17" s="156"/>
      <c r="T17" s="156">
        <f>'FAC 2012-2018 RAIL'!AE116</f>
        <v>0</v>
      </c>
    </row>
    <row r="18" spans="2:20" x14ac:dyDescent="0.25">
      <c r="B18" s="35" t="s">
        <v>56</v>
      </c>
      <c r="C18" s="156"/>
      <c r="D18" s="156"/>
      <c r="E18" s="156"/>
      <c r="F18" s="156"/>
      <c r="G18" s="156" t="e">
        <f>#REF!</f>
        <v>#REF!</v>
      </c>
      <c r="H18" s="156" t="e">
        <f>#REF!</f>
        <v>#REF!</v>
      </c>
      <c r="I18" s="156"/>
      <c r="J18" s="156" t="e">
        <f>#REF!</f>
        <v>#REF!</v>
      </c>
      <c r="L18" s="35" t="s">
        <v>56</v>
      </c>
      <c r="M18" s="156"/>
      <c r="N18" s="156"/>
      <c r="O18" s="156"/>
      <c r="P18" s="156"/>
      <c r="Q18" s="156">
        <f>'FAC 2012-2018 RAIL'!AE26</f>
        <v>-3.9991491009687921E-2</v>
      </c>
      <c r="R18" s="156">
        <f>'FAC 2012-2018 RAIL'!AE55</f>
        <v>4.1101695107080928E-2</v>
      </c>
      <c r="S18" s="156"/>
      <c r="T18" s="156">
        <f>'FAC 2012-2018 RAIL'!AE117</f>
        <v>-0.117868390475675</v>
      </c>
    </row>
    <row r="19" spans="2:20" hidden="1" x14ac:dyDescent="0.25">
      <c r="B19" s="12" t="s">
        <v>28</v>
      </c>
      <c r="C19" s="156"/>
      <c r="D19" s="156"/>
      <c r="E19" s="156"/>
      <c r="F19" s="156"/>
      <c r="G19" s="156" t="e">
        <f>#REF!</f>
        <v>#REF!</v>
      </c>
      <c r="H19" s="156" t="e">
        <f>#REF!</f>
        <v>#REF!</v>
      </c>
      <c r="I19" s="156"/>
      <c r="J19" s="156" t="e">
        <f>#REF!</f>
        <v>#REF!</v>
      </c>
      <c r="L19" s="12" t="s">
        <v>28</v>
      </c>
      <c r="M19" s="156"/>
      <c r="N19" s="156"/>
      <c r="O19" s="156"/>
      <c r="P19" s="156"/>
      <c r="Q19" s="156">
        <f>'FAC 2012-2018 RAIL'!AE27</f>
        <v>0</v>
      </c>
      <c r="R19" s="156">
        <f>'FAC 2012-2018 RAIL'!AE56</f>
        <v>0</v>
      </c>
      <c r="S19" s="156"/>
      <c r="T19" s="156">
        <f>'FAC 2012-2018 RAIL'!AE118</f>
        <v>0</v>
      </c>
    </row>
    <row r="20" spans="2:20" ht="16.5" thickBot="1" x14ac:dyDescent="0.3">
      <c r="B20" s="15" t="s">
        <v>59</v>
      </c>
      <c r="C20" s="159"/>
      <c r="D20" s="159"/>
      <c r="E20" s="159"/>
      <c r="F20" s="159"/>
      <c r="G20" s="159" t="e">
        <f>#REF!</f>
        <v>#REF!</v>
      </c>
      <c r="H20" s="159" t="e">
        <f>#REF!</f>
        <v>#REF!</v>
      </c>
      <c r="I20" s="159"/>
      <c r="J20" s="159" t="e">
        <f>#REF!</f>
        <v>#REF!</v>
      </c>
      <c r="L20" s="15" t="s">
        <v>59</v>
      </c>
      <c r="M20" s="159"/>
      <c r="N20" s="159"/>
      <c r="O20" s="159"/>
      <c r="P20" s="159"/>
      <c r="Q20" s="159">
        <f>'FAC 2012-2018 RAIL'!AE28</f>
        <v>1.0619730996807478E-2</v>
      </c>
      <c r="R20" s="159">
        <f>'FAC 2012-2018 RAIL'!AE57</f>
        <v>-5.9322299317295914E-2</v>
      </c>
      <c r="S20" s="159"/>
      <c r="T20" s="159">
        <f>'FAC 2012-2018 RAIL'!AE119</f>
        <v>0.1517692109904849</v>
      </c>
    </row>
    <row r="21" spans="2:20" ht="17.25" hidden="1" thickTop="1" thickBot="1" x14ac:dyDescent="0.3">
      <c r="B21" s="15" t="s">
        <v>89</v>
      </c>
      <c r="C21" s="160"/>
      <c r="D21" s="160"/>
      <c r="E21" s="160"/>
      <c r="F21" s="160"/>
      <c r="G21" s="160" t="e">
        <f>#REF!</f>
        <v>#REF!</v>
      </c>
      <c r="H21" s="160" t="e">
        <f>#REF!</f>
        <v>#REF!</v>
      </c>
      <c r="I21" s="160"/>
      <c r="J21" s="160" t="e">
        <f>#REF!</f>
        <v>#REF!</v>
      </c>
      <c r="L21" s="15" t="s">
        <v>89</v>
      </c>
      <c r="M21" s="160"/>
      <c r="N21" s="160"/>
      <c r="O21" s="160"/>
      <c r="P21" s="160"/>
      <c r="Q21" s="160">
        <f>'FAC 2012-2018 RAIL'!AE29</f>
        <v>-2.9371760012880443E-2</v>
      </c>
      <c r="R21" s="160">
        <f>'FAC 2012-2018 RAIL'!AE58</f>
        <v>-1.8220604210214986E-2</v>
      </c>
      <c r="S21" s="160"/>
      <c r="T21" s="160">
        <f>'FAC 2012-2018 RAIL'!AE120</f>
        <v>3.3900820514809915E-2</v>
      </c>
    </row>
    <row r="22" spans="2:20" ht="17.25" thickTop="1" thickBot="1" x14ac:dyDescent="0.3">
      <c r="B22" s="140" t="s">
        <v>96</v>
      </c>
      <c r="C22" s="160"/>
      <c r="D22" s="160"/>
      <c r="E22" s="160"/>
      <c r="F22" s="160"/>
      <c r="G22" s="160" t="e">
        <f>#REF!</f>
        <v>#REF!</v>
      </c>
      <c r="H22" s="160" t="e">
        <f>#REF!</f>
        <v>#REF!</v>
      </c>
      <c r="I22" s="160"/>
      <c r="J22" s="160" t="e">
        <f>#REF!</f>
        <v>#REF!</v>
      </c>
      <c r="L22" s="140" t="s">
        <v>96</v>
      </c>
      <c r="M22" s="160"/>
      <c r="N22" s="160"/>
      <c r="O22" s="160"/>
      <c r="P22" s="160"/>
      <c r="Q22" s="160">
        <f>'FAC 2012-2018 RAIL'!AE30</f>
        <v>-2.9371760012880443E-2</v>
      </c>
      <c r="R22" s="160">
        <f>'FAC 2012-2018 RAIL'!AE59</f>
        <v>-1.8220604210214986E-2</v>
      </c>
      <c r="S22" s="160"/>
      <c r="T22" s="160">
        <f>'FAC 2012-2018 RAIL'!AE121</f>
        <v>3.3900820514809915E-2</v>
      </c>
    </row>
    <row r="23" spans="2:20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1"/>
  <sheetViews>
    <sheetView showGridLines="0" workbookViewId="0">
      <selection activeCell="AG31" sqref="AG31"/>
    </sheetView>
  </sheetViews>
  <sheetFormatPr defaultColWidth="11" defaultRowHeight="12.75" x14ac:dyDescent="0.25"/>
  <cols>
    <col min="1" max="1" width="11" style="16"/>
    <col min="2" max="2" width="26.875" style="17" bestFit="1" customWidth="1"/>
    <col min="3" max="3" width="6.5" style="18" customWidth="1"/>
    <col min="4" max="4" width="25.375" style="18" hidden="1" customWidth="1"/>
    <col min="5" max="5" width="5" style="19" customWidth="1"/>
    <col min="6" max="6" width="11" style="18" hidden="1" customWidth="1"/>
    <col min="7" max="8" width="10.5" style="18" customWidth="1"/>
    <col min="9" max="9" width="6.5" style="20" bestFit="1" customWidth="1"/>
    <col min="10" max="10" width="11" style="18" hidden="1" customWidth="1"/>
    <col min="11" max="11" width="24.625" style="18" hidden="1" customWidth="1"/>
    <col min="12" max="12" width="12.625" style="18" hidden="1" customWidth="1"/>
    <col min="13" max="13" width="13.625" style="18" hidden="1" customWidth="1"/>
    <col min="14" max="14" width="13.125" style="18" hidden="1" customWidth="1"/>
    <col min="15" max="15" width="11.125" style="18" hidden="1" customWidth="1"/>
    <col min="16" max="28" width="11.625" style="18" hidden="1" customWidth="1"/>
    <col min="29" max="29" width="16.5" style="18" hidden="1" customWidth="1"/>
    <col min="30" max="30" width="11" style="18" hidden="1" customWidth="1"/>
    <col min="31" max="31" width="11.625" style="18" customWidth="1"/>
    <col min="32" max="32" width="11" style="16"/>
    <col min="33" max="16384" width="11" style="18"/>
  </cols>
  <sheetData>
    <row r="1" spans="1:32" x14ac:dyDescent="0.25">
      <c r="B1" s="17" t="s">
        <v>72</v>
      </c>
      <c r="C1" s="18">
        <v>2012</v>
      </c>
    </row>
    <row r="2" spans="1:32" x14ac:dyDescent="0.25">
      <c r="B2" s="17" t="s">
        <v>73</v>
      </c>
      <c r="C2" s="18">
        <v>2018</v>
      </c>
    </row>
    <row r="3" spans="1:32" x14ac:dyDescent="0.25">
      <c r="B3" s="21" t="s">
        <v>54</v>
      </c>
      <c r="C3" s="22"/>
      <c r="D3" s="22"/>
      <c r="E3" s="23"/>
      <c r="F3" s="22"/>
      <c r="G3" s="22"/>
      <c r="H3" s="22"/>
      <c r="I3" s="24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2" x14ac:dyDescent="0.25">
      <c r="B4" s="25" t="s">
        <v>21</v>
      </c>
      <c r="C4" s="26" t="s">
        <v>22</v>
      </c>
      <c r="D4" s="16"/>
      <c r="E4" s="10"/>
      <c r="F4" s="16"/>
      <c r="G4" s="16"/>
      <c r="H4" s="16"/>
      <c r="I4" s="27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 spans="1:32" x14ac:dyDescent="0.25">
      <c r="B5" s="25"/>
      <c r="C5" s="26"/>
      <c r="D5" s="16"/>
      <c r="E5" s="10"/>
      <c r="F5" s="16"/>
      <c r="G5" s="16"/>
      <c r="H5" s="16"/>
      <c r="I5" s="2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2" x14ac:dyDescent="0.25">
      <c r="B6" s="28" t="s">
        <v>57</v>
      </c>
      <c r="C6" s="29">
        <v>0</v>
      </c>
      <c r="D6" s="16"/>
      <c r="E6" s="10"/>
      <c r="F6" s="16"/>
      <c r="G6" s="16"/>
      <c r="H6" s="16"/>
      <c r="I6" s="27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2" ht="13.5" thickBot="1" x14ac:dyDescent="0.3">
      <c r="B7" s="30" t="s">
        <v>68</v>
      </c>
      <c r="C7" s="31">
        <v>1</v>
      </c>
      <c r="D7" s="32"/>
      <c r="E7" s="33"/>
      <c r="F7" s="32"/>
      <c r="G7" s="32"/>
      <c r="H7" s="32"/>
      <c r="I7" s="34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</row>
    <row r="8" spans="1:32" ht="13.5" thickTop="1" x14ac:dyDescent="0.25">
      <c r="B8" s="151"/>
      <c r="C8" s="152"/>
      <c r="D8" s="152"/>
      <c r="E8" s="152"/>
      <c r="F8" s="152"/>
      <c r="G8" s="167" t="s">
        <v>90</v>
      </c>
      <c r="H8" s="167"/>
      <c r="I8" s="167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167" t="s">
        <v>97</v>
      </c>
      <c r="AD8" s="167"/>
      <c r="AE8" s="167"/>
    </row>
    <row r="9" spans="1:32" x14ac:dyDescent="0.25">
      <c r="B9" s="14" t="s">
        <v>23</v>
      </c>
      <c r="C9" s="37" t="s">
        <v>24</v>
      </c>
      <c r="D9" s="11" t="s">
        <v>25</v>
      </c>
      <c r="E9" s="11" t="s">
        <v>55</v>
      </c>
      <c r="F9" s="11"/>
      <c r="G9" s="37">
        <f>$C$1</f>
        <v>2012</v>
      </c>
      <c r="H9" s="37">
        <f>$C$2</f>
        <v>2018</v>
      </c>
      <c r="I9" s="37" t="s">
        <v>51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 t="s">
        <v>95</v>
      </c>
      <c r="AD9" s="37" t="s">
        <v>53</v>
      </c>
      <c r="AE9" s="37" t="s">
        <v>51</v>
      </c>
    </row>
    <row r="10" spans="1:32" s="19" customFormat="1" hidden="1" x14ac:dyDescent="0.25">
      <c r="A10" s="10"/>
      <c r="B10" s="35"/>
      <c r="C10" s="38"/>
      <c r="D10" s="10"/>
      <c r="E10" s="10"/>
      <c r="F10" s="10"/>
      <c r="G10" s="10"/>
      <c r="H10" s="10"/>
      <c r="I10" s="38"/>
      <c r="J10" s="10"/>
      <c r="K10" s="10"/>
      <c r="L10" s="10"/>
      <c r="M10" s="10">
        <v>1</v>
      </c>
      <c r="N10" s="10">
        <v>2</v>
      </c>
      <c r="O10" s="10">
        <v>3</v>
      </c>
      <c r="P10" s="10">
        <v>4</v>
      </c>
      <c r="Q10" s="10">
        <v>5</v>
      </c>
      <c r="R10" s="10">
        <v>6</v>
      </c>
      <c r="S10" s="10">
        <v>7</v>
      </c>
      <c r="T10" s="10">
        <v>8</v>
      </c>
      <c r="U10" s="10">
        <v>9</v>
      </c>
      <c r="V10" s="10">
        <v>10</v>
      </c>
      <c r="W10" s="10">
        <v>11</v>
      </c>
      <c r="X10" s="10">
        <v>12</v>
      </c>
      <c r="Y10" s="10">
        <v>13</v>
      </c>
      <c r="Z10" s="10">
        <v>14</v>
      </c>
      <c r="AA10" s="10">
        <v>15</v>
      </c>
      <c r="AB10" s="10">
        <v>16</v>
      </c>
      <c r="AC10" s="10"/>
      <c r="AD10" s="10"/>
      <c r="AE10" s="10"/>
      <c r="AF10" s="10"/>
    </row>
    <row r="11" spans="1:32" hidden="1" x14ac:dyDescent="0.25">
      <c r="B11" s="35"/>
      <c r="C11" s="38"/>
      <c r="D11" s="10"/>
      <c r="E11" s="10"/>
      <c r="F11" s="10"/>
      <c r="G11" s="10" t="str">
        <f>CONCATENATE($C6,"_",$C7,"_",G9)</f>
        <v>0_1_2012</v>
      </c>
      <c r="H11" s="10" t="str">
        <f>CONCATENATE($C6,"_",$C7,"_",H9)</f>
        <v>0_1_2018</v>
      </c>
      <c r="I11" s="38"/>
      <c r="J11" s="10"/>
      <c r="K11" s="10"/>
      <c r="L11" s="10"/>
      <c r="M11" s="10" t="str">
        <f>IF($G9+M10&gt;$H9,0,CONCATENATE($C6,"_",$C7,"_",$G9+M10))</f>
        <v>0_1_2013</v>
      </c>
      <c r="N11" s="10" t="str">
        <f t="shared" ref="N11:AB11" si="0">IF($G9+N10&gt;$H9,0,CONCATENATE($C6,"_",$C7,"_",$G9+N10))</f>
        <v>0_1_2014</v>
      </c>
      <c r="O11" s="10" t="str">
        <f t="shared" si="0"/>
        <v>0_1_2015</v>
      </c>
      <c r="P11" s="10" t="str">
        <f t="shared" si="0"/>
        <v>0_1_2016</v>
      </c>
      <c r="Q11" s="10" t="str">
        <f t="shared" si="0"/>
        <v>0_1_2017</v>
      </c>
      <c r="R11" s="10" t="str">
        <f t="shared" si="0"/>
        <v>0_1_2018</v>
      </c>
      <c r="S11" s="10">
        <f t="shared" si="0"/>
        <v>0</v>
      </c>
      <c r="T11" s="10">
        <f t="shared" si="0"/>
        <v>0</v>
      </c>
      <c r="U11" s="10">
        <f t="shared" si="0"/>
        <v>0</v>
      </c>
      <c r="V11" s="10">
        <f t="shared" si="0"/>
        <v>0</v>
      </c>
      <c r="W11" s="10">
        <f t="shared" si="0"/>
        <v>0</v>
      </c>
      <c r="X11" s="10">
        <f t="shared" si="0"/>
        <v>0</v>
      </c>
      <c r="Y11" s="10">
        <f t="shared" si="0"/>
        <v>0</v>
      </c>
      <c r="Z11" s="10">
        <f t="shared" si="0"/>
        <v>0</v>
      </c>
      <c r="AA11" s="10">
        <f t="shared" si="0"/>
        <v>0</v>
      </c>
      <c r="AB11" s="10">
        <f t="shared" si="0"/>
        <v>0</v>
      </c>
      <c r="AC11" s="10"/>
      <c r="AD11" s="10"/>
      <c r="AE11" s="10"/>
    </row>
    <row r="12" spans="1:32" hidden="1" x14ac:dyDescent="0.25">
      <c r="B12" s="35"/>
      <c r="C12" s="38"/>
      <c r="D12" s="10"/>
      <c r="E12" s="10"/>
      <c r="F12" s="10" t="s">
        <v>52</v>
      </c>
      <c r="G12" s="39"/>
      <c r="H12" s="39"/>
      <c r="I12" s="38"/>
      <c r="J12" s="10"/>
      <c r="K12" s="10"/>
      <c r="L12" s="10" t="s">
        <v>52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2" s="19" customFormat="1" x14ac:dyDescent="0.25">
      <c r="A13" s="10"/>
      <c r="B13" s="35" t="s">
        <v>67</v>
      </c>
      <c r="C13" s="38" t="s">
        <v>26</v>
      </c>
      <c r="D13" s="10" t="s">
        <v>106</v>
      </c>
      <c r="E13" s="80">
        <v>0.86939999999999995</v>
      </c>
      <c r="F13" s="10">
        <f>MATCH($D13,FAC_TOTALS_APTA!$A$2:$BK$2,)</f>
        <v>11</v>
      </c>
      <c r="G13" s="39">
        <f>VLOOKUP(G11,FAC_TOTALS_APTA!$A$4:$BK$120,$F13,FALSE)</f>
        <v>48152645.388663001</v>
      </c>
      <c r="H13" s="39">
        <f>VLOOKUP(H11,FAC_TOTALS_APTA!$A$4:$BK$120,$F13,FALSE)</f>
        <v>51202232.170145899</v>
      </c>
      <c r="I13" s="41">
        <f>IFERROR(H13/G13-1,"-")</f>
        <v>6.3331656171083051E-2</v>
      </c>
      <c r="J13" s="42" t="str">
        <f>IF(C13="Log","_log","")</f>
        <v>_log</v>
      </c>
      <c r="K13" s="42" t="str">
        <f>CONCATENATE(D13,J13,"_FAC")</f>
        <v>VRM_ADJ_BUS_log_FAC</v>
      </c>
      <c r="L13" s="10">
        <f>MATCH($K13,FAC_TOTALS_APTA!$A$2:$BI$2,)</f>
        <v>22</v>
      </c>
      <c r="M13" s="39">
        <f>IF(M11=0,0,VLOOKUP(M11,FAC_TOTALS_APTA!$A$4:$BK$120,$L13,FALSE))</f>
        <v>32508920.224212699</v>
      </c>
      <c r="N13" s="39">
        <f>IF(N11=0,0,VLOOKUP(N11,FAC_TOTALS_APTA!$A$4:$BK$120,$L13,FALSE))</f>
        <v>7692933.2804887397</v>
      </c>
      <c r="O13" s="39">
        <f>IF(O11=0,0,VLOOKUP(O11,FAC_TOTALS_APTA!$A$4:$BK$120,$L13,FALSE))</f>
        <v>32848477.581769601</v>
      </c>
      <c r="P13" s="39">
        <f>IF(P11=0,0,VLOOKUP(P11,FAC_TOTALS_APTA!$A$4:$BK$120,$L13,FALSE))</f>
        <v>17705877.1162933</v>
      </c>
      <c r="Q13" s="39">
        <f>IF(Q11=0,0,VLOOKUP(Q11,FAC_TOTALS_APTA!$A$4:$BK$120,$L13,FALSE))</f>
        <v>14983718.5301004</v>
      </c>
      <c r="R13" s="39">
        <f>IF(R11=0,0,VLOOKUP(R11,FAC_TOTALS_APTA!$A$4:$BK$120,$L13,FALSE))</f>
        <v>6630811.3446551803</v>
      </c>
      <c r="S13" s="39">
        <f>IF(S11=0,0,VLOOKUP(S11,FAC_TOTALS_APTA!$A$4:$BK$120,$L13,FALSE))</f>
        <v>0</v>
      </c>
      <c r="T13" s="39">
        <f>IF(T11=0,0,VLOOKUP(T11,FAC_TOTALS_APTA!$A$4:$BK$120,$L13,FALSE))</f>
        <v>0</v>
      </c>
      <c r="U13" s="39">
        <f>IF(U11=0,0,VLOOKUP(U11,FAC_TOTALS_APTA!$A$4:$BK$120,$L13,FALSE))</f>
        <v>0</v>
      </c>
      <c r="V13" s="39">
        <f>IF(V11=0,0,VLOOKUP(V11,FAC_TOTALS_APTA!$A$4:$BK$120,$L13,FALSE))</f>
        <v>0</v>
      </c>
      <c r="W13" s="39">
        <f>IF(W11=0,0,VLOOKUP(W11,FAC_TOTALS_APTA!$A$4:$BK$120,$L13,FALSE))</f>
        <v>0</v>
      </c>
      <c r="X13" s="39">
        <f>IF(X11=0,0,VLOOKUP(X11,FAC_TOTALS_APTA!$A$4:$BK$120,$L13,FALSE))</f>
        <v>0</v>
      </c>
      <c r="Y13" s="39">
        <f>IF(Y11=0,0,VLOOKUP(Y11,FAC_TOTALS_APTA!$A$4:$BK$120,$L13,FALSE))</f>
        <v>0</v>
      </c>
      <c r="Z13" s="39">
        <f>IF(Z11=0,0,VLOOKUP(Z11,FAC_TOTALS_APTA!$A$4:$BK$120,$L13,FALSE))</f>
        <v>0</v>
      </c>
      <c r="AA13" s="39">
        <f>IF(AA11=0,0,VLOOKUP(AA11,FAC_TOTALS_APTA!$A$4:$BK$120,$L13,FALSE))</f>
        <v>0</v>
      </c>
      <c r="AB13" s="39">
        <f>IF(AB11=0,0,VLOOKUP(AB11,FAC_TOTALS_APTA!$A$4:$BK$120,$L13,FALSE))</f>
        <v>0</v>
      </c>
      <c r="AC13" s="43">
        <f>SUM(M13:AB13)</f>
        <v>112370738.07751992</v>
      </c>
      <c r="AD13" s="43">
        <f>AE13*G29</f>
        <v>111542405.44218288</v>
      </c>
      <c r="AE13" s="44">
        <f>AC13/G27</f>
        <v>5.8088319615976207E-2</v>
      </c>
      <c r="AF13" s="10"/>
    </row>
    <row r="14" spans="1:32" s="19" customFormat="1" hidden="1" x14ac:dyDescent="0.25">
      <c r="A14" s="10"/>
      <c r="B14" s="35" t="s">
        <v>67</v>
      </c>
      <c r="C14" s="38" t="s">
        <v>26</v>
      </c>
      <c r="D14" s="10" t="s">
        <v>107</v>
      </c>
      <c r="E14" s="80">
        <v>0.50180000000000002</v>
      </c>
      <c r="F14" s="10">
        <f>MATCH($D14,FAC_TOTALS_APTA!$A$2:$BK$2,)</f>
        <v>12</v>
      </c>
      <c r="G14" s="39">
        <f>VLOOKUP(G11,FAC_TOTALS_APTA!$A$4:$BK$120,$F14,FALSE)</f>
        <v>0</v>
      </c>
      <c r="H14" s="39">
        <f>VLOOKUP(H11,FAC_TOTALS_APTA!$A$4:$BK$120,$F14,FALSE)</f>
        <v>0</v>
      </c>
      <c r="I14" s="41" t="str">
        <f>IFERROR(H14/G14-1,"-")</f>
        <v>-</v>
      </c>
      <c r="J14" s="42" t="str">
        <f>IF(C14="Log","_log","")</f>
        <v>_log</v>
      </c>
      <c r="K14" s="42" t="str">
        <f>CONCATENATE(D14,J14,"_FAC")</f>
        <v>VRM_ADJ_RAIL_log_FAC</v>
      </c>
      <c r="L14" s="10">
        <f>MATCH($K14,FAC_TOTALS_APTA!$A$2:$BI$2,)</f>
        <v>23</v>
      </c>
      <c r="M14" s="39">
        <f>IF(M11=0,0,VLOOKUP(M11,FAC_TOTALS_APTA!$A$4:$BK$120,$L14,FALSE))</f>
        <v>0</v>
      </c>
      <c r="N14" s="39">
        <f>IF(N11=0,0,VLOOKUP(N11,FAC_TOTALS_APTA!$A$4:$BK$120,$L14,FALSE))</f>
        <v>0</v>
      </c>
      <c r="O14" s="39">
        <f>IF(O11=0,0,VLOOKUP(O11,FAC_TOTALS_APTA!$A$4:$BK$120,$L14,FALSE))</f>
        <v>0</v>
      </c>
      <c r="P14" s="39">
        <f>IF(P11=0,0,VLOOKUP(P11,FAC_TOTALS_APTA!$A$4:$BK$120,$L14,FALSE))</f>
        <v>0</v>
      </c>
      <c r="Q14" s="39">
        <f>IF(Q11=0,0,VLOOKUP(Q11,FAC_TOTALS_APTA!$A$4:$BK$120,$L14,FALSE))</f>
        <v>0</v>
      </c>
      <c r="R14" s="39">
        <f>IF(R11=0,0,VLOOKUP(R11,FAC_TOTALS_APTA!$A$4:$BK$120,$L14,FALSE))</f>
        <v>0</v>
      </c>
      <c r="S14" s="39">
        <f>IF(S11=0,0,VLOOKUP(S11,FAC_TOTALS_APTA!$A$4:$BK$120,$L14,FALSE))</f>
        <v>0</v>
      </c>
      <c r="T14" s="39">
        <f>IF(T11=0,0,VLOOKUP(T11,FAC_TOTALS_APTA!$A$4:$BK$120,$L14,FALSE))</f>
        <v>0</v>
      </c>
      <c r="U14" s="39">
        <f>IF(U11=0,0,VLOOKUP(U11,FAC_TOTALS_APTA!$A$4:$BK$120,$L14,FALSE))</f>
        <v>0</v>
      </c>
      <c r="V14" s="39">
        <f>IF(V11=0,0,VLOOKUP(V11,FAC_TOTALS_APTA!$A$4:$BK$120,$L14,FALSE))</f>
        <v>0</v>
      </c>
      <c r="W14" s="39">
        <f>IF(W11=0,0,VLOOKUP(W11,FAC_TOTALS_APTA!$A$4:$BK$120,$L14,FALSE))</f>
        <v>0</v>
      </c>
      <c r="X14" s="39">
        <f>IF(X11=0,0,VLOOKUP(X11,FAC_TOTALS_APTA!$A$4:$BK$120,$L14,FALSE))</f>
        <v>0</v>
      </c>
      <c r="Y14" s="39">
        <f>IF(Y11=0,0,VLOOKUP(Y11,FAC_TOTALS_APTA!$A$4:$BK$120,$L14,FALSE))</f>
        <v>0</v>
      </c>
      <c r="Z14" s="39">
        <f>IF(Z11=0,0,VLOOKUP(Z11,FAC_TOTALS_APTA!$A$4:$BK$120,$L14,FALSE))</f>
        <v>0</v>
      </c>
      <c r="AA14" s="39">
        <f>IF(AA11=0,0,VLOOKUP(AA11,FAC_TOTALS_APTA!$A$4:$BK$120,$L14,FALSE))</f>
        <v>0</v>
      </c>
      <c r="AB14" s="39">
        <f>IF(AB11=0,0,VLOOKUP(AB11,FAC_TOTALS_APTA!$A$4:$BK$120,$L14,FALSE))</f>
        <v>0</v>
      </c>
      <c r="AC14" s="43">
        <f>SUM(M14:AB14)</f>
        <v>0</v>
      </c>
      <c r="AD14" s="43">
        <f>AE14*G29</f>
        <v>0</v>
      </c>
      <c r="AE14" s="44">
        <f>AC14/G27</f>
        <v>0</v>
      </c>
      <c r="AF14" s="10"/>
    </row>
    <row r="15" spans="1:32" s="19" customFormat="1" x14ac:dyDescent="0.25">
      <c r="A15" s="10"/>
      <c r="B15" s="35" t="s">
        <v>91</v>
      </c>
      <c r="C15" s="38" t="s">
        <v>26</v>
      </c>
      <c r="D15" s="10" t="s">
        <v>19</v>
      </c>
      <c r="E15" s="80">
        <v>-0.35909999999999997</v>
      </c>
      <c r="F15" s="10">
        <f>MATCH($D15,FAC_TOTALS_APTA!$A$2:$BK$2,)</f>
        <v>13</v>
      </c>
      <c r="G15" s="79">
        <f>VLOOKUP(G11,FAC_TOTALS_APTA!$A$4:$BK$120,$F15,FALSE)</f>
        <v>1.0543833921494401</v>
      </c>
      <c r="H15" s="79">
        <f>VLOOKUP(H11,FAC_TOTALS_APTA!$A$4:$BK$120,$F15,FALSE)</f>
        <v>1.04860975889448</v>
      </c>
      <c r="I15" s="41">
        <f t="shared" ref="I15:I23" si="1">IFERROR(H15/G15-1,"-")</f>
        <v>-5.4758385782139873E-3</v>
      </c>
      <c r="J15" s="42" t="str">
        <f t="shared" ref="J15:J23" si="2">IF(C15="Log","_log","")</f>
        <v>_log</v>
      </c>
      <c r="K15" s="42" t="str">
        <f t="shared" ref="K15:K23" si="3">CONCATENATE(D15,J15,"_FAC")</f>
        <v>FARE_per_UPT_2018_log_FAC</v>
      </c>
      <c r="L15" s="10">
        <f>MATCH($K15,FAC_TOTALS_APTA!$A$2:$BI$2,)</f>
        <v>24</v>
      </c>
      <c r="M15" s="39">
        <f>IF(M11=0,0,VLOOKUP(M11,FAC_TOTALS_APTA!$A$4:$BK$120,$L15,FALSE))</f>
        <v>-9525810.9939271007</v>
      </c>
      <c r="N15" s="39">
        <f>IF(N11=0,0,VLOOKUP(N11,FAC_TOTALS_APTA!$A$4:$BK$120,$L15,FALSE))</f>
        <v>122669.283352375</v>
      </c>
      <c r="O15" s="39">
        <f>IF(O11=0,0,VLOOKUP(O11,FAC_TOTALS_APTA!$A$4:$BK$120,$L15,FALSE))</f>
        <v>-5231526.9983331198</v>
      </c>
      <c r="P15" s="39">
        <f>IF(P11=0,0,VLOOKUP(P11,FAC_TOTALS_APTA!$A$4:$BK$120,$L15,FALSE))</f>
        <v>-6036234.9059936497</v>
      </c>
      <c r="Q15" s="39">
        <f>IF(Q11=0,0,VLOOKUP(Q11,FAC_TOTALS_APTA!$A$4:$BK$120,$L15,FALSE))</f>
        <v>10337084.110029699</v>
      </c>
      <c r="R15" s="39">
        <f>IF(R11=0,0,VLOOKUP(R11,FAC_TOTALS_APTA!$A$4:$BK$120,$L15,FALSE))</f>
        <v>8772902.1003462896</v>
      </c>
      <c r="S15" s="39">
        <f>IF(S11=0,0,VLOOKUP(S11,FAC_TOTALS_APTA!$A$4:$BK$120,$L15,FALSE))</f>
        <v>0</v>
      </c>
      <c r="T15" s="39">
        <f>IF(T11=0,0,VLOOKUP(T11,FAC_TOTALS_APTA!$A$4:$BK$120,$L15,FALSE))</f>
        <v>0</v>
      </c>
      <c r="U15" s="39">
        <f>IF(U11=0,0,VLOOKUP(U11,FAC_TOTALS_APTA!$A$4:$BK$120,$L15,FALSE))</f>
        <v>0</v>
      </c>
      <c r="V15" s="39">
        <f>IF(V11=0,0,VLOOKUP(V11,FAC_TOTALS_APTA!$A$4:$BK$120,$L15,FALSE))</f>
        <v>0</v>
      </c>
      <c r="W15" s="39">
        <f>IF(W11=0,0,VLOOKUP(W11,FAC_TOTALS_APTA!$A$4:$BK$120,$L15,FALSE))</f>
        <v>0</v>
      </c>
      <c r="X15" s="39">
        <f>IF(X11=0,0,VLOOKUP(X11,FAC_TOTALS_APTA!$A$4:$BK$120,$L15,FALSE))</f>
        <v>0</v>
      </c>
      <c r="Y15" s="39">
        <f>IF(Y11=0,0,VLOOKUP(Y11,FAC_TOTALS_APTA!$A$4:$BK$120,$L15,FALSE))</f>
        <v>0</v>
      </c>
      <c r="Z15" s="39">
        <f>IF(Z11=0,0,VLOOKUP(Z11,FAC_TOTALS_APTA!$A$4:$BK$120,$L15,FALSE))</f>
        <v>0</v>
      </c>
      <c r="AA15" s="39">
        <f>IF(AA11=0,0,VLOOKUP(AA11,FAC_TOTALS_APTA!$A$4:$BK$120,$L15,FALSE))</f>
        <v>0</v>
      </c>
      <c r="AB15" s="39">
        <f>IF(AB11=0,0,VLOOKUP(AB11,FAC_TOTALS_APTA!$A$4:$BK$120,$L15,FALSE))</f>
        <v>0</v>
      </c>
      <c r="AC15" s="43">
        <f t="shared" ref="AC15:AC23" si="4">SUM(M15:AB15)</f>
        <v>-1560917.4045255091</v>
      </c>
      <c r="AD15" s="43">
        <f>AE15*G29</f>
        <v>-1549411.2166214827</v>
      </c>
      <c r="AE15" s="44">
        <f>AC15/G27</f>
        <v>-8.0689217352712922E-4</v>
      </c>
      <c r="AF15" s="10"/>
    </row>
    <row r="16" spans="1:32" s="19" customFormat="1" x14ac:dyDescent="0.25">
      <c r="A16" s="10"/>
      <c r="B16" s="35" t="s">
        <v>87</v>
      </c>
      <c r="C16" s="38" t="s">
        <v>26</v>
      </c>
      <c r="D16" s="10" t="s">
        <v>9</v>
      </c>
      <c r="E16" s="80">
        <v>0.30969999999999998</v>
      </c>
      <c r="F16" s="10">
        <f>MATCH($D16,FAC_TOTALS_APTA!$A$2:$BK$2,)</f>
        <v>14</v>
      </c>
      <c r="G16" s="39">
        <f>VLOOKUP(G11,FAC_TOTALS_APTA!$A$4:$BK$120,$F16,FALSE)</f>
        <v>8109150.6802079203</v>
      </c>
      <c r="H16" s="39">
        <f>VLOOKUP(H11,FAC_TOTALS_APTA!$A$4:$BK$120,$F16,FALSE)</f>
        <v>8648160.7781210691</v>
      </c>
      <c r="I16" s="41">
        <f t="shared" si="1"/>
        <v>6.646936518626001E-2</v>
      </c>
      <c r="J16" s="42" t="str">
        <f t="shared" si="2"/>
        <v>_log</v>
      </c>
      <c r="K16" s="42" t="str">
        <f t="shared" si="3"/>
        <v>POP_EMP_log_FAC</v>
      </c>
      <c r="L16" s="10">
        <f>MATCH($K16,FAC_TOTALS_APTA!$A$2:$BI$2,)</f>
        <v>25</v>
      </c>
      <c r="M16" s="39">
        <f>IF(M11=0,0,VLOOKUP(M11,FAC_TOTALS_APTA!$A$4:$BK$120,$L16,FALSE))</f>
        <v>7336523.96810445</v>
      </c>
      <c r="N16" s="39">
        <f>IF(N11=0,0,VLOOKUP(N11,FAC_TOTALS_APTA!$A$4:$BK$120,$L16,FALSE))</f>
        <v>8696225.5326271299</v>
      </c>
      <c r="O16" s="39">
        <f>IF(O11=0,0,VLOOKUP(O11,FAC_TOTALS_APTA!$A$4:$BK$120,$L16,FALSE))</f>
        <v>7759755.60674603</v>
      </c>
      <c r="P16" s="39">
        <f>IF(P11=0,0,VLOOKUP(P11,FAC_TOTALS_APTA!$A$4:$BK$120,$L16,FALSE))</f>
        <v>5843702.0297029195</v>
      </c>
      <c r="Q16" s="39">
        <f>IF(Q11=0,0,VLOOKUP(Q11,FAC_TOTALS_APTA!$A$4:$BK$120,$L16,FALSE))</f>
        <v>6832886.36250953</v>
      </c>
      <c r="R16" s="39">
        <f>IF(R11=0,0,VLOOKUP(R11,FAC_TOTALS_APTA!$A$4:$BK$120,$L16,FALSE))</f>
        <v>5557829.7909212001</v>
      </c>
      <c r="S16" s="39">
        <f>IF(S11=0,0,VLOOKUP(S11,FAC_TOTALS_APTA!$A$4:$BK$120,$L16,FALSE))</f>
        <v>0</v>
      </c>
      <c r="T16" s="39">
        <f>IF(T11=0,0,VLOOKUP(T11,FAC_TOTALS_APTA!$A$4:$BK$120,$L16,FALSE))</f>
        <v>0</v>
      </c>
      <c r="U16" s="39">
        <f>IF(U11=0,0,VLOOKUP(U11,FAC_TOTALS_APTA!$A$4:$BK$120,$L16,FALSE))</f>
        <v>0</v>
      </c>
      <c r="V16" s="39">
        <f>IF(V11=0,0,VLOOKUP(V11,FAC_TOTALS_APTA!$A$4:$BK$120,$L16,FALSE))</f>
        <v>0</v>
      </c>
      <c r="W16" s="39">
        <f>IF(W11=0,0,VLOOKUP(W11,FAC_TOTALS_APTA!$A$4:$BK$120,$L16,FALSE))</f>
        <v>0</v>
      </c>
      <c r="X16" s="39">
        <f>IF(X11=0,0,VLOOKUP(X11,FAC_TOTALS_APTA!$A$4:$BK$120,$L16,FALSE))</f>
        <v>0</v>
      </c>
      <c r="Y16" s="39">
        <f>IF(Y11=0,0,VLOOKUP(Y11,FAC_TOTALS_APTA!$A$4:$BK$120,$L16,FALSE))</f>
        <v>0</v>
      </c>
      <c r="Z16" s="39">
        <f>IF(Z11=0,0,VLOOKUP(Z11,FAC_TOTALS_APTA!$A$4:$BK$120,$L16,FALSE))</f>
        <v>0</v>
      </c>
      <c r="AA16" s="39">
        <f>IF(AA11=0,0,VLOOKUP(AA11,FAC_TOTALS_APTA!$A$4:$BK$120,$L16,FALSE))</f>
        <v>0</v>
      </c>
      <c r="AB16" s="39">
        <f>IF(AB11=0,0,VLOOKUP(AB11,FAC_TOTALS_APTA!$A$4:$BK$120,$L16,FALSE))</f>
        <v>0</v>
      </c>
      <c r="AC16" s="43">
        <f t="shared" si="4"/>
        <v>42026923.290611252</v>
      </c>
      <c r="AD16" s="43">
        <f>AE16*G29</f>
        <v>41717124.914984286</v>
      </c>
      <c r="AE16" s="44">
        <f>AC16/G27</f>
        <v>2.1725169686942943E-2</v>
      </c>
      <c r="AF16" s="10"/>
    </row>
    <row r="17" spans="1:32" s="19" customFormat="1" x14ac:dyDescent="0.2">
      <c r="A17" s="10"/>
      <c r="B17" s="35" t="s">
        <v>88</v>
      </c>
      <c r="C17" s="38" t="s">
        <v>26</v>
      </c>
      <c r="D17" s="46" t="s">
        <v>18</v>
      </c>
      <c r="E17" s="80">
        <v>0.22159999999999999</v>
      </c>
      <c r="F17" s="10">
        <f>MATCH($D17,FAC_TOTALS_APTA!$A$2:$BK$2,)</f>
        <v>15</v>
      </c>
      <c r="G17" s="79">
        <f>VLOOKUP(G11,FAC_TOTALS_APTA!$A$4:$BK$120,$F17,FALSE)</f>
        <v>4.0713815445236801</v>
      </c>
      <c r="H17" s="79">
        <f>VLOOKUP(H11,FAC_TOTALS_APTA!$A$4:$BK$120,$F17,FALSE)</f>
        <v>2.9290916466486001</v>
      </c>
      <c r="I17" s="41">
        <f t="shared" si="1"/>
        <v>-0.28056567172181324</v>
      </c>
      <c r="J17" s="42" t="str">
        <f t="shared" si="2"/>
        <v>_log</v>
      </c>
      <c r="K17" s="42" t="str">
        <f t="shared" si="3"/>
        <v>GAS_PRICE_2018_log_FAC</v>
      </c>
      <c r="L17" s="10">
        <f>MATCH($K17,FAC_TOTALS_APTA!$A$2:$BI$2,)</f>
        <v>26</v>
      </c>
      <c r="M17" s="39">
        <f>IF(M11=0,0,VLOOKUP(M11,FAC_TOTALS_APTA!$A$4:$BK$120,$L17,FALSE))</f>
        <v>-12982129.2977615</v>
      </c>
      <c r="N17" s="39">
        <f>IF(N11=0,0,VLOOKUP(N11,FAC_TOTALS_APTA!$A$4:$BK$120,$L17,FALSE))</f>
        <v>-17612330.6692647</v>
      </c>
      <c r="O17" s="39">
        <f>IF(O11=0,0,VLOOKUP(O11,FAC_TOTALS_APTA!$A$4:$BK$120,$L17,FALSE))</f>
        <v>-91116101.2076381</v>
      </c>
      <c r="P17" s="39">
        <f>IF(P11=0,0,VLOOKUP(P11,FAC_TOTALS_APTA!$A$4:$BK$120,$L17,FALSE))</f>
        <v>-33373616.482634</v>
      </c>
      <c r="Q17" s="39">
        <f>IF(Q11=0,0,VLOOKUP(Q11,FAC_TOTALS_APTA!$A$4:$BK$120,$L17,FALSE))</f>
        <v>23609399.199545301</v>
      </c>
      <c r="R17" s="39">
        <f>IF(R11=0,0,VLOOKUP(R11,FAC_TOTALS_APTA!$A$4:$BK$120,$L17,FALSE))</f>
        <v>26701909.527107399</v>
      </c>
      <c r="S17" s="39">
        <f>IF(S11=0,0,VLOOKUP(S11,FAC_TOTALS_APTA!$A$4:$BK$120,$L17,FALSE))</f>
        <v>0</v>
      </c>
      <c r="T17" s="39">
        <f>IF(T11=0,0,VLOOKUP(T11,FAC_TOTALS_APTA!$A$4:$BK$120,$L17,FALSE))</f>
        <v>0</v>
      </c>
      <c r="U17" s="39">
        <f>IF(U11=0,0,VLOOKUP(U11,FAC_TOTALS_APTA!$A$4:$BK$120,$L17,FALSE))</f>
        <v>0</v>
      </c>
      <c r="V17" s="39">
        <f>IF(V11=0,0,VLOOKUP(V11,FAC_TOTALS_APTA!$A$4:$BK$120,$L17,FALSE))</f>
        <v>0</v>
      </c>
      <c r="W17" s="39">
        <f>IF(W11=0,0,VLOOKUP(W11,FAC_TOTALS_APTA!$A$4:$BK$120,$L17,FALSE))</f>
        <v>0</v>
      </c>
      <c r="X17" s="39">
        <f>IF(X11=0,0,VLOOKUP(X11,FAC_TOTALS_APTA!$A$4:$BK$120,$L17,FALSE))</f>
        <v>0</v>
      </c>
      <c r="Y17" s="39">
        <f>IF(Y11=0,0,VLOOKUP(Y11,FAC_TOTALS_APTA!$A$4:$BK$120,$L17,FALSE))</f>
        <v>0</v>
      </c>
      <c r="Z17" s="39">
        <f>IF(Z11=0,0,VLOOKUP(Z11,FAC_TOTALS_APTA!$A$4:$BK$120,$L17,FALSE))</f>
        <v>0</v>
      </c>
      <c r="AA17" s="39">
        <f>IF(AA11=0,0,VLOOKUP(AA11,FAC_TOTALS_APTA!$A$4:$BK$120,$L17,FALSE))</f>
        <v>0</v>
      </c>
      <c r="AB17" s="39">
        <f>IF(AB11=0,0,VLOOKUP(AB11,FAC_TOTALS_APTA!$A$4:$BK$120,$L17,FALSE))</f>
        <v>0</v>
      </c>
      <c r="AC17" s="43">
        <f t="shared" si="4"/>
        <v>-104772868.9306456</v>
      </c>
      <c r="AD17" s="43">
        <f>AE17*G29</f>
        <v>-104000543.42920347</v>
      </c>
      <c r="AE17" s="44">
        <f>AC17/G27</f>
        <v>-5.4160718365377204E-2</v>
      </c>
      <c r="AF17" s="10"/>
    </row>
    <row r="18" spans="1:32" s="19" customFormat="1" x14ac:dyDescent="0.25">
      <c r="A18" s="10"/>
      <c r="B18" s="35" t="s">
        <v>92</v>
      </c>
      <c r="C18" s="38"/>
      <c r="D18" s="10" t="s">
        <v>10</v>
      </c>
      <c r="E18" s="80">
        <v>5.4999999999999997E-3</v>
      </c>
      <c r="F18" s="10">
        <f>MATCH($D18,FAC_TOTALS_APTA!$A$2:$BK$2,)</f>
        <v>17</v>
      </c>
      <c r="G18" s="45">
        <f>VLOOKUP(G11,FAC_TOTALS_APTA!$A$4:$BK$120,$F18,FALSE)</f>
        <v>10.470961872198499</v>
      </c>
      <c r="H18" s="45">
        <f>VLOOKUP(H11,FAC_TOTALS_APTA!$A$4:$BK$120,$F18,FALSE)</f>
        <v>9.64432319885357</v>
      </c>
      <c r="I18" s="41">
        <f t="shared" si="1"/>
        <v>-7.894582020585339E-2</v>
      </c>
      <c r="J18" s="42" t="str">
        <f t="shared" si="2"/>
        <v/>
      </c>
      <c r="K18" s="42" t="str">
        <f t="shared" si="3"/>
        <v>PCT_HH_NO_VEH_FAC</v>
      </c>
      <c r="L18" s="10">
        <f>MATCH($K18,FAC_TOTALS_APTA!$A$2:$BI$2,)</f>
        <v>28</v>
      </c>
      <c r="M18" s="39">
        <f>IF(M11=0,0,VLOOKUP(M11,FAC_TOTALS_APTA!$A$4:$BK$120,$L18,FALSE))</f>
        <v>-2934291.6239994299</v>
      </c>
      <c r="N18" s="39">
        <f>IF(N11=0,0,VLOOKUP(N11,FAC_TOTALS_APTA!$A$4:$BK$120,$L18,FALSE))</f>
        <v>-749589.35002832604</v>
      </c>
      <c r="O18" s="39">
        <f>IF(O11=0,0,VLOOKUP(O11,FAC_TOTALS_APTA!$A$4:$BK$120,$L18,FALSE))</f>
        <v>-380321.61772552098</v>
      </c>
      <c r="P18" s="39">
        <f>IF(P11=0,0,VLOOKUP(P11,FAC_TOTALS_APTA!$A$4:$BK$120,$L18,FALSE))</f>
        <v>-1531681.9770557601</v>
      </c>
      <c r="Q18" s="39">
        <f>IF(Q11=0,0,VLOOKUP(Q11,FAC_TOTALS_APTA!$A$4:$BK$120,$L18,FALSE))</f>
        <v>-1240161.7456767701</v>
      </c>
      <c r="R18" s="39">
        <f>IF(R11=0,0,VLOOKUP(R11,FAC_TOTALS_APTA!$A$4:$BK$120,$L18,FALSE))</f>
        <v>-1226157.8804581601</v>
      </c>
      <c r="S18" s="39">
        <f>IF(S11=0,0,VLOOKUP(S11,FAC_TOTALS_APTA!$A$4:$BK$120,$L18,FALSE))</f>
        <v>0</v>
      </c>
      <c r="T18" s="39">
        <f>IF(T11=0,0,VLOOKUP(T11,FAC_TOTALS_APTA!$A$4:$BK$120,$L18,FALSE))</f>
        <v>0</v>
      </c>
      <c r="U18" s="39">
        <f>IF(U11=0,0,VLOOKUP(U11,FAC_TOTALS_APTA!$A$4:$BK$120,$L18,FALSE))</f>
        <v>0</v>
      </c>
      <c r="V18" s="39">
        <f>IF(V11=0,0,VLOOKUP(V11,FAC_TOTALS_APTA!$A$4:$BK$120,$L18,FALSE))</f>
        <v>0</v>
      </c>
      <c r="W18" s="39">
        <f>IF(W11=0,0,VLOOKUP(W11,FAC_TOTALS_APTA!$A$4:$BK$120,$L18,FALSE))</f>
        <v>0</v>
      </c>
      <c r="X18" s="39">
        <f>IF(X11=0,0,VLOOKUP(X11,FAC_TOTALS_APTA!$A$4:$BK$120,$L18,FALSE))</f>
        <v>0</v>
      </c>
      <c r="Y18" s="39">
        <f>IF(Y11=0,0,VLOOKUP(Y11,FAC_TOTALS_APTA!$A$4:$BK$120,$L18,FALSE))</f>
        <v>0</v>
      </c>
      <c r="Z18" s="39">
        <f>IF(Z11=0,0,VLOOKUP(Z11,FAC_TOTALS_APTA!$A$4:$BK$120,$L18,FALSE))</f>
        <v>0</v>
      </c>
      <c r="AA18" s="39">
        <f>IF(AA11=0,0,VLOOKUP(AA11,FAC_TOTALS_APTA!$A$4:$BK$120,$L18,FALSE))</f>
        <v>0</v>
      </c>
      <c r="AB18" s="39">
        <f>IF(AB11=0,0,VLOOKUP(AB11,FAC_TOTALS_APTA!$A$4:$BK$120,$L18,FALSE))</f>
        <v>0</v>
      </c>
      <c r="AC18" s="43">
        <f t="shared" si="4"/>
        <v>-8062204.1949439663</v>
      </c>
      <c r="AD18" s="43">
        <f>AE18*G29</f>
        <v>-8002774.2493756087</v>
      </c>
      <c r="AE18" s="44">
        <f>AC18/G27</f>
        <v>-4.1676320908570945E-3</v>
      </c>
      <c r="AF18" s="10"/>
    </row>
    <row r="19" spans="1:32" s="19" customFormat="1" x14ac:dyDescent="0.25">
      <c r="A19" s="10"/>
      <c r="B19" s="35" t="s">
        <v>86</v>
      </c>
      <c r="C19" s="38"/>
      <c r="D19" s="10" t="s">
        <v>11</v>
      </c>
      <c r="E19" s="80">
        <v>4.8999999999999998E-3</v>
      </c>
      <c r="F19" s="10">
        <f>MATCH($D19,FAC_TOTALS_APTA!$A$2:$BK$2,)</f>
        <v>18</v>
      </c>
      <c r="G19" s="79">
        <f>VLOOKUP(G11,FAC_TOTALS_APTA!$A$4:$BK$120,$F19,FALSE)</f>
        <v>41.569805771443399</v>
      </c>
      <c r="H19" s="79">
        <f>VLOOKUP(H11,FAC_TOTALS_APTA!$A$4:$BK$120,$F19,FALSE)</f>
        <v>41.753505759808696</v>
      </c>
      <c r="I19" s="41">
        <f t="shared" si="1"/>
        <v>4.4190725685682164E-3</v>
      </c>
      <c r="J19" s="42" t="str">
        <f t="shared" si="2"/>
        <v/>
      </c>
      <c r="K19" s="42" t="str">
        <f t="shared" si="3"/>
        <v>TSD_POP_PCT_FAC</v>
      </c>
      <c r="L19" s="10">
        <f>MATCH($K19,FAC_TOTALS_APTA!$A$2:$BI$2,)</f>
        <v>29</v>
      </c>
      <c r="M19" s="39">
        <f>IF(M11=0,0,VLOOKUP(M11,FAC_TOTALS_APTA!$A$4:$BK$120,$L19,FALSE))</f>
        <v>-208360.759278026</v>
      </c>
      <c r="N19" s="39">
        <f>IF(N11=0,0,VLOOKUP(N11,FAC_TOTALS_APTA!$A$4:$BK$120,$L19,FALSE))</f>
        <v>-9673.6978784848106</v>
      </c>
      <c r="O19" s="39">
        <f>IF(O11=0,0,VLOOKUP(O11,FAC_TOTALS_APTA!$A$4:$BK$120,$L19,FALSE))</f>
        <v>298657.05965332</v>
      </c>
      <c r="P19" s="39">
        <f>IF(P11=0,0,VLOOKUP(P11,FAC_TOTALS_APTA!$A$4:$BK$120,$L19,FALSE))</f>
        <v>895902.48326718202</v>
      </c>
      <c r="Q19" s="39">
        <f>IF(Q11=0,0,VLOOKUP(Q11,FAC_TOTALS_APTA!$A$4:$BK$120,$L19,FALSE))</f>
        <v>266172.37566721003</v>
      </c>
      <c r="R19" s="39">
        <f>IF(R11=0,0,VLOOKUP(R11,FAC_TOTALS_APTA!$A$4:$BK$120,$L19,FALSE))</f>
        <v>394370.43837250199</v>
      </c>
      <c r="S19" s="39">
        <f>IF(S11=0,0,VLOOKUP(S11,FAC_TOTALS_APTA!$A$4:$BK$120,$L19,FALSE))</f>
        <v>0</v>
      </c>
      <c r="T19" s="39">
        <f>IF(T11=0,0,VLOOKUP(T11,FAC_TOTALS_APTA!$A$4:$BK$120,$L19,FALSE))</f>
        <v>0</v>
      </c>
      <c r="U19" s="39">
        <f>IF(U11=0,0,VLOOKUP(U11,FAC_TOTALS_APTA!$A$4:$BK$120,$L19,FALSE))</f>
        <v>0</v>
      </c>
      <c r="V19" s="39">
        <f>IF(V11=0,0,VLOOKUP(V11,FAC_TOTALS_APTA!$A$4:$BK$120,$L19,FALSE))</f>
        <v>0</v>
      </c>
      <c r="W19" s="39">
        <f>IF(W11=0,0,VLOOKUP(W11,FAC_TOTALS_APTA!$A$4:$BK$120,$L19,FALSE))</f>
        <v>0</v>
      </c>
      <c r="X19" s="39">
        <f>IF(X11=0,0,VLOOKUP(X11,FAC_TOTALS_APTA!$A$4:$BK$120,$L19,FALSE))</f>
        <v>0</v>
      </c>
      <c r="Y19" s="39">
        <f>IF(Y11=0,0,VLOOKUP(Y11,FAC_TOTALS_APTA!$A$4:$BK$120,$L19,FALSE))</f>
        <v>0</v>
      </c>
      <c r="Z19" s="39">
        <f>IF(Z11=0,0,VLOOKUP(Z11,FAC_TOTALS_APTA!$A$4:$BK$120,$L19,FALSE))</f>
        <v>0</v>
      </c>
      <c r="AA19" s="39">
        <f>IF(AA11=0,0,VLOOKUP(AA11,FAC_TOTALS_APTA!$A$4:$BK$120,$L19,FALSE))</f>
        <v>0</v>
      </c>
      <c r="AB19" s="39">
        <f>IF(AB11=0,0,VLOOKUP(AB11,FAC_TOTALS_APTA!$A$4:$BK$120,$L19,FALSE))</f>
        <v>0</v>
      </c>
      <c r="AC19" s="43">
        <f t="shared" si="4"/>
        <v>1637067.8998037032</v>
      </c>
      <c r="AD19" s="43">
        <f>AE19*G29</f>
        <v>1625000.3741215758</v>
      </c>
      <c r="AE19" s="44">
        <f>AC19/G27</f>
        <v>8.4625699736216593E-4</v>
      </c>
      <c r="AF19" s="10"/>
    </row>
    <row r="20" spans="1:32" s="19" customFormat="1" x14ac:dyDescent="0.25">
      <c r="A20" s="10"/>
      <c r="B20" s="35" t="s">
        <v>82</v>
      </c>
      <c r="C20" s="38" t="s">
        <v>26</v>
      </c>
      <c r="D20" s="10" t="s">
        <v>17</v>
      </c>
      <c r="E20" s="80">
        <v>-0.24129999999999999</v>
      </c>
      <c r="F20" s="10">
        <f>MATCH($D20,FAC_TOTALS_APTA!$A$2:$BK$2,)</f>
        <v>16</v>
      </c>
      <c r="G20" s="39">
        <f>VLOOKUP(G11,FAC_TOTALS_APTA!$A$4:$BK$120,$F20,FALSE)</f>
        <v>34043.3716158549</v>
      </c>
      <c r="H20" s="39">
        <f>VLOOKUP(H11,FAC_TOTALS_APTA!$A$4:$BK$120,$F20,FALSE)</f>
        <v>37840.920966718797</v>
      </c>
      <c r="I20" s="41">
        <f t="shared" si="1"/>
        <v>0.11155033037606876</v>
      </c>
      <c r="J20" s="42" t="str">
        <f t="shared" si="2"/>
        <v>_log</v>
      </c>
      <c r="K20" s="42" t="str">
        <f t="shared" si="3"/>
        <v>TOTAL_MED_INC_INDIV_2018_log_FAC</v>
      </c>
      <c r="L20" s="10">
        <f>MATCH($K20,FAC_TOTALS_APTA!$A$2:$BI$2,)</f>
        <v>27</v>
      </c>
      <c r="M20" s="39">
        <f>IF(M11=0,0,VLOOKUP(M11,FAC_TOTALS_APTA!$A$4:$BK$120,$L20,FALSE))</f>
        <v>-4047798.8098399001</v>
      </c>
      <c r="N20" s="39">
        <f>IF(N11=0,0,VLOOKUP(N11,FAC_TOTALS_APTA!$A$4:$BK$120,$L20,FALSE))</f>
        <v>-3216104.5185267502</v>
      </c>
      <c r="O20" s="39">
        <f>IF(O11=0,0,VLOOKUP(O11,FAC_TOTALS_APTA!$A$4:$BK$120,$L20,FALSE))</f>
        <v>-14335762.1282805</v>
      </c>
      <c r="P20" s="39">
        <f>IF(P11=0,0,VLOOKUP(P11,FAC_TOTALS_APTA!$A$4:$BK$120,$L20,FALSE))</f>
        <v>-9278705.4000403695</v>
      </c>
      <c r="Q20" s="39">
        <f>IF(Q11=0,0,VLOOKUP(Q11,FAC_TOTALS_APTA!$A$4:$BK$120,$L20,FALSE))</f>
        <v>-7112218.6231019301</v>
      </c>
      <c r="R20" s="39">
        <f>IF(R11=0,0,VLOOKUP(R11,FAC_TOTALS_APTA!$A$4:$BK$120,$L20,FALSE))</f>
        <v>-8196093.8085320303</v>
      </c>
      <c r="S20" s="39">
        <f>IF(S11=0,0,VLOOKUP(S11,FAC_TOTALS_APTA!$A$4:$BK$120,$L20,FALSE))</f>
        <v>0</v>
      </c>
      <c r="T20" s="39">
        <f>IF(T11=0,0,VLOOKUP(T11,FAC_TOTALS_APTA!$A$4:$BK$120,$L20,FALSE))</f>
        <v>0</v>
      </c>
      <c r="U20" s="39">
        <f>IF(U11=0,0,VLOOKUP(U11,FAC_TOTALS_APTA!$A$4:$BK$120,$L20,FALSE))</f>
        <v>0</v>
      </c>
      <c r="V20" s="39">
        <f>IF(V11=0,0,VLOOKUP(V11,FAC_TOTALS_APTA!$A$4:$BK$120,$L20,FALSE))</f>
        <v>0</v>
      </c>
      <c r="W20" s="39">
        <f>IF(W11=0,0,VLOOKUP(W11,FAC_TOTALS_APTA!$A$4:$BK$120,$L20,FALSE))</f>
        <v>0</v>
      </c>
      <c r="X20" s="39">
        <f>IF(X11=0,0,VLOOKUP(X11,FAC_TOTALS_APTA!$A$4:$BK$120,$L20,FALSE))</f>
        <v>0</v>
      </c>
      <c r="Y20" s="39">
        <f>IF(Y11=0,0,VLOOKUP(Y11,FAC_TOTALS_APTA!$A$4:$BK$120,$L20,FALSE))</f>
        <v>0</v>
      </c>
      <c r="Z20" s="39">
        <f>IF(Z11=0,0,VLOOKUP(Z11,FAC_TOTALS_APTA!$A$4:$BK$120,$L20,FALSE))</f>
        <v>0</v>
      </c>
      <c r="AA20" s="39">
        <f>IF(AA11=0,0,VLOOKUP(AA11,FAC_TOTALS_APTA!$A$4:$BK$120,$L20,FALSE))</f>
        <v>0</v>
      </c>
      <c r="AB20" s="39">
        <f>IF(AB11=0,0,VLOOKUP(AB11,FAC_TOTALS_APTA!$A$4:$BK$120,$L20,FALSE))</f>
        <v>0</v>
      </c>
      <c r="AC20" s="43">
        <f t="shared" si="4"/>
        <v>-46186683.28832148</v>
      </c>
      <c r="AD20" s="43">
        <f>AE20*G29</f>
        <v>-45846221.547656395</v>
      </c>
      <c r="AE20" s="44">
        <f>AC20/G27</f>
        <v>-2.387549344922037E-2</v>
      </c>
      <c r="AF20" s="10"/>
    </row>
    <row r="21" spans="1:32" s="19" customFormat="1" x14ac:dyDescent="0.25">
      <c r="A21" s="10"/>
      <c r="B21" s="35" t="s">
        <v>83</v>
      </c>
      <c r="C21" s="38"/>
      <c r="D21" s="10" t="s">
        <v>60</v>
      </c>
      <c r="E21" s="80">
        <v>-1.4200000000000001E-2</v>
      </c>
      <c r="F21" s="10">
        <f>MATCH($D21,FAC_TOTALS_APTA!$A$2:$BK$2,)</f>
        <v>19</v>
      </c>
      <c r="G21" s="45">
        <f>VLOOKUP(G11,FAC_TOTALS_APTA!$A$4:$BK$120,$F21,FALSE)</f>
        <v>4.9166577429874998</v>
      </c>
      <c r="H21" s="45">
        <f>VLOOKUP(H11,FAC_TOTALS_APTA!$A$4:$BK$120,$F21,FALSE)</f>
        <v>6.1529232770812099</v>
      </c>
      <c r="I21" s="41">
        <f t="shared" si="1"/>
        <v>0.25144429381055922</v>
      </c>
      <c r="J21" s="42" t="str">
        <f t="shared" si="2"/>
        <v/>
      </c>
      <c r="K21" s="42" t="str">
        <f t="shared" si="3"/>
        <v>JTW_HOME_PCT_FAC</v>
      </c>
      <c r="L21" s="10">
        <f>MATCH($K21,FAC_TOTALS_APTA!$A$2:$BI$2,)</f>
        <v>30</v>
      </c>
      <c r="M21" s="39">
        <f>IF(M11=0,0,VLOOKUP(M11,FAC_TOTALS_APTA!$A$4:$BK$120,$L21,FALSE))</f>
        <v>-224099.476727025</v>
      </c>
      <c r="N21" s="39">
        <f>IF(N11=0,0,VLOOKUP(N11,FAC_TOTALS_APTA!$A$4:$BK$120,$L21,FALSE))</f>
        <v>-4873071.9159202501</v>
      </c>
      <c r="O21" s="39">
        <f>IF(O11=0,0,VLOOKUP(O11,FAC_TOTALS_APTA!$A$4:$BK$120,$L21,FALSE))</f>
        <v>-2340912.1668647998</v>
      </c>
      <c r="P21" s="39">
        <f>IF(P11=0,0,VLOOKUP(P11,FAC_TOTALS_APTA!$A$4:$BK$120,$L21,FALSE))</f>
        <v>-12895885.803641099</v>
      </c>
      <c r="Q21" s="39">
        <f>IF(Q11=0,0,VLOOKUP(Q11,FAC_TOTALS_APTA!$A$4:$BK$120,$L21,FALSE))</f>
        <v>-3721851.6983055398</v>
      </c>
      <c r="R21" s="39">
        <f>IF(R11=0,0,VLOOKUP(R11,FAC_TOTALS_APTA!$A$4:$BK$120,$L21,FALSE))</f>
        <v>-5648339.32092648</v>
      </c>
      <c r="S21" s="39">
        <f>IF(S11=0,0,VLOOKUP(S11,FAC_TOTALS_APTA!$A$4:$BK$120,$L21,FALSE))</f>
        <v>0</v>
      </c>
      <c r="T21" s="39">
        <f>IF(T11=0,0,VLOOKUP(T11,FAC_TOTALS_APTA!$A$4:$BK$120,$L21,FALSE))</f>
        <v>0</v>
      </c>
      <c r="U21" s="39">
        <f>IF(U11=0,0,VLOOKUP(U11,FAC_TOTALS_APTA!$A$4:$BK$120,$L21,FALSE))</f>
        <v>0</v>
      </c>
      <c r="V21" s="39">
        <f>IF(V11=0,0,VLOOKUP(V11,FAC_TOTALS_APTA!$A$4:$BK$120,$L21,FALSE))</f>
        <v>0</v>
      </c>
      <c r="W21" s="39">
        <f>IF(W11=0,0,VLOOKUP(W11,FAC_TOTALS_APTA!$A$4:$BK$120,$L21,FALSE))</f>
        <v>0</v>
      </c>
      <c r="X21" s="39">
        <f>IF(X11=0,0,VLOOKUP(X11,FAC_TOTALS_APTA!$A$4:$BK$120,$L21,FALSE))</f>
        <v>0</v>
      </c>
      <c r="Y21" s="39">
        <f>IF(Y11=0,0,VLOOKUP(Y11,FAC_TOTALS_APTA!$A$4:$BK$120,$L21,FALSE))</f>
        <v>0</v>
      </c>
      <c r="Z21" s="39">
        <f>IF(Z11=0,0,VLOOKUP(Z11,FAC_TOTALS_APTA!$A$4:$BK$120,$L21,FALSE))</f>
        <v>0</v>
      </c>
      <c r="AA21" s="39">
        <f>IF(AA11=0,0,VLOOKUP(AA11,FAC_TOTALS_APTA!$A$4:$BK$120,$L21,FALSE))</f>
        <v>0</v>
      </c>
      <c r="AB21" s="39">
        <f>IF(AB11=0,0,VLOOKUP(AB11,FAC_TOTALS_APTA!$A$4:$BK$120,$L21,FALSE))</f>
        <v>0</v>
      </c>
      <c r="AC21" s="43">
        <f t="shared" si="4"/>
        <v>-29704160.382385194</v>
      </c>
      <c r="AD21" s="43">
        <f>AE21*G29</f>
        <v>-29485198.347686794</v>
      </c>
      <c r="AE21" s="44">
        <f>AC21/G27</f>
        <v>-1.5355107492716498E-2</v>
      </c>
      <c r="AF21" s="10"/>
    </row>
    <row r="22" spans="1:32" s="19" customFormat="1" x14ac:dyDescent="0.25">
      <c r="A22" s="10"/>
      <c r="B22" s="35" t="s">
        <v>84</v>
      </c>
      <c r="C22" s="38"/>
      <c r="D22" s="10" t="s">
        <v>61</v>
      </c>
      <c r="E22" s="80">
        <v>-2.1100000000000001E-2</v>
      </c>
      <c r="F22" s="10">
        <f>MATCH($D22,FAC_TOTALS_APTA!$A$2:$BK$2,)</f>
        <v>20</v>
      </c>
      <c r="G22" s="45">
        <f>VLOOKUP(G11,FAC_TOTALS_APTA!$A$4:$BK$120,$F22,FALSE)</f>
        <v>0.61082127658296004</v>
      </c>
      <c r="H22" s="45">
        <f>VLOOKUP(H11,FAC_TOTALS_APTA!$A$4:$BK$120,$F22,FALSE)</f>
        <v>6.1793025560601498</v>
      </c>
      <c r="I22" s="41">
        <f t="shared" si="1"/>
        <v>9.1163839456088329</v>
      </c>
      <c r="J22" s="42" t="str">
        <f t="shared" si="2"/>
        <v/>
      </c>
      <c r="K22" s="42" t="str">
        <f t="shared" si="3"/>
        <v>YEARS_SINCE_TNC_BUS_FAC</v>
      </c>
      <c r="L22" s="10">
        <f>MATCH($K22,FAC_TOTALS_APTA!$A$2:$BI$2,)</f>
        <v>31</v>
      </c>
      <c r="M22" s="39">
        <f>IF(M11=0,0,VLOOKUP(M11,FAC_TOTALS_APTA!$A$4:$BK$120,$L22,FALSE))</f>
        <v>-31216096.083102301</v>
      </c>
      <c r="N22" s="39">
        <f>IF(N11=0,0,VLOOKUP(N11,FAC_TOTALS_APTA!$A$4:$BK$120,$L22,FALSE))</f>
        <v>-34383939.572494</v>
      </c>
      <c r="O22" s="39">
        <f>IF(O11=0,0,VLOOKUP(O11,FAC_TOTALS_APTA!$A$4:$BK$120,$L22,FALSE))</f>
        <v>-40993220.427106798</v>
      </c>
      <c r="P22" s="39">
        <f>IF(P11=0,0,VLOOKUP(P11,FAC_TOTALS_APTA!$A$4:$BK$120,$L22,FALSE))</f>
        <v>-40271706.3272352</v>
      </c>
      <c r="Q22" s="39">
        <f>IF(Q11=0,0,VLOOKUP(Q11,FAC_TOTALS_APTA!$A$4:$BK$120,$L22,FALSE))</f>
        <v>-38467026.5895928</v>
      </c>
      <c r="R22" s="39">
        <f>IF(R11=0,0,VLOOKUP(R11,FAC_TOTALS_APTA!$A$4:$BK$120,$L22,FALSE))</f>
        <v>-36949392.0197118</v>
      </c>
      <c r="S22" s="39">
        <f>IF(S11=0,0,VLOOKUP(S11,FAC_TOTALS_APTA!$A$4:$BK$120,$L22,FALSE))</f>
        <v>0</v>
      </c>
      <c r="T22" s="39">
        <f>IF(T11=0,0,VLOOKUP(T11,FAC_TOTALS_APTA!$A$4:$BK$120,$L22,FALSE))</f>
        <v>0</v>
      </c>
      <c r="U22" s="39">
        <f>IF(U11=0,0,VLOOKUP(U11,FAC_TOTALS_APTA!$A$4:$BK$120,$L22,FALSE))</f>
        <v>0</v>
      </c>
      <c r="V22" s="39">
        <f>IF(V11=0,0,VLOOKUP(V11,FAC_TOTALS_APTA!$A$4:$BK$120,$L22,FALSE))</f>
        <v>0</v>
      </c>
      <c r="W22" s="39">
        <f>IF(W11=0,0,VLOOKUP(W11,FAC_TOTALS_APTA!$A$4:$BK$120,$L22,FALSE))</f>
        <v>0</v>
      </c>
      <c r="X22" s="39">
        <f>IF(X11=0,0,VLOOKUP(X11,FAC_TOTALS_APTA!$A$4:$BK$120,$L22,FALSE))</f>
        <v>0</v>
      </c>
      <c r="Y22" s="39">
        <f>IF(Y11=0,0,VLOOKUP(Y11,FAC_TOTALS_APTA!$A$4:$BK$120,$L22,FALSE))</f>
        <v>0</v>
      </c>
      <c r="Z22" s="39">
        <f>IF(Z11=0,0,VLOOKUP(Z11,FAC_TOTALS_APTA!$A$4:$BK$120,$L22,FALSE))</f>
        <v>0</v>
      </c>
      <c r="AA22" s="39">
        <f>IF(AA11=0,0,VLOOKUP(AA11,FAC_TOTALS_APTA!$A$4:$BK$120,$L22,FALSE))</f>
        <v>0</v>
      </c>
      <c r="AB22" s="39">
        <f>IF(AB11=0,0,VLOOKUP(AB11,FAC_TOTALS_APTA!$A$4:$BK$120,$L22,FALSE))</f>
        <v>0</v>
      </c>
      <c r="AC22" s="43">
        <f t="shared" si="4"/>
        <v>-222281381.01924288</v>
      </c>
      <c r="AD22" s="43">
        <f>AE22*G29</f>
        <v>-220642850.15902013</v>
      </c>
      <c r="AE22" s="44">
        <f>AC22/G27</f>
        <v>-0.11490493100097773</v>
      </c>
      <c r="AF22" s="10"/>
    </row>
    <row r="23" spans="1:32" s="19" customFormat="1" x14ac:dyDescent="0.25">
      <c r="A23" s="10"/>
      <c r="B23" s="14" t="s">
        <v>85</v>
      </c>
      <c r="C23" s="37"/>
      <c r="D23" s="11" t="s">
        <v>79</v>
      </c>
      <c r="E23" s="81">
        <v>-3.6999999999999998E-2</v>
      </c>
      <c r="F23" s="11">
        <f>MATCH($D23,FAC_TOTALS_APTA!$A$2:$BK$2,)</f>
        <v>21</v>
      </c>
      <c r="G23" s="48">
        <f>VLOOKUP(G11,FAC_TOTALS_APTA!$A$4:$BK$120,$F23,FALSE)</f>
        <v>0</v>
      </c>
      <c r="H23" s="48">
        <f>VLOOKUP(H11,FAC_TOTALS_APTA!$A$4:$BK$120,$F23,FALSE)</f>
        <v>0.64420403846927698</v>
      </c>
      <c r="I23" s="49" t="str">
        <f t="shared" si="1"/>
        <v>-</v>
      </c>
      <c r="J23" s="50" t="str">
        <f t="shared" si="2"/>
        <v/>
      </c>
      <c r="K23" s="50" t="str">
        <f t="shared" si="3"/>
        <v>scooter_flag_FAC</v>
      </c>
      <c r="L23" s="11">
        <f>MATCH($K23,FAC_TOTALS_APTA!$A$2:$BI$2,)</f>
        <v>32</v>
      </c>
      <c r="M23" s="51">
        <f>IF(M11=0,0,VLOOKUP(M11,FAC_TOTALS_APTA!$A$4:$BK$120,$L23,FALSE))</f>
        <v>0</v>
      </c>
      <c r="N23" s="51">
        <f>IF(N11=0,0,VLOOKUP(N11,FAC_TOTALS_APTA!$A$4:$BK$120,$L23,FALSE))</f>
        <v>0</v>
      </c>
      <c r="O23" s="51">
        <f>IF(O11=0,0,VLOOKUP(O11,FAC_TOTALS_APTA!$A$4:$BK$120,$L23,FALSE))</f>
        <v>0</v>
      </c>
      <c r="P23" s="51">
        <f>IF(P11=0,0,VLOOKUP(P11,FAC_TOTALS_APTA!$A$4:$BK$120,$L23,FALSE))</f>
        <v>0</v>
      </c>
      <c r="Q23" s="51">
        <f>IF(Q11=0,0,VLOOKUP(Q11,FAC_TOTALS_APTA!$A$4:$BK$120,$L23,FALSE))</f>
        <v>0</v>
      </c>
      <c r="R23" s="51">
        <f>IF(R11=0,0,VLOOKUP(R11,FAC_TOTALS_APTA!$A$4:$BK$120,$L23,FALSE))</f>
        <v>-27428895.724573199</v>
      </c>
      <c r="S23" s="51">
        <f>IF(S11=0,0,VLOOKUP(S11,FAC_TOTALS_APTA!$A$4:$BK$120,$L23,FALSE))</f>
        <v>0</v>
      </c>
      <c r="T23" s="51">
        <f>IF(T11=0,0,VLOOKUP(T11,FAC_TOTALS_APTA!$A$4:$BK$120,$L23,FALSE))</f>
        <v>0</v>
      </c>
      <c r="U23" s="51">
        <f>IF(U11=0,0,VLOOKUP(U11,FAC_TOTALS_APTA!$A$4:$BK$120,$L23,FALSE))</f>
        <v>0</v>
      </c>
      <c r="V23" s="51">
        <f>IF(V11=0,0,VLOOKUP(V11,FAC_TOTALS_APTA!$A$4:$BK$120,$L23,FALSE))</f>
        <v>0</v>
      </c>
      <c r="W23" s="51">
        <f>IF(W11=0,0,VLOOKUP(W11,FAC_TOTALS_APTA!$A$4:$BK$120,$L23,FALSE))</f>
        <v>0</v>
      </c>
      <c r="X23" s="51">
        <f>IF(X11=0,0,VLOOKUP(X11,FAC_TOTALS_APTA!$A$4:$BK$120,$L23,FALSE))</f>
        <v>0</v>
      </c>
      <c r="Y23" s="51">
        <f>IF(Y11=0,0,VLOOKUP(Y11,FAC_TOTALS_APTA!$A$4:$BK$120,$L23,FALSE))</f>
        <v>0</v>
      </c>
      <c r="Z23" s="51">
        <f>IF(Z11=0,0,VLOOKUP(Z11,FAC_TOTALS_APTA!$A$4:$BK$120,$L23,FALSE))</f>
        <v>0</v>
      </c>
      <c r="AA23" s="51">
        <f>IF(AA11=0,0,VLOOKUP(AA11,FAC_TOTALS_APTA!$A$4:$BK$120,$L23,FALSE))</f>
        <v>0</v>
      </c>
      <c r="AB23" s="51">
        <f>IF(AB11=0,0,VLOOKUP(AB11,FAC_TOTALS_APTA!$A$4:$BK$120,$L23,FALSE))</f>
        <v>0</v>
      </c>
      <c r="AC23" s="52">
        <f t="shared" si="4"/>
        <v>-27428895.724573199</v>
      </c>
      <c r="AD23" s="52">
        <f>AE23*G29</f>
        <v>-27226705.636044577</v>
      </c>
      <c r="AE23" s="53">
        <f>AC23/G27</f>
        <v>-1.4178944526137584E-2</v>
      </c>
      <c r="AF23" s="10"/>
    </row>
    <row r="24" spans="1:32" s="19" customFormat="1" x14ac:dyDescent="0.25">
      <c r="A24" s="10"/>
      <c r="B24" s="54" t="s">
        <v>93</v>
      </c>
      <c r="C24" s="55"/>
      <c r="D24" s="54" t="s">
        <v>81</v>
      </c>
      <c r="E24" s="56"/>
      <c r="F24" s="57"/>
      <c r="G24" s="58"/>
      <c r="H24" s="58"/>
      <c r="I24" s="59"/>
      <c r="J24" s="60"/>
      <c r="K24" s="60" t="str">
        <f t="shared" ref="K24" si="5">CONCATENATE(D24,J24,"_FAC")</f>
        <v>New_Reporter_FAC</v>
      </c>
      <c r="L24" s="57">
        <f>MATCH($K24,FAC_TOTALS_APTA!$A$2:$BI$2,)</f>
        <v>36</v>
      </c>
      <c r="M24" s="58">
        <f>IF(M11=0,0,VLOOKUP(M11,FAC_TOTALS_APTA!$A$4:$BK$120,$L24,FALSE))</f>
        <v>0</v>
      </c>
      <c r="N24" s="58">
        <f>IF(N11=0,0,VLOOKUP(N11,FAC_TOTALS_APTA!$A$4:$BK$120,$L24,FALSE))</f>
        <v>0</v>
      </c>
      <c r="O24" s="58">
        <f>IF(O11=0,0,VLOOKUP(O11,FAC_TOTALS_APTA!$A$4:$BK$120,$L24,FALSE))</f>
        <v>0</v>
      </c>
      <c r="P24" s="58">
        <f>IF(P11=0,0,VLOOKUP(P11,FAC_TOTALS_APTA!$A$4:$BK$120,$L24,FALSE))</f>
        <v>0</v>
      </c>
      <c r="Q24" s="58">
        <f>IF(Q11=0,0,VLOOKUP(Q11,FAC_TOTALS_APTA!$A$4:$BK$120,$L24,FALSE))</f>
        <v>0</v>
      </c>
      <c r="R24" s="58">
        <f>IF(R11=0,0,VLOOKUP(R11,FAC_TOTALS_APTA!$A$4:$BK$120,$L24,FALSE))</f>
        <v>0</v>
      </c>
      <c r="S24" s="58">
        <f>IF(S11=0,0,VLOOKUP(S11,FAC_TOTALS_APTA!$A$4:$BK$120,$L24,FALSE))</f>
        <v>0</v>
      </c>
      <c r="T24" s="58">
        <f>IF(T11=0,0,VLOOKUP(T11,FAC_TOTALS_APTA!$A$4:$BK$120,$L24,FALSE))</f>
        <v>0</v>
      </c>
      <c r="U24" s="58">
        <f>IF(U11=0,0,VLOOKUP(U11,FAC_TOTALS_APTA!$A$4:$BK$120,$L24,FALSE))</f>
        <v>0</v>
      </c>
      <c r="V24" s="58">
        <f>IF(V11=0,0,VLOOKUP(V11,FAC_TOTALS_APTA!$A$4:$BK$120,$L24,FALSE))</f>
        <v>0</v>
      </c>
      <c r="W24" s="58">
        <f>IF(W11=0,0,VLOOKUP(W11,FAC_TOTALS_APTA!$A$4:$BK$120,$L24,FALSE))</f>
        <v>0</v>
      </c>
      <c r="X24" s="58">
        <f>IF(X11=0,0,VLOOKUP(X11,FAC_TOTALS_APTA!$A$4:$BK$120,$L24,FALSE))</f>
        <v>0</v>
      </c>
      <c r="Y24" s="58">
        <f>IF(Y11=0,0,VLOOKUP(Y11,FAC_TOTALS_APTA!$A$4:$BK$120,$L24,FALSE))</f>
        <v>0</v>
      </c>
      <c r="Z24" s="58">
        <f>IF(Z11=0,0,VLOOKUP(Z11,FAC_TOTALS_APTA!$A$4:$BK$120,$L24,FALSE))</f>
        <v>0</v>
      </c>
      <c r="AA24" s="58">
        <f>IF(AA11=0,0,VLOOKUP(AA11,FAC_TOTALS_APTA!$A$4:$BK$120,$L24,FALSE))</f>
        <v>0</v>
      </c>
      <c r="AB24" s="58">
        <f>IF(AB11=0,0,VLOOKUP(AB11,FAC_TOTALS_APTA!$A$4:$BK$120,$L24,FALSE))</f>
        <v>0</v>
      </c>
      <c r="AC24" s="61">
        <f>SUM(M24:AB24)</f>
        <v>0</v>
      </c>
      <c r="AD24" s="61">
        <f>AC24</f>
        <v>0</v>
      </c>
      <c r="AE24" s="62">
        <f>AC24/G29</f>
        <v>0</v>
      </c>
      <c r="AF24" s="10"/>
    </row>
    <row r="25" spans="1:32" s="19" customFormat="1" hidden="1" x14ac:dyDescent="0.25">
      <c r="A25" s="10"/>
      <c r="B25" s="35"/>
      <c r="C25" s="10"/>
      <c r="D25" s="10"/>
      <c r="E25" s="10"/>
      <c r="F25" s="10"/>
      <c r="G25" s="10"/>
      <c r="H25" s="10"/>
      <c r="I25" s="63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43"/>
      <c r="AE25" s="10"/>
      <c r="AF25" s="10"/>
    </row>
    <row r="26" spans="1:32" s="19" customFormat="1" x14ac:dyDescent="0.25">
      <c r="A26" s="10"/>
      <c r="B26" s="35" t="s">
        <v>56</v>
      </c>
      <c r="C26" s="38"/>
      <c r="D26" s="10"/>
      <c r="E26" s="40"/>
      <c r="F26" s="10"/>
      <c r="G26" s="39"/>
      <c r="H26" s="39"/>
      <c r="I26" s="41"/>
      <c r="J26" s="42"/>
      <c r="K26" s="50"/>
      <c r="L26" s="11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43">
        <f>SUM(AC13:AC24)</f>
        <v>-283962381.67670298</v>
      </c>
      <c r="AD26" s="43">
        <f>SUM(AD13:AD24)</f>
        <v>-281869173.85431969</v>
      </c>
      <c r="AE26" s="44">
        <f>AC26/G29</f>
        <v>-0.14788005978856306</v>
      </c>
      <c r="AF26" s="10"/>
    </row>
    <row r="27" spans="1:32" s="19" customFormat="1" hidden="1" x14ac:dyDescent="0.25">
      <c r="A27" s="10"/>
      <c r="B27" s="12" t="s">
        <v>28</v>
      </c>
      <c r="C27" s="64"/>
      <c r="D27" s="13" t="s">
        <v>7</v>
      </c>
      <c r="E27" s="65"/>
      <c r="F27" s="13">
        <f>MATCH($D27,FAC_TOTALS_APTA!$A$2:$BI$2,)</f>
        <v>9</v>
      </c>
      <c r="G27" s="66">
        <f>VLOOKUP(G11,FAC_TOTALS_APTA!$A$4:$BK$120,$F27,FALSE)</f>
        <v>1934480784.0957799</v>
      </c>
      <c r="H27" s="66">
        <f>VLOOKUP(H11,FAC_TOTALS_APTA!$A$4:$BI$120,$F27,FALSE)</f>
        <v>1658528833.3724101</v>
      </c>
      <c r="I27" s="67">
        <f t="shared" ref="I27:I29" si="6">H27/G27-1</f>
        <v>-0.14264910408627085</v>
      </c>
      <c r="J27" s="68"/>
      <c r="K27" s="50"/>
      <c r="L27" s="11"/>
      <c r="M27" s="69">
        <f>SUM(M13:M19)</f>
        <v>14194851.517351096</v>
      </c>
      <c r="N27" s="69">
        <f>SUM(N13:N19)</f>
        <v>-1859765.6207032674</v>
      </c>
      <c r="O27" s="69">
        <f>SUM(O13:O19)</f>
        <v>-55821059.575527787</v>
      </c>
      <c r="P27" s="69">
        <f>SUM(P13:P19)</f>
        <v>-16496051.736420011</v>
      </c>
      <c r="Q27" s="69">
        <f>SUM(Q13:Q19)</f>
        <v>54789098.832175367</v>
      </c>
      <c r="R27" s="69">
        <f>SUM(R13:R19)</f>
        <v>46831665.320944406</v>
      </c>
      <c r="S27" s="69">
        <f>SUM(S13:S19)</f>
        <v>0</v>
      </c>
      <c r="T27" s="69">
        <f>SUM(T13:T19)</f>
        <v>0</v>
      </c>
      <c r="U27" s="69">
        <f>SUM(U13:U19)</f>
        <v>0</v>
      </c>
      <c r="V27" s="69">
        <f>SUM(V13:V19)</f>
        <v>0</v>
      </c>
      <c r="W27" s="69">
        <f>SUM(W13:W19)</f>
        <v>0</v>
      </c>
      <c r="X27" s="69">
        <f>SUM(X13:X19)</f>
        <v>0</v>
      </c>
      <c r="Y27" s="69">
        <f>SUM(Y13:Y19)</f>
        <v>0</v>
      </c>
      <c r="Z27" s="69">
        <f>SUM(Z13:Z19)</f>
        <v>0</v>
      </c>
      <c r="AA27" s="69">
        <f>SUM(AA13:AA19)</f>
        <v>0</v>
      </c>
      <c r="AB27" s="69">
        <f>SUM(AB13:AB19)</f>
        <v>0</v>
      </c>
      <c r="AC27" s="70"/>
      <c r="AD27" s="70"/>
      <c r="AE27" s="71"/>
      <c r="AF27" s="10"/>
    </row>
    <row r="28" spans="1:32" s="19" customFormat="1" ht="13.5" thickBot="1" x14ac:dyDescent="0.3">
      <c r="A28" s="10"/>
      <c r="B28" s="15" t="s">
        <v>59</v>
      </c>
      <c r="C28" s="153"/>
      <c r="D28" s="33"/>
      <c r="E28" s="154"/>
      <c r="F28" s="33"/>
      <c r="G28" s="73"/>
      <c r="H28" s="73"/>
      <c r="I28" s="74"/>
      <c r="J28" s="75"/>
      <c r="K28" s="75"/>
      <c r="L28" s="33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76">
        <f>AC29-AC26</f>
        <v>33992083.826702833</v>
      </c>
      <c r="AD28" s="76"/>
      <c r="AE28" s="77">
        <f>AE29-AE26</f>
        <v>1.7702173643386721E-2</v>
      </c>
      <c r="AF28" s="10"/>
    </row>
    <row r="29" spans="1:32" ht="13.5" hidden="1" thickBot="1" x14ac:dyDescent="0.3">
      <c r="B29" s="15" t="s">
        <v>89</v>
      </c>
      <c r="C29" s="33"/>
      <c r="D29" s="33" t="s">
        <v>5</v>
      </c>
      <c r="E29" s="33"/>
      <c r="F29" s="33">
        <f>MATCH($D29,FAC_TOTALS_APTA!$A$2:$BI$2,)</f>
        <v>7</v>
      </c>
      <c r="G29" s="73">
        <f>VLOOKUP(G11,FAC_TOTALS_APTA!$A$4:$BI$120,$F29,FALSE)</f>
        <v>1920220901.19999</v>
      </c>
      <c r="H29" s="73">
        <f>VLOOKUP(H11,FAC_TOTALS_APTA!$A$4:$BI$120,$F29,FALSE)</f>
        <v>1670250603.3499899</v>
      </c>
      <c r="I29" s="74">
        <f t="shared" si="6"/>
        <v>-0.13017788614517634</v>
      </c>
      <c r="J29" s="75"/>
      <c r="K29" s="75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76">
        <f>H29-G29</f>
        <v>-249970297.85000014</v>
      </c>
      <c r="AD29" s="76"/>
      <c r="AE29" s="77">
        <f>I29</f>
        <v>-0.13017788614517634</v>
      </c>
    </row>
    <row r="30" spans="1:32" ht="14.25" thickTop="1" thickBot="1" x14ac:dyDescent="0.3">
      <c r="B30" s="140" t="s">
        <v>96</v>
      </c>
      <c r="C30" s="141"/>
      <c r="D30" s="141"/>
      <c r="E30" s="142"/>
      <c r="F30" s="141"/>
      <c r="G30" s="143"/>
      <c r="H30" s="143"/>
      <c r="I30" s="144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5">
        <f>AE29</f>
        <v>-0.13017788614517634</v>
      </c>
    </row>
    <row r="31" spans="1:32" ht="13.5" thickTop="1" x14ac:dyDescent="0.25"/>
    <row r="33" spans="1:32" x14ac:dyDescent="0.25">
      <c r="B33" s="21" t="s">
        <v>54</v>
      </c>
      <c r="C33" s="22"/>
      <c r="D33" s="22"/>
      <c r="E33" s="23"/>
      <c r="F33" s="22"/>
      <c r="G33" s="22"/>
      <c r="H33" s="22"/>
      <c r="I33" s="24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spans="1:32" x14ac:dyDescent="0.25">
      <c r="B34" s="25" t="s">
        <v>21</v>
      </c>
      <c r="C34" s="26" t="s">
        <v>22</v>
      </c>
      <c r="D34" s="16"/>
      <c r="E34" s="10"/>
      <c r="F34" s="16"/>
      <c r="G34" s="16"/>
      <c r="H34" s="16"/>
      <c r="I34" s="27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2" x14ac:dyDescent="0.25">
      <c r="B35" s="25"/>
      <c r="C35" s="26"/>
      <c r="D35" s="16"/>
      <c r="E35" s="10"/>
      <c r="F35" s="16"/>
      <c r="G35" s="16"/>
      <c r="H35" s="16"/>
      <c r="I35" s="27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2" x14ac:dyDescent="0.25">
      <c r="B36" s="28" t="s">
        <v>57</v>
      </c>
      <c r="C36" s="29">
        <v>0</v>
      </c>
      <c r="D36" s="16"/>
      <c r="E36" s="10"/>
      <c r="F36" s="16"/>
      <c r="G36" s="16"/>
      <c r="H36" s="16"/>
      <c r="I36" s="27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2" ht="13.5" thickBot="1" x14ac:dyDescent="0.3">
      <c r="B37" s="30" t="s">
        <v>69</v>
      </c>
      <c r="C37" s="31">
        <v>2</v>
      </c>
      <c r="D37" s="32"/>
      <c r="E37" s="33"/>
      <c r="F37" s="32"/>
      <c r="G37" s="32"/>
      <c r="H37" s="32"/>
      <c r="I37" s="34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</row>
    <row r="38" spans="1:32" ht="13.5" thickTop="1" x14ac:dyDescent="0.25">
      <c r="B38" s="151"/>
      <c r="C38" s="152"/>
      <c r="D38" s="152"/>
      <c r="E38" s="152"/>
      <c r="F38" s="152"/>
      <c r="G38" s="167" t="s">
        <v>90</v>
      </c>
      <c r="H38" s="167"/>
      <c r="I38" s="167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167" t="s">
        <v>97</v>
      </c>
      <c r="AD38" s="167"/>
      <c r="AE38" s="167"/>
    </row>
    <row r="39" spans="1:32" x14ac:dyDescent="0.25">
      <c r="B39" s="14" t="s">
        <v>23</v>
      </c>
      <c r="C39" s="37" t="s">
        <v>24</v>
      </c>
      <c r="D39" s="11" t="s">
        <v>25</v>
      </c>
      <c r="E39" s="11" t="s">
        <v>55</v>
      </c>
      <c r="F39" s="11"/>
      <c r="G39" s="37">
        <f>$C$1</f>
        <v>2012</v>
      </c>
      <c r="H39" s="37">
        <f>$C$2</f>
        <v>2018</v>
      </c>
      <c r="I39" s="37" t="s">
        <v>51</v>
      </c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 t="s">
        <v>95</v>
      </c>
      <c r="AD39" s="37" t="s">
        <v>53</v>
      </c>
      <c r="AE39" s="37" t="s">
        <v>51</v>
      </c>
    </row>
    <row r="40" spans="1:32" ht="12.95" hidden="1" customHeight="1" x14ac:dyDescent="0.25">
      <c r="B40" s="35"/>
      <c r="C40" s="38"/>
      <c r="D40" s="10"/>
      <c r="E40" s="10"/>
      <c r="F40" s="10"/>
      <c r="G40" s="10"/>
      <c r="H40" s="10"/>
      <c r="I40" s="38"/>
      <c r="J40" s="10"/>
      <c r="K40" s="10"/>
      <c r="L40" s="10"/>
      <c r="M40" s="10">
        <v>1</v>
      </c>
      <c r="N40" s="10">
        <v>2</v>
      </c>
      <c r="O40" s="10">
        <v>3</v>
      </c>
      <c r="P40" s="10">
        <v>4</v>
      </c>
      <c r="Q40" s="10">
        <v>5</v>
      </c>
      <c r="R40" s="10">
        <v>6</v>
      </c>
      <c r="S40" s="10">
        <v>7</v>
      </c>
      <c r="T40" s="10">
        <v>8</v>
      </c>
      <c r="U40" s="10">
        <v>9</v>
      </c>
      <c r="V40" s="10">
        <v>10</v>
      </c>
      <c r="W40" s="10">
        <v>11</v>
      </c>
      <c r="X40" s="10">
        <v>12</v>
      </c>
      <c r="Y40" s="10">
        <v>13</v>
      </c>
      <c r="Z40" s="10">
        <v>14</v>
      </c>
      <c r="AA40" s="10">
        <v>15</v>
      </c>
      <c r="AB40" s="10">
        <v>16</v>
      </c>
      <c r="AC40" s="10"/>
      <c r="AD40" s="10"/>
      <c r="AE40" s="10"/>
    </row>
    <row r="41" spans="1:32" ht="12.95" hidden="1" customHeight="1" x14ac:dyDescent="0.25">
      <c r="B41" s="35"/>
      <c r="C41" s="38"/>
      <c r="D41" s="10"/>
      <c r="E41" s="10"/>
      <c r="F41" s="10"/>
      <c r="G41" s="10" t="str">
        <f>CONCATENATE($C36,"_",$C37,"_",G39)</f>
        <v>0_2_2012</v>
      </c>
      <c r="H41" s="10" t="str">
        <f>CONCATENATE($C36,"_",$C37,"_",H39)</f>
        <v>0_2_2018</v>
      </c>
      <c r="I41" s="38"/>
      <c r="J41" s="10"/>
      <c r="K41" s="10"/>
      <c r="L41" s="10"/>
      <c r="M41" s="10" t="str">
        <f>IF($G39+M40&gt;$H39,0,CONCATENATE($C36,"_",$C37,"_",$G39+M40))</f>
        <v>0_2_2013</v>
      </c>
      <c r="N41" s="10" t="str">
        <f t="shared" ref="N41:AB41" si="7">IF($G39+N40&gt;$H39,0,CONCATENATE($C36,"_",$C37,"_",$G39+N40))</f>
        <v>0_2_2014</v>
      </c>
      <c r="O41" s="10" t="str">
        <f t="shared" si="7"/>
        <v>0_2_2015</v>
      </c>
      <c r="P41" s="10" t="str">
        <f t="shared" si="7"/>
        <v>0_2_2016</v>
      </c>
      <c r="Q41" s="10" t="str">
        <f t="shared" si="7"/>
        <v>0_2_2017</v>
      </c>
      <c r="R41" s="10" t="str">
        <f t="shared" si="7"/>
        <v>0_2_2018</v>
      </c>
      <c r="S41" s="10">
        <f t="shared" si="7"/>
        <v>0</v>
      </c>
      <c r="T41" s="10">
        <f t="shared" si="7"/>
        <v>0</v>
      </c>
      <c r="U41" s="10">
        <f t="shared" si="7"/>
        <v>0</v>
      </c>
      <c r="V41" s="10">
        <f t="shared" si="7"/>
        <v>0</v>
      </c>
      <c r="W41" s="10">
        <f t="shared" si="7"/>
        <v>0</v>
      </c>
      <c r="X41" s="10">
        <f t="shared" si="7"/>
        <v>0</v>
      </c>
      <c r="Y41" s="10">
        <f t="shared" si="7"/>
        <v>0</v>
      </c>
      <c r="Z41" s="10">
        <f t="shared" si="7"/>
        <v>0</v>
      </c>
      <c r="AA41" s="10">
        <f t="shared" si="7"/>
        <v>0</v>
      </c>
      <c r="AB41" s="10">
        <f t="shared" si="7"/>
        <v>0</v>
      </c>
      <c r="AC41" s="10"/>
      <c r="AD41" s="10"/>
      <c r="AE41" s="10"/>
    </row>
    <row r="42" spans="1:32" ht="12.95" hidden="1" customHeight="1" x14ac:dyDescent="0.25">
      <c r="B42" s="35"/>
      <c r="C42" s="38"/>
      <c r="D42" s="10"/>
      <c r="E42" s="10"/>
      <c r="F42" s="10" t="s">
        <v>52</v>
      </c>
      <c r="G42" s="39"/>
      <c r="H42" s="39"/>
      <c r="I42" s="38"/>
      <c r="J42" s="10"/>
      <c r="K42" s="10"/>
      <c r="L42" s="10" t="s">
        <v>52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2" x14ac:dyDescent="0.25">
      <c r="B43" s="35" t="s">
        <v>67</v>
      </c>
      <c r="C43" s="38" t="s">
        <v>26</v>
      </c>
      <c r="D43" s="10" t="s">
        <v>106</v>
      </c>
      <c r="E43" s="80">
        <v>0.86939999999999995</v>
      </c>
      <c r="F43" s="10">
        <f>MATCH($D43,FAC_TOTALS_APTA!$A$2:$BK$2,)</f>
        <v>11</v>
      </c>
      <c r="G43" s="39">
        <f>VLOOKUP(G41,FAC_TOTALS_APTA!$A$4:$BK$120,$F43,FALSE)</f>
        <v>11358280.9123198</v>
      </c>
      <c r="H43" s="39">
        <f>VLOOKUP(H41,FAC_TOTALS_APTA!$A$4:$BK$120,$F43,FALSE)</f>
        <v>12926376.2767673</v>
      </c>
      <c r="I43" s="41">
        <f>IFERROR(H43/G43-1,"-")</f>
        <v>0.13805745574989792</v>
      </c>
      <c r="J43" s="42" t="str">
        <f>IF(C43="Log","_log","")</f>
        <v>_log</v>
      </c>
      <c r="K43" s="42" t="str">
        <f>CONCATENATE(D43,J43,"_FAC")</f>
        <v>VRM_ADJ_BUS_log_FAC</v>
      </c>
      <c r="L43" s="10">
        <f>MATCH($K43,FAC_TOTALS_APTA!$A$2:$BI$2,)</f>
        <v>22</v>
      </c>
      <c r="M43" s="39">
        <f>IF(M41=0,0,VLOOKUP(M41,FAC_TOTALS_APTA!$A$4:$BK$120,$L43,FALSE))</f>
        <v>6472274.8504698901</v>
      </c>
      <c r="N43" s="39">
        <f>IF(N41=0,0,VLOOKUP(N41,FAC_TOTALS_APTA!$A$4:$BK$120,$L43,FALSE))</f>
        <v>13562455.289573399</v>
      </c>
      <c r="O43" s="39">
        <f>IF(O41=0,0,VLOOKUP(O41,FAC_TOTALS_APTA!$A$4:$BK$120,$L43,FALSE))</f>
        <v>22942448.311253302</v>
      </c>
      <c r="P43" s="39">
        <f>IF(P41=0,0,VLOOKUP(P41,FAC_TOTALS_APTA!$A$4:$BK$120,$L43,FALSE))</f>
        <v>25389734.672108602</v>
      </c>
      <c r="Q43" s="39">
        <f>IF(Q41=0,0,VLOOKUP(Q41,FAC_TOTALS_APTA!$A$4:$BK$120,$L43,FALSE))</f>
        <v>9087032.8770766705</v>
      </c>
      <c r="R43" s="39">
        <f>IF(R41=0,0,VLOOKUP(R41,FAC_TOTALS_APTA!$A$4:$BK$120,$L43,FALSE))</f>
        <v>12493838.3262976</v>
      </c>
      <c r="S43" s="39">
        <f>IF(S41=0,0,VLOOKUP(S41,FAC_TOTALS_APTA!$A$4:$BK$120,$L43,FALSE))</f>
        <v>0</v>
      </c>
      <c r="T43" s="39">
        <f>IF(T41=0,0,VLOOKUP(T41,FAC_TOTALS_APTA!$A$4:$BK$120,$L43,FALSE))</f>
        <v>0</v>
      </c>
      <c r="U43" s="39">
        <f>IF(U41=0,0,VLOOKUP(U41,FAC_TOTALS_APTA!$A$4:$BK$120,$L43,FALSE))</f>
        <v>0</v>
      </c>
      <c r="V43" s="39">
        <f>IF(V41=0,0,VLOOKUP(V41,FAC_TOTALS_APTA!$A$4:$BK$120,$L43,FALSE))</f>
        <v>0</v>
      </c>
      <c r="W43" s="39">
        <f>IF(W41=0,0,VLOOKUP(W41,FAC_TOTALS_APTA!$A$4:$BK$120,$L43,FALSE))</f>
        <v>0</v>
      </c>
      <c r="X43" s="39">
        <f>IF(X41=0,0,VLOOKUP(X41,FAC_TOTALS_APTA!$A$4:$BK$120,$L43,FALSE))</f>
        <v>0</v>
      </c>
      <c r="Y43" s="39">
        <f>IF(Y41=0,0,VLOOKUP(Y41,FAC_TOTALS_APTA!$A$4:$BK$120,$L43,FALSE))</f>
        <v>0</v>
      </c>
      <c r="Z43" s="39">
        <f>IF(Z41=0,0,VLOOKUP(Z41,FAC_TOTALS_APTA!$A$4:$BK$120,$L43,FALSE))</f>
        <v>0</v>
      </c>
      <c r="AA43" s="39">
        <f>IF(AA41=0,0,VLOOKUP(AA41,FAC_TOTALS_APTA!$A$4:$BK$120,$L43,FALSE))</f>
        <v>0</v>
      </c>
      <c r="AB43" s="39">
        <f>IF(AB41=0,0,VLOOKUP(AB41,FAC_TOTALS_APTA!$A$4:$BK$120,$L43,FALSE))</f>
        <v>0</v>
      </c>
      <c r="AC43" s="43">
        <f>SUM(M43:AB43)</f>
        <v>89947784.326779455</v>
      </c>
      <c r="AD43" s="43">
        <f>AE43*G59</f>
        <v>92729542.019003943</v>
      </c>
      <c r="AE43" s="44">
        <f>AC43/G57</f>
        <v>0.10230530357681282</v>
      </c>
    </row>
    <row r="44" spans="1:32" s="19" customFormat="1" hidden="1" x14ac:dyDescent="0.25">
      <c r="A44" s="10"/>
      <c r="B44" s="35" t="s">
        <v>67</v>
      </c>
      <c r="C44" s="38" t="s">
        <v>26</v>
      </c>
      <c r="D44" s="10" t="s">
        <v>107</v>
      </c>
      <c r="E44" s="80">
        <v>0.50180000000000002</v>
      </c>
      <c r="F44" s="10">
        <f>MATCH($D44,FAC_TOTALS_APTA!$A$2:$BK$2,)</f>
        <v>12</v>
      </c>
      <c r="G44" s="39">
        <f>VLOOKUP(G41,FAC_TOTALS_APTA!$A$4:$BK$120,$F44,FALSE)</f>
        <v>0</v>
      </c>
      <c r="H44" s="39">
        <f>VLOOKUP(H41,FAC_TOTALS_APTA!$A$4:$BK$120,$F44,FALSE)</f>
        <v>0</v>
      </c>
      <c r="I44" s="41" t="str">
        <f>IFERROR(H44/G44-1,"-")</f>
        <v>-</v>
      </c>
      <c r="J44" s="42" t="str">
        <f>IF(C44="Log","_log","")</f>
        <v>_log</v>
      </c>
      <c r="K44" s="42" t="str">
        <f>CONCATENATE(D44,J44,"_FAC")</f>
        <v>VRM_ADJ_RAIL_log_FAC</v>
      </c>
      <c r="L44" s="10">
        <f>MATCH($K44,FAC_TOTALS_APTA!$A$2:$BI$2,)</f>
        <v>23</v>
      </c>
      <c r="M44" s="39">
        <f>IF(M41=0,0,VLOOKUP(M41,FAC_TOTALS_APTA!$A$4:$BK$120,$L44,FALSE))</f>
        <v>0</v>
      </c>
      <c r="N44" s="39">
        <f>IF(N41=0,0,VLOOKUP(N41,FAC_TOTALS_APTA!$A$4:$BK$120,$L44,FALSE))</f>
        <v>0</v>
      </c>
      <c r="O44" s="39">
        <f>IF(O41=0,0,VLOOKUP(O41,FAC_TOTALS_APTA!$A$4:$BK$120,$L44,FALSE))</f>
        <v>0</v>
      </c>
      <c r="P44" s="39">
        <f>IF(P41=0,0,VLOOKUP(P41,FAC_TOTALS_APTA!$A$4:$BK$120,$L44,FALSE))</f>
        <v>0</v>
      </c>
      <c r="Q44" s="39">
        <f>IF(Q41=0,0,VLOOKUP(Q41,FAC_TOTALS_APTA!$A$4:$BK$120,$L44,FALSE))</f>
        <v>0</v>
      </c>
      <c r="R44" s="39">
        <f>IF(R41=0,0,VLOOKUP(R41,FAC_TOTALS_APTA!$A$4:$BK$120,$L44,FALSE))</f>
        <v>0</v>
      </c>
      <c r="S44" s="39">
        <f>IF(S41=0,0,VLOOKUP(S41,FAC_TOTALS_APTA!$A$4:$BK$120,$L44,FALSE))</f>
        <v>0</v>
      </c>
      <c r="T44" s="39">
        <f>IF(T41=0,0,VLOOKUP(T41,FAC_TOTALS_APTA!$A$4:$BK$120,$L44,FALSE))</f>
        <v>0</v>
      </c>
      <c r="U44" s="39">
        <f>IF(U41=0,0,VLOOKUP(U41,FAC_TOTALS_APTA!$A$4:$BK$120,$L44,FALSE))</f>
        <v>0</v>
      </c>
      <c r="V44" s="39">
        <f>IF(V41=0,0,VLOOKUP(V41,FAC_TOTALS_APTA!$A$4:$BK$120,$L44,FALSE))</f>
        <v>0</v>
      </c>
      <c r="W44" s="39">
        <f>IF(W41=0,0,VLOOKUP(W41,FAC_TOTALS_APTA!$A$4:$BK$120,$L44,FALSE))</f>
        <v>0</v>
      </c>
      <c r="X44" s="39">
        <f>IF(X41=0,0,VLOOKUP(X41,FAC_TOTALS_APTA!$A$4:$BK$120,$L44,FALSE))</f>
        <v>0</v>
      </c>
      <c r="Y44" s="39">
        <f>IF(Y41=0,0,VLOOKUP(Y41,FAC_TOTALS_APTA!$A$4:$BK$120,$L44,FALSE))</f>
        <v>0</v>
      </c>
      <c r="Z44" s="39">
        <f>IF(Z41=0,0,VLOOKUP(Z41,FAC_TOTALS_APTA!$A$4:$BK$120,$L44,FALSE))</f>
        <v>0</v>
      </c>
      <c r="AA44" s="39">
        <f>IF(AA41=0,0,VLOOKUP(AA41,FAC_TOTALS_APTA!$A$4:$BK$120,$L44,FALSE))</f>
        <v>0</v>
      </c>
      <c r="AB44" s="39">
        <f>IF(AB41=0,0,VLOOKUP(AB41,FAC_TOTALS_APTA!$A$4:$BK$120,$L44,FALSE))</f>
        <v>0</v>
      </c>
      <c r="AC44" s="43">
        <f>SUM(M44:AB44)</f>
        <v>0</v>
      </c>
      <c r="AD44" s="43">
        <f>AE44*G59</f>
        <v>0</v>
      </c>
      <c r="AE44" s="44">
        <f>AC44/G57</f>
        <v>0</v>
      </c>
      <c r="AF44" s="10"/>
    </row>
    <row r="45" spans="1:32" x14ac:dyDescent="0.25">
      <c r="B45" s="35" t="s">
        <v>91</v>
      </c>
      <c r="C45" s="38" t="s">
        <v>26</v>
      </c>
      <c r="D45" s="10" t="s">
        <v>19</v>
      </c>
      <c r="E45" s="80">
        <v>-0.35909999999999997</v>
      </c>
      <c r="F45" s="10">
        <f>MATCH($D45,FAC_TOTALS_APTA!$A$2:$BK$2,)</f>
        <v>13</v>
      </c>
      <c r="G45" s="79">
        <f>VLOOKUP(G41,FAC_TOTALS_APTA!$A$4:$BK$120,$F45,FALSE)</f>
        <v>0.96837776903309702</v>
      </c>
      <c r="H45" s="79">
        <f>VLOOKUP(H41,FAC_TOTALS_APTA!$A$4:$BK$120,$F45,FALSE)</f>
        <v>1.01158113598444</v>
      </c>
      <c r="I45" s="41">
        <f t="shared" ref="I45:I53" si="8">IFERROR(H45/G45-1,"-")</f>
        <v>4.4614166426476976E-2</v>
      </c>
      <c r="J45" s="42" t="str">
        <f t="shared" ref="J45:J53" si="9">IF(C45="Log","_log","")</f>
        <v>_log</v>
      </c>
      <c r="K45" s="42" t="str">
        <f t="shared" ref="K45:K53" si="10">CONCATENATE(D45,J45,"_FAC")</f>
        <v>FARE_per_UPT_2018_log_FAC</v>
      </c>
      <c r="L45" s="10">
        <f>MATCH($K45,FAC_TOTALS_APTA!$A$2:$BI$2,)</f>
        <v>24</v>
      </c>
      <c r="M45" s="39">
        <f>IF(M41=0,0,VLOOKUP(M41,FAC_TOTALS_APTA!$A$4:$BK$120,$L45,FALSE))</f>
        <v>-4900544.5560069401</v>
      </c>
      <c r="N45" s="39">
        <f>IF(N41=0,0,VLOOKUP(N41,FAC_TOTALS_APTA!$A$4:$BK$120,$L45,FALSE))</f>
        <v>2105731.04438069</v>
      </c>
      <c r="O45" s="39">
        <f>IF(O41=0,0,VLOOKUP(O41,FAC_TOTALS_APTA!$A$4:$BK$120,$L45,FALSE))</f>
        <v>-2732854.5356278601</v>
      </c>
      <c r="P45" s="39">
        <f>IF(P41=0,0,VLOOKUP(P41,FAC_TOTALS_APTA!$A$4:$BK$120,$L45,FALSE))</f>
        <v>-2698652.0049947798</v>
      </c>
      <c r="Q45" s="39">
        <f>IF(Q41=0,0,VLOOKUP(Q41,FAC_TOTALS_APTA!$A$4:$BK$120,$L45,FALSE))</f>
        <v>1124044.64177492</v>
      </c>
      <c r="R45" s="39">
        <f>IF(R41=0,0,VLOOKUP(R41,FAC_TOTALS_APTA!$A$4:$BK$120,$L45,FALSE))</f>
        <v>1681507.55854449</v>
      </c>
      <c r="S45" s="39">
        <f>IF(S41=0,0,VLOOKUP(S41,FAC_TOTALS_APTA!$A$4:$BK$120,$L45,FALSE))</f>
        <v>0</v>
      </c>
      <c r="T45" s="39">
        <f>IF(T41=0,0,VLOOKUP(T41,FAC_TOTALS_APTA!$A$4:$BK$120,$L45,FALSE))</f>
        <v>0</v>
      </c>
      <c r="U45" s="39">
        <f>IF(U41=0,0,VLOOKUP(U41,FAC_TOTALS_APTA!$A$4:$BK$120,$L45,FALSE))</f>
        <v>0</v>
      </c>
      <c r="V45" s="39">
        <f>IF(V41=0,0,VLOOKUP(V41,FAC_TOTALS_APTA!$A$4:$BK$120,$L45,FALSE))</f>
        <v>0</v>
      </c>
      <c r="W45" s="39">
        <f>IF(W41=0,0,VLOOKUP(W41,FAC_TOTALS_APTA!$A$4:$BK$120,$L45,FALSE))</f>
        <v>0</v>
      </c>
      <c r="X45" s="39">
        <f>IF(X41=0,0,VLOOKUP(X41,FAC_TOTALS_APTA!$A$4:$BK$120,$L45,FALSE))</f>
        <v>0</v>
      </c>
      <c r="Y45" s="39">
        <f>IF(Y41=0,0,VLOOKUP(Y41,FAC_TOTALS_APTA!$A$4:$BK$120,$L45,FALSE))</f>
        <v>0</v>
      </c>
      <c r="Z45" s="39">
        <f>IF(Z41=0,0,VLOOKUP(Z41,FAC_TOTALS_APTA!$A$4:$BK$120,$L45,FALSE))</f>
        <v>0</v>
      </c>
      <c r="AA45" s="39">
        <f>IF(AA41=0,0,VLOOKUP(AA41,FAC_TOTALS_APTA!$A$4:$BK$120,$L45,FALSE))</f>
        <v>0</v>
      </c>
      <c r="AB45" s="39">
        <f>IF(AB41=0,0,VLOOKUP(AB41,FAC_TOTALS_APTA!$A$4:$BK$120,$L45,FALSE))</f>
        <v>0</v>
      </c>
      <c r="AC45" s="43">
        <f t="shared" ref="AC45:AC53" si="11">SUM(M45:AB45)</f>
        <v>-5420767.8519294802</v>
      </c>
      <c r="AD45" s="43">
        <f>AE45*G59</f>
        <v>-5588412.4780059289</v>
      </c>
      <c r="AE45" s="44">
        <f>AC45/G57</f>
        <v>-6.1655026286841419E-3</v>
      </c>
    </row>
    <row r="46" spans="1:32" x14ac:dyDescent="0.25">
      <c r="B46" s="35" t="s">
        <v>87</v>
      </c>
      <c r="C46" s="38" t="s">
        <v>26</v>
      </c>
      <c r="D46" s="10" t="s">
        <v>9</v>
      </c>
      <c r="E46" s="80">
        <v>0.30969999999999998</v>
      </c>
      <c r="F46" s="10">
        <f>MATCH($D46,FAC_TOTALS_APTA!$A$2:$BK$2,)</f>
        <v>14</v>
      </c>
      <c r="G46" s="39">
        <f>VLOOKUP(G41,FAC_TOTALS_APTA!$A$4:$BK$120,$F46,FALSE)</f>
        <v>2608541.9616129799</v>
      </c>
      <c r="H46" s="39">
        <f>VLOOKUP(H41,FAC_TOTALS_APTA!$A$4:$BK$120,$F46,FALSE)</f>
        <v>2831974.88319956</v>
      </c>
      <c r="I46" s="41">
        <f t="shared" si="8"/>
        <v>8.5654332908802866E-2</v>
      </c>
      <c r="J46" s="42" t="str">
        <f t="shared" si="9"/>
        <v>_log</v>
      </c>
      <c r="K46" s="42" t="str">
        <f t="shared" si="10"/>
        <v>POP_EMP_log_FAC</v>
      </c>
      <c r="L46" s="10">
        <f>MATCH($K46,FAC_TOTALS_APTA!$A$2:$BI$2,)</f>
        <v>25</v>
      </c>
      <c r="M46" s="39">
        <f>IF(M41=0,0,VLOOKUP(M41,FAC_TOTALS_APTA!$A$4:$BK$120,$L46,FALSE))</f>
        <v>5228871.4137087399</v>
      </c>
      <c r="N46" s="39">
        <f>IF(N41=0,0,VLOOKUP(N41,FAC_TOTALS_APTA!$A$4:$BK$120,$L46,FALSE))</f>
        <v>3878003.1078067799</v>
      </c>
      <c r="O46" s="39">
        <f>IF(O41=0,0,VLOOKUP(O41,FAC_TOTALS_APTA!$A$4:$BK$120,$L46,FALSE))</f>
        <v>3810383.44844642</v>
      </c>
      <c r="P46" s="39">
        <f>IF(P41=0,0,VLOOKUP(P41,FAC_TOTALS_APTA!$A$4:$BK$120,$L46,FALSE))</f>
        <v>3572845.6482899599</v>
      </c>
      <c r="Q46" s="39">
        <f>IF(Q41=0,0,VLOOKUP(Q41,FAC_TOTALS_APTA!$A$4:$BK$120,$L46,FALSE))</f>
        <v>3617067.7041889601</v>
      </c>
      <c r="R46" s="39">
        <f>IF(R41=0,0,VLOOKUP(R41,FAC_TOTALS_APTA!$A$4:$BK$120,$L46,FALSE))</f>
        <v>3183065.6776188798</v>
      </c>
      <c r="S46" s="39">
        <f>IF(S41=0,0,VLOOKUP(S41,FAC_TOTALS_APTA!$A$4:$BK$120,$L46,FALSE))</f>
        <v>0</v>
      </c>
      <c r="T46" s="39">
        <f>IF(T41=0,0,VLOOKUP(T41,FAC_TOTALS_APTA!$A$4:$BK$120,$L46,FALSE))</f>
        <v>0</v>
      </c>
      <c r="U46" s="39">
        <f>IF(U41=0,0,VLOOKUP(U41,FAC_TOTALS_APTA!$A$4:$BK$120,$L46,FALSE))</f>
        <v>0</v>
      </c>
      <c r="V46" s="39">
        <f>IF(V41=0,0,VLOOKUP(V41,FAC_TOTALS_APTA!$A$4:$BK$120,$L46,FALSE))</f>
        <v>0</v>
      </c>
      <c r="W46" s="39">
        <f>IF(W41=0,0,VLOOKUP(W41,FAC_TOTALS_APTA!$A$4:$BK$120,$L46,FALSE))</f>
        <v>0</v>
      </c>
      <c r="X46" s="39">
        <f>IF(X41=0,0,VLOOKUP(X41,FAC_TOTALS_APTA!$A$4:$BK$120,$L46,FALSE))</f>
        <v>0</v>
      </c>
      <c r="Y46" s="39">
        <f>IF(Y41=0,0,VLOOKUP(Y41,FAC_TOTALS_APTA!$A$4:$BK$120,$L46,FALSE))</f>
        <v>0</v>
      </c>
      <c r="Z46" s="39">
        <f>IF(Z41=0,0,VLOOKUP(Z41,FAC_TOTALS_APTA!$A$4:$BK$120,$L46,FALSE))</f>
        <v>0</v>
      </c>
      <c r="AA46" s="39">
        <f>IF(AA41=0,0,VLOOKUP(AA41,FAC_TOTALS_APTA!$A$4:$BK$120,$L46,FALSE))</f>
        <v>0</v>
      </c>
      <c r="AB46" s="39">
        <f>IF(AB41=0,0,VLOOKUP(AB41,FAC_TOTALS_APTA!$A$4:$BK$120,$L46,FALSE))</f>
        <v>0</v>
      </c>
      <c r="AC46" s="43">
        <f t="shared" si="11"/>
        <v>23290237.000059742</v>
      </c>
      <c r="AD46" s="43">
        <f>AE46*G59</f>
        <v>24010519.288429115</v>
      </c>
      <c r="AE46" s="44">
        <f>AC46/G57</f>
        <v>2.6489977318514595E-2</v>
      </c>
    </row>
    <row r="47" spans="1:32" x14ac:dyDescent="0.2">
      <c r="B47" s="35" t="s">
        <v>88</v>
      </c>
      <c r="C47" s="38" t="s">
        <v>26</v>
      </c>
      <c r="D47" s="46" t="s">
        <v>18</v>
      </c>
      <c r="E47" s="80">
        <v>0.22159999999999999</v>
      </c>
      <c r="F47" s="10">
        <f>MATCH($D47,FAC_TOTALS_APTA!$A$2:$BK$2,)</f>
        <v>15</v>
      </c>
      <c r="G47" s="79">
        <f>VLOOKUP(G41,FAC_TOTALS_APTA!$A$4:$BK$120,$F47,FALSE)</f>
        <v>4.0287340319240297</v>
      </c>
      <c r="H47" s="79">
        <f>VLOOKUP(H41,FAC_TOTALS_APTA!$A$4:$BK$120,$F47,FALSE)</f>
        <v>2.8711119765743698</v>
      </c>
      <c r="I47" s="41">
        <f t="shared" si="8"/>
        <v>-0.28734139463577513</v>
      </c>
      <c r="J47" s="42" t="str">
        <f t="shared" si="9"/>
        <v>_log</v>
      </c>
      <c r="K47" s="42" t="str">
        <f t="shared" si="10"/>
        <v>GAS_PRICE_2018_log_FAC</v>
      </c>
      <c r="L47" s="10">
        <f>MATCH($K47,FAC_TOTALS_APTA!$A$2:$BI$2,)</f>
        <v>26</v>
      </c>
      <c r="M47" s="39">
        <f>IF(M41=0,0,VLOOKUP(M41,FAC_TOTALS_APTA!$A$4:$BK$120,$L47,FALSE))</f>
        <v>-6129104.3916073302</v>
      </c>
      <c r="N47" s="39">
        <f>IF(N41=0,0,VLOOKUP(N41,FAC_TOTALS_APTA!$A$4:$BK$120,$L47,FALSE))</f>
        <v>-8570299.3225020394</v>
      </c>
      <c r="O47" s="39">
        <f>IF(O41=0,0,VLOOKUP(O41,FAC_TOTALS_APTA!$A$4:$BK$120,$L47,FALSE))</f>
        <v>-43141756.302101299</v>
      </c>
      <c r="P47" s="39">
        <f>IF(P41=0,0,VLOOKUP(P41,FAC_TOTALS_APTA!$A$4:$BK$120,$L47,FALSE))</f>
        <v>-15565065.294537099</v>
      </c>
      <c r="Q47" s="39">
        <f>IF(Q41=0,0,VLOOKUP(Q41,FAC_TOTALS_APTA!$A$4:$BK$120,$L47,FALSE))</f>
        <v>10752039.643968601</v>
      </c>
      <c r="R47" s="39">
        <f>IF(R41=0,0,VLOOKUP(R41,FAC_TOTALS_APTA!$A$4:$BK$120,$L47,FALSE))</f>
        <v>12527224.722906301</v>
      </c>
      <c r="S47" s="39">
        <f>IF(S41=0,0,VLOOKUP(S41,FAC_TOTALS_APTA!$A$4:$BK$120,$L47,FALSE))</f>
        <v>0</v>
      </c>
      <c r="T47" s="39">
        <f>IF(T41=0,0,VLOOKUP(T41,FAC_TOTALS_APTA!$A$4:$BK$120,$L47,FALSE))</f>
        <v>0</v>
      </c>
      <c r="U47" s="39">
        <f>IF(U41=0,0,VLOOKUP(U41,FAC_TOTALS_APTA!$A$4:$BK$120,$L47,FALSE))</f>
        <v>0</v>
      </c>
      <c r="V47" s="39">
        <f>IF(V41=0,0,VLOOKUP(V41,FAC_TOTALS_APTA!$A$4:$BK$120,$L47,FALSE))</f>
        <v>0</v>
      </c>
      <c r="W47" s="39">
        <f>IF(W41=0,0,VLOOKUP(W41,FAC_TOTALS_APTA!$A$4:$BK$120,$L47,FALSE))</f>
        <v>0</v>
      </c>
      <c r="X47" s="39">
        <f>IF(X41=0,0,VLOOKUP(X41,FAC_TOTALS_APTA!$A$4:$BK$120,$L47,FALSE))</f>
        <v>0</v>
      </c>
      <c r="Y47" s="39">
        <f>IF(Y41=0,0,VLOOKUP(Y41,FAC_TOTALS_APTA!$A$4:$BK$120,$L47,FALSE))</f>
        <v>0</v>
      </c>
      <c r="Z47" s="39">
        <f>IF(Z41=0,0,VLOOKUP(Z41,FAC_TOTALS_APTA!$A$4:$BK$120,$L47,FALSE))</f>
        <v>0</v>
      </c>
      <c r="AA47" s="39">
        <f>IF(AA41=0,0,VLOOKUP(AA41,FAC_TOTALS_APTA!$A$4:$BK$120,$L47,FALSE))</f>
        <v>0</v>
      </c>
      <c r="AB47" s="39">
        <f>IF(AB41=0,0,VLOOKUP(AB41,FAC_TOTALS_APTA!$A$4:$BK$120,$L47,FALSE))</f>
        <v>0</v>
      </c>
      <c r="AC47" s="43">
        <f t="shared" si="11"/>
        <v>-50126960.943872876</v>
      </c>
      <c r="AD47" s="43">
        <f>AE47*G59</f>
        <v>-51677205.45781073</v>
      </c>
      <c r="AE47" s="44">
        <f>AC47/G57</f>
        <v>-5.7013677381035383E-2</v>
      </c>
    </row>
    <row r="48" spans="1:32" x14ac:dyDescent="0.25">
      <c r="B48" s="35" t="s">
        <v>27</v>
      </c>
      <c r="C48" s="38"/>
      <c r="D48" s="10" t="s">
        <v>10</v>
      </c>
      <c r="E48" s="80">
        <v>5.4999999999999997E-3</v>
      </c>
      <c r="F48" s="10">
        <f>MATCH($D48,FAC_TOTALS_APTA!$A$2:$BK$2,)</f>
        <v>17</v>
      </c>
      <c r="G48" s="45">
        <f>VLOOKUP(G41,FAC_TOTALS_APTA!$A$4:$BK$120,$F48,FALSE)</f>
        <v>8.0458224817559607</v>
      </c>
      <c r="H48" s="45">
        <f>VLOOKUP(H41,FAC_TOTALS_APTA!$A$4:$BK$120,$F48,FALSE)</f>
        <v>7.0639771945317396</v>
      </c>
      <c r="I48" s="41">
        <f t="shared" si="8"/>
        <v>-0.12203168656163765</v>
      </c>
      <c r="J48" s="42" t="str">
        <f t="shared" si="9"/>
        <v/>
      </c>
      <c r="K48" s="42" t="str">
        <f t="shared" si="10"/>
        <v>PCT_HH_NO_VEH_FAC</v>
      </c>
      <c r="L48" s="10">
        <f>MATCH($K48,FAC_TOTALS_APTA!$A$2:$BI$2,)</f>
        <v>28</v>
      </c>
      <c r="M48" s="39">
        <f>IF(M41=0,0,VLOOKUP(M41,FAC_TOTALS_APTA!$A$4:$BK$120,$L48,FALSE))</f>
        <v>-606854.03832739196</v>
      </c>
      <c r="N48" s="39">
        <f>IF(N41=0,0,VLOOKUP(N41,FAC_TOTALS_APTA!$A$4:$BK$120,$L48,FALSE))</f>
        <v>-28494.645970086502</v>
      </c>
      <c r="O48" s="39">
        <f>IF(O41=0,0,VLOOKUP(O41,FAC_TOTALS_APTA!$A$4:$BK$120,$L48,FALSE))</f>
        <v>-900231.03131157998</v>
      </c>
      <c r="P48" s="39">
        <f>IF(P41=0,0,VLOOKUP(P41,FAC_TOTALS_APTA!$A$4:$BK$120,$L48,FALSE))</f>
        <v>-600615.14580749394</v>
      </c>
      <c r="Q48" s="39">
        <f>IF(Q41=0,0,VLOOKUP(Q41,FAC_TOTALS_APTA!$A$4:$BK$120,$L48,FALSE))</f>
        <v>-1144134.1744888399</v>
      </c>
      <c r="R48" s="39">
        <f>IF(R41=0,0,VLOOKUP(R41,FAC_TOTALS_APTA!$A$4:$BK$120,$L48,FALSE))</f>
        <v>-945213.62794920697</v>
      </c>
      <c r="S48" s="39">
        <f>IF(S41=0,0,VLOOKUP(S41,FAC_TOTALS_APTA!$A$4:$BK$120,$L48,FALSE))</f>
        <v>0</v>
      </c>
      <c r="T48" s="39">
        <f>IF(T41=0,0,VLOOKUP(T41,FAC_TOTALS_APTA!$A$4:$BK$120,$L48,FALSE))</f>
        <v>0</v>
      </c>
      <c r="U48" s="39">
        <f>IF(U41=0,0,VLOOKUP(U41,FAC_TOTALS_APTA!$A$4:$BK$120,$L48,FALSE))</f>
        <v>0</v>
      </c>
      <c r="V48" s="39">
        <f>IF(V41=0,0,VLOOKUP(V41,FAC_TOTALS_APTA!$A$4:$BK$120,$L48,FALSE))</f>
        <v>0</v>
      </c>
      <c r="W48" s="39">
        <f>IF(W41=0,0,VLOOKUP(W41,FAC_TOTALS_APTA!$A$4:$BK$120,$L48,FALSE))</f>
        <v>0</v>
      </c>
      <c r="X48" s="39">
        <f>IF(X41=0,0,VLOOKUP(X41,FAC_TOTALS_APTA!$A$4:$BK$120,$L48,FALSE))</f>
        <v>0</v>
      </c>
      <c r="Y48" s="39">
        <f>IF(Y41=0,0,VLOOKUP(Y41,FAC_TOTALS_APTA!$A$4:$BK$120,$L48,FALSE))</f>
        <v>0</v>
      </c>
      <c r="Z48" s="39">
        <f>IF(Z41=0,0,VLOOKUP(Z41,FAC_TOTALS_APTA!$A$4:$BK$120,$L48,FALSE))</f>
        <v>0</v>
      </c>
      <c r="AA48" s="39">
        <f>IF(AA41=0,0,VLOOKUP(AA41,FAC_TOTALS_APTA!$A$4:$BK$120,$L48,FALSE))</f>
        <v>0</v>
      </c>
      <c r="AB48" s="39">
        <f>IF(AB41=0,0,VLOOKUP(AB41,FAC_TOTALS_APTA!$A$4:$BK$120,$L48,FALSE))</f>
        <v>0</v>
      </c>
      <c r="AC48" s="43">
        <f t="shared" si="11"/>
        <v>-4225542.663854599</v>
      </c>
      <c r="AD48" s="43">
        <f>AE48*G59</f>
        <v>-4356223.323717176</v>
      </c>
      <c r="AE48" s="44">
        <f>AC48/G57</f>
        <v>-4.8060708580868862E-3</v>
      </c>
    </row>
    <row r="49" spans="2:31" x14ac:dyDescent="0.25">
      <c r="B49" s="35" t="s">
        <v>86</v>
      </c>
      <c r="C49" s="38"/>
      <c r="D49" s="10" t="s">
        <v>11</v>
      </c>
      <c r="E49" s="80">
        <v>4.8999999999999998E-3</v>
      </c>
      <c r="F49" s="10">
        <f>MATCH($D49,FAC_TOTALS_APTA!$A$2:$BK$2,)</f>
        <v>18</v>
      </c>
      <c r="G49" s="79">
        <f>VLOOKUP(G41,FAC_TOTALS_APTA!$A$4:$BK$120,$F49,FALSE)</f>
        <v>25.072351009611499</v>
      </c>
      <c r="H49" s="79">
        <f>VLOOKUP(H41,FAC_TOTALS_APTA!$A$4:$BK$120,$F49,FALSE)</f>
        <v>24.358774079004998</v>
      </c>
      <c r="I49" s="41">
        <f t="shared" si="8"/>
        <v>-2.8460710777898357E-2</v>
      </c>
      <c r="J49" s="42" t="str">
        <f t="shared" si="9"/>
        <v/>
      </c>
      <c r="K49" s="42" t="str">
        <f t="shared" si="10"/>
        <v>TSD_POP_PCT_FAC</v>
      </c>
      <c r="L49" s="10">
        <f>MATCH($K49,FAC_TOTALS_APTA!$A$2:$BI$2,)</f>
        <v>29</v>
      </c>
      <c r="M49" s="39">
        <f>IF(M41=0,0,VLOOKUP(M41,FAC_TOTALS_APTA!$A$4:$BK$120,$L49,FALSE))</f>
        <v>-836388.54203942197</v>
      </c>
      <c r="N49" s="39">
        <f>IF(N41=0,0,VLOOKUP(N41,FAC_TOTALS_APTA!$A$4:$BK$120,$L49,FALSE))</f>
        <v>-386406.37969322299</v>
      </c>
      <c r="O49" s="39">
        <f>IF(O41=0,0,VLOOKUP(O41,FAC_TOTALS_APTA!$A$4:$BK$120,$L49,FALSE))</f>
        <v>-337706.13851255202</v>
      </c>
      <c r="P49" s="39">
        <f>IF(P41=0,0,VLOOKUP(P41,FAC_TOTALS_APTA!$A$4:$BK$120,$L49,FALSE))</f>
        <v>-382830.36963171797</v>
      </c>
      <c r="Q49" s="39">
        <f>IF(Q41=0,0,VLOOKUP(Q41,FAC_TOTALS_APTA!$A$4:$BK$120,$L49,FALSE))</f>
        <v>-512124.16021843901</v>
      </c>
      <c r="R49" s="39">
        <f>IF(R41=0,0,VLOOKUP(R41,FAC_TOTALS_APTA!$A$4:$BK$120,$L49,FALSE))</f>
        <v>-446554.41848117299</v>
      </c>
      <c r="S49" s="39">
        <f>IF(S41=0,0,VLOOKUP(S41,FAC_TOTALS_APTA!$A$4:$BK$120,$L49,FALSE))</f>
        <v>0</v>
      </c>
      <c r="T49" s="39">
        <f>IF(T41=0,0,VLOOKUP(T41,FAC_TOTALS_APTA!$A$4:$BK$120,$L49,FALSE))</f>
        <v>0</v>
      </c>
      <c r="U49" s="39">
        <f>IF(U41=0,0,VLOOKUP(U41,FAC_TOTALS_APTA!$A$4:$BK$120,$L49,FALSE))</f>
        <v>0</v>
      </c>
      <c r="V49" s="39">
        <f>IF(V41=0,0,VLOOKUP(V41,FAC_TOTALS_APTA!$A$4:$BK$120,$L49,FALSE))</f>
        <v>0</v>
      </c>
      <c r="W49" s="39">
        <f>IF(W41=0,0,VLOOKUP(W41,FAC_TOTALS_APTA!$A$4:$BK$120,$L49,FALSE))</f>
        <v>0</v>
      </c>
      <c r="X49" s="39">
        <f>IF(X41=0,0,VLOOKUP(X41,FAC_TOTALS_APTA!$A$4:$BK$120,$L49,FALSE))</f>
        <v>0</v>
      </c>
      <c r="Y49" s="39">
        <f>IF(Y41=0,0,VLOOKUP(Y41,FAC_TOTALS_APTA!$A$4:$BK$120,$L49,FALSE))</f>
        <v>0</v>
      </c>
      <c r="Z49" s="39">
        <f>IF(Z41=0,0,VLOOKUP(Z41,FAC_TOTALS_APTA!$A$4:$BK$120,$L49,FALSE))</f>
        <v>0</v>
      </c>
      <c r="AA49" s="39">
        <f>IF(AA41=0,0,VLOOKUP(AA41,FAC_TOTALS_APTA!$A$4:$BK$120,$L49,FALSE))</f>
        <v>0</v>
      </c>
      <c r="AB49" s="39">
        <f>IF(AB41=0,0,VLOOKUP(AB41,FAC_TOTALS_APTA!$A$4:$BK$120,$L49,FALSE))</f>
        <v>0</v>
      </c>
      <c r="AC49" s="43">
        <f t="shared" si="11"/>
        <v>-2902010.0085765268</v>
      </c>
      <c r="AD49" s="43">
        <f>AE49*G59</f>
        <v>-2991758.6191141941</v>
      </c>
      <c r="AE49" s="44">
        <f>AC49/G57</f>
        <v>-3.3007040377089057E-3</v>
      </c>
    </row>
    <row r="50" spans="2:31" x14ac:dyDescent="0.25">
      <c r="B50" s="35" t="s">
        <v>82</v>
      </c>
      <c r="C50" s="38" t="s">
        <v>26</v>
      </c>
      <c r="D50" s="10" t="s">
        <v>17</v>
      </c>
      <c r="E50" s="80">
        <v>-0.24129999999999999</v>
      </c>
      <c r="F50" s="10">
        <f>MATCH($D50,FAC_TOTALS_APTA!$A$2:$BK$2,)</f>
        <v>16</v>
      </c>
      <c r="G50" s="39">
        <f>VLOOKUP(G41,FAC_TOTALS_APTA!$A$4:$BK$120,$F50,FALSE)</f>
        <v>28897.699035097001</v>
      </c>
      <c r="H50" s="39">
        <f>VLOOKUP(H41,FAC_TOTALS_APTA!$A$4:$BK$120,$F50,FALSE)</f>
        <v>31766.001775600002</v>
      </c>
      <c r="I50" s="41">
        <f t="shared" si="8"/>
        <v>9.925713244571388E-2</v>
      </c>
      <c r="J50" s="42" t="str">
        <f t="shared" si="9"/>
        <v>_log</v>
      </c>
      <c r="K50" s="42" t="str">
        <f t="shared" si="10"/>
        <v>TOTAL_MED_INC_INDIV_2018_log_FAC</v>
      </c>
      <c r="L50" s="10">
        <f>MATCH($K50,FAC_TOTALS_APTA!$A$2:$BI$2,)</f>
        <v>27</v>
      </c>
      <c r="M50" s="39">
        <f>IF(M41=0,0,VLOOKUP(M41,FAC_TOTALS_APTA!$A$4:$BK$120,$L50,FALSE))</f>
        <v>-1059871.0652433799</v>
      </c>
      <c r="N50" s="39">
        <f>IF(N41=0,0,VLOOKUP(N41,FAC_TOTALS_APTA!$A$4:$BK$120,$L50,FALSE))</f>
        <v>-809264.61970529205</v>
      </c>
      <c r="O50" s="39">
        <f>IF(O41=0,0,VLOOKUP(O41,FAC_TOTALS_APTA!$A$4:$BK$120,$L50,FALSE))</f>
        <v>-8100950.4020162001</v>
      </c>
      <c r="P50" s="39">
        <f>IF(P41=0,0,VLOOKUP(P41,FAC_TOTALS_APTA!$A$4:$BK$120,$L50,FALSE))</f>
        <v>-5346298.9547039401</v>
      </c>
      <c r="Q50" s="39">
        <f>IF(Q41=0,0,VLOOKUP(Q41,FAC_TOTALS_APTA!$A$4:$BK$120,$L50,FALSE))</f>
        <v>-1042034.47191923</v>
      </c>
      <c r="R50" s="39">
        <f>IF(R41=0,0,VLOOKUP(R41,FAC_TOTALS_APTA!$A$4:$BK$120,$L50,FALSE))</f>
        <v>-2481361.3704877999</v>
      </c>
      <c r="S50" s="39">
        <f>IF(S41=0,0,VLOOKUP(S41,FAC_TOTALS_APTA!$A$4:$BK$120,$L50,FALSE))</f>
        <v>0</v>
      </c>
      <c r="T50" s="39">
        <f>IF(T41=0,0,VLOOKUP(T41,FAC_TOTALS_APTA!$A$4:$BK$120,$L50,FALSE))</f>
        <v>0</v>
      </c>
      <c r="U50" s="39">
        <f>IF(U41=0,0,VLOOKUP(U41,FAC_TOTALS_APTA!$A$4:$BK$120,$L50,FALSE))</f>
        <v>0</v>
      </c>
      <c r="V50" s="39">
        <f>IF(V41=0,0,VLOOKUP(V41,FAC_TOTALS_APTA!$A$4:$BK$120,$L50,FALSE))</f>
        <v>0</v>
      </c>
      <c r="W50" s="39">
        <f>IF(W41=0,0,VLOOKUP(W41,FAC_TOTALS_APTA!$A$4:$BK$120,$L50,FALSE))</f>
        <v>0</v>
      </c>
      <c r="X50" s="39">
        <f>IF(X41=0,0,VLOOKUP(X41,FAC_TOTALS_APTA!$A$4:$BK$120,$L50,FALSE))</f>
        <v>0</v>
      </c>
      <c r="Y50" s="39">
        <f>IF(Y41=0,0,VLOOKUP(Y41,FAC_TOTALS_APTA!$A$4:$BK$120,$L50,FALSE))</f>
        <v>0</v>
      </c>
      <c r="Z50" s="39">
        <f>IF(Z41=0,0,VLOOKUP(Z41,FAC_TOTALS_APTA!$A$4:$BK$120,$L50,FALSE))</f>
        <v>0</v>
      </c>
      <c r="AA50" s="39">
        <f>IF(AA41=0,0,VLOOKUP(AA41,FAC_TOTALS_APTA!$A$4:$BK$120,$L50,FALSE))</f>
        <v>0</v>
      </c>
      <c r="AB50" s="39">
        <f>IF(AB41=0,0,VLOOKUP(AB41,FAC_TOTALS_APTA!$A$4:$BK$120,$L50,FALSE))</f>
        <v>0</v>
      </c>
      <c r="AC50" s="43">
        <f t="shared" si="11"/>
        <v>-18839780.884075843</v>
      </c>
      <c r="AD50" s="43">
        <f>AE50*G59</f>
        <v>-19422426.757860851</v>
      </c>
      <c r="AE50" s="44">
        <f>AC50/G57</f>
        <v>-2.1428093166405895E-2</v>
      </c>
    </row>
    <row r="51" spans="2:31" x14ac:dyDescent="0.25">
      <c r="B51" s="35" t="s">
        <v>83</v>
      </c>
      <c r="C51" s="38"/>
      <c r="D51" s="10" t="s">
        <v>60</v>
      </c>
      <c r="E51" s="80">
        <v>-1.4200000000000001E-2</v>
      </c>
      <c r="F51" s="10">
        <f>MATCH($D51,FAC_TOTALS_APTA!$A$2:$BK$2,)</f>
        <v>19</v>
      </c>
      <c r="G51" s="45">
        <f>VLOOKUP(G41,FAC_TOTALS_APTA!$A$4:$BK$120,$F51,FALSE)</f>
        <v>4.2582997070366204</v>
      </c>
      <c r="H51" s="45">
        <f>VLOOKUP(H41,FAC_TOTALS_APTA!$A$4:$BK$120,$F51,FALSE)</f>
        <v>5.5730713638918097</v>
      </c>
      <c r="I51" s="41">
        <f t="shared" si="8"/>
        <v>0.30875507768572441</v>
      </c>
      <c r="J51" s="42" t="str">
        <f t="shared" si="9"/>
        <v/>
      </c>
      <c r="K51" s="42" t="str">
        <f t="shared" si="10"/>
        <v>JTW_HOME_PCT_FAC</v>
      </c>
      <c r="L51" s="10">
        <f>MATCH($K51,FAC_TOTALS_APTA!$A$2:$BI$2,)</f>
        <v>30</v>
      </c>
      <c r="M51" s="39">
        <f>IF(M41=0,0,VLOOKUP(M41,FAC_TOTALS_APTA!$A$4:$BK$120,$L51,FALSE))</f>
        <v>-607910.55916453095</v>
      </c>
      <c r="N51" s="39">
        <f>IF(N41=0,0,VLOOKUP(N41,FAC_TOTALS_APTA!$A$4:$BK$120,$L51,FALSE))</f>
        <v>-1091819.158701</v>
      </c>
      <c r="O51" s="39">
        <f>IF(O41=0,0,VLOOKUP(O41,FAC_TOTALS_APTA!$A$4:$BK$120,$L51,FALSE))</f>
        <v>-1950500.5789695799</v>
      </c>
      <c r="P51" s="39">
        <f>IF(P41=0,0,VLOOKUP(P41,FAC_TOTALS_APTA!$A$4:$BK$120,$L51,FALSE))</f>
        <v>-5652729.0465675499</v>
      </c>
      <c r="Q51" s="39">
        <f>IF(Q41=0,0,VLOOKUP(Q41,FAC_TOTALS_APTA!$A$4:$BK$120,$L51,FALSE))</f>
        <v>-2220518.9386857501</v>
      </c>
      <c r="R51" s="39">
        <f>IF(R41=0,0,VLOOKUP(R41,FAC_TOTALS_APTA!$A$4:$BK$120,$L51,FALSE))</f>
        <v>-2891734.24962644</v>
      </c>
      <c r="S51" s="39">
        <f>IF(S41=0,0,VLOOKUP(S41,FAC_TOTALS_APTA!$A$4:$BK$120,$L51,FALSE))</f>
        <v>0</v>
      </c>
      <c r="T51" s="39">
        <f>IF(T41=0,0,VLOOKUP(T41,FAC_TOTALS_APTA!$A$4:$BK$120,$L51,FALSE))</f>
        <v>0</v>
      </c>
      <c r="U51" s="39">
        <f>IF(U41=0,0,VLOOKUP(U41,FAC_TOTALS_APTA!$A$4:$BK$120,$L51,FALSE))</f>
        <v>0</v>
      </c>
      <c r="V51" s="39">
        <f>IF(V41=0,0,VLOOKUP(V41,FAC_TOTALS_APTA!$A$4:$BK$120,$L51,FALSE))</f>
        <v>0</v>
      </c>
      <c r="W51" s="39">
        <f>IF(W41=0,0,VLOOKUP(W41,FAC_TOTALS_APTA!$A$4:$BK$120,$L51,FALSE))</f>
        <v>0</v>
      </c>
      <c r="X51" s="39">
        <f>IF(X41=0,0,VLOOKUP(X41,FAC_TOTALS_APTA!$A$4:$BK$120,$L51,FALSE))</f>
        <v>0</v>
      </c>
      <c r="Y51" s="39">
        <f>IF(Y41=0,0,VLOOKUP(Y41,FAC_TOTALS_APTA!$A$4:$BK$120,$L51,FALSE))</f>
        <v>0</v>
      </c>
      <c r="Z51" s="39">
        <f>IF(Z41=0,0,VLOOKUP(Z41,FAC_TOTALS_APTA!$A$4:$BK$120,$L51,FALSE))</f>
        <v>0</v>
      </c>
      <c r="AA51" s="39">
        <f>IF(AA41=0,0,VLOOKUP(AA41,FAC_TOTALS_APTA!$A$4:$BK$120,$L51,FALSE))</f>
        <v>0</v>
      </c>
      <c r="AB51" s="39">
        <f>IF(AB41=0,0,VLOOKUP(AB41,FAC_TOTALS_APTA!$A$4:$BK$120,$L51,FALSE))</f>
        <v>0</v>
      </c>
      <c r="AC51" s="43">
        <f t="shared" si="11"/>
        <v>-14415212.531714853</v>
      </c>
      <c r="AD51" s="43">
        <f>AE51*G59</f>
        <v>-14861022.605251152</v>
      </c>
      <c r="AE51" s="44">
        <f>AC51/G57</f>
        <v>-1.6395653380672524E-2</v>
      </c>
    </row>
    <row r="52" spans="2:31" x14ac:dyDescent="0.25">
      <c r="B52" s="35" t="s">
        <v>84</v>
      </c>
      <c r="C52" s="38"/>
      <c r="D52" s="10" t="s">
        <v>61</v>
      </c>
      <c r="E52" s="80">
        <v>-2.1100000000000001E-2</v>
      </c>
      <c r="F52" s="10">
        <f>MATCH($D52,FAC_TOTALS_APTA!$A$2:$BK$2,)</f>
        <v>20</v>
      </c>
      <c r="G52" s="45">
        <f>VLOOKUP(G41,FAC_TOTALS_APTA!$A$4:$BK$120,$F52,FALSE)</f>
        <v>0</v>
      </c>
      <c r="H52" s="45">
        <f>VLOOKUP(H41,FAC_TOTALS_APTA!$A$4:$BK$120,$F52,FALSE)</f>
        <v>3.8439639705677502</v>
      </c>
      <c r="I52" s="41" t="str">
        <f t="shared" si="8"/>
        <v>-</v>
      </c>
      <c r="J52" s="42" t="str">
        <f t="shared" si="9"/>
        <v/>
      </c>
      <c r="K52" s="42" t="str">
        <f t="shared" si="10"/>
        <v>YEARS_SINCE_TNC_BUS_FAC</v>
      </c>
      <c r="L52" s="10">
        <f>MATCH($K52,FAC_TOTALS_APTA!$A$2:$BI$2,)</f>
        <v>31</v>
      </c>
      <c r="M52" s="39">
        <f>IF(M41=0,0,VLOOKUP(M41,FAC_TOTALS_APTA!$A$4:$BK$120,$L52,FALSE))</f>
        <v>0</v>
      </c>
      <c r="N52" s="39">
        <f>IF(N41=0,0,VLOOKUP(N41,FAC_TOTALS_APTA!$A$4:$BK$120,$L52,FALSE))</f>
        <v>-2887163.5881613898</v>
      </c>
      <c r="O52" s="39">
        <f>IF(O41=0,0,VLOOKUP(O41,FAC_TOTALS_APTA!$A$4:$BK$120,$L52,FALSE))</f>
        <v>-15317837.636289099</v>
      </c>
      <c r="P52" s="39">
        <f>IF(P41=0,0,VLOOKUP(P41,FAC_TOTALS_APTA!$A$4:$BK$120,$L52,FALSE))</f>
        <v>-17140680.411306899</v>
      </c>
      <c r="Q52" s="39">
        <f>IF(Q41=0,0,VLOOKUP(Q41,FAC_TOTALS_APTA!$A$4:$BK$120,$L52,FALSE))</f>
        <v>-16460764.6617104</v>
      </c>
      <c r="R52" s="39">
        <f>IF(R41=0,0,VLOOKUP(R41,FAC_TOTALS_APTA!$A$4:$BK$120,$L52,FALSE))</f>
        <v>-16939018.3653192</v>
      </c>
      <c r="S52" s="39">
        <f>IF(S41=0,0,VLOOKUP(S41,FAC_TOTALS_APTA!$A$4:$BK$120,$L52,FALSE))</f>
        <v>0</v>
      </c>
      <c r="T52" s="39">
        <f>IF(T41=0,0,VLOOKUP(T41,FAC_TOTALS_APTA!$A$4:$BK$120,$L52,FALSE))</f>
        <v>0</v>
      </c>
      <c r="U52" s="39">
        <f>IF(U41=0,0,VLOOKUP(U41,FAC_TOTALS_APTA!$A$4:$BK$120,$L52,FALSE))</f>
        <v>0</v>
      </c>
      <c r="V52" s="39">
        <f>IF(V41=0,0,VLOOKUP(V41,FAC_TOTALS_APTA!$A$4:$BK$120,$L52,FALSE))</f>
        <v>0</v>
      </c>
      <c r="W52" s="39">
        <f>IF(W41=0,0,VLOOKUP(W41,FAC_TOTALS_APTA!$A$4:$BK$120,$L52,FALSE))</f>
        <v>0</v>
      </c>
      <c r="X52" s="39">
        <f>IF(X41=0,0,VLOOKUP(X41,FAC_TOTALS_APTA!$A$4:$BK$120,$L52,FALSE))</f>
        <v>0</v>
      </c>
      <c r="Y52" s="39">
        <f>IF(Y41=0,0,VLOOKUP(Y41,FAC_TOTALS_APTA!$A$4:$BK$120,$L52,FALSE))</f>
        <v>0</v>
      </c>
      <c r="Z52" s="39">
        <f>IF(Z41=0,0,VLOOKUP(Z41,FAC_TOTALS_APTA!$A$4:$BK$120,$L52,FALSE))</f>
        <v>0</v>
      </c>
      <c r="AA52" s="39">
        <f>IF(AA41=0,0,VLOOKUP(AA41,FAC_TOTALS_APTA!$A$4:$BK$120,$L52,FALSE))</f>
        <v>0</v>
      </c>
      <c r="AB52" s="39">
        <f>IF(AB41=0,0,VLOOKUP(AB41,FAC_TOTALS_APTA!$A$4:$BK$120,$L52,FALSE))</f>
        <v>0</v>
      </c>
      <c r="AC52" s="43">
        <f t="shared" si="11"/>
        <v>-68745464.66278699</v>
      </c>
      <c r="AD52" s="43">
        <f>AE52*G59</f>
        <v>-70871511.752913252</v>
      </c>
      <c r="AE52" s="44">
        <f>AC52/G57</f>
        <v>-7.8190093113406384E-2</v>
      </c>
    </row>
    <row r="53" spans="2:31" x14ac:dyDescent="0.25">
      <c r="B53" s="14" t="s">
        <v>85</v>
      </c>
      <c r="C53" s="37"/>
      <c r="D53" s="11" t="s">
        <v>79</v>
      </c>
      <c r="E53" s="81">
        <v>-3.6999999999999998E-2</v>
      </c>
      <c r="F53" s="11">
        <f>MATCH($D53,FAC_TOTALS_APTA!$A$2:$BK$2,)</f>
        <v>21</v>
      </c>
      <c r="G53" s="48">
        <f>VLOOKUP(G41,FAC_TOTALS_APTA!$A$4:$BK$120,$F53,FALSE)</f>
        <v>0</v>
      </c>
      <c r="H53" s="48">
        <f>VLOOKUP(H41,FAC_TOTALS_APTA!$A$4:$BK$120,$F53,FALSE)</f>
        <v>0.45733805234098701</v>
      </c>
      <c r="I53" s="49" t="str">
        <f t="shared" si="8"/>
        <v>-</v>
      </c>
      <c r="J53" s="50" t="str">
        <f t="shared" si="9"/>
        <v/>
      </c>
      <c r="K53" s="50" t="str">
        <f t="shared" si="10"/>
        <v>scooter_flag_FAC</v>
      </c>
      <c r="L53" s="11">
        <f>MATCH($K53,FAC_TOTALS_APTA!$A$2:$BI$2,)</f>
        <v>32</v>
      </c>
      <c r="M53" s="51">
        <f>IF(M41=0,0,VLOOKUP(M41,FAC_TOTALS_APTA!$A$4:$BK$120,$L53,FALSE))</f>
        <v>0</v>
      </c>
      <c r="N53" s="51">
        <f>IF(N41=0,0,VLOOKUP(N41,FAC_TOTALS_APTA!$A$4:$BK$120,$L53,FALSE))</f>
        <v>0</v>
      </c>
      <c r="O53" s="51">
        <f>IF(O41=0,0,VLOOKUP(O41,FAC_TOTALS_APTA!$A$4:$BK$120,$L53,FALSE))</f>
        <v>0</v>
      </c>
      <c r="P53" s="51">
        <f>IF(P41=0,0,VLOOKUP(P41,FAC_TOTALS_APTA!$A$4:$BK$120,$L53,FALSE))</f>
        <v>0</v>
      </c>
      <c r="Q53" s="51">
        <f>IF(Q41=0,0,VLOOKUP(Q41,FAC_TOTALS_APTA!$A$4:$BK$120,$L53,FALSE))</f>
        <v>0</v>
      </c>
      <c r="R53" s="51">
        <f>IF(R41=0,0,VLOOKUP(R41,FAC_TOTALS_APTA!$A$4:$BK$120,$L53,FALSE))</f>
        <v>-7724028.0310948398</v>
      </c>
      <c r="S53" s="51">
        <f>IF(S41=0,0,VLOOKUP(S41,FAC_TOTALS_APTA!$A$4:$BK$120,$L53,FALSE))</f>
        <v>0</v>
      </c>
      <c r="T53" s="51">
        <f>IF(T41=0,0,VLOOKUP(T41,FAC_TOTALS_APTA!$A$4:$BK$120,$L53,FALSE))</f>
        <v>0</v>
      </c>
      <c r="U53" s="51">
        <f>IF(U41=0,0,VLOOKUP(U41,FAC_TOTALS_APTA!$A$4:$BK$120,$L53,FALSE))</f>
        <v>0</v>
      </c>
      <c r="V53" s="51">
        <f>IF(V41=0,0,VLOOKUP(V41,FAC_TOTALS_APTA!$A$4:$BK$120,$L53,FALSE))</f>
        <v>0</v>
      </c>
      <c r="W53" s="51">
        <f>IF(W41=0,0,VLOOKUP(W41,FAC_TOTALS_APTA!$A$4:$BK$120,$L53,FALSE))</f>
        <v>0</v>
      </c>
      <c r="X53" s="51">
        <f>IF(X41=0,0,VLOOKUP(X41,FAC_TOTALS_APTA!$A$4:$BK$120,$L53,FALSE))</f>
        <v>0</v>
      </c>
      <c r="Y53" s="51">
        <f>IF(Y41=0,0,VLOOKUP(Y41,FAC_TOTALS_APTA!$A$4:$BK$120,$L53,FALSE))</f>
        <v>0</v>
      </c>
      <c r="Z53" s="51">
        <f>IF(Z41=0,0,VLOOKUP(Z41,FAC_TOTALS_APTA!$A$4:$BK$120,$L53,FALSE))</f>
        <v>0</v>
      </c>
      <c r="AA53" s="51">
        <f>IF(AA41=0,0,VLOOKUP(AA41,FAC_TOTALS_APTA!$A$4:$BK$120,$L53,FALSE))</f>
        <v>0</v>
      </c>
      <c r="AB53" s="51">
        <f>IF(AB41=0,0,VLOOKUP(AB41,FAC_TOTALS_APTA!$A$4:$BK$120,$L53,FALSE))</f>
        <v>0</v>
      </c>
      <c r="AC53" s="52">
        <f t="shared" si="11"/>
        <v>-7724028.0310948398</v>
      </c>
      <c r="AD53" s="52">
        <f>AE53*G59</f>
        <v>-7962904.1140497662</v>
      </c>
      <c r="AE53" s="53">
        <f>AC53/G57</f>
        <v>-8.7851973060964726E-3</v>
      </c>
    </row>
    <row r="54" spans="2:31" x14ac:dyDescent="0.25">
      <c r="B54" s="54" t="s">
        <v>93</v>
      </c>
      <c r="C54" s="55"/>
      <c r="D54" s="54" t="s">
        <v>81</v>
      </c>
      <c r="E54" s="56"/>
      <c r="F54" s="57"/>
      <c r="G54" s="58"/>
      <c r="H54" s="58"/>
      <c r="I54" s="59"/>
      <c r="J54" s="60"/>
      <c r="K54" s="60" t="str">
        <f t="shared" ref="K54" si="12">CONCATENATE(D54,J54,"_FAC")</f>
        <v>New_Reporter_FAC</v>
      </c>
      <c r="L54" s="57">
        <f>MATCH($K54,FAC_TOTALS_APTA!$A$2:$BI$2,)</f>
        <v>36</v>
      </c>
      <c r="M54" s="58">
        <f>IF(M41=0,0,VLOOKUP(M41,FAC_TOTALS_APTA!$A$4:$BK$120,$L54,FALSE))</f>
        <v>0</v>
      </c>
      <c r="N54" s="58">
        <f>IF(N41=0,0,VLOOKUP(N41,FAC_TOTALS_APTA!$A$4:$BK$120,$L54,FALSE))</f>
        <v>0</v>
      </c>
      <c r="O54" s="58">
        <f>IF(O41=0,0,VLOOKUP(O41,FAC_TOTALS_APTA!$A$4:$BK$120,$L54,FALSE))</f>
        <v>0</v>
      </c>
      <c r="P54" s="58">
        <f>IF(P41=0,0,VLOOKUP(P41,FAC_TOTALS_APTA!$A$4:$BK$120,$L54,FALSE))</f>
        <v>0</v>
      </c>
      <c r="Q54" s="58">
        <f>IF(Q41=0,0,VLOOKUP(Q41,FAC_TOTALS_APTA!$A$4:$BK$120,$L54,FALSE))</f>
        <v>0</v>
      </c>
      <c r="R54" s="58">
        <f>IF(R41=0,0,VLOOKUP(R41,FAC_TOTALS_APTA!$A$4:$BK$120,$L54,FALSE))</f>
        <v>0</v>
      </c>
      <c r="S54" s="58">
        <f>IF(S41=0,0,VLOOKUP(S41,FAC_TOTALS_APTA!$A$4:$BK$120,$L54,FALSE))</f>
        <v>0</v>
      </c>
      <c r="T54" s="58">
        <f>IF(T41=0,0,VLOOKUP(T41,FAC_TOTALS_APTA!$A$4:$BK$120,$L54,FALSE))</f>
        <v>0</v>
      </c>
      <c r="U54" s="58">
        <f>IF(U41=0,0,VLOOKUP(U41,FAC_TOTALS_APTA!$A$4:$BK$120,$L54,FALSE))</f>
        <v>0</v>
      </c>
      <c r="V54" s="58">
        <f>IF(V41=0,0,VLOOKUP(V41,FAC_TOTALS_APTA!$A$4:$BK$120,$L54,FALSE))</f>
        <v>0</v>
      </c>
      <c r="W54" s="58">
        <f>IF(W41=0,0,VLOOKUP(W41,FAC_TOTALS_APTA!$A$4:$BK$120,$L54,FALSE))</f>
        <v>0</v>
      </c>
      <c r="X54" s="58">
        <f>IF(X41=0,0,VLOOKUP(X41,FAC_TOTALS_APTA!$A$4:$BK$120,$L54,FALSE))</f>
        <v>0</v>
      </c>
      <c r="Y54" s="58">
        <f>IF(Y41=0,0,VLOOKUP(Y41,FAC_TOTALS_APTA!$A$4:$BK$120,$L54,FALSE))</f>
        <v>0</v>
      </c>
      <c r="Z54" s="58">
        <f>IF(Z41=0,0,VLOOKUP(Z41,FAC_TOTALS_APTA!$A$4:$BK$120,$L54,FALSE))</f>
        <v>0</v>
      </c>
      <c r="AA54" s="58">
        <f>IF(AA41=0,0,VLOOKUP(AA41,FAC_TOTALS_APTA!$A$4:$BK$120,$L54,FALSE))</f>
        <v>0</v>
      </c>
      <c r="AB54" s="58">
        <f>IF(AB41=0,0,VLOOKUP(AB41,FAC_TOTALS_APTA!$A$4:$BK$120,$L54,FALSE))</f>
        <v>0</v>
      </c>
      <c r="AC54" s="61">
        <f>SUM(M54:AB54)</f>
        <v>0</v>
      </c>
      <c r="AD54" s="61">
        <f>AC54</f>
        <v>0</v>
      </c>
      <c r="AE54" s="62">
        <f>AC54/G59</f>
        <v>0</v>
      </c>
    </row>
    <row r="55" spans="2:31" ht="15.75" hidden="1" customHeight="1" x14ac:dyDescent="0.25">
      <c r="B55" s="35"/>
      <c r="C55" s="10"/>
      <c r="D55" s="10"/>
      <c r="E55" s="10"/>
      <c r="F55" s="10"/>
      <c r="G55" s="10"/>
      <c r="H55" s="10"/>
      <c r="I55" s="63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43"/>
      <c r="AE55" s="10"/>
    </row>
    <row r="56" spans="2:31" x14ac:dyDescent="0.25">
      <c r="B56" s="35" t="s">
        <v>56</v>
      </c>
      <c r="C56" s="38"/>
      <c r="D56" s="10"/>
      <c r="E56" s="40"/>
      <c r="F56" s="10"/>
      <c r="G56" s="39"/>
      <c r="H56" s="39"/>
      <c r="I56" s="41"/>
      <c r="J56" s="42"/>
      <c r="K56" s="50"/>
      <c r="L56" s="11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43">
        <f>SUM(AC43:AC54)</f>
        <v>-59161746.251066826</v>
      </c>
      <c r="AD56" s="43">
        <f>SUM(AD43:AD54)</f>
        <v>-60991403.801289991</v>
      </c>
      <c r="AE56" s="44">
        <f>AC56/G59</f>
        <v>-6.5271112943805457E-2</v>
      </c>
    </row>
    <row r="57" spans="2:31" ht="15.75" hidden="1" customHeight="1" x14ac:dyDescent="0.25">
      <c r="B57" s="12" t="s">
        <v>28</v>
      </c>
      <c r="C57" s="64"/>
      <c r="D57" s="13" t="s">
        <v>7</v>
      </c>
      <c r="E57" s="65"/>
      <c r="F57" s="13">
        <f>MATCH($D57,FAC_TOTALS_APTA!$A$2:$BI$2,)</f>
        <v>9</v>
      </c>
      <c r="G57" s="66">
        <f>VLOOKUP(G41,FAC_TOTALS_APTA!$A$4:$BK$120,$F57,FALSE)</f>
        <v>879209397.57775998</v>
      </c>
      <c r="H57" s="66">
        <f>VLOOKUP(H41,FAC_TOTALS_APTA!$A$4:$BI$120,$F57,FALSE)</f>
        <v>819745574.37635195</v>
      </c>
      <c r="I57" s="67">
        <f t="shared" ref="I57" si="13">H57/G57-1</f>
        <v>-6.7633288913007572E-2</v>
      </c>
      <c r="J57" s="68"/>
      <c r="K57" s="50"/>
      <c r="L57" s="11"/>
      <c r="M57" s="69">
        <f>SUM(M43:M49)</f>
        <v>-771745.26380245422</v>
      </c>
      <c r="N57" s="69">
        <f>SUM(N43:N49)</f>
        <v>10560989.09359552</v>
      </c>
      <c r="O57" s="69">
        <f>SUM(O43:O49)</f>
        <v>-20359716.24785357</v>
      </c>
      <c r="P57" s="69">
        <f>SUM(P43:P49)</f>
        <v>9715417.5054274704</v>
      </c>
      <c r="Q57" s="69">
        <f>SUM(Q43:Q49)</f>
        <v>22923926.532301873</v>
      </c>
      <c r="R57" s="69">
        <f>SUM(R43:R49)</f>
        <v>28493868.238936894</v>
      </c>
      <c r="S57" s="69">
        <f>SUM(S43:S49)</f>
        <v>0</v>
      </c>
      <c r="T57" s="69">
        <f>SUM(T43:T49)</f>
        <v>0</v>
      </c>
      <c r="U57" s="69">
        <f>SUM(U43:U49)</f>
        <v>0</v>
      </c>
      <c r="V57" s="69">
        <f>SUM(V43:V49)</f>
        <v>0</v>
      </c>
      <c r="W57" s="69">
        <f>SUM(W43:W49)</f>
        <v>0</v>
      </c>
      <c r="X57" s="69">
        <f>SUM(X43:X49)</f>
        <v>0</v>
      </c>
      <c r="Y57" s="69">
        <f>SUM(Y43:Y49)</f>
        <v>0</v>
      </c>
      <c r="Z57" s="69">
        <f>SUM(Z43:Z49)</f>
        <v>0</v>
      </c>
      <c r="AA57" s="69">
        <f>SUM(AA43:AA49)</f>
        <v>0</v>
      </c>
      <c r="AB57" s="69">
        <f>SUM(AB43:AB49)</f>
        <v>0</v>
      </c>
      <c r="AC57" s="70"/>
      <c r="AD57" s="70"/>
      <c r="AE57" s="71"/>
    </row>
    <row r="58" spans="2:31" ht="13.5" thickBot="1" x14ac:dyDescent="0.3">
      <c r="B58" s="15" t="s">
        <v>59</v>
      </c>
      <c r="C58" s="153"/>
      <c r="D58" s="33"/>
      <c r="E58" s="154"/>
      <c r="F58" s="33"/>
      <c r="G58" s="73"/>
      <c r="H58" s="73"/>
      <c r="I58" s="74"/>
      <c r="J58" s="75"/>
      <c r="K58" s="75"/>
      <c r="L58" s="33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76">
        <f>AC59-AC56</f>
        <v>-70171909.052933186</v>
      </c>
      <c r="AD58" s="76"/>
      <c r="AE58" s="77">
        <f>AE59-AE56</f>
        <v>-7.7418245598081123E-2</v>
      </c>
    </row>
    <row r="59" spans="2:31" ht="13.5" hidden="1" customHeight="1" thickBot="1" x14ac:dyDescent="0.3">
      <c r="B59" s="15" t="s">
        <v>89</v>
      </c>
      <c r="C59" s="33"/>
      <c r="D59" s="33" t="s">
        <v>5</v>
      </c>
      <c r="E59" s="33"/>
      <c r="F59" s="33">
        <f>MATCH($D59,FAC_TOTALS_APTA!$A$2:$BI$2,)</f>
        <v>7</v>
      </c>
      <c r="G59" s="73">
        <f>VLOOKUP(G41,FAC_TOTALS_APTA!$A$4:$BI$120,$F59,FALSE)</f>
        <v>906400145.222</v>
      </c>
      <c r="H59" s="73">
        <f>VLOOKUP(H41,FAC_TOTALS_APTA!$A$4:$BI$120,$F59,FALSE)</f>
        <v>777066489.91799998</v>
      </c>
      <c r="I59" s="74">
        <f t="shared" ref="I59" si="14">H59/G59-1</f>
        <v>-0.14268935854188658</v>
      </c>
      <c r="J59" s="75"/>
      <c r="K59" s="75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76">
        <f>H59-G59</f>
        <v>-129333655.30400002</v>
      </c>
      <c r="AD59" s="76"/>
      <c r="AE59" s="77">
        <f>I59</f>
        <v>-0.14268935854188658</v>
      </c>
    </row>
    <row r="60" spans="2:31" ht="14.25" thickTop="1" thickBot="1" x14ac:dyDescent="0.3">
      <c r="B60" s="140" t="s">
        <v>96</v>
      </c>
      <c r="C60" s="141"/>
      <c r="D60" s="141"/>
      <c r="E60" s="142"/>
      <c r="F60" s="141"/>
      <c r="G60" s="143"/>
      <c r="H60" s="143"/>
      <c r="I60" s="144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5">
        <f>AE59</f>
        <v>-0.14268935854188658</v>
      </c>
    </row>
    <row r="61" spans="2:31" ht="13.5" thickTop="1" x14ac:dyDescent="0.25"/>
    <row r="63" spans="2:31" x14ac:dyDescent="0.25">
      <c r="B63" s="21" t="s">
        <v>54</v>
      </c>
      <c r="C63" s="22"/>
      <c r="D63" s="22"/>
      <c r="E63" s="23"/>
      <c r="F63" s="22"/>
      <c r="G63" s="22"/>
      <c r="H63" s="22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2:31" x14ac:dyDescent="0.25">
      <c r="B64" s="25" t="s">
        <v>21</v>
      </c>
      <c r="C64" s="26" t="s">
        <v>22</v>
      </c>
      <c r="D64" s="16"/>
      <c r="E64" s="10"/>
      <c r="F64" s="16"/>
      <c r="G64" s="16"/>
      <c r="H64" s="16"/>
      <c r="I64" s="27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 spans="1:32" x14ac:dyDescent="0.25">
      <c r="B65" s="25"/>
      <c r="C65" s="26"/>
      <c r="D65" s="16"/>
      <c r="E65" s="10"/>
      <c r="F65" s="16"/>
      <c r="G65" s="16"/>
      <c r="H65" s="16"/>
      <c r="I65" s="27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 spans="1:32" x14ac:dyDescent="0.25">
      <c r="B66" s="28" t="s">
        <v>57</v>
      </c>
      <c r="C66" s="29">
        <v>0</v>
      </c>
      <c r="D66" s="16"/>
      <c r="E66" s="10"/>
      <c r="F66" s="16"/>
      <c r="G66" s="16"/>
      <c r="H66" s="16"/>
      <c r="I66" s="27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 spans="1:32" ht="13.5" thickBot="1" x14ac:dyDescent="0.3">
      <c r="B67" s="30" t="s">
        <v>70</v>
      </c>
      <c r="C67" s="31">
        <v>3</v>
      </c>
      <c r="D67" s="32"/>
      <c r="E67" s="33"/>
      <c r="F67" s="32"/>
      <c r="G67" s="32"/>
      <c r="H67" s="32"/>
      <c r="I67" s="34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</row>
    <row r="68" spans="1:32" ht="13.5" thickTop="1" x14ac:dyDescent="0.25">
      <c r="B68" s="151"/>
      <c r="C68" s="152"/>
      <c r="D68" s="152"/>
      <c r="E68" s="152"/>
      <c r="F68" s="152"/>
      <c r="G68" s="167" t="s">
        <v>90</v>
      </c>
      <c r="H68" s="167"/>
      <c r="I68" s="167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167" t="s">
        <v>97</v>
      </c>
      <c r="AD68" s="167"/>
      <c r="AE68" s="167"/>
    </row>
    <row r="69" spans="1:32" x14ac:dyDescent="0.25">
      <c r="B69" s="14" t="s">
        <v>23</v>
      </c>
      <c r="C69" s="37" t="s">
        <v>24</v>
      </c>
      <c r="D69" s="11" t="s">
        <v>25</v>
      </c>
      <c r="E69" s="11" t="s">
        <v>55</v>
      </c>
      <c r="F69" s="11"/>
      <c r="G69" s="37">
        <f>$C$1</f>
        <v>2012</v>
      </c>
      <c r="H69" s="37">
        <f>$C$2</f>
        <v>2018</v>
      </c>
      <c r="I69" s="37" t="s">
        <v>51</v>
      </c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 t="s">
        <v>95</v>
      </c>
      <c r="AD69" s="37" t="s">
        <v>53</v>
      </c>
      <c r="AE69" s="37" t="s">
        <v>51</v>
      </c>
    </row>
    <row r="70" spans="1:32" ht="12.95" hidden="1" customHeight="1" x14ac:dyDescent="0.25">
      <c r="B70" s="35"/>
      <c r="C70" s="38"/>
      <c r="D70" s="10"/>
      <c r="E70" s="10"/>
      <c r="F70" s="10"/>
      <c r="G70" s="10"/>
      <c r="H70" s="10"/>
      <c r="I70" s="38"/>
      <c r="J70" s="10"/>
      <c r="K70" s="10"/>
      <c r="L70" s="10"/>
      <c r="M70" s="10">
        <v>1</v>
      </c>
      <c r="N70" s="10">
        <v>2</v>
      </c>
      <c r="O70" s="10">
        <v>3</v>
      </c>
      <c r="P70" s="10">
        <v>4</v>
      </c>
      <c r="Q70" s="10">
        <v>5</v>
      </c>
      <c r="R70" s="10">
        <v>6</v>
      </c>
      <c r="S70" s="10">
        <v>7</v>
      </c>
      <c r="T70" s="10">
        <v>8</v>
      </c>
      <c r="U70" s="10">
        <v>9</v>
      </c>
      <c r="V70" s="10">
        <v>10</v>
      </c>
      <c r="W70" s="10">
        <v>11</v>
      </c>
      <c r="X70" s="10">
        <v>12</v>
      </c>
      <c r="Y70" s="10">
        <v>13</v>
      </c>
      <c r="Z70" s="10">
        <v>14</v>
      </c>
      <c r="AA70" s="10">
        <v>15</v>
      </c>
      <c r="AB70" s="10">
        <v>16</v>
      </c>
      <c r="AC70" s="10"/>
      <c r="AD70" s="10"/>
      <c r="AE70" s="10"/>
    </row>
    <row r="71" spans="1:32" ht="12.95" hidden="1" customHeight="1" x14ac:dyDescent="0.25">
      <c r="B71" s="35"/>
      <c r="C71" s="38"/>
      <c r="D71" s="10"/>
      <c r="E71" s="10"/>
      <c r="F71" s="10"/>
      <c r="G71" s="10" t="str">
        <f>CONCATENATE($C66,"_",$C67,"_",G69)</f>
        <v>0_3_2012</v>
      </c>
      <c r="H71" s="10" t="str">
        <f>CONCATENATE($C66,"_",$C67,"_",H69)</f>
        <v>0_3_2018</v>
      </c>
      <c r="I71" s="38"/>
      <c r="J71" s="10"/>
      <c r="K71" s="10"/>
      <c r="L71" s="10"/>
      <c r="M71" s="10" t="str">
        <f>IF($G69+M70&gt;$H69,0,CONCATENATE($C66,"_",$C67,"_",$G69+M70))</f>
        <v>0_3_2013</v>
      </c>
      <c r="N71" s="10" t="str">
        <f t="shared" ref="N71:AB71" si="15">IF($G69+N70&gt;$H69,0,CONCATENATE($C66,"_",$C67,"_",$G69+N70))</f>
        <v>0_3_2014</v>
      </c>
      <c r="O71" s="10" t="str">
        <f t="shared" si="15"/>
        <v>0_3_2015</v>
      </c>
      <c r="P71" s="10" t="str">
        <f t="shared" si="15"/>
        <v>0_3_2016</v>
      </c>
      <c r="Q71" s="10" t="str">
        <f t="shared" si="15"/>
        <v>0_3_2017</v>
      </c>
      <c r="R71" s="10" t="str">
        <f t="shared" si="15"/>
        <v>0_3_2018</v>
      </c>
      <c r="S71" s="10">
        <f t="shared" si="15"/>
        <v>0</v>
      </c>
      <c r="T71" s="10">
        <f t="shared" si="15"/>
        <v>0</v>
      </c>
      <c r="U71" s="10">
        <f t="shared" si="15"/>
        <v>0</v>
      </c>
      <c r="V71" s="10">
        <f t="shared" si="15"/>
        <v>0</v>
      </c>
      <c r="W71" s="10">
        <f t="shared" si="15"/>
        <v>0</v>
      </c>
      <c r="X71" s="10">
        <f t="shared" si="15"/>
        <v>0</v>
      </c>
      <c r="Y71" s="10">
        <f t="shared" si="15"/>
        <v>0</v>
      </c>
      <c r="Z71" s="10">
        <f t="shared" si="15"/>
        <v>0</v>
      </c>
      <c r="AA71" s="10">
        <f t="shared" si="15"/>
        <v>0</v>
      </c>
      <c r="AB71" s="10">
        <f t="shared" si="15"/>
        <v>0</v>
      </c>
      <c r="AC71" s="10"/>
      <c r="AD71" s="10"/>
      <c r="AE71" s="10"/>
    </row>
    <row r="72" spans="1:32" ht="12.95" hidden="1" customHeight="1" x14ac:dyDescent="0.25">
      <c r="B72" s="35"/>
      <c r="C72" s="38"/>
      <c r="D72" s="10"/>
      <c r="E72" s="10"/>
      <c r="F72" s="10" t="s">
        <v>52</v>
      </c>
      <c r="G72" s="39"/>
      <c r="H72" s="39"/>
      <c r="I72" s="38"/>
      <c r="J72" s="10"/>
      <c r="K72" s="10"/>
      <c r="L72" s="10" t="s">
        <v>52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1:32" x14ac:dyDescent="0.25">
      <c r="B73" s="35" t="s">
        <v>67</v>
      </c>
      <c r="C73" s="38" t="s">
        <v>26</v>
      </c>
      <c r="D73" s="10" t="s">
        <v>106</v>
      </c>
      <c r="E73" s="80">
        <v>0.86939999999999995</v>
      </c>
      <c r="F73" s="10">
        <f>MATCH($D73,FAC_TOTALS_APTA!$A$2:$BK$2,)</f>
        <v>11</v>
      </c>
      <c r="G73" s="39">
        <f>VLOOKUP(G71,FAC_TOTALS_APTA!$A$4:$BK$120,$F73,FALSE)</f>
        <v>1988034.8285767001</v>
      </c>
      <c r="H73" s="39">
        <f>VLOOKUP(H71,FAC_TOTALS_APTA!$A$4:$BK$120,$F73,FALSE)</f>
        <v>2154589.9046707898</v>
      </c>
      <c r="I73" s="41">
        <f>IFERROR(H73/G73-1,"-")</f>
        <v>8.3778751609362878E-2</v>
      </c>
      <c r="J73" s="42" t="str">
        <f>IF(C73="Log","_log","")</f>
        <v>_log</v>
      </c>
      <c r="K73" s="42" t="str">
        <f>CONCATENATE(D73,J73,"_FAC")</f>
        <v>VRM_ADJ_BUS_log_FAC</v>
      </c>
      <c r="L73" s="10">
        <f>MATCH($K73,FAC_TOTALS_APTA!$A$2:$BI$2,)</f>
        <v>22</v>
      </c>
      <c r="M73" s="39">
        <f>IF(M71=0,0,VLOOKUP(M71,FAC_TOTALS_APTA!$A$4:$BK$120,$L73,FALSE))</f>
        <v>2155232.7181220902</v>
      </c>
      <c r="N73" s="39">
        <f>IF(N71=0,0,VLOOKUP(N71,FAC_TOTALS_APTA!$A$4:$BK$120,$L73,FALSE))</f>
        <v>7184643.8012862504</v>
      </c>
      <c r="O73" s="39">
        <f>IF(O71=0,0,VLOOKUP(O71,FAC_TOTALS_APTA!$A$4:$BK$120,$L73,FALSE))</f>
        <v>6394309.3633090099</v>
      </c>
      <c r="P73" s="39">
        <f>IF(P71=0,0,VLOOKUP(P71,FAC_TOTALS_APTA!$A$4:$BK$120,$L73,FALSE))</f>
        <v>3911212.9955498702</v>
      </c>
      <c r="Q73" s="39">
        <f>IF(Q71=0,0,VLOOKUP(Q71,FAC_TOTALS_APTA!$A$4:$BK$120,$L73,FALSE))</f>
        <v>2978032.5290119499</v>
      </c>
      <c r="R73" s="39">
        <f>IF(R71=0,0,VLOOKUP(R71,FAC_TOTALS_APTA!$A$4:$BK$120,$L73,FALSE))</f>
        <v>3534685.3995775799</v>
      </c>
      <c r="S73" s="39">
        <f>IF(S71=0,0,VLOOKUP(S71,FAC_TOTALS_APTA!$A$4:$BK$120,$L73,FALSE))</f>
        <v>0</v>
      </c>
      <c r="T73" s="39">
        <f>IF(T71=0,0,VLOOKUP(T71,FAC_TOTALS_APTA!$A$4:$BK$120,$L73,FALSE))</f>
        <v>0</v>
      </c>
      <c r="U73" s="39">
        <f>IF(U71=0,0,VLOOKUP(U71,FAC_TOTALS_APTA!$A$4:$BK$120,$L73,FALSE))</f>
        <v>0</v>
      </c>
      <c r="V73" s="39">
        <f>IF(V71=0,0,VLOOKUP(V71,FAC_TOTALS_APTA!$A$4:$BK$120,$L73,FALSE))</f>
        <v>0</v>
      </c>
      <c r="W73" s="39">
        <f>IF(W71=0,0,VLOOKUP(W71,FAC_TOTALS_APTA!$A$4:$BK$120,$L73,FALSE))</f>
        <v>0</v>
      </c>
      <c r="X73" s="39">
        <f>IF(X71=0,0,VLOOKUP(X71,FAC_TOTALS_APTA!$A$4:$BK$120,$L73,FALSE))</f>
        <v>0</v>
      </c>
      <c r="Y73" s="39">
        <f>IF(Y71=0,0,VLOOKUP(Y71,FAC_TOTALS_APTA!$A$4:$BK$120,$L73,FALSE))</f>
        <v>0</v>
      </c>
      <c r="Z73" s="39">
        <f>IF(Z71=0,0,VLOOKUP(Z71,FAC_TOTALS_APTA!$A$4:$BK$120,$L73,FALSE))</f>
        <v>0</v>
      </c>
      <c r="AA73" s="39">
        <f>IF(AA71=0,0,VLOOKUP(AA71,FAC_TOTALS_APTA!$A$4:$BK$120,$L73,FALSE))</f>
        <v>0</v>
      </c>
      <c r="AB73" s="39">
        <f>IF(AB71=0,0,VLOOKUP(AB71,FAC_TOTALS_APTA!$A$4:$BK$120,$L73,FALSE))</f>
        <v>0</v>
      </c>
      <c r="AC73" s="43">
        <f>SUM(M73:AB73)</f>
        <v>26158116.806856751</v>
      </c>
      <c r="AD73" s="43">
        <f>AE73*G89</f>
        <v>27252211.558946345</v>
      </c>
      <c r="AE73" s="44">
        <f>AC73/G87</f>
        <v>8.8759012014219194E-2</v>
      </c>
    </row>
    <row r="74" spans="1:32" s="19" customFormat="1" hidden="1" x14ac:dyDescent="0.25">
      <c r="A74" s="10"/>
      <c r="B74" s="35" t="s">
        <v>67</v>
      </c>
      <c r="C74" s="38" t="s">
        <v>26</v>
      </c>
      <c r="D74" s="10" t="s">
        <v>107</v>
      </c>
      <c r="E74" s="80">
        <v>0.50180000000000002</v>
      </c>
      <c r="F74" s="10">
        <f>MATCH($D74,FAC_TOTALS_APTA!$A$2:$BK$2,)</f>
        <v>12</v>
      </c>
      <c r="G74" s="39">
        <f>VLOOKUP(G71,FAC_TOTALS_APTA!$A$4:$BK$120,$F74,FALSE)</f>
        <v>0</v>
      </c>
      <c r="H74" s="39">
        <f>VLOOKUP(H71,FAC_TOTALS_APTA!$A$4:$BK$120,$F74,FALSE)</f>
        <v>0</v>
      </c>
      <c r="I74" s="41" t="str">
        <f>IFERROR(H74/G74-1,"-")</f>
        <v>-</v>
      </c>
      <c r="J74" s="42" t="str">
        <f>IF(C74="Log","_log","")</f>
        <v>_log</v>
      </c>
      <c r="K74" s="42" t="str">
        <f>CONCATENATE(D74,J74,"_FAC")</f>
        <v>VRM_ADJ_RAIL_log_FAC</v>
      </c>
      <c r="L74" s="10">
        <f>MATCH($K74,FAC_TOTALS_APTA!$A$2:$BI$2,)</f>
        <v>23</v>
      </c>
      <c r="M74" s="39">
        <f>IF(M71=0,0,VLOOKUP(M71,FAC_TOTALS_APTA!$A$4:$BK$120,$L74,FALSE))</f>
        <v>0</v>
      </c>
      <c r="N74" s="39">
        <f>IF(N71=0,0,VLOOKUP(N71,FAC_TOTALS_APTA!$A$4:$BK$120,$L74,FALSE))</f>
        <v>0</v>
      </c>
      <c r="O74" s="39">
        <f>IF(O71=0,0,VLOOKUP(O71,FAC_TOTALS_APTA!$A$4:$BK$120,$L74,FALSE))</f>
        <v>0</v>
      </c>
      <c r="P74" s="39">
        <f>IF(P71=0,0,VLOOKUP(P71,FAC_TOTALS_APTA!$A$4:$BK$120,$L74,FALSE))</f>
        <v>0</v>
      </c>
      <c r="Q74" s="39">
        <f>IF(Q71=0,0,VLOOKUP(Q71,FAC_TOTALS_APTA!$A$4:$BK$120,$L74,FALSE))</f>
        <v>0</v>
      </c>
      <c r="R74" s="39">
        <f>IF(R71=0,0,VLOOKUP(R71,FAC_TOTALS_APTA!$A$4:$BK$120,$L74,FALSE))</f>
        <v>0</v>
      </c>
      <c r="S74" s="39">
        <f>IF(S71=0,0,VLOOKUP(S71,FAC_TOTALS_APTA!$A$4:$BK$120,$L74,FALSE))</f>
        <v>0</v>
      </c>
      <c r="T74" s="39">
        <f>IF(T71=0,0,VLOOKUP(T71,FAC_TOTALS_APTA!$A$4:$BK$120,$L74,FALSE))</f>
        <v>0</v>
      </c>
      <c r="U74" s="39">
        <f>IF(U71=0,0,VLOOKUP(U71,FAC_TOTALS_APTA!$A$4:$BK$120,$L74,FALSE))</f>
        <v>0</v>
      </c>
      <c r="V74" s="39">
        <f>IF(V71=0,0,VLOOKUP(V71,FAC_TOTALS_APTA!$A$4:$BK$120,$L74,FALSE))</f>
        <v>0</v>
      </c>
      <c r="W74" s="39">
        <f>IF(W71=0,0,VLOOKUP(W71,FAC_TOTALS_APTA!$A$4:$BK$120,$L74,FALSE))</f>
        <v>0</v>
      </c>
      <c r="X74" s="39">
        <f>IF(X71=0,0,VLOOKUP(X71,FAC_TOTALS_APTA!$A$4:$BK$120,$L74,FALSE))</f>
        <v>0</v>
      </c>
      <c r="Y74" s="39">
        <f>IF(Y71=0,0,VLOOKUP(Y71,FAC_TOTALS_APTA!$A$4:$BK$120,$L74,FALSE))</f>
        <v>0</v>
      </c>
      <c r="Z74" s="39">
        <f>IF(Z71=0,0,VLOOKUP(Z71,FAC_TOTALS_APTA!$A$4:$BK$120,$L74,FALSE))</f>
        <v>0</v>
      </c>
      <c r="AA74" s="39">
        <f>IF(AA71=0,0,VLOOKUP(AA71,FAC_TOTALS_APTA!$A$4:$BK$120,$L74,FALSE))</f>
        <v>0</v>
      </c>
      <c r="AB74" s="39">
        <f>IF(AB71=0,0,VLOOKUP(AB71,FAC_TOTALS_APTA!$A$4:$BK$120,$L74,FALSE))</f>
        <v>0</v>
      </c>
      <c r="AC74" s="43">
        <f>SUM(M74:AB74)</f>
        <v>0</v>
      </c>
      <c r="AD74" s="43">
        <f>AE74*G89</f>
        <v>0</v>
      </c>
      <c r="AE74" s="44">
        <f>AC74/G87</f>
        <v>0</v>
      </c>
      <c r="AF74" s="10"/>
    </row>
    <row r="75" spans="1:32" x14ac:dyDescent="0.25">
      <c r="B75" s="35" t="s">
        <v>91</v>
      </c>
      <c r="C75" s="38" t="s">
        <v>26</v>
      </c>
      <c r="D75" s="10" t="s">
        <v>19</v>
      </c>
      <c r="E75" s="80">
        <v>-0.35909999999999997</v>
      </c>
      <c r="F75" s="10">
        <f>MATCH($D75,FAC_TOTALS_APTA!$A$2:$BK$2,)</f>
        <v>13</v>
      </c>
      <c r="G75" s="79">
        <f>VLOOKUP(G71,FAC_TOTALS_APTA!$A$4:$BK$120,$F75,FALSE)</f>
        <v>0.89166324586486601</v>
      </c>
      <c r="H75" s="79">
        <f>VLOOKUP(H71,FAC_TOTALS_APTA!$A$4:$BK$120,$F75,FALSE)</f>
        <v>0.99380067422196094</v>
      </c>
      <c r="I75" s="41">
        <f t="shared" ref="I75:I83" si="16">IFERROR(H75/G75-1,"-")</f>
        <v>0.11454708807474412</v>
      </c>
      <c r="J75" s="42" t="str">
        <f t="shared" ref="J75:J83" si="17">IF(C75="Log","_log","")</f>
        <v>_log</v>
      </c>
      <c r="K75" s="42" t="str">
        <f t="shared" ref="K75:K83" si="18">CONCATENATE(D75,J75,"_FAC")</f>
        <v>FARE_per_UPT_2018_log_FAC</v>
      </c>
      <c r="L75" s="10">
        <f>MATCH($K75,FAC_TOTALS_APTA!$A$2:$BI$2,)</f>
        <v>24</v>
      </c>
      <c r="M75" s="39">
        <f>IF(M71=0,0,VLOOKUP(M71,FAC_TOTALS_APTA!$A$4:$BK$120,$L75,FALSE))</f>
        <v>-3691143.72870684</v>
      </c>
      <c r="N75" s="39">
        <f>IF(N71=0,0,VLOOKUP(N71,FAC_TOTALS_APTA!$A$4:$BK$120,$L75,FALSE))</f>
        <v>18777.850430176401</v>
      </c>
      <c r="O75" s="39">
        <f>IF(O71=0,0,VLOOKUP(O71,FAC_TOTALS_APTA!$A$4:$BK$120,$L75,FALSE))</f>
        <v>-1227757.31706987</v>
      </c>
      <c r="P75" s="39">
        <f>IF(P71=0,0,VLOOKUP(P71,FAC_TOTALS_APTA!$A$4:$BK$120,$L75,FALSE))</f>
        <v>-3085169.8245033198</v>
      </c>
      <c r="Q75" s="39">
        <f>IF(Q71=0,0,VLOOKUP(Q71,FAC_TOTALS_APTA!$A$4:$BK$120,$L75,FALSE))</f>
        <v>210747.64984418501</v>
      </c>
      <c r="R75" s="39">
        <f>IF(R71=0,0,VLOOKUP(R71,FAC_TOTALS_APTA!$A$4:$BK$120,$L75,FALSE))</f>
        <v>377573.10092325101</v>
      </c>
      <c r="S75" s="39">
        <f>IF(S71=0,0,VLOOKUP(S71,FAC_TOTALS_APTA!$A$4:$BK$120,$L75,FALSE))</f>
        <v>0</v>
      </c>
      <c r="T75" s="39">
        <f>IF(T71=0,0,VLOOKUP(T71,FAC_TOTALS_APTA!$A$4:$BK$120,$L75,FALSE))</f>
        <v>0</v>
      </c>
      <c r="U75" s="39">
        <f>IF(U71=0,0,VLOOKUP(U71,FAC_TOTALS_APTA!$A$4:$BK$120,$L75,FALSE))</f>
        <v>0</v>
      </c>
      <c r="V75" s="39">
        <f>IF(V71=0,0,VLOOKUP(V71,FAC_TOTALS_APTA!$A$4:$BK$120,$L75,FALSE))</f>
        <v>0</v>
      </c>
      <c r="W75" s="39">
        <f>IF(W71=0,0,VLOOKUP(W71,FAC_TOTALS_APTA!$A$4:$BK$120,$L75,FALSE))</f>
        <v>0</v>
      </c>
      <c r="X75" s="39">
        <f>IF(X71=0,0,VLOOKUP(X71,FAC_TOTALS_APTA!$A$4:$BK$120,$L75,FALSE))</f>
        <v>0</v>
      </c>
      <c r="Y75" s="39">
        <f>IF(Y71=0,0,VLOOKUP(Y71,FAC_TOTALS_APTA!$A$4:$BK$120,$L75,FALSE))</f>
        <v>0</v>
      </c>
      <c r="Z75" s="39">
        <f>IF(Z71=0,0,VLOOKUP(Z71,FAC_TOTALS_APTA!$A$4:$BK$120,$L75,FALSE))</f>
        <v>0</v>
      </c>
      <c r="AA75" s="39">
        <f>IF(AA71=0,0,VLOOKUP(AA71,FAC_TOTALS_APTA!$A$4:$BK$120,$L75,FALSE))</f>
        <v>0</v>
      </c>
      <c r="AB75" s="39">
        <f>IF(AB71=0,0,VLOOKUP(AB71,FAC_TOTALS_APTA!$A$4:$BK$120,$L75,FALSE))</f>
        <v>0</v>
      </c>
      <c r="AC75" s="43">
        <f t="shared" ref="AC75:AC83" si="19">SUM(M75:AB75)</f>
        <v>-7396972.2690824168</v>
      </c>
      <c r="AD75" s="43">
        <f>AE75*G89</f>
        <v>-7706359.5464889435</v>
      </c>
      <c r="AE75" s="44">
        <f>AC75/G87</f>
        <v>-2.5099205548628538E-2</v>
      </c>
    </row>
    <row r="76" spans="1:32" x14ac:dyDescent="0.25">
      <c r="B76" s="35" t="s">
        <v>87</v>
      </c>
      <c r="C76" s="38" t="s">
        <v>26</v>
      </c>
      <c r="D76" s="10" t="s">
        <v>9</v>
      </c>
      <c r="E76" s="80">
        <v>0.30969999999999998</v>
      </c>
      <c r="F76" s="10">
        <f>MATCH($D76,FAC_TOTALS_APTA!$A$2:$BK$2,)</f>
        <v>14</v>
      </c>
      <c r="G76" s="39">
        <f>VLOOKUP(G71,FAC_TOTALS_APTA!$A$4:$BK$120,$F76,FALSE)</f>
        <v>630950.78010249604</v>
      </c>
      <c r="H76" s="39">
        <f>VLOOKUP(H71,FAC_TOTALS_APTA!$A$4:$BK$120,$F76,FALSE)</f>
        <v>665258.540718804</v>
      </c>
      <c r="I76" s="41">
        <f t="shared" si="16"/>
        <v>5.4374701954936544E-2</v>
      </c>
      <c r="J76" s="42" t="str">
        <f t="shared" si="17"/>
        <v>_log</v>
      </c>
      <c r="K76" s="42" t="str">
        <f t="shared" si="18"/>
        <v>POP_EMP_log_FAC</v>
      </c>
      <c r="L76" s="10">
        <f>MATCH($K76,FAC_TOTALS_APTA!$A$2:$BI$2,)</f>
        <v>25</v>
      </c>
      <c r="M76" s="39">
        <f>IF(M71=0,0,VLOOKUP(M71,FAC_TOTALS_APTA!$A$4:$BK$120,$L76,FALSE))</f>
        <v>1263203.44323009</v>
      </c>
      <c r="N76" s="39">
        <f>IF(N71=0,0,VLOOKUP(N71,FAC_TOTALS_APTA!$A$4:$BK$120,$L76,FALSE))</f>
        <v>791667.70322499005</v>
      </c>
      <c r="O76" s="39">
        <f>IF(O71=0,0,VLOOKUP(O71,FAC_TOTALS_APTA!$A$4:$BK$120,$L76,FALSE))</f>
        <v>861045.33054339106</v>
      </c>
      <c r="P76" s="39">
        <f>IF(P71=0,0,VLOOKUP(P71,FAC_TOTALS_APTA!$A$4:$BK$120,$L76,FALSE))</f>
        <v>816598.74131765903</v>
      </c>
      <c r="Q76" s="39">
        <f>IF(Q71=0,0,VLOOKUP(Q71,FAC_TOTALS_APTA!$A$4:$BK$120,$L76,FALSE))</f>
        <v>701424.76681722596</v>
      </c>
      <c r="R76" s="39">
        <f>IF(R71=0,0,VLOOKUP(R71,FAC_TOTALS_APTA!$A$4:$BK$120,$L76,FALSE))</f>
        <v>711676.27393061901</v>
      </c>
      <c r="S76" s="39">
        <f>IF(S71=0,0,VLOOKUP(S71,FAC_TOTALS_APTA!$A$4:$BK$120,$L76,FALSE))</f>
        <v>0</v>
      </c>
      <c r="T76" s="39">
        <f>IF(T71=0,0,VLOOKUP(T71,FAC_TOTALS_APTA!$A$4:$BK$120,$L76,FALSE))</f>
        <v>0</v>
      </c>
      <c r="U76" s="39">
        <f>IF(U71=0,0,VLOOKUP(U71,FAC_TOTALS_APTA!$A$4:$BK$120,$L76,FALSE))</f>
        <v>0</v>
      </c>
      <c r="V76" s="39">
        <f>IF(V71=0,0,VLOOKUP(V71,FAC_TOTALS_APTA!$A$4:$BK$120,$L76,FALSE))</f>
        <v>0</v>
      </c>
      <c r="W76" s="39">
        <f>IF(W71=0,0,VLOOKUP(W71,FAC_TOTALS_APTA!$A$4:$BK$120,$L76,FALSE))</f>
        <v>0</v>
      </c>
      <c r="X76" s="39">
        <f>IF(X71=0,0,VLOOKUP(X71,FAC_TOTALS_APTA!$A$4:$BK$120,$L76,FALSE))</f>
        <v>0</v>
      </c>
      <c r="Y76" s="39">
        <f>IF(Y71=0,0,VLOOKUP(Y71,FAC_TOTALS_APTA!$A$4:$BK$120,$L76,FALSE))</f>
        <v>0</v>
      </c>
      <c r="Z76" s="39">
        <f>IF(Z71=0,0,VLOOKUP(Z71,FAC_TOTALS_APTA!$A$4:$BK$120,$L76,FALSE))</f>
        <v>0</v>
      </c>
      <c r="AA76" s="39">
        <f>IF(AA71=0,0,VLOOKUP(AA71,FAC_TOTALS_APTA!$A$4:$BK$120,$L76,FALSE))</f>
        <v>0</v>
      </c>
      <c r="AB76" s="39">
        <f>IF(AB71=0,0,VLOOKUP(AB71,FAC_TOTALS_APTA!$A$4:$BK$120,$L76,FALSE))</f>
        <v>0</v>
      </c>
      <c r="AC76" s="43">
        <f t="shared" si="19"/>
        <v>5145616.2590639759</v>
      </c>
      <c r="AD76" s="43">
        <f>AE76*G89</f>
        <v>5360837.8588021146</v>
      </c>
      <c r="AE76" s="44">
        <f>AC76/G87</f>
        <v>1.7459965437538777E-2</v>
      </c>
    </row>
    <row r="77" spans="1:32" x14ac:dyDescent="0.2">
      <c r="B77" s="35" t="s">
        <v>88</v>
      </c>
      <c r="C77" s="38" t="s">
        <v>26</v>
      </c>
      <c r="D77" s="46" t="s">
        <v>18</v>
      </c>
      <c r="E77" s="80">
        <v>0.22159999999999999</v>
      </c>
      <c r="F77" s="10">
        <f>MATCH($D77,FAC_TOTALS_APTA!$A$2:$BK$2,)</f>
        <v>15</v>
      </c>
      <c r="G77" s="79">
        <f>VLOOKUP(G71,FAC_TOTALS_APTA!$A$4:$BK$120,$F77,FALSE)</f>
        <v>4.0042552764061599</v>
      </c>
      <c r="H77" s="79">
        <f>VLOOKUP(H71,FAC_TOTALS_APTA!$A$4:$BK$120,$F77,FALSE)</f>
        <v>2.8203115803949901</v>
      </c>
      <c r="I77" s="41">
        <f t="shared" si="16"/>
        <v>-0.29567138313763186</v>
      </c>
      <c r="J77" s="42" t="str">
        <f t="shared" si="17"/>
        <v>_log</v>
      </c>
      <c r="K77" s="42" t="str">
        <f t="shared" si="18"/>
        <v>GAS_PRICE_2018_log_FAC</v>
      </c>
      <c r="L77" s="10">
        <f>MATCH($K77,FAC_TOTALS_APTA!$A$2:$BI$2,)</f>
        <v>26</v>
      </c>
      <c r="M77" s="39">
        <f>IF(M71=0,0,VLOOKUP(M71,FAC_TOTALS_APTA!$A$4:$BK$120,$L77,FALSE))</f>
        <v>-1976215.92456738</v>
      </c>
      <c r="N77" s="39">
        <f>IF(N71=0,0,VLOOKUP(N71,FAC_TOTALS_APTA!$A$4:$BK$120,$L77,FALSE))</f>
        <v>-2890107.2171797501</v>
      </c>
      <c r="O77" s="39">
        <f>IF(O71=0,0,VLOOKUP(O71,FAC_TOTALS_APTA!$A$4:$BK$120,$L77,FALSE))</f>
        <v>-15339458.309546901</v>
      </c>
      <c r="P77" s="39">
        <f>IF(P71=0,0,VLOOKUP(P71,FAC_TOTALS_APTA!$A$4:$BK$120,$L77,FALSE))</f>
        <v>-5043612.3660705201</v>
      </c>
      <c r="Q77" s="39">
        <f>IF(Q71=0,0,VLOOKUP(Q71,FAC_TOTALS_APTA!$A$4:$BK$120,$L77,FALSE))</f>
        <v>3642106.2177235899</v>
      </c>
      <c r="R77" s="39">
        <f>IF(R71=0,0,VLOOKUP(R71,FAC_TOTALS_APTA!$A$4:$BK$120,$L77,FALSE))</f>
        <v>3988958.3749336898</v>
      </c>
      <c r="S77" s="39">
        <f>IF(S71=0,0,VLOOKUP(S71,FAC_TOTALS_APTA!$A$4:$BK$120,$L77,FALSE))</f>
        <v>0</v>
      </c>
      <c r="T77" s="39">
        <f>IF(T71=0,0,VLOOKUP(T71,FAC_TOTALS_APTA!$A$4:$BK$120,$L77,FALSE))</f>
        <v>0</v>
      </c>
      <c r="U77" s="39">
        <f>IF(U71=0,0,VLOOKUP(U71,FAC_TOTALS_APTA!$A$4:$BK$120,$L77,FALSE))</f>
        <v>0</v>
      </c>
      <c r="V77" s="39">
        <f>IF(V71=0,0,VLOOKUP(V71,FAC_TOTALS_APTA!$A$4:$BK$120,$L77,FALSE))</f>
        <v>0</v>
      </c>
      <c r="W77" s="39">
        <f>IF(W71=0,0,VLOOKUP(W71,FAC_TOTALS_APTA!$A$4:$BK$120,$L77,FALSE))</f>
        <v>0</v>
      </c>
      <c r="X77" s="39">
        <f>IF(X71=0,0,VLOOKUP(X71,FAC_TOTALS_APTA!$A$4:$BK$120,$L77,FALSE))</f>
        <v>0</v>
      </c>
      <c r="Y77" s="39">
        <f>IF(Y71=0,0,VLOOKUP(Y71,FAC_TOTALS_APTA!$A$4:$BK$120,$L77,FALSE))</f>
        <v>0</v>
      </c>
      <c r="Z77" s="39">
        <f>IF(Z71=0,0,VLOOKUP(Z71,FAC_TOTALS_APTA!$A$4:$BK$120,$L77,FALSE))</f>
        <v>0</v>
      </c>
      <c r="AA77" s="39">
        <f>IF(AA71=0,0,VLOOKUP(AA71,FAC_TOTALS_APTA!$A$4:$BK$120,$L77,FALSE))</f>
        <v>0</v>
      </c>
      <c r="AB77" s="39">
        <f>IF(AB71=0,0,VLOOKUP(AB71,FAC_TOTALS_APTA!$A$4:$BK$120,$L77,FALSE))</f>
        <v>0</v>
      </c>
      <c r="AC77" s="43">
        <f t="shared" si="19"/>
        <v>-17618329.224707272</v>
      </c>
      <c r="AD77" s="43">
        <f>AE77*G89</f>
        <v>-18355237.071998715</v>
      </c>
      <c r="AE77" s="44">
        <f>AC77/G87</f>
        <v>-5.9782036561452742E-2</v>
      </c>
    </row>
    <row r="78" spans="1:32" x14ac:dyDescent="0.25">
      <c r="B78" s="35" t="s">
        <v>27</v>
      </c>
      <c r="C78" s="38"/>
      <c r="D78" s="10" t="s">
        <v>10</v>
      </c>
      <c r="E78" s="80">
        <v>5.4999999999999997E-3</v>
      </c>
      <c r="F78" s="10">
        <f>MATCH($D78,FAC_TOTALS_APTA!$A$2:$BK$2,)</f>
        <v>17</v>
      </c>
      <c r="G78" s="45">
        <f>VLOOKUP(G71,FAC_TOTALS_APTA!$A$4:$BK$120,$F78,FALSE)</f>
        <v>7.3397507026719397</v>
      </c>
      <c r="H78" s="45">
        <f>VLOOKUP(H71,FAC_TOTALS_APTA!$A$4:$BK$120,$F78,FALSE)</f>
        <v>6.9234927388563303</v>
      </c>
      <c r="I78" s="41">
        <f t="shared" si="16"/>
        <v>-5.6712820459157598E-2</v>
      </c>
      <c r="J78" s="42" t="str">
        <f t="shared" si="17"/>
        <v/>
      </c>
      <c r="K78" s="42" t="str">
        <f t="shared" si="18"/>
        <v>PCT_HH_NO_VEH_FAC</v>
      </c>
      <c r="L78" s="10">
        <f>MATCH($K78,FAC_TOTALS_APTA!$A$2:$BI$2,)</f>
        <v>28</v>
      </c>
      <c r="M78" s="39">
        <f>IF(M71=0,0,VLOOKUP(M71,FAC_TOTALS_APTA!$A$4:$BK$120,$L78,FALSE))</f>
        <v>78574.991267859601</v>
      </c>
      <c r="N78" s="39">
        <f>IF(N71=0,0,VLOOKUP(N71,FAC_TOTALS_APTA!$A$4:$BK$120,$L78,FALSE))</f>
        <v>555.36671091288895</v>
      </c>
      <c r="O78" s="39">
        <f>IF(O71=0,0,VLOOKUP(O71,FAC_TOTALS_APTA!$A$4:$BK$120,$L78,FALSE))</f>
        <v>-224176.51783817299</v>
      </c>
      <c r="P78" s="39">
        <f>IF(P71=0,0,VLOOKUP(P71,FAC_TOTALS_APTA!$A$4:$BK$120,$L78,FALSE))</f>
        <v>-113823.74932474901</v>
      </c>
      <c r="Q78" s="39">
        <f>IF(Q71=0,0,VLOOKUP(Q71,FAC_TOTALS_APTA!$A$4:$BK$120,$L78,FALSE))</f>
        <v>-164956.54075515101</v>
      </c>
      <c r="R78" s="39">
        <f>IF(R71=0,0,VLOOKUP(R71,FAC_TOTALS_APTA!$A$4:$BK$120,$L78,FALSE))</f>
        <v>-134707.94322461201</v>
      </c>
      <c r="S78" s="39">
        <f>IF(S71=0,0,VLOOKUP(S71,FAC_TOTALS_APTA!$A$4:$BK$120,$L78,FALSE))</f>
        <v>0</v>
      </c>
      <c r="T78" s="39">
        <f>IF(T71=0,0,VLOOKUP(T71,FAC_TOTALS_APTA!$A$4:$BK$120,$L78,FALSE))</f>
        <v>0</v>
      </c>
      <c r="U78" s="39">
        <f>IF(U71=0,0,VLOOKUP(U71,FAC_TOTALS_APTA!$A$4:$BK$120,$L78,FALSE))</f>
        <v>0</v>
      </c>
      <c r="V78" s="39">
        <f>IF(V71=0,0,VLOOKUP(V71,FAC_TOTALS_APTA!$A$4:$BK$120,$L78,FALSE))</f>
        <v>0</v>
      </c>
      <c r="W78" s="39">
        <f>IF(W71=0,0,VLOOKUP(W71,FAC_TOTALS_APTA!$A$4:$BK$120,$L78,FALSE))</f>
        <v>0</v>
      </c>
      <c r="X78" s="39">
        <f>IF(X71=0,0,VLOOKUP(X71,FAC_TOTALS_APTA!$A$4:$BK$120,$L78,FALSE))</f>
        <v>0</v>
      </c>
      <c r="Y78" s="39">
        <f>IF(Y71=0,0,VLOOKUP(Y71,FAC_TOTALS_APTA!$A$4:$BK$120,$L78,FALSE))</f>
        <v>0</v>
      </c>
      <c r="Z78" s="39">
        <f>IF(Z71=0,0,VLOOKUP(Z71,FAC_TOTALS_APTA!$A$4:$BK$120,$L78,FALSE))</f>
        <v>0</v>
      </c>
      <c r="AA78" s="39">
        <f>IF(AA71=0,0,VLOOKUP(AA71,FAC_TOTALS_APTA!$A$4:$BK$120,$L78,FALSE))</f>
        <v>0</v>
      </c>
      <c r="AB78" s="39">
        <f>IF(AB71=0,0,VLOOKUP(AB71,FAC_TOTALS_APTA!$A$4:$BK$120,$L78,FALSE))</f>
        <v>0</v>
      </c>
      <c r="AC78" s="43">
        <f t="shared" si="19"/>
        <v>-558534.39316391258</v>
      </c>
      <c r="AD78" s="43">
        <f>AE78*G89</f>
        <v>-581895.76710892073</v>
      </c>
      <c r="AE78" s="44">
        <f>AC78/G87</f>
        <v>-1.8952037441852618E-3</v>
      </c>
    </row>
    <row r="79" spans="1:32" x14ac:dyDescent="0.25">
      <c r="B79" s="35" t="s">
        <v>86</v>
      </c>
      <c r="C79" s="38"/>
      <c r="D79" s="10" t="s">
        <v>11</v>
      </c>
      <c r="E79" s="80">
        <v>4.8999999999999998E-3</v>
      </c>
      <c r="F79" s="10">
        <f>MATCH($D79,FAC_TOTALS_APTA!$A$2:$BK$2,)</f>
        <v>18</v>
      </c>
      <c r="G79" s="79">
        <f>VLOOKUP(G71,FAC_TOTALS_APTA!$A$4:$BK$120,$F79,FALSE)</f>
        <v>15.0402357214213</v>
      </c>
      <c r="H79" s="79">
        <f>VLOOKUP(H71,FAC_TOTALS_APTA!$A$4:$BK$120,$F79,FALSE)</f>
        <v>14.4213333055598</v>
      </c>
      <c r="I79" s="41">
        <f t="shared" si="16"/>
        <v>-4.1149781647372596E-2</v>
      </c>
      <c r="J79" s="42" t="str">
        <f t="shared" si="17"/>
        <v/>
      </c>
      <c r="K79" s="42" t="str">
        <f t="shared" si="18"/>
        <v>TSD_POP_PCT_FAC</v>
      </c>
      <c r="L79" s="10">
        <f>MATCH($K79,FAC_TOTALS_APTA!$A$2:$BI$2,)</f>
        <v>29</v>
      </c>
      <c r="M79" s="39">
        <f>IF(M71=0,0,VLOOKUP(M71,FAC_TOTALS_APTA!$A$4:$BK$120,$L79,FALSE))</f>
        <v>-158493.76195886501</v>
      </c>
      <c r="N79" s="39">
        <f>IF(N71=0,0,VLOOKUP(N71,FAC_TOTALS_APTA!$A$4:$BK$120,$L79,FALSE))</f>
        <v>-125913.34464287601</v>
      </c>
      <c r="O79" s="39">
        <f>IF(O71=0,0,VLOOKUP(O71,FAC_TOTALS_APTA!$A$4:$BK$120,$L79,FALSE))</f>
        <v>-131314.84497074</v>
      </c>
      <c r="P79" s="39">
        <f>IF(P71=0,0,VLOOKUP(P71,FAC_TOTALS_APTA!$A$4:$BK$120,$L79,FALSE))</f>
        <v>-47167.384998978901</v>
      </c>
      <c r="Q79" s="39">
        <f>IF(Q71=0,0,VLOOKUP(Q71,FAC_TOTALS_APTA!$A$4:$BK$120,$L79,FALSE))</f>
        <v>-102150.44919725601</v>
      </c>
      <c r="R79" s="39">
        <f>IF(R71=0,0,VLOOKUP(R71,FAC_TOTALS_APTA!$A$4:$BK$120,$L79,FALSE))</f>
        <v>-82783.798607457706</v>
      </c>
      <c r="S79" s="39">
        <f>IF(S71=0,0,VLOOKUP(S71,FAC_TOTALS_APTA!$A$4:$BK$120,$L79,FALSE))</f>
        <v>0</v>
      </c>
      <c r="T79" s="39">
        <f>IF(T71=0,0,VLOOKUP(T71,FAC_TOTALS_APTA!$A$4:$BK$120,$L79,FALSE))</f>
        <v>0</v>
      </c>
      <c r="U79" s="39">
        <f>IF(U71=0,0,VLOOKUP(U71,FAC_TOTALS_APTA!$A$4:$BK$120,$L79,FALSE))</f>
        <v>0</v>
      </c>
      <c r="V79" s="39">
        <f>IF(V71=0,0,VLOOKUP(V71,FAC_TOTALS_APTA!$A$4:$BK$120,$L79,FALSE))</f>
        <v>0</v>
      </c>
      <c r="W79" s="39">
        <f>IF(W71=0,0,VLOOKUP(W71,FAC_TOTALS_APTA!$A$4:$BK$120,$L79,FALSE))</f>
        <v>0</v>
      </c>
      <c r="X79" s="39">
        <f>IF(X71=0,0,VLOOKUP(X71,FAC_TOTALS_APTA!$A$4:$BK$120,$L79,FALSE))</f>
        <v>0</v>
      </c>
      <c r="Y79" s="39">
        <f>IF(Y71=0,0,VLOOKUP(Y71,FAC_TOTALS_APTA!$A$4:$BK$120,$L79,FALSE))</f>
        <v>0</v>
      </c>
      <c r="Z79" s="39">
        <f>IF(Z71=0,0,VLOOKUP(Z71,FAC_TOTALS_APTA!$A$4:$BK$120,$L79,FALSE))</f>
        <v>0</v>
      </c>
      <c r="AA79" s="39">
        <f>IF(AA71=0,0,VLOOKUP(AA71,FAC_TOTALS_APTA!$A$4:$BK$120,$L79,FALSE))</f>
        <v>0</v>
      </c>
      <c r="AB79" s="39">
        <f>IF(AB71=0,0,VLOOKUP(AB71,FAC_TOTALS_APTA!$A$4:$BK$120,$L79,FALSE))</f>
        <v>0</v>
      </c>
      <c r="AC79" s="43">
        <f t="shared" si="19"/>
        <v>-647823.58437617368</v>
      </c>
      <c r="AD79" s="43">
        <f>AE79*G89</f>
        <v>-674919.5863238388</v>
      </c>
      <c r="AE79" s="44">
        <f>AC79/G87</f>
        <v>-2.1981774044860518E-3</v>
      </c>
    </row>
    <row r="80" spans="1:32" x14ac:dyDescent="0.25">
      <c r="B80" s="35" t="s">
        <v>82</v>
      </c>
      <c r="C80" s="38" t="s">
        <v>26</v>
      </c>
      <c r="D80" s="10" t="s">
        <v>17</v>
      </c>
      <c r="E80" s="80">
        <v>-0.24129999999999999</v>
      </c>
      <c r="F80" s="10">
        <f>MATCH($D80,FAC_TOTALS_APTA!$A$2:$BK$2,)</f>
        <v>16</v>
      </c>
      <c r="G80" s="39">
        <f>VLOOKUP(G71,FAC_TOTALS_APTA!$A$4:$BK$120,$F80,FALSE)</f>
        <v>26266.635295928601</v>
      </c>
      <c r="H80" s="39">
        <f>VLOOKUP(H71,FAC_TOTALS_APTA!$A$4:$BK$120,$F80,FALSE)</f>
        <v>28529.757254353201</v>
      </c>
      <c r="I80" s="41">
        <f t="shared" si="16"/>
        <v>8.6159568324131408E-2</v>
      </c>
      <c r="J80" s="42" t="str">
        <f t="shared" si="17"/>
        <v>_log</v>
      </c>
      <c r="K80" s="42" t="str">
        <f t="shared" si="18"/>
        <v>TOTAL_MED_INC_INDIV_2018_log_FAC</v>
      </c>
      <c r="L80" s="10">
        <f>MATCH($K80,FAC_TOTALS_APTA!$A$2:$BI$2,)</f>
        <v>27</v>
      </c>
      <c r="M80" s="39">
        <f>IF(M71=0,0,VLOOKUP(M71,FAC_TOTALS_APTA!$A$4:$BK$120,$L80,FALSE))</f>
        <v>111642.76311050099</v>
      </c>
      <c r="N80" s="39">
        <f>IF(N71=0,0,VLOOKUP(N71,FAC_TOTALS_APTA!$A$4:$BK$120,$L80,FALSE))</f>
        <v>-1136924.8986551999</v>
      </c>
      <c r="O80" s="39">
        <f>IF(O71=0,0,VLOOKUP(O71,FAC_TOTALS_APTA!$A$4:$BK$120,$L80,FALSE))</f>
        <v>-2203019.6082742801</v>
      </c>
      <c r="P80" s="39">
        <f>IF(P71=0,0,VLOOKUP(P71,FAC_TOTALS_APTA!$A$4:$BK$120,$L80,FALSE))</f>
        <v>-1016307.03581627</v>
      </c>
      <c r="Q80" s="39">
        <f>IF(Q71=0,0,VLOOKUP(Q71,FAC_TOTALS_APTA!$A$4:$BK$120,$L80,FALSE))</f>
        <v>-811357.22813529905</v>
      </c>
      <c r="R80" s="39">
        <f>IF(R71=0,0,VLOOKUP(R71,FAC_TOTALS_APTA!$A$4:$BK$120,$L80,FALSE))</f>
        <v>-938357.78548802598</v>
      </c>
      <c r="S80" s="39">
        <f>IF(S71=0,0,VLOOKUP(S71,FAC_TOTALS_APTA!$A$4:$BK$120,$L80,FALSE))</f>
        <v>0</v>
      </c>
      <c r="T80" s="39">
        <f>IF(T71=0,0,VLOOKUP(T71,FAC_TOTALS_APTA!$A$4:$BK$120,$L80,FALSE))</f>
        <v>0</v>
      </c>
      <c r="U80" s="39">
        <f>IF(U71=0,0,VLOOKUP(U71,FAC_TOTALS_APTA!$A$4:$BK$120,$L80,FALSE))</f>
        <v>0</v>
      </c>
      <c r="V80" s="39">
        <f>IF(V71=0,0,VLOOKUP(V71,FAC_TOTALS_APTA!$A$4:$BK$120,$L80,FALSE))</f>
        <v>0</v>
      </c>
      <c r="W80" s="39">
        <f>IF(W71=0,0,VLOOKUP(W71,FAC_TOTALS_APTA!$A$4:$BK$120,$L80,FALSE))</f>
        <v>0</v>
      </c>
      <c r="X80" s="39">
        <f>IF(X71=0,0,VLOOKUP(X71,FAC_TOTALS_APTA!$A$4:$BK$120,$L80,FALSE))</f>
        <v>0</v>
      </c>
      <c r="Y80" s="39">
        <f>IF(Y71=0,0,VLOOKUP(Y71,FAC_TOTALS_APTA!$A$4:$BK$120,$L80,FALSE))</f>
        <v>0</v>
      </c>
      <c r="Z80" s="39">
        <f>IF(Z71=0,0,VLOOKUP(Z71,FAC_TOTALS_APTA!$A$4:$BK$120,$L80,FALSE))</f>
        <v>0</v>
      </c>
      <c r="AA80" s="39">
        <f>IF(AA71=0,0,VLOOKUP(AA71,FAC_TOTALS_APTA!$A$4:$BK$120,$L80,FALSE))</f>
        <v>0</v>
      </c>
      <c r="AB80" s="39">
        <f>IF(AB71=0,0,VLOOKUP(AB71,FAC_TOTALS_APTA!$A$4:$BK$120,$L80,FALSE))</f>
        <v>0</v>
      </c>
      <c r="AC80" s="43">
        <f t="shared" si="19"/>
        <v>-5994323.7932585739</v>
      </c>
      <c r="AD80" s="43">
        <f>AE80*G89</f>
        <v>-6245043.608180834</v>
      </c>
      <c r="AE80" s="44">
        <f>AC80/G87</f>
        <v>-2.0339776808531298E-2</v>
      </c>
    </row>
    <row r="81" spans="2:31" x14ac:dyDescent="0.25">
      <c r="B81" s="35" t="s">
        <v>83</v>
      </c>
      <c r="C81" s="38"/>
      <c r="D81" s="10" t="s">
        <v>60</v>
      </c>
      <c r="E81" s="80">
        <v>-1.4200000000000001E-2</v>
      </c>
      <c r="F81" s="10">
        <f>MATCH($D81,FAC_TOTALS_APTA!$A$2:$BK$2,)</f>
        <v>19</v>
      </c>
      <c r="G81" s="45">
        <f>VLOOKUP(G71,FAC_TOTALS_APTA!$A$4:$BK$120,$F81,FALSE)</f>
        <v>3.85879745211655</v>
      </c>
      <c r="H81" s="45">
        <f>VLOOKUP(H71,FAC_TOTALS_APTA!$A$4:$BK$120,$F81,FALSE)</f>
        <v>4.9986277224983704</v>
      </c>
      <c r="I81" s="41">
        <f t="shared" si="16"/>
        <v>0.29538484062090986</v>
      </c>
      <c r="J81" s="42" t="str">
        <f t="shared" si="17"/>
        <v/>
      </c>
      <c r="K81" s="42" t="str">
        <f t="shared" si="18"/>
        <v>JTW_HOME_PCT_FAC</v>
      </c>
      <c r="L81" s="10">
        <f>MATCH($K81,FAC_TOTALS_APTA!$A$2:$BI$2,)</f>
        <v>30</v>
      </c>
      <c r="M81" s="39">
        <f>IF(M71=0,0,VLOOKUP(M71,FAC_TOTALS_APTA!$A$4:$BK$120,$L81,FALSE))</f>
        <v>462822.46172960202</v>
      </c>
      <c r="N81" s="39">
        <f>IF(N71=0,0,VLOOKUP(N71,FAC_TOTALS_APTA!$A$4:$BK$120,$L81,FALSE))</f>
        <v>-689821.00692338904</v>
      </c>
      <c r="O81" s="39">
        <f>IF(O71=0,0,VLOOKUP(O71,FAC_TOTALS_APTA!$A$4:$BK$120,$L81,FALSE))</f>
        <v>-32220.979654914499</v>
      </c>
      <c r="P81" s="39">
        <f>IF(P71=0,0,VLOOKUP(P71,FAC_TOTALS_APTA!$A$4:$BK$120,$L81,FALSE))</f>
        <v>-2138642.4535475601</v>
      </c>
      <c r="Q81" s="39">
        <f>IF(Q71=0,0,VLOOKUP(Q71,FAC_TOTALS_APTA!$A$4:$BK$120,$L81,FALSE))</f>
        <v>-964863.93181096599</v>
      </c>
      <c r="R81" s="39">
        <f>IF(R71=0,0,VLOOKUP(R71,FAC_TOTALS_APTA!$A$4:$BK$120,$L81,FALSE))</f>
        <v>-1233136.3084640601</v>
      </c>
      <c r="S81" s="39">
        <f>IF(S71=0,0,VLOOKUP(S71,FAC_TOTALS_APTA!$A$4:$BK$120,$L81,FALSE))</f>
        <v>0</v>
      </c>
      <c r="T81" s="39">
        <f>IF(T71=0,0,VLOOKUP(T71,FAC_TOTALS_APTA!$A$4:$BK$120,$L81,FALSE))</f>
        <v>0</v>
      </c>
      <c r="U81" s="39">
        <f>IF(U71=0,0,VLOOKUP(U71,FAC_TOTALS_APTA!$A$4:$BK$120,$L81,FALSE))</f>
        <v>0</v>
      </c>
      <c r="V81" s="39">
        <f>IF(V71=0,0,VLOOKUP(V71,FAC_TOTALS_APTA!$A$4:$BK$120,$L81,FALSE))</f>
        <v>0</v>
      </c>
      <c r="W81" s="39">
        <f>IF(W71=0,0,VLOOKUP(W71,FAC_TOTALS_APTA!$A$4:$BK$120,$L81,FALSE))</f>
        <v>0</v>
      </c>
      <c r="X81" s="39">
        <f>IF(X71=0,0,VLOOKUP(X71,FAC_TOTALS_APTA!$A$4:$BK$120,$L81,FALSE))</f>
        <v>0</v>
      </c>
      <c r="Y81" s="39">
        <f>IF(Y71=0,0,VLOOKUP(Y71,FAC_TOTALS_APTA!$A$4:$BK$120,$L81,FALSE))</f>
        <v>0</v>
      </c>
      <c r="Z81" s="39">
        <f>IF(Z71=0,0,VLOOKUP(Z71,FAC_TOTALS_APTA!$A$4:$BK$120,$L81,FALSE))</f>
        <v>0</v>
      </c>
      <c r="AA81" s="39">
        <f>IF(AA71=0,0,VLOOKUP(AA71,FAC_TOTALS_APTA!$A$4:$BK$120,$L81,FALSE))</f>
        <v>0</v>
      </c>
      <c r="AB81" s="39">
        <f>IF(AB71=0,0,VLOOKUP(AB71,FAC_TOTALS_APTA!$A$4:$BK$120,$L81,FALSE))</f>
        <v>0</v>
      </c>
      <c r="AC81" s="43">
        <f t="shared" si="19"/>
        <v>-4595862.2186712883</v>
      </c>
      <c r="AD81" s="43">
        <f>AE81*G89</f>
        <v>-4788089.6932980949</v>
      </c>
      <c r="AE81" s="44">
        <f>AC81/G87</f>
        <v>-1.5594554948076879E-2</v>
      </c>
    </row>
    <row r="82" spans="2:31" x14ac:dyDescent="0.25">
      <c r="B82" s="35" t="s">
        <v>84</v>
      </c>
      <c r="C82" s="38"/>
      <c r="D82" s="10" t="s">
        <v>61</v>
      </c>
      <c r="E82" s="80">
        <v>-2.1100000000000001E-2</v>
      </c>
      <c r="F82" s="10">
        <f>MATCH($D82,FAC_TOTALS_APTA!$A$2:$BK$2,)</f>
        <v>20</v>
      </c>
      <c r="G82" s="45">
        <f>VLOOKUP(G71,FAC_TOTALS_APTA!$A$4:$BK$120,$F82,FALSE)</f>
        <v>0</v>
      </c>
      <c r="H82" s="45">
        <f>VLOOKUP(H71,FAC_TOTALS_APTA!$A$4:$BK$120,$F82,FALSE)</f>
        <v>3.2060233936492502</v>
      </c>
      <c r="I82" s="41" t="str">
        <f t="shared" si="16"/>
        <v>-</v>
      </c>
      <c r="J82" s="42" t="str">
        <f t="shared" si="17"/>
        <v/>
      </c>
      <c r="K82" s="42" t="str">
        <f t="shared" si="18"/>
        <v>YEARS_SINCE_TNC_BUS_FAC</v>
      </c>
      <c r="L82" s="10">
        <f>MATCH($K82,FAC_TOTALS_APTA!$A$2:$BI$2,)</f>
        <v>31</v>
      </c>
      <c r="M82" s="39">
        <f>IF(M71=0,0,VLOOKUP(M71,FAC_TOTALS_APTA!$A$4:$BK$120,$L82,FALSE))</f>
        <v>0</v>
      </c>
      <c r="N82" s="39">
        <f>IF(N71=0,0,VLOOKUP(N71,FAC_TOTALS_APTA!$A$4:$BK$120,$L82,FALSE))</f>
        <v>0</v>
      </c>
      <c r="O82" s="39">
        <f>IF(O71=0,0,VLOOKUP(O71,FAC_TOTALS_APTA!$A$4:$BK$120,$L82,FALSE))</f>
        <v>-3601869.5816743099</v>
      </c>
      <c r="P82" s="39">
        <f>IF(P71=0,0,VLOOKUP(P71,FAC_TOTALS_APTA!$A$4:$BK$120,$L82,FALSE))</f>
        <v>-4851265.59605987</v>
      </c>
      <c r="Q82" s="39">
        <f>IF(Q71=0,0,VLOOKUP(Q71,FAC_TOTALS_APTA!$A$4:$BK$120,$L82,FALSE))</f>
        <v>-5370536.8928942103</v>
      </c>
      <c r="R82" s="39">
        <f>IF(R71=0,0,VLOOKUP(R71,FAC_TOTALS_APTA!$A$4:$BK$120,$L82,FALSE))</f>
        <v>-5701848.7719742302</v>
      </c>
      <c r="S82" s="39">
        <f>IF(S71=0,0,VLOOKUP(S71,FAC_TOTALS_APTA!$A$4:$BK$120,$L82,FALSE))</f>
        <v>0</v>
      </c>
      <c r="T82" s="39">
        <f>IF(T71=0,0,VLOOKUP(T71,FAC_TOTALS_APTA!$A$4:$BK$120,$L82,FALSE))</f>
        <v>0</v>
      </c>
      <c r="U82" s="39">
        <f>IF(U71=0,0,VLOOKUP(U71,FAC_TOTALS_APTA!$A$4:$BK$120,$L82,FALSE))</f>
        <v>0</v>
      </c>
      <c r="V82" s="39">
        <f>IF(V71=0,0,VLOOKUP(V71,FAC_TOTALS_APTA!$A$4:$BK$120,$L82,FALSE))</f>
        <v>0</v>
      </c>
      <c r="W82" s="39">
        <f>IF(W71=0,0,VLOOKUP(W71,FAC_TOTALS_APTA!$A$4:$BK$120,$L82,FALSE))</f>
        <v>0</v>
      </c>
      <c r="X82" s="39">
        <f>IF(X71=0,0,VLOOKUP(X71,FAC_TOTALS_APTA!$A$4:$BK$120,$L82,FALSE))</f>
        <v>0</v>
      </c>
      <c r="Y82" s="39">
        <f>IF(Y71=0,0,VLOOKUP(Y71,FAC_TOTALS_APTA!$A$4:$BK$120,$L82,FALSE))</f>
        <v>0</v>
      </c>
      <c r="Z82" s="39">
        <f>IF(Z71=0,0,VLOOKUP(Z71,FAC_TOTALS_APTA!$A$4:$BK$120,$L82,FALSE))</f>
        <v>0</v>
      </c>
      <c r="AA82" s="39">
        <f>IF(AA71=0,0,VLOOKUP(AA71,FAC_TOTALS_APTA!$A$4:$BK$120,$L82,FALSE))</f>
        <v>0</v>
      </c>
      <c r="AB82" s="39">
        <f>IF(AB71=0,0,VLOOKUP(AB71,FAC_TOTALS_APTA!$A$4:$BK$120,$L82,FALSE))</f>
        <v>0</v>
      </c>
      <c r="AC82" s="43">
        <f t="shared" si="19"/>
        <v>-19525520.842602618</v>
      </c>
      <c r="AD82" s="43">
        <f>AE82*G89</f>
        <v>-20342199.277194966</v>
      </c>
      <c r="AE82" s="44">
        <f>AC82/G87</f>
        <v>-6.6253467397858298E-2</v>
      </c>
    </row>
    <row r="83" spans="2:31" x14ac:dyDescent="0.25">
      <c r="B83" s="14" t="s">
        <v>85</v>
      </c>
      <c r="C83" s="37"/>
      <c r="D83" s="11" t="s">
        <v>79</v>
      </c>
      <c r="E83" s="81">
        <v>-3.6999999999999998E-2</v>
      </c>
      <c r="F83" s="11">
        <f>MATCH($D83,FAC_TOTALS_APTA!$A$2:$BK$2,)</f>
        <v>21</v>
      </c>
      <c r="G83" s="48">
        <f>VLOOKUP(G71,FAC_TOTALS_APTA!$A$4:$BK$120,$F83,FALSE)</f>
        <v>0</v>
      </c>
      <c r="H83" s="48">
        <f>VLOOKUP(H71,FAC_TOTALS_APTA!$A$4:$BK$120,$F83,FALSE)</f>
        <v>8.2803520618123794E-2</v>
      </c>
      <c r="I83" s="49" t="str">
        <f t="shared" si="16"/>
        <v>-</v>
      </c>
      <c r="J83" s="50" t="str">
        <f t="shared" si="17"/>
        <v/>
      </c>
      <c r="K83" s="50" t="str">
        <f t="shared" si="18"/>
        <v>scooter_flag_FAC</v>
      </c>
      <c r="L83" s="11">
        <f>MATCH($K83,FAC_TOTALS_APTA!$A$2:$BI$2,)</f>
        <v>32</v>
      </c>
      <c r="M83" s="51">
        <f>IF(M71=0,0,VLOOKUP(M71,FAC_TOTALS_APTA!$A$4:$BK$120,$L83,FALSE))</f>
        <v>0</v>
      </c>
      <c r="N83" s="51">
        <f>IF(N71=0,0,VLOOKUP(N71,FAC_TOTALS_APTA!$A$4:$BK$120,$L83,FALSE))</f>
        <v>0</v>
      </c>
      <c r="O83" s="51">
        <f>IF(O71=0,0,VLOOKUP(O71,FAC_TOTALS_APTA!$A$4:$BK$120,$L83,FALSE))</f>
        <v>0</v>
      </c>
      <c r="P83" s="51">
        <f>IF(P71=0,0,VLOOKUP(P71,FAC_TOTALS_APTA!$A$4:$BK$120,$L83,FALSE))</f>
        <v>0</v>
      </c>
      <c r="Q83" s="51">
        <f>IF(Q71=0,0,VLOOKUP(Q71,FAC_TOTALS_APTA!$A$4:$BK$120,$L83,FALSE))</f>
        <v>0</v>
      </c>
      <c r="R83" s="51">
        <f>IF(R71=0,0,VLOOKUP(R71,FAC_TOTALS_APTA!$A$4:$BK$120,$L83,FALSE))</f>
        <v>-522971.60999602202</v>
      </c>
      <c r="S83" s="51">
        <f>IF(S71=0,0,VLOOKUP(S71,FAC_TOTALS_APTA!$A$4:$BK$120,$L83,FALSE))</f>
        <v>0</v>
      </c>
      <c r="T83" s="51">
        <f>IF(T71=0,0,VLOOKUP(T71,FAC_TOTALS_APTA!$A$4:$BK$120,$L83,FALSE))</f>
        <v>0</v>
      </c>
      <c r="U83" s="51">
        <f>IF(U71=0,0,VLOOKUP(U71,FAC_TOTALS_APTA!$A$4:$BK$120,$L83,FALSE))</f>
        <v>0</v>
      </c>
      <c r="V83" s="51">
        <f>IF(V71=0,0,VLOOKUP(V71,FAC_TOTALS_APTA!$A$4:$BK$120,$L83,FALSE))</f>
        <v>0</v>
      </c>
      <c r="W83" s="51">
        <f>IF(W71=0,0,VLOOKUP(W71,FAC_TOTALS_APTA!$A$4:$BK$120,$L83,FALSE))</f>
        <v>0</v>
      </c>
      <c r="X83" s="51">
        <f>IF(X71=0,0,VLOOKUP(X71,FAC_TOTALS_APTA!$A$4:$BK$120,$L83,FALSE))</f>
        <v>0</v>
      </c>
      <c r="Y83" s="51">
        <f>IF(Y71=0,0,VLOOKUP(Y71,FAC_TOTALS_APTA!$A$4:$BK$120,$L83,FALSE))</f>
        <v>0</v>
      </c>
      <c r="Z83" s="51">
        <f>IF(Z71=0,0,VLOOKUP(Z71,FAC_TOTALS_APTA!$A$4:$BK$120,$L83,FALSE))</f>
        <v>0</v>
      </c>
      <c r="AA83" s="51">
        <f>IF(AA71=0,0,VLOOKUP(AA71,FAC_TOTALS_APTA!$A$4:$BK$120,$L83,FALSE))</f>
        <v>0</v>
      </c>
      <c r="AB83" s="51">
        <f>IF(AB71=0,0,VLOOKUP(AB71,FAC_TOTALS_APTA!$A$4:$BK$120,$L83,FALSE))</f>
        <v>0</v>
      </c>
      <c r="AC83" s="52">
        <f t="shared" si="19"/>
        <v>-522971.60999602202</v>
      </c>
      <c r="AD83" s="52">
        <f>AE83*G89</f>
        <v>-544845.52768716519</v>
      </c>
      <c r="AE83" s="53">
        <f>AC83/G87</f>
        <v>-1.7745330735186922E-3</v>
      </c>
    </row>
    <row r="84" spans="2:31" x14ac:dyDescent="0.25">
      <c r="B84" s="54" t="s">
        <v>93</v>
      </c>
      <c r="C84" s="55"/>
      <c r="D84" s="54" t="s">
        <v>81</v>
      </c>
      <c r="E84" s="56"/>
      <c r="F84" s="57"/>
      <c r="G84" s="58"/>
      <c r="H84" s="58"/>
      <c r="I84" s="59"/>
      <c r="J84" s="60"/>
      <c r="K84" s="60" t="str">
        <f t="shared" ref="K84" si="20">CONCATENATE(D84,J84,"_FAC")</f>
        <v>New_Reporter_FAC</v>
      </c>
      <c r="L84" s="57">
        <f>MATCH($K84,FAC_TOTALS_APTA!$A$2:$BI$2,)</f>
        <v>36</v>
      </c>
      <c r="M84" s="58">
        <f>IF(M71=0,0,VLOOKUP(M71,FAC_TOTALS_APTA!$A$4:$BK$120,$L84,FALSE))</f>
        <v>1458240.1839999901</v>
      </c>
      <c r="N84" s="58">
        <f>IF(N71=0,0,VLOOKUP(N71,FAC_TOTALS_APTA!$A$4:$BK$120,$L84,FALSE))</f>
        <v>274440.99999999901</v>
      </c>
      <c r="O84" s="58">
        <f>IF(O71=0,0,VLOOKUP(O71,FAC_TOTALS_APTA!$A$4:$BK$120,$L84,FALSE))</f>
        <v>0</v>
      </c>
      <c r="P84" s="58">
        <f>IF(P71=0,0,VLOOKUP(P71,FAC_TOTALS_APTA!$A$4:$BK$120,$L84,FALSE))</f>
        <v>145754.65739999901</v>
      </c>
      <c r="Q84" s="58">
        <f>IF(Q71=0,0,VLOOKUP(Q71,FAC_TOTALS_APTA!$A$4:$BK$120,$L84,FALSE))</f>
        <v>0</v>
      </c>
      <c r="R84" s="58">
        <f>IF(R71=0,0,VLOOKUP(R71,FAC_TOTALS_APTA!$A$4:$BK$120,$L84,FALSE))</f>
        <v>0</v>
      </c>
      <c r="S84" s="58">
        <f>IF(S71=0,0,VLOOKUP(S71,FAC_TOTALS_APTA!$A$4:$BK$120,$L84,FALSE))</f>
        <v>0</v>
      </c>
      <c r="T84" s="58">
        <f>IF(T71=0,0,VLOOKUP(T71,FAC_TOTALS_APTA!$A$4:$BK$120,$L84,FALSE))</f>
        <v>0</v>
      </c>
      <c r="U84" s="58">
        <f>IF(U71=0,0,VLOOKUP(U71,FAC_TOTALS_APTA!$A$4:$BK$120,$L84,FALSE))</f>
        <v>0</v>
      </c>
      <c r="V84" s="58">
        <f>IF(V71=0,0,VLOOKUP(V71,FAC_TOTALS_APTA!$A$4:$BK$120,$L84,FALSE))</f>
        <v>0</v>
      </c>
      <c r="W84" s="58">
        <f>IF(W71=0,0,VLOOKUP(W71,FAC_TOTALS_APTA!$A$4:$BK$120,$L84,FALSE))</f>
        <v>0</v>
      </c>
      <c r="X84" s="58">
        <f>IF(X71=0,0,VLOOKUP(X71,FAC_TOTALS_APTA!$A$4:$BK$120,$L84,FALSE))</f>
        <v>0</v>
      </c>
      <c r="Y84" s="58">
        <f>IF(Y71=0,0,VLOOKUP(Y71,FAC_TOTALS_APTA!$A$4:$BK$120,$L84,FALSE))</f>
        <v>0</v>
      </c>
      <c r="Z84" s="58">
        <f>IF(Z71=0,0,VLOOKUP(Z71,FAC_TOTALS_APTA!$A$4:$BK$120,$L84,FALSE))</f>
        <v>0</v>
      </c>
      <c r="AA84" s="58">
        <f>IF(AA71=0,0,VLOOKUP(AA71,FAC_TOTALS_APTA!$A$4:$BK$120,$L84,FALSE))</f>
        <v>0</v>
      </c>
      <c r="AB84" s="58">
        <f>IF(AB71=0,0,VLOOKUP(AB71,FAC_TOTALS_APTA!$A$4:$BK$120,$L84,FALSE))</f>
        <v>0</v>
      </c>
      <c r="AC84" s="61">
        <f>SUM(M84:AB84)</f>
        <v>1878435.8413999882</v>
      </c>
      <c r="AD84" s="61">
        <f>AC84</f>
        <v>1878435.8413999882</v>
      </c>
      <c r="AE84" s="62">
        <f>AC84/G89</f>
        <v>6.117966208141667E-3</v>
      </c>
    </row>
    <row r="85" spans="2:31" ht="15.75" hidden="1" customHeight="1" x14ac:dyDescent="0.25">
      <c r="B85" s="35"/>
      <c r="C85" s="10"/>
      <c r="D85" s="10"/>
      <c r="E85" s="10"/>
      <c r="F85" s="10"/>
      <c r="G85" s="10"/>
      <c r="H85" s="10"/>
      <c r="I85" s="63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43"/>
      <c r="AE85" s="10"/>
    </row>
    <row r="86" spans="2:31" x14ac:dyDescent="0.25">
      <c r="B86" s="35" t="s">
        <v>56</v>
      </c>
      <c r="C86" s="38"/>
      <c r="D86" s="10"/>
      <c r="E86" s="40"/>
      <c r="F86" s="10"/>
      <c r="G86" s="39"/>
      <c r="H86" s="39"/>
      <c r="I86" s="41"/>
      <c r="J86" s="42"/>
      <c r="K86" s="50"/>
      <c r="L86" s="11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43">
        <f>SUM(AC73:AC84)</f>
        <v>-23678169.028537557</v>
      </c>
      <c r="AD86" s="43">
        <f>SUM(AD73:AD84)</f>
        <v>-24747104.819133036</v>
      </c>
      <c r="AE86" s="44">
        <f>AC86/G89</f>
        <v>-7.7118544479695586E-2</v>
      </c>
    </row>
    <row r="87" spans="2:31" ht="15.75" hidden="1" customHeight="1" x14ac:dyDescent="0.25">
      <c r="B87" s="12" t="s">
        <v>28</v>
      </c>
      <c r="C87" s="64"/>
      <c r="D87" s="13" t="s">
        <v>7</v>
      </c>
      <c r="E87" s="65"/>
      <c r="F87" s="13">
        <f>MATCH($D87,FAC_TOTALS_APTA!$A$2:$BI$2,)</f>
        <v>9</v>
      </c>
      <c r="G87" s="66">
        <f>VLOOKUP(G71,FAC_TOTALS_APTA!$A$4:$BK$120,$F87,FALSE)</f>
        <v>294709418.38183397</v>
      </c>
      <c r="H87" s="66">
        <f>VLOOKUP(H71,FAC_TOTALS_APTA!$A$4:$BI$120,$F87,FALSE)</f>
        <v>270712098.26453799</v>
      </c>
      <c r="I87" s="67">
        <f t="shared" ref="I87" si="21">H87/G87-1</f>
        <v>-8.1427055331514286E-2</v>
      </c>
      <c r="J87" s="68"/>
      <c r="K87" s="50"/>
      <c r="L87" s="11"/>
      <c r="M87" s="69">
        <f>SUM(M73:M79)</f>
        <v>-2328842.2626130451</v>
      </c>
      <c r="N87" s="69">
        <f>SUM(N73:N79)</f>
        <v>4979624.1598297032</v>
      </c>
      <c r="O87" s="69">
        <f>SUM(O73:O79)</f>
        <v>-9667352.295573283</v>
      </c>
      <c r="P87" s="69">
        <f>SUM(P73:P79)</f>
        <v>-3561961.5880300389</v>
      </c>
      <c r="Q87" s="69">
        <f>SUM(Q73:Q79)</f>
        <v>7265204.173444544</v>
      </c>
      <c r="R87" s="69">
        <f>SUM(R73:R79)</f>
        <v>8395401.4075330701</v>
      </c>
      <c r="S87" s="69">
        <f>SUM(S73:S79)</f>
        <v>0</v>
      </c>
      <c r="T87" s="69">
        <f>SUM(T73:T79)</f>
        <v>0</v>
      </c>
      <c r="U87" s="69">
        <f>SUM(U73:U79)</f>
        <v>0</v>
      </c>
      <c r="V87" s="69">
        <f>SUM(V73:V79)</f>
        <v>0</v>
      </c>
      <c r="W87" s="69">
        <f>SUM(W73:W79)</f>
        <v>0</v>
      </c>
      <c r="X87" s="69">
        <f>SUM(X73:X79)</f>
        <v>0</v>
      </c>
      <c r="Y87" s="69">
        <f>SUM(Y73:Y79)</f>
        <v>0</v>
      </c>
      <c r="Z87" s="69">
        <f>SUM(Z73:Z79)</f>
        <v>0</v>
      </c>
      <c r="AA87" s="69">
        <f>SUM(AA73:AA79)</f>
        <v>0</v>
      </c>
      <c r="AB87" s="69">
        <f>SUM(AB73:AB79)</f>
        <v>0</v>
      </c>
      <c r="AC87" s="70"/>
      <c r="AD87" s="70"/>
      <c r="AE87" s="71"/>
    </row>
    <row r="88" spans="2:31" ht="13.5" thickBot="1" x14ac:dyDescent="0.3">
      <c r="B88" s="15" t="s">
        <v>59</v>
      </c>
      <c r="C88" s="153"/>
      <c r="D88" s="33"/>
      <c r="E88" s="154"/>
      <c r="F88" s="33"/>
      <c r="G88" s="73"/>
      <c r="H88" s="73"/>
      <c r="I88" s="74"/>
      <c r="J88" s="75"/>
      <c r="K88" s="75"/>
      <c r="L88" s="33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  <c r="AA88" s="155"/>
      <c r="AB88" s="155"/>
      <c r="AC88" s="76">
        <f>AC89-AC86</f>
        <v>-19131783.832863405</v>
      </c>
      <c r="AD88" s="76"/>
      <c r="AE88" s="77">
        <f>AE89-AE86</f>
        <v>-6.2311208299610774E-2</v>
      </c>
    </row>
    <row r="89" spans="2:31" ht="13.5" hidden="1" customHeight="1" thickBot="1" x14ac:dyDescent="0.3">
      <c r="B89" s="15" t="s">
        <v>89</v>
      </c>
      <c r="C89" s="33"/>
      <c r="D89" s="33" t="s">
        <v>5</v>
      </c>
      <c r="E89" s="33"/>
      <c r="F89" s="33">
        <f>MATCH($D89,FAC_TOTALS_APTA!$A$2:$BI$2,)</f>
        <v>7</v>
      </c>
      <c r="G89" s="73">
        <f>VLOOKUP(G71,FAC_TOTALS_APTA!$A$4:$BI$120,$F89,FALSE)</f>
        <v>307035994.88669997</v>
      </c>
      <c r="H89" s="73">
        <f>VLOOKUP(H71,FAC_TOTALS_APTA!$A$4:$BI$120,$F89,FALSE)</f>
        <v>264226042.02529901</v>
      </c>
      <c r="I89" s="74">
        <f t="shared" ref="I89" si="22">H89/G89-1</f>
        <v>-0.13942975277930636</v>
      </c>
      <c r="J89" s="75"/>
      <c r="K89" s="75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76">
        <f>H89-G89</f>
        <v>-42809952.861400962</v>
      </c>
      <c r="AD89" s="76"/>
      <c r="AE89" s="77">
        <f>I89</f>
        <v>-0.13942975277930636</v>
      </c>
    </row>
    <row r="90" spans="2:31" ht="14.25" thickTop="1" thickBot="1" x14ac:dyDescent="0.3">
      <c r="B90" s="140" t="s">
        <v>96</v>
      </c>
      <c r="C90" s="141"/>
      <c r="D90" s="141"/>
      <c r="E90" s="142"/>
      <c r="F90" s="141"/>
      <c r="G90" s="143"/>
      <c r="H90" s="143"/>
      <c r="I90" s="144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5">
        <f>AE89</f>
        <v>-0.13942975277930636</v>
      </c>
    </row>
    <row r="91" spans="2:31" ht="13.5" thickTop="1" x14ac:dyDescent="0.25"/>
    <row r="93" spans="2:31" x14ac:dyDescent="0.25">
      <c r="B93" s="21" t="s">
        <v>54</v>
      </c>
      <c r="C93" s="22"/>
      <c r="D93" s="22"/>
      <c r="E93" s="23"/>
      <c r="F93" s="22"/>
      <c r="G93" s="22"/>
      <c r="H93" s="22"/>
      <c r="I93" s="24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2:31" x14ac:dyDescent="0.25">
      <c r="B94" s="25" t="s">
        <v>21</v>
      </c>
      <c r="C94" s="26" t="s">
        <v>22</v>
      </c>
      <c r="D94" s="16"/>
      <c r="E94" s="10"/>
      <c r="F94" s="16"/>
      <c r="G94" s="16"/>
      <c r="H94" s="16"/>
      <c r="I94" s="27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 spans="2:31" x14ac:dyDescent="0.25">
      <c r="B95" s="25"/>
      <c r="C95" s="26"/>
      <c r="D95" s="16"/>
      <c r="E95" s="10"/>
      <c r="F95" s="16"/>
      <c r="G95" s="16"/>
      <c r="H95" s="16"/>
      <c r="I95" s="27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 spans="2:31" x14ac:dyDescent="0.25">
      <c r="B96" s="28" t="s">
        <v>57</v>
      </c>
      <c r="C96" s="29">
        <v>0</v>
      </c>
      <c r="D96" s="16"/>
      <c r="E96" s="10"/>
      <c r="F96" s="16"/>
      <c r="G96" s="16"/>
      <c r="H96" s="16"/>
      <c r="I96" s="27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 spans="1:32" ht="13.5" thickBot="1" x14ac:dyDescent="0.3">
      <c r="B97" s="30" t="s">
        <v>71</v>
      </c>
      <c r="C97" s="31">
        <v>10</v>
      </c>
      <c r="D97" s="32"/>
      <c r="E97" s="33"/>
      <c r="F97" s="32"/>
      <c r="G97" s="32"/>
      <c r="H97" s="32"/>
      <c r="I97" s="34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</row>
    <row r="98" spans="1:32" ht="13.5" thickTop="1" x14ac:dyDescent="0.25">
      <c r="B98" s="151"/>
      <c r="C98" s="152"/>
      <c r="D98" s="152"/>
      <c r="E98" s="152"/>
      <c r="F98" s="152"/>
      <c r="G98" s="167" t="s">
        <v>90</v>
      </c>
      <c r="H98" s="167"/>
      <c r="I98" s="167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167" t="s">
        <v>97</v>
      </c>
      <c r="AD98" s="167"/>
      <c r="AE98" s="167"/>
    </row>
    <row r="99" spans="1:32" x14ac:dyDescent="0.25">
      <c r="B99" s="14" t="s">
        <v>23</v>
      </c>
      <c r="C99" s="37" t="s">
        <v>24</v>
      </c>
      <c r="D99" s="11" t="s">
        <v>25</v>
      </c>
      <c r="E99" s="11" t="s">
        <v>55</v>
      </c>
      <c r="F99" s="11"/>
      <c r="G99" s="37">
        <f>$C$1</f>
        <v>2012</v>
      </c>
      <c r="H99" s="37">
        <f>$C$2</f>
        <v>2018</v>
      </c>
      <c r="I99" s="37" t="s">
        <v>51</v>
      </c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 t="s">
        <v>95</v>
      </c>
      <c r="AD99" s="37" t="s">
        <v>53</v>
      </c>
      <c r="AE99" s="37" t="s">
        <v>51</v>
      </c>
    </row>
    <row r="100" spans="1:32" ht="12.95" hidden="1" customHeight="1" x14ac:dyDescent="0.25">
      <c r="B100" s="35"/>
      <c r="C100" s="38"/>
      <c r="D100" s="10"/>
      <c r="E100" s="10"/>
      <c r="F100" s="10"/>
      <c r="G100" s="10"/>
      <c r="H100" s="10"/>
      <c r="I100" s="38"/>
      <c r="J100" s="10"/>
      <c r="K100" s="10"/>
      <c r="L100" s="10"/>
      <c r="M100" s="10">
        <v>1</v>
      </c>
      <c r="N100" s="10">
        <v>2</v>
      </c>
      <c r="O100" s="10">
        <v>3</v>
      </c>
      <c r="P100" s="10">
        <v>4</v>
      </c>
      <c r="Q100" s="10">
        <v>5</v>
      </c>
      <c r="R100" s="10">
        <v>6</v>
      </c>
      <c r="S100" s="10">
        <v>7</v>
      </c>
      <c r="T100" s="10">
        <v>8</v>
      </c>
      <c r="U100" s="10">
        <v>9</v>
      </c>
      <c r="V100" s="10">
        <v>10</v>
      </c>
      <c r="W100" s="10">
        <v>11</v>
      </c>
      <c r="X100" s="10">
        <v>12</v>
      </c>
      <c r="Y100" s="10">
        <v>13</v>
      </c>
      <c r="Z100" s="10">
        <v>14</v>
      </c>
      <c r="AA100" s="10">
        <v>15</v>
      </c>
      <c r="AB100" s="10">
        <v>16</v>
      </c>
      <c r="AC100" s="10"/>
      <c r="AD100" s="10"/>
      <c r="AE100" s="10"/>
    </row>
    <row r="101" spans="1:32" ht="12.95" hidden="1" customHeight="1" x14ac:dyDescent="0.25">
      <c r="B101" s="35"/>
      <c r="C101" s="38"/>
      <c r="D101" s="10"/>
      <c r="E101" s="10"/>
      <c r="F101" s="10"/>
      <c r="G101" s="10" t="str">
        <f>CONCATENATE($C96,"_",$C97,"_",G99)</f>
        <v>0_10_2012</v>
      </c>
      <c r="H101" s="10" t="str">
        <f>CONCATENATE($C96,"_",$C97,"_",H99)</f>
        <v>0_10_2018</v>
      </c>
      <c r="I101" s="38"/>
      <c r="J101" s="10"/>
      <c r="K101" s="10"/>
      <c r="L101" s="10"/>
      <c r="M101" s="10" t="str">
        <f>IF($G99+M100&gt;$H99,0,CONCATENATE($C96,"_",$C97,"_",$G99+M100))</f>
        <v>0_10_2013</v>
      </c>
      <c r="N101" s="10" t="str">
        <f t="shared" ref="N101:AB101" si="23">IF($G99+N100&gt;$H99,0,CONCATENATE($C96,"_",$C97,"_",$G99+N100))</f>
        <v>0_10_2014</v>
      </c>
      <c r="O101" s="10" t="str">
        <f t="shared" si="23"/>
        <v>0_10_2015</v>
      </c>
      <c r="P101" s="10" t="str">
        <f t="shared" si="23"/>
        <v>0_10_2016</v>
      </c>
      <c r="Q101" s="10" t="str">
        <f t="shared" si="23"/>
        <v>0_10_2017</v>
      </c>
      <c r="R101" s="10" t="str">
        <f t="shared" si="23"/>
        <v>0_10_2018</v>
      </c>
      <c r="S101" s="10">
        <f t="shared" si="23"/>
        <v>0</v>
      </c>
      <c r="T101" s="10">
        <f t="shared" si="23"/>
        <v>0</v>
      </c>
      <c r="U101" s="10">
        <f t="shared" si="23"/>
        <v>0</v>
      </c>
      <c r="V101" s="10">
        <f t="shared" si="23"/>
        <v>0</v>
      </c>
      <c r="W101" s="10">
        <f t="shared" si="23"/>
        <v>0</v>
      </c>
      <c r="X101" s="10">
        <f t="shared" si="23"/>
        <v>0</v>
      </c>
      <c r="Y101" s="10">
        <f t="shared" si="23"/>
        <v>0</v>
      </c>
      <c r="Z101" s="10">
        <f t="shared" si="23"/>
        <v>0</v>
      </c>
      <c r="AA101" s="10">
        <f t="shared" si="23"/>
        <v>0</v>
      </c>
      <c r="AB101" s="10">
        <f t="shared" si="23"/>
        <v>0</v>
      </c>
      <c r="AC101" s="10"/>
      <c r="AD101" s="10"/>
      <c r="AE101" s="10"/>
    </row>
    <row r="102" spans="1:32" ht="12.95" hidden="1" customHeight="1" x14ac:dyDescent="0.25">
      <c r="B102" s="35"/>
      <c r="C102" s="38"/>
      <c r="D102" s="10"/>
      <c r="E102" s="10"/>
      <c r="F102" s="10" t="s">
        <v>52</v>
      </c>
      <c r="G102" s="39"/>
      <c r="H102" s="39"/>
      <c r="I102" s="38"/>
      <c r="J102" s="10"/>
      <c r="K102" s="10"/>
      <c r="L102" s="10" t="s">
        <v>52</v>
      </c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spans="1:32" x14ac:dyDescent="0.25">
      <c r="B103" s="35" t="s">
        <v>67</v>
      </c>
      <c r="C103" s="38" t="s">
        <v>26</v>
      </c>
      <c r="D103" s="10" t="s">
        <v>106</v>
      </c>
      <c r="E103" s="80">
        <v>0.86939999999999995</v>
      </c>
      <c r="F103" s="10">
        <f>MATCH($D103,FAC_TOTALS_APTA!$A$2:$BK$2,)</f>
        <v>11</v>
      </c>
      <c r="G103" s="39">
        <f>VLOOKUP(G101,FAC_TOTALS_APTA!$A$4:$BK$120,$F103,FALSE)</f>
        <v>239688350.09999901</v>
      </c>
      <c r="H103" s="39">
        <f>VLOOKUP(H101,FAC_TOTALS_APTA!$A$4:$BK$120,$F103,FALSE)</f>
        <v>274036302.39999998</v>
      </c>
      <c r="I103" s="41">
        <f>IFERROR(H103/G103-1,"-")</f>
        <v>0.14330255219192267</v>
      </c>
      <c r="J103" s="42" t="str">
        <f>IF(C103="Log","_log","")</f>
        <v>_log</v>
      </c>
      <c r="K103" s="42" t="str">
        <f>CONCATENATE(D103,J103,"_FAC")</f>
        <v>VRM_ADJ_BUS_log_FAC</v>
      </c>
      <c r="L103" s="10">
        <f>MATCH($K103,FAC_TOTALS_APTA!$A$2:$BI$2,)</f>
        <v>22</v>
      </c>
      <c r="M103" s="39">
        <f>IF(M101=0,0,VLOOKUP(M101,FAC_TOTALS_APTA!$A$4:$BK$120,$L103,FALSE))</f>
        <v>154528487.57852501</v>
      </c>
      <c r="N103" s="39">
        <f>IF(N101=0,0,VLOOKUP(N101,FAC_TOTALS_APTA!$A$4:$BK$120,$L103,FALSE))</f>
        <v>24139680.9933789</v>
      </c>
      <c r="O103" s="39">
        <f>IF(O101=0,0,VLOOKUP(O101,FAC_TOTALS_APTA!$A$4:$BK$120,$L103,FALSE))</f>
        <v>-8891441.1355434805</v>
      </c>
      <c r="P103" s="39">
        <f>IF(P101=0,0,VLOOKUP(P101,FAC_TOTALS_APTA!$A$4:$BK$120,$L103,FALSE))</f>
        <v>-4018293.0208284799</v>
      </c>
      <c r="Q103" s="39">
        <f>IF(Q101=0,0,VLOOKUP(Q101,FAC_TOTALS_APTA!$A$4:$BK$120,$L103,FALSE))</f>
        <v>-15447853.649239499</v>
      </c>
      <c r="R103" s="39">
        <f>IF(R101=0,0,VLOOKUP(R101,FAC_TOTALS_APTA!$A$4:$BK$120,$L103,FALSE))</f>
        <v>-2731272.3149784398</v>
      </c>
      <c r="S103" s="39">
        <f>IF(S101=0,0,VLOOKUP(S101,FAC_TOTALS_APTA!$A$4:$BK$120,$L103,FALSE))</f>
        <v>0</v>
      </c>
      <c r="T103" s="39">
        <f>IF(T101=0,0,VLOOKUP(T101,FAC_TOTALS_APTA!$A$4:$BK$120,$L103,FALSE))</f>
        <v>0</v>
      </c>
      <c r="U103" s="39">
        <f>IF(U101=0,0,VLOOKUP(U101,FAC_TOTALS_APTA!$A$4:$BK$120,$L103,FALSE))</f>
        <v>0</v>
      </c>
      <c r="V103" s="39">
        <f>IF(V101=0,0,VLOOKUP(V101,FAC_TOTALS_APTA!$A$4:$BK$120,$L103,FALSE))</f>
        <v>0</v>
      </c>
      <c r="W103" s="39">
        <f>IF(W101=0,0,VLOOKUP(W101,FAC_TOTALS_APTA!$A$4:$BK$120,$L103,FALSE))</f>
        <v>0</v>
      </c>
      <c r="X103" s="39">
        <f>IF(X101=0,0,VLOOKUP(X101,FAC_TOTALS_APTA!$A$4:$BK$120,$L103,FALSE))</f>
        <v>0</v>
      </c>
      <c r="Y103" s="39">
        <f>IF(Y101=0,0,VLOOKUP(Y101,FAC_TOTALS_APTA!$A$4:$BK$120,$L103,FALSE))</f>
        <v>0</v>
      </c>
      <c r="Z103" s="39">
        <f>IF(Z101=0,0,VLOOKUP(Z101,FAC_TOTALS_APTA!$A$4:$BK$120,$L103,FALSE))</f>
        <v>0</v>
      </c>
      <c r="AA103" s="39">
        <f>IF(AA101=0,0,VLOOKUP(AA101,FAC_TOTALS_APTA!$A$4:$BK$120,$L103,FALSE))</f>
        <v>0</v>
      </c>
      <c r="AB103" s="39">
        <f>IF(AB101=0,0,VLOOKUP(AB101,FAC_TOTALS_APTA!$A$4:$BK$120,$L103,FALSE))</f>
        <v>0</v>
      </c>
      <c r="AC103" s="43">
        <f>SUM(M103:AB103)</f>
        <v>147579308.45131397</v>
      </c>
      <c r="AD103" s="43">
        <f>AE103*G119</f>
        <v>146443781.71764839</v>
      </c>
      <c r="AE103" s="44">
        <f>AC103/G117</f>
        <v>0.12432914423052883</v>
      </c>
    </row>
    <row r="104" spans="1:32" s="19" customFormat="1" hidden="1" x14ac:dyDescent="0.25">
      <c r="A104" s="10"/>
      <c r="B104" s="35" t="s">
        <v>67</v>
      </c>
      <c r="C104" s="38" t="s">
        <v>26</v>
      </c>
      <c r="D104" s="10" t="s">
        <v>107</v>
      </c>
      <c r="E104" s="80">
        <v>0.50180000000000002</v>
      </c>
      <c r="F104" s="10">
        <f>MATCH($D104,FAC_TOTALS_APTA!$A$2:$BK$2,)</f>
        <v>12</v>
      </c>
      <c r="G104" s="39">
        <f>VLOOKUP(G101,FAC_TOTALS_APTA!$A$4:$BK$120,$F104,FALSE)</f>
        <v>0</v>
      </c>
      <c r="H104" s="39">
        <f>VLOOKUP(H101,FAC_TOTALS_APTA!$A$4:$BK$120,$F104,FALSE)</f>
        <v>0</v>
      </c>
      <c r="I104" s="41" t="str">
        <f>IFERROR(H104/G104-1,"-")</f>
        <v>-</v>
      </c>
      <c r="J104" s="42" t="str">
        <f>IF(C104="Log","_log","")</f>
        <v>_log</v>
      </c>
      <c r="K104" s="42" t="str">
        <f>CONCATENATE(D104,J104,"_FAC")</f>
        <v>VRM_ADJ_RAIL_log_FAC</v>
      </c>
      <c r="L104" s="10">
        <f>MATCH($K104,FAC_TOTALS_APTA!$A$2:$BI$2,)</f>
        <v>23</v>
      </c>
      <c r="M104" s="39">
        <f>IF(M101=0,0,VLOOKUP(M101,FAC_TOTALS_APTA!$A$4:$BK$120,$L104,FALSE))</f>
        <v>0</v>
      </c>
      <c r="N104" s="39">
        <f>IF(N101=0,0,VLOOKUP(N101,FAC_TOTALS_APTA!$A$4:$BK$120,$L104,FALSE))</f>
        <v>0</v>
      </c>
      <c r="O104" s="39">
        <f>IF(O101=0,0,VLOOKUP(O101,FAC_TOTALS_APTA!$A$4:$BK$120,$L104,FALSE))</f>
        <v>0</v>
      </c>
      <c r="P104" s="39">
        <f>IF(P101=0,0,VLOOKUP(P101,FAC_TOTALS_APTA!$A$4:$BK$120,$L104,FALSE))</f>
        <v>0</v>
      </c>
      <c r="Q104" s="39">
        <f>IF(Q101=0,0,VLOOKUP(Q101,FAC_TOTALS_APTA!$A$4:$BK$120,$L104,FALSE))</f>
        <v>0</v>
      </c>
      <c r="R104" s="39">
        <f>IF(R101=0,0,VLOOKUP(R101,FAC_TOTALS_APTA!$A$4:$BK$120,$L104,FALSE))</f>
        <v>0</v>
      </c>
      <c r="S104" s="39">
        <f>IF(S101=0,0,VLOOKUP(S101,FAC_TOTALS_APTA!$A$4:$BK$120,$L104,FALSE))</f>
        <v>0</v>
      </c>
      <c r="T104" s="39">
        <f>IF(T101=0,0,VLOOKUP(T101,FAC_TOTALS_APTA!$A$4:$BK$120,$L104,FALSE))</f>
        <v>0</v>
      </c>
      <c r="U104" s="39">
        <f>IF(U101=0,0,VLOOKUP(U101,FAC_TOTALS_APTA!$A$4:$BK$120,$L104,FALSE))</f>
        <v>0</v>
      </c>
      <c r="V104" s="39">
        <f>IF(V101=0,0,VLOOKUP(V101,FAC_TOTALS_APTA!$A$4:$BK$120,$L104,FALSE))</f>
        <v>0</v>
      </c>
      <c r="W104" s="39">
        <f>IF(W101=0,0,VLOOKUP(W101,FAC_TOTALS_APTA!$A$4:$BK$120,$L104,FALSE))</f>
        <v>0</v>
      </c>
      <c r="X104" s="39">
        <f>IF(X101=0,0,VLOOKUP(X101,FAC_TOTALS_APTA!$A$4:$BK$120,$L104,FALSE))</f>
        <v>0</v>
      </c>
      <c r="Y104" s="39">
        <f>IF(Y101=0,0,VLOOKUP(Y101,FAC_TOTALS_APTA!$A$4:$BK$120,$L104,FALSE))</f>
        <v>0</v>
      </c>
      <c r="Z104" s="39">
        <f>IF(Z101=0,0,VLOOKUP(Z101,FAC_TOTALS_APTA!$A$4:$BK$120,$L104,FALSE))</f>
        <v>0</v>
      </c>
      <c r="AA104" s="39">
        <f>IF(AA101=0,0,VLOOKUP(AA101,FAC_TOTALS_APTA!$A$4:$BK$120,$L104,FALSE))</f>
        <v>0</v>
      </c>
      <c r="AB104" s="39">
        <f>IF(AB101=0,0,VLOOKUP(AB101,FAC_TOTALS_APTA!$A$4:$BK$120,$L104,FALSE))</f>
        <v>0</v>
      </c>
      <c r="AC104" s="43">
        <f>SUM(M104:AB104)</f>
        <v>0</v>
      </c>
      <c r="AD104" s="43">
        <f>AE104*G119</f>
        <v>0</v>
      </c>
      <c r="AE104" s="44">
        <f>AC104/G117</f>
        <v>0</v>
      </c>
      <c r="AF104" s="10"/>
    </row>
    <row r="105" spans="1:32" x14ac:dyDescent="0.25">
      <c r="B105" s="35" t="s">
        <v>91</v>
      </c>
      <c r="C105" s="38" t="s">
        <v>26</v>
      </c>
      <c r="D105" s="10" t="s">
        <v>19</v>
      </c>
      <c r="E105" s="80">
        <v>-0.35909999999999997</v>
      </c>
      <c r="F105" s="10">
        <f>MATCH($D105,FAC_TOTALS_APTA!$A$2:$BK$2,)</f>
        <v>13</v>
      </c>
      <c r="G105" s="79">
        <f>VLOOKUP(G101,FAC_TOTALS_APTA!$A$4:$BK$120,$F105,FALSE)</f>
        <v>1.45326645199999</v>
      </c>
      <c r="H105" s="79">
        <f>VLOOKUP(H101,FAC_TOTALS_APTA!$A$4:$BK$120,$F105,FALSE)</f>
        <v>1.7403283429999901</v>
      </c>
      <c r="I105" s="41">
        <f t="shared" ref="I105:I113" si="24">IFERROR(H105/G105-1,"-")</f>
        <v>0.19752873989827835</v>
      </c>
      <c r="J105" s="42" t="str">
        <f t="shared" ref="J105:J113" si="25">IF(C105="Log","_log","")</f>
        <v>_log</v>
      </c>
      <c r="K105" s="42" t="str">
        <f t="shared" ref="K105:K113" si="26">CONCATENATE(D105,J105,"_FAC")</f>
        <v>FARE_per_UPT_2018_log_FAC</v>
      </c>
      <c r="L105" s="10">
        <f>MATCH($K105,FAC_TOTALS_APTA!$A$2:$BI$2,)</f>
        <v>24</v>
      </c>
      <c r="M105" s="39">
        <f>IF(M101=0,0,VLOOKUP(M101,FAC_TOTALS_APTA!$A$4:$BK$120,$L105,FALSE))</f>
        <v>-34341747.609838501</v>
      </c>
      <c r="N105" s="39">
        <f>IF(N101=0,0,VLOOKUP(N101,FAC_TOTALS_APTA!$A$4:$BK$120,$L105,FALSE))</f>
        <v>-5155695.2829114804</v>
      </c>
      <c r="O105" s="39">
        <f>IF(O101=0,0,VLOOKUP(O101,FAC_TOTALS_APTA!$A$4:$BK$120,$L105,FALSE))</f>
        <v>-3540668.7428479199</v>
      </c>
      <c r="P105" s="39">
        <f>IF(P101=0,0,VLOOKUP(P101,FAC_TOTALS_APTA!$A$4:$BK$120,$L105,FALSE))</f>
        <v>-3359679.1931277001</v>
      </c>
      <c r="Q105" s="39">
        <f>IF(Q101=0,0,VLOOKUP(Q101,FAC_TOTALS_APTA!$A$4:$BK$120,$L105,FALSE))</f>
        <v>-4324452.0353447804</v>
      </c>
      <c r="R105" s="39">
        <f>IF(R101=0,0,VLOOKUP(R101,FAC_TOTALS_APTA!$A$4:$BK$120,$L105,FALSE))</f>
        <v>4566743.5232165996</v>
      </c>
      <c r="S105" s="39">
        <f>IF(S101=0,0,VLOOKUP(S101,FAC_TOTALS_APTA!$A$4:$BK$120,$L105,FALSE))</f>
        <v>0</v>
      </c>
      <c r="T105" s="39">
        <f>IF(T101=0,0,VLOOKUP(T101,FAC_TOTALS_APTA!$A$4:$BK$120,$L105,FALSE))</f>
        <v>0</v>
      </c>
      <c r="U105" s="39">
        <f>IF(U101=0,0,VLOOKUP(U101,FAC_TOTALS_APTA!$A$4:$BK$120,$L105,FALSE))</f>
        <v>0</v>
      </c>
      <c r="V105" s="39">
        <f>IF(V101=0,0,VLOOKUP(V101,FAC_TOTALS_APTA!$A$4:$BK$120,$L105,FALSE))</f>
        <v>0</v>
      </c>
      <c r="W105" s="39">
        <f>IF(W101=0,0,VLOOKUP(W101,FAC_TOTALS_APTA!$A$4:$BK$120,$L105,FALSE))</f>
        <v>0</v>
      </c>
      <c r="X105" s="39">
        <f>IF(X101=0,0,VLOOKUP(X101,FAC_TOTALS_APTA!$A$4:$BK$120,$L105,FALSE))</f>
        <v>0</v>
      </c>
      <c r="Y105" s="39">
        <f>IF(Y101=0,0,VLOOKUP(Y101,FAC_TOTALS_APTA!$A$4:$BK$120,$L105,FALSE))</f>
        <v>0</v>
      </c>
      <c r="Z105" s="39">
        <f>IF(Z101=0,0,VLOOKUP(Z101,FAC_TOTALS_APTA!$A$4:$BK$120,$L105,FALSE))</f>
        <v>0</v>
      </c>
      <c r="AA105" s="39">
        <f>IF(AA101=0,0,VLOOKUP(AA101,FAC_TOTALS_APTA!$A$4:$BK$120,$L105,FALSE))</f>
        <v>0</v>
      </c>
      <c r="AB105" s="39">
        <f>IF(AB101=0,0,VLOOKUP(AB101,FAC_TOTALS_APTA!$A$4:$BK$120,$L105,FALSE))</f>
        <v>0</v>
      </c>
      <c r="AC105" s="43">
        <f t="shared" ref="AC105:AC113" si="27">SUM(M105:AB105)</f>
        <v>-46155499.340853781</v>
      </c>
      <c r="AD105" s="43">
        <f>AE105*G119</f>
        <v>-45800362.811504118</v>
      </c>
      <c r="AE105" s="44">
        <f>AC105/G117</f>
        <v>-3.8883999354653406E-2</v>
      </c>
    </row>
    <row r="106" spans="1:32" x14ac:dyDescent="0.25">
      <c r="B106" s="35" t="s">
        <v>87</v>
      </c>
      <c r="C106" s="38" t="s">
        <v>26</v>
      </c>
      <c r="D106" s="10" t="s">
        <v>9</v>
      </c>
      <c r="E106" s="80">
        <v>0.30969999999999998</v>
      </c>
      <c r="F106" s="10">
        <f>MATCH($D106,FAC_TOTALS_APTA!$A$2:$BK$2,)</f>
        <v>14</v>
      </c>
      <c r="G106" s="39">
        <f>VLOOKUP(G101,FAC_TOTALS_APTA!$A$4:$BK$120,$F106,FALSE)</f>
        <v>27909105.420000002</v>
      </c>
      <c r="H106" s="39">
        <f>VLOOKUP(H101,FAC_TOTALS_APTA!$A$4:$BK$120,$F106,FALSE)</f>
        <v>29807700.839999899</v>
      </c>
      <c r="I106" s="41">
        <f t="shared" si="24"/>
        <v>6.8027813555046501E-2</v>
      </c>
      <c r="J106" s="42" t="str">
        <f t="shared" si="25"/>
        <v>_log</v>
      </c>
      <c r="K106" s="42" t="str">
        <f t="shared" si="26"/>
        <v>POP_EMP_log_FAC</v>
      </c>
      <c r="L106" s="10">
        <f>MATCH($K106,FAC_TOTALS_APTA!$A$2:$BI$2,)</f>
        <v>25</v>
      </c>
      <c r="M106" s="39">
        <f>IF(M101=0,0,VLOOKUP(M101,FAC_TOTALS_APTA!$A$4:$BK$120,$L106,FALSE))</f>
        <v>12176190.288456701</v>
      </c>
      <c r="N106" s="39">
        <f>IF(N101=0,0,VLOOKUP(N101,FAC_TOTALS_APTA!$A$4:$BK$120,$L106,FALSE))</f>
        <v>3895583.2181502399</v>
      </c>
      <c r="O106" s="39">
        <f>IF(O101=0,0,VLOOKUP(O101,FAC_TOTALS_APTA!$A$4:$BK$120,$L106,FALSE))</f>
        <v>3508588.5245904699</v>
      </c>
      <c r="P106" s="39">
        <f>IF(P101=0,0,VLOOKUP(P101,FAC_TOTALS_APTA!$A$4:$BK$120,$L106,FALSE))</f>
        <v>752165.67685947905</v>
      </c>
      <c r="Q106" s="39">
        <f>IF(Q101=0,0,VLOOKUP(Q101,FAC_TOTALS_APTA!$A$4:$BK$120,$L106,FALSE))</f>
        <v>2914668.73375007</v>
      </c>
      <c r="R106" s="39">
        <f>IF(R101=0,0,VLOOKUP(R101,FAC_TOTALS_APTA!$A$4:$BK$120,$L106,FALSE))</f>
        <v>1655251.6330472999</v>
      </c>
      <c r="S106" s="39">
        <f>IF(S101=0,0,VLOOKUP(S101,FAC_TOTALS_APTA!$A$4:$BK$120,$L106,FALSE))</f>
        <v>0</v>
      </c>
      <c r="T106" s="39">
        <f>IF(T101=0,0,VLOOKUP(T101,FAC_TOTALS_APTA!$A$4:$BK$120,$L106,FALSE))</f>
        <v>0</v>
      </c>
      <c r="U106" s="39">
        <f>IF(U101=0,0,VLOOKUP(U101,FAC_TOTALS_APTA!$A$4:$BK$120,$L106,FALSE))</f>
        <v>0</v>
      </c>
      <c r="V106" s="39">
        <f>IF(V101=0,0,VLOOKUP(V101,FAC_TOTALS_APTA!$A$4:$BK$120,$L106,FALSE))</f>
        <v>0</v>
      </c>
      <c r="W106" s="39">
        <f>IF(W101=0,0,VLOOKUP(W101,FAC_TOTALS_APTA!$A$4:$BK$120,$L106,FALSE))</f>
        <v>0</v>
      </c>
      <c r="X106" s="39">
        <f>IF(X101=0,0,VLOOKUP(X101,FAC_TOTALS_APTA!$A$4:$BK$120,$L106,FALSE))</f>
        <v>0</v>
      </c>
      <c r="Y106" s="39">
        <f>IF(Y101=0,0,VLOOKUP(Y101,FAC_TOTALS_APTA!$A$4:$BK$120,$L106,FALSE))</f>
        <v>0</v>
      </c>
      <c r="Z106" s="39">
        <f>IF(Z101=0,0,VLOOKUP(Z101,FAC_TOTALS_APTA!$A$4:$BK$120,$L106,FALSE))</f>
        <v>0</v>
      </c>
      <c r="AA106" s="39">
        <f>IF(AA101=0,0,VLOOKUP(AA101,FAC_TOTALS_APTA!$A$4:$BK$120,$L106,FALSE))</f>
        <v>0</v>
      </c>
      <c r="AB106" s="39">
        <f>IF(AB101=0,0,VLOOKUP(AB101,FAC_TOTALS_APTA!$A$4:$BK$120,$L106,FALSE))</f>
        <v>0</v>
      </c>
      <c r="AC106" s="43">
        <f t="shared" si="27"/>
        <v>24902448.074854262</v>
      </c>
      <c r="AD106" s="43">
        <f>AE106*G119</f>
        <v>24710839.943474215</v>
      </c>
      <c r="AE106" s="44">
        <f>AC106/G117</f>
        <v>2.0979228666146012E-2</v>
      </c>
    </row>
    <row r="107" spans="1:32" x14ac:dyDescent="0.2">
      <c r="B107" s="35" t="s">
        <v>88</v>
      </c>
      <c r="C107" s="38" t="s">
        <v>26</v>
      </c>
      <c r="D107" s="46" t="s">
        <v>18</v>
      </c>
      <c r="E107" s="80">
        <v>0.22159999999999999</v>
      </c>
      <c r="F107" s="10">
        <f>MATCH($D107,FAC_TOTALS_APTA!$A$2:$BK$2,)</f>
        <v>15</v>
      </c>
      <c r="G107" s="79">
        <f>VLOOKUP(G101,FAC_TOTALS_APTA!$A$4:$BK$120,$F107,FALSE)</f>
        <v>4.1093000000000002</v>
      </c>
      <c r="H107" s="79">
        <f>VLOOKUP(H101,FAC_TOTALS_APTA!$A$4:$BK$120,$F107,FALSE)</f>
        <v>2.9199999999999902</v>
      </c>
      <c r="I107" s="41">
        <f t="shared" si="24"/>
        <v>-0.28941668897379358</v>
      </c>
      <c r="J107" s="42" t="str">
        <f t="shared" si="25"/>
        <v>_log</v>
      </c>
      <c r="K107" s="42" t="str">
        <f t="shared" si="26"/>
        <v>GAS_PRICE_2018_log_FAC</v>
      </c>
      <c r="L107" s="10">
        <f>MATCH($K107,FAC_TOTALS_APTA!$A$2:$BI$2,)</f>
        <v>26</v>
      </c>
      <c r="M107" s="39">
        <f>IF(M101=0,0,VLOOKUP(M101,FAC_TOTALS_APTA!$A$4:$BK$120,$L107,FALSE))</f>
        <v>-8287554.45563397</v>
      </c>
      <c r="N107" s="39">
        <f>IF(N101=0,0,VLOOKUP(N101,FAC_TOTALS_APTA!$A$4:$BK$120,$L107,FALSE))</f>
        <v>-9914321.3054592106</v>
      </c>
      <c r="O107" s="39">
        <f>IF(O101=0,0,VLOOKUP(O101,FAC_TOTALS_APTA!$A$4:$BK$120,$L107,FALSE))</f>
        <v>-61471061.7349988</v>
      </c>
      <c r="P107" s="39">
        <f>IF(P101=0,0,VLOOKUP(P101,FAC_TOTALS_APTA!$A$4:$BK$120,$L107,FALSE))</f>
        <v>-19014464.774925102</v>
      </c>
      <c r="Q107" s="39">
        <f>IF(Q101=0,0,VLOOKUP(Q101,FAC_TOTALS_APTA!$A$4:$BK$120,$L107,FALSE))</f>
        <v>18667090.350979201</v>
      </c>
      <c r="R107" s="39">
        <f>IF(R101=0,0,VLOOKUP(R101,FAC_TOTALS_APTA!$A$4:$BK$120,$L107,FALSE))</f>
        <v>14021878.6592605</v>
      </c>
      <c r="S107" s="39">
        <f>IF(S101=0,0,VLOOKUP(S101,FAC_TOTALS_APTA!$A$4:$BK$120,$L107,FALSE))</f>
        <v>0</v>
      </c>
      <c r="T107" s="39">
        <f>IF(T101=0,0,VLOOKUP(T101,FAC_TOTALS_APTA!$A$4:$BK$120,$L107,FALSE))</f>
        <v>0</v>
      </c>
      <c r="U107" s="39">
        <f>IF(U101=0,0,VLOOKUP(U101,FAC_TOTALS_APTA!$A$4:$BK$120,$L107,FALSE))</f>
        <v>0</v>
      </c>
      <c r="V107" s="39">
        <f>IF(V101=0,0,VLOOKUP(V101,FAC_TOTALS_APTA!$A$4:$BK$120,$L107,FALSE))</f>
        <v>0</v>
      </c>
      <c r="W107" s="39">
        <f>IF(W101=0,0,VLOOKUP(W101,FAC_TOTALS_APTA!$A$4:$BK$120,$L107,FALSE))</f>
        <v>0</v>
      </c>
      <c r="X107" s="39">
        <f>IF(X101=0,0,VLOOKUP(X101,FAC_TOTALS_APTA!$A$4:$BK$120,$L107,FALSE))</f>
        <v>0</v>
      </c>
      <c r="Y107" s="39">
        <f>IF(Y101=0,0,VLOOKUP(Y101,FAC_TOTALS_APTA!$A$4:$BK$120,$L107,FALSE))</f>
        <v>0</v>
      </c>
      <c r="Z107" s="39">
        <f>IF(Z101=0,0,VLOOKUP(Z101,FAC_TOTALS_APTA!$A$4:$BK$120,$L107,FALSE))</f>
        <v>0</v>
      </c>
      <c r="AA107" s="39">
        <f>IF(AA101=0,0,VLOOKUP(AA101,FAC_TOTALS_APTA!$A$4:$BK$120,$L107,FALSE))</f>
        <v>0</v>
      </c>
      <c r="AB107" s="39">
        <f>IF(AB101=0,0,VLOOKUP(AB101,FAC_TOTALS_APTA!$A$4:$BK$120,$L107,FALSE))</f>
        <v>0</v>
      </c>
      <c r="AC107" s="43">
        <f t="shared" si="27"/>
        <v>-65998433.260777369</v>
      </c>
      <c r="AD107" s="43">
        <f>AE107*G119</f>
        <v>-65490618.268729344</v>
      </c>
      <c r="AE107" s="44">
        <f>AC107/G117</f>
        <v>-5.560080755206346E-2</v>
      </c>
    </row>
    <row r="108" spans="1:32" x14ac:dyDescent="0.25">
      <c r="B108" s="35" t="s">
        <v>27</v>
      </c>
      <c r="C108" s="38"/>
      <c r="D108" s="10" t="s">
        <v>10</v>
      </c>
      <c r="E108" s="80">
        <v>5.4999999999999997E-3</v>
      </c>
      <c r="F108" s="10">
        <f>MATCH($D108,FAC_TOTALS_APTA!$A$2:$BK$2,)</f>
        <v>17</v>
      </c>
      <c r="G108" s="45">
        <f>VLOOKUP(G101,FAC_TOTALS_APTA!$A$4:$BK$120,$F108,FALSE)</f>
        <v>31.51</v>
      </c>
      <c r="H108" s="45">
        <f>VLOOKUP(H101,FAC_TOTALS_APTA!$A$4:$BK$120,$F108,FALSE)</f>
        <v>30.01</v>
      </c>
      <c r="I108" s="41">
        <f t="shared" si="24"/>
        <v>-4.7603935258648034E-2</v>
      </c>
      <c r="J108" s="42" t="str">
        <f t="shared" si="25"/>
        <v/>
      </c>
      <c r="K108" s="42" t="str">
        <f t="shared" si="26"/>
        <v>PCT_HH_NO_VEH_FAC</v>
      </c>
      <c r="L108" s="10">
        <f>MATCH($K108,FAC_TOTALS_APTA!$A$2:$BI$2,)</f>
        <v>28</v>
      </c>
      <c r="M108" s="39">
        <f>IF(M101=0,0,VLOOKUP(M101,FAC_TOTALS_APTA!$A$4:$BK$120,$L108,FALSE))</f>
        <v>-9547634.3595215995</v>
      </c>
      <c r="N108" s="39">
        <f>IF(N101=0,0,VLOOKUP(N101,FAC_TOTALS_APTA!$A$4:$BK$120,$L108,FALSE))</f>
        <v>1669999.46487651</v>
      </c>
      <c r="O108" s="39">
        <f>IF(O101=0,0,VLOOKUP(O101,FAC_TOTALS_APTA!$A$4:$BK$120,$L108,FALSE))</f>
        <v>-184292.10141635899</v>
      </c>
      <c r="P108" s="39">
        <f>IF(P101=0,0,VLOOKUP(P101,FAC_TOTALS_APTA!$A$4:$BK$120,$L108,FALSE))</f>
        <v>-1732270.8798688599</v>
      </c>
      <c r="Q108" s="39">
        <f>IF(Q101=0,0,VLOOKUP(Q101,FAC_TOTALS_APTA!$A$4:$BK$120,$L108,FALSE))</f>
        <v>718555.08060513297</v>
      </c>
      <c r="R108" s="39">
        <f>IF(R101=0,0,VLOOKUP(R101,FAC_TOTALS_APTA!$A$4:$BK$120,$L108,FALSE))</f>
        <v>56680.246025200198</v>
      </c>
      <c r="S108" s="39">
        <f>IF(S101=0,0,VLOOKUP(S101,FAC_TOTALS_APTA!$A$4:$BK$120,$L108,FALSE))</f>
        <v>0</v>
      </c>
      <c r="T108" s="39">
        <f>IF(T101=0,0,VLOOKUP(T101,FAC_TOTALS_APTA!$A$4:$BK$120,$L108,FALSE))</f>
        <v>0</v>
      </c>
      <c r="U108" s="39">
        <f>IF(U101=0,0,VLOOKUP(U101,FAC_TOTALS_APTA!$A$4:$BK$120,$L108,FALSE))</f>
        <v>0</v>
      </c>
      <c r="V108" s="39">
        <f>IF(V101=0,0,VLOOKUP(V101,FAC_TOTALS_APTA!$A$4:$BK$120,$L108,FALSE))</f>
        <v>0</v>
      </c>
      <c r="W108" s="39">
        <f>IF(W101=0,0,VLOOKUP(W101,FAC_TOTALS_APTA!$A$4:$BK$120,$L108,FALSE))</f>
        <v>0</v>
      </c>
      <c r="X108" s="39">
        <f>IF(X101=0,0,VLOOKUP(X101,FAC_TOTALS_APTA!$A$4:$BK$120,$L108,FALSE))</f>
        <v>0</v>
      </c>
      <c r="Y108" s="39">
        <f>IF(Y101=0,0,VLOOKUP(Y101,FAC_TOTALS_APTA!$A$4:$BK$120,$L108,FALSE))</f>
        <v>0</v>
      </c>
      <c r="Z108" s="39">
        <f>IF(Z101=0,0,VLOOKUP(Z101,FAC_TOTALS_APTA!$A$4:$BK$120,$L108,FALSE))</f>
        <v>0</v>
      </c>
      <c r="AA108" s="39">
        <f>IF(AA101=0,0,VLOOKUP(AA101,FAC_TOTALS_APTA!$A$4:$BK$120,$L108,FALSE))</f>
        <v>0</v>
      </c>
      <c r="AB108" s="39">
        <f>IF(AB101=0,0,VLOOKUP(AB101,FAC_TOTALS_APTA!$A$4:$BK$120,$L108,FALSE))</f>
        <v>0</v>
      </c>
      <c r="AC108" s="43">
        <f t="shared" si="27"/>
        <v>-9018962.549299974</v>
      </c>
      <c r="AD108" s="43">
        <f>AE108*G119</f>
        <v>-8949567.5020394195</v>
      </c>
      <c r="AE108" s="44">
        <f>AC108/G117</f>
        <v>-7.598083412699924E-3</v>
      </c>
    </row>
    <row r="109" spans="1:32" x14ac:dyDescent="0.25">
      <c r="B109" s="35" t="s">
        <v>86</v>
      </c>
      <c r="C109" s="38"/>
      <c r="D109" s="10" t="s">
        <v>11</v>
      </c>
      <c r="E109" s="80">
        <v>4.8999999999999998E-3</v>
      </c>
      <c r="F109" s="10">
        <f>MATCH($D109,FAC_TOTALS_APTA!$A$2:$BK$2,)</f>
        <v>18</v>
      </c>
      <c r="G109" s="79">
        <f>VLOOKUP(G101,FAC_TOTALS_APTA!$A$4:$BK$120,$F109,FALSE)</f>
        <v>68.630248062319694</v>
      </c>
      <c r="H109" s="79">
        <f>VLOOKUP(H101,FAC_TOTALS_APTA!$A$4:$BK$120,$F109,FALSE)</f>
        <v>67.468769080655605</v>
      </c>
      <c r="I109" s="41">
        <f t="shared" si="24"/>
        <v>-1.6923718250433928E-2</v>
      </c>
      <c r="J109" s="42" t="str">
        <f t="shared" si="25"/>
        <v/>
      </c>
      <c r="K109" s="42" t="str">
        <f t="shared" si="26"/>
        <v>TSD_POP_PCT_FAC</v>
      </c>
      <c r="L109" s="10">
        <f>MATCH($K109,FAC_TOTALS_APTA!$A$2:$BI$2,)</f>
        <v>29</v>
      </c>
      <c r="M109" s="39">
        <f>IF(M101=0,0,VLOOKUP(M101,FAC_TOTALS_APTA!$A$4:$BK$120,$L109,FALSE))</f>
        <v>-11831790.862056799</v>
      </c>
      <c r="N109" s="39">
        <f>IF(N101=0,0,VLOOKUP(N101,FAC_TOTALS_APTA!$A$4:$BK$120,$L109,FALSE))</f>
        <v>887219.87646897999</v>
      </c>
      <c r="O109" s="39">
        <f>IF(O101=0,0,VLOOKUP(O101,FAC_TOTALS_APTA!$A$4:$BK$120,$L109,FALSE))</f>
        <v>1172687.6731859499</v>
      </c>
      <c r="P109" s="39">
        <f>IF(P101=0,0,VLOOKUP(P101,FAC_TOTALS_APTA!$A$4:$BK$120,$L109,FALSE))</f>
        <v>1788358.8361533501</v>
      </c>
      <c r="Q109" s="39">
        <f>IF(Q101=0,0,VLOOKUP(Q101,FAC_TOTALS_APTA!$A$4:$BK$120,$L109,FALSE))</f>
        <v>752308.04192515195</v>
      </c>
      <c r="R109" s="39">
        <f>IF(R101=0,0,VLOOKUP(R101,FAC_TOTALS_APTA!$A$4:$BK$120,$L109,FALSE))</f>
        <v>945518.95519100199</v>
      </c>
      <c r="S109" s="39">
        <f>IF(S101=0,0,VLOOKUP(S101,FAC_TOTALS_APTA!$A$4:$BK$120,$L109,FALSE))</f>
        <v>0</v>
      </c>
      <c r="T109" s="39">
        <f>IF(T101=0,0,VLOOKUP(T101,FAC_TOTALS_APTA!$A$4:$BK$120,$L109,FALSE))</f>
        <v>0</v>
      </c>
      <c r="U109" s="39">
        <f>IF(U101=0,0,VLOOKUP(U101,FAC_TOTALS_APTA!$A$4:$BK$120,$L109,FALSE))</f>
        <v>0</v>
      </c>
      <c r="V109" s="39">
        <f>IF(V101=0,0,VLOOKUP(V101,FAC_TOTALS_APTA!$A$4:$BK$120,$L109,FALSE))</f>
        <v>0</v>
      </c>
      <c r="W109" s="39">
        <f>IF(W101=0,0,VLOOKUP(W101,FAC_TOTALS_APTA!$A$4:$BK$120,$L109,FALSE))</f>
        <v>0</v>
      </c>
      <c r="X109" s="39">
        <f>IF(X101=0,0,VLOOKUP(X101,FAC_TOTALS_APTA!$A$4:$BK$120,$L109,FALSE))</f>
        <v>0</v>
      </c>
      <c r="Y109" s="39">
        <f>IF(Y101=0,0,VLOOKUP(Y101,FAC_TOTALS_APTA!$A$4:$BK$120,$L109,FALSE))</f>
        <v>0</v>
      </c>
      <c r="Z109" s="39">
        <f>IF(Z101=0,0,VLOOKUP(Z101,FAC_TOTALS_APTA!$A$4:$BK$120,$L109,FALSE))</f>
        <v>0</v>
      </c>
      <c r="AA109" s="39">
        <f>IF(AA101=0,0,VLOOKUP(AA101,FAC_TOTALS_APTA!$A$4:$BK$120,$L109,FALSE))</f>
        <v>0</v>
      </c>
      <c r="AB109" s="39">
        <f>IF(AB101=0,0,VLOOKUP(AB101,FAC_TOTALS_APTA!$A$4:$BK$120,$L109,FALSE))</f>
        <v>0</v>
      </c>
      <c r="AC109" s="43">
        <f t="shared" si="27"/>
        <v>-6285697.4791323645</v>
      </c>
      <c r="AD109" s="43">
        <f>AE109*G119</f>
        <v>-6237333.1277731508</v>
      </c>
      <c r="AE109" s="44">
        <f>AC109/G117</f>
        <v>-5.2954265518213384E-3</v>
      </c>
    </row>
    <row r="110" spans="1:32" x14ac:dyDescent="0.25">
      <c r="B110" s="35" t="s">
        <v>82</v>
      </c>
      <c r="C110" s="38" t="s">
        <v>26</v>
      </c>
      <c r="D110" s="10" t="s">
        <v>17</v>
      </c>
      <c r="E110" s="80">
        <v>-0.24129999999999999</v>
      </c>
      <c r="F110" s="10">
        <f>MATCH($D110,FAC_TOTALS_APTA!$A$2:$BK$2,)</f>
        <v>16</v>
      </c>
      <c r="G110" s="39">
        <f>VLOOKUP(G101,FAC_TOTALS_APTA!$A$4:$BK$120,$F110,FALSE)</f>
        <v>33963.31</v>
      </c>
      <c r="H110" s="39">
        <f>VLOOKUP(H101,FAC_TOTALS_APTA!$A$4:$BK$120,$F110,FALSE)</f>
        <v>36801.5</v>
      </c>
      <c r="I110" s="41">
        <f t="shared" si="24"/>
        <v>8.3566354398319831E-2</v>
      </c>
      <c r="J110" s="42" t="str">
        <f t="shared" si="25"/>
        <v>_log</v>
      </c>
      <c r="K110" s="42" t="str">
        <f t="shared" si="26"/>
        <v>TOTAL_MED_INC_INDIV_2018_log_FAC</v>
      </c>
      <c r="L110" s="10">
        <f>MATCH($K110,FAC_TOTALS_APTA!$A$2:$BI$2,)</f>
        <v>27</v>
      </c>
      <c r="M110" s="39">
        <f>IF(M101=0,0,VLOOKUP(M101,FAC_TOTALS_APTA!$A$4:$BK$120,$L110,FALSE))</f>
        <v>2224032.5140705202</v>
      </c>
      <c r="N110" s="39">
        <f>IF(N101=0,0,VLOOKUP(N101,FAC_TOTALS_APTA!$A$4:$BK$120,$L110,FALSE))</f>
        <v>1034965.79195646</v>
      </c>
      <c r="O110" s="39">
        <f>IF(O101=0,0,VLOOKUP(O101,FAC_TOTALS_APTA!$A$4:$BK$120,$L110,FALSE))</f>
        <v>-5051624.3895726502</v>
      </c>
      <c r="P110" s="39">
        <f>IF(P101=0,0,VLOOKUP(P101,FAC_TOTALS_APTA!$A$4:$BK$120,$L110,FALSE))</f>
        <v>-9115097.9902555794</v>
      </c>
      <c r="Q110" s="39">
        <f>IF(Q101=0,0,VLOOKUP(Q101,FAC_TOTALS_APTA!$A$4:$BK$120,$L110,FALSE))</f>
        <v>-5085157.8002367103</v>
      </c>
      <c r="R110" s="39">
        <f>IF(R101=0,0,VLOOKUP(R101,FAC_TOTALS_APTA!$A$4:$BK$120,$L110,FALSE))</f>
        <v>-6263790.5217896402</v>
      </c>
      <c r="S110" s="39">
        <f>IF(S101=0,0,VLOOKUP(S101,FAC_TOTALS_APTA!$A$4:$BK$120,$L110,FALSE))</f>
        <v>0</v>
      </c>
      <c r="T110" s="39">
        <f>IF(T101=0,0,VLOOKUP(T101,FAC_TOTALS_APTA!$A$4:$BK$120,$L110,FALSE))</f>
        <v>0</v>
      </c>
      <c r="U110" s="39">
        <f>IF(U101=0,0,VLOOKUP(U101,FAC_TOTALS_APTA!$A$4:$BK$120,$L110,FALSE))</f>
        <v>0</v>
      </c>
      <c r="V110" s="39">
        <f>IF(V101=0,0,VLOOKUP(V101,FAC_TOTALS_APTA!$A$4:$BK$120,$L110,FALSE))</f>
        <v>0</v>
      </c>
      <c r="W110" s="39">
        <f>IF(W101=0,0,VLOOKUP(W101,FAC_TOTALS_APTA!$A$4:$BK$120,$L110,FALSE))</f>
        <v>0</v>
      </c>
      <c r="X110" s="39">
        <f>IF(X101=0,0,VLOOKUP(X101,FAC_TOTALS_APTA!$A$4:$BK$120,$L110,FALSE))</f>
        <v>0</v>
      </c>
      <c r="Y110" s="39">
        <f>IF(Y101=0,0,VLOOKUP(Y101,FAC_TOTALS_APTA!$A$4:$BK$120,$L110,FALSE))</f>
        <v>0</v>
      </c>
      <c r="Z110" s="39">
        <f>IF(Z101=0,0,VLOOKUP(Z101,FAC_TOTALS_APTA!$A$4:$BK$120,$L110,FALSE))</f>
        <v>0</v>
      </c>
      <c r="AA110" s="39">
        <f>IF(AA101=0,0,VLOOKUP(AA101,FAC_TOTALS_APTA!$A$4:$BK$120,$L110,FALSE))</f>
        <v>0</v>
      </c>
      <c r="AB110" s="39">
        <f>IF(AB101=0,0,VLOOKUP(AB101,FAC_TOTALS_APTA!$A$4:$BK$120,$L110,FALSE))</f>
        <v>0</v>
      </c>
      <c r="AC110" s="43">
        <f t="shared" si="27"/>
        <v>-22256672.395827599</v>
      </c>
      <c r="AD110" s="43">
        <f>AE110*G119</f>
        <v>-22085421.786422305</v>
      </c>
      <c r="AE110" s="44">
        <f>AC110/G117</f>
        <v>-1.8750277809475951E-2</v>
      </c>
    </row>
    <row r="111" spans="1:32" x14ac:dyDescent="0.25">
      <c r="B111" s="35" t="s">
        <v>83</v>
      </c>
      <c r="C111" s="38"/>
      <c r="D111" s="10" t="s">
        <v>60</v>
      </c>
      <c r="E111" s="80">
        <v>-1.4200000000000001E-2</v>
      </c>
      <c r="F111" s="10">
        <f>MATCH($D111,FAC_TOTALS_APTA!$A$2:$BK$2,)</f>
        <v>19</v>
      </c>
      <c r="G111" s="45">
        <f>VLOOKUP(G101,FAC_TOTALS_APTA!$A$4:$BK$120,$F111,FALSE)</f>
        <v>4.0999999999999996</v>
      </c>
      <c r="H111" s="45">
        <f>VLOOKUP(H101,FAC_TOTALS_APTA!$A$4:$BK$120,$F111,FALSE)</f>
        <v>4.5999999999999996</v>
      </c>
      <c r="I111" s="41">
        <f t="shared" si="24"/>
        <v>0.12195121951219523</v>
      </c>
      <c r="J111" s="42" t="str">
        <f t="shared" si="25"/>
        <v/>
      </c>
      <c r="K111" s="42" t="str">
        <f t="shared" si="26"/>
        <v>JTW_HOME_PCT_FAC</v>
      </c>
      <c r="L111" s="10">
        <f>MATCH($K111,FAC_TOTALS_APTA!$A$2:$BI$2,)</f>
        <v>30</v>
      </c>
      <c r="M111" s="39">
        <f>IF(M101=0,0,VLOOKUP(M101,FAC_TOTALS_APTA!$A$4:$BK$120,$L111,FALSE))</f>
        <v>-1544445.04818862</v>
      </c>
      <c r="N111" s="39">
        <f>IF(N101=0,0,VLOOKUP(N101,FAC_TOTALS_APTA!$A$4:$BK$120,$L111,FALSE))</f>
        <v>0</v>
      </c>
      <c r="O111" s="39">
        <f>IF(O101=0,0,VLOOKUP(O101,FAC_TOTALS_APTA!$A$4:$BK$120,$L111,FALSE))</f>
        <v>1565872.8239642801</v>
      </c>
      <c r="P111" s="39">
        <f>IF(P101=0,0,VLOOKUP(P101,FAC_TOTALS_APTA!$A$4:$BK$120,$L111,FALSE))</f>
        <v>-6074569.4582314398</v>
      </c>
      <c r="Q111" s="39">
        <f>IF(Q101=0,0,VLOOKUP(Q101,FAC_TOTALS_APTA!$A$4:$BK$120,$L111,FALSE))</f>
        <v>0</v>
      </c>
      <c r="R111" s="39">
        <f>IF(R101=0,0,VLOOKUP(R101,FAC_TOTALS_APTA!$A$4:$BK$120,$L111,FALSE))</f>
        <v>-1442740.34314854</v>
      </c>
      <c r="S111" s="39">
        <f>IF(S101=0,0,VLOOKUP(S101,FAC_TOTALS_APTA!$A$4:$BK$120,$L111,FALSE))</f>
        <v>0</v>
      </c>
      <c r="T111" s="39">
        <f>IF(T101=0,0,VLOOKUP(T101,FAC_TOTALS_APTA!$A$4:$BK$120,$L111,FALSE))</f>
        <v>0</v>
      </c>
      <c r="U111" s="39">
        <f>IF(U101=0,0,VLOOKUP(U101,FAC_TOTALS_APTA!$A$4:$BK$120,$L111,FALSE))</f>
        <v>0</v>
      </c>
      <c r="V111" s="39">
        <f>IF(V101=0,0,VLOOKUP(V101,FAC_TOTALS_APTA!$A$4:$BK$120,$L111,FALSE))</f>
        <v>0</v>
      </c>
      <c r="W111" s="39">
        <f>IF(W101=0,0,VLOOKUP(W101,FAC_TOTALS_APTA!$A$4:$BK$120,$L111,FALSE))</f>
        <v>0</v>
      </c>
      <c r="X111" s="39">
        <f>IF(X101=0,0,VLOOKUP(X101,FAC_TOTALS_APTA!$A$4:$BK$120,$L111,FALSE))</f>
        <v>0</v>
      </c>
      <c r="Y111" s="39">
        <f>IF(Y101=0,0,VLOOKUP(Y101,FAC_TOTALS_APTA!$A$4:$BK$120,$L111,FALSE))</f>
        <v>0</v>
      </c>
      <c r="Z111" s="39">
        <f>IF(Z101=0,0,VLOOKUP(Z101,FAC_TOTALS_APTA!$A$4:$BK$120,$L111,FALSE))</f>
        <v>0</v>
      </c>
      <c r="AA111" s="39">
        <f>IF(AA101=0,0,VLOOKUP(AA101,FAC_TOTALS_APTA!$A$4:$BK$120,$L111,FALSE))</f>
        <v>0</v>
      </c>
      <c r="AB111" s="39">
        <f>IF(AB101=0,0,VLOOKUP(AB101,FAC_TOTALS_APTA!$A$4:$BK$120,$L111,FALSE))</f>
        <v>0</v>
      </c>
      <c r="AC111" s="43">
        <f t="shared" si="27"/>
        <v>-7495882.0256043198</v>
      </c>
      <c r="AD111" s="43">
        <f>AE111*G119</f>
        <v>-7438206.0917501841</v>
      </c>
      <c r="AE111" s="44">
        <f>AC111/G117</f>
        <v>-6.3149543609891503E-3</v>
      </c>
    </row>
    <row r="112" spans="1:32" x14ac:dyDescent="0.25">
      <c r="B112" s="35" t="s">
        <v>84</v>
      </c>
      <c r="C112" s="38"/>
      <c r="D112" s="10" t="s">
        <v>61</v>
      </c>
      <c r="E112" s="80">
        <v>-2.1100000000000001E-2</v>
      </c>
      <c r="F112" s="10">
        <f>MATCH($D112,FAC_TOTALS_APTA!$A$2:$BK$2,)</f>
        <v>20</v>
      </c>
      <c r="G112" s="45">
        <f>VLOOKUP(G101,FAC_TOTALS_APTA!$A$4:$BK$120,$F112,FALSE)</f>
        <v>1</v>
      </c>
      <c r="H112" s="45">
        <f>VLOOKUP(H101,FAC_TOTALS_APTA!$A$4:$BK$120,$F112,FALSE)</f>
        <v>7</v>
      </c>
      <c r="I112" s="41">
        <f t="shared" si="24"/>
        <v>6</v>
      </c>
      <c r="J112" s="42" t="str">
        <f t="shared" si="25"/>
        <v/>
      </c>
      <c r="K112" s="42" t="str">
        <f t="shared" si="26"/>
        <v>YEARS_SINCE_TNC_BUS_FAC</v>
      </c>
      <c r="L112" s="10">
        <f>MATCH($K112,FAC_TOTALS_APTA!$A$2:$BI$2,)</f>
        <v>31</v>
      </c>
      <c r="M112" s="39">
        <f>IF(M101=0,0,VLOOKUP(M101,FAC_TOTALS_APTA!$A$4:$BK$120,$L112,FALSE))</f>
        <v>-25373142.058172099</v>
      </c>
      <c r="N112" s="39">
        <f>IF(N101=0,0,VLOOKUP(N101,FAC_TOTALS_APTA!$A$4:$BK$120,$L112,FALSE))</f>
        <v>-25847583.431535199</v>
      </c>
      <c r="O112" s="39">
        <f>IF(O101=0,0,VLOOKUP(O101,FAC_TOTALS_APTA!$A$4:$BK$120,$L112,FALSE))</f>
        <v>-25691440.1419641</v>
      </c>
      <c r="P112" s="39">
        <f>IF(P101=0,0,VLOOKUP(P101,FAC_TOTALS_APTA!$A$4:$BK$120,$L112,FALSE))</f>
        <v>-24998363.326262102</v>
      </c>
      <c r="Q112" s="39">
        <f>IF(Q101=0,0,VLOOKUP(Q101,FAC_TOTALS_APTA!$A$4:$BK$120,$L112,FALSE))</f>
        <v>-25033063.972452801</v>
      </c>
      <c r="R112" s="39">
        <f>IF(R101=0,0,VLOOKUP(R101,FAC_TOTALS_APTA!$A$4:$BK$120,$L112,FALSE))</f>
        <v>-23702271.390424401</v>
      </c>
      <c r="S112" s="39">
        <f>IF(S101=0,0,VLOOKUP(S101,FAC_TOTALS_APTA!$A$4:$BK$120,$L112,FALSE))</f>
        <v>0</v>
      </c>
      <c r="T112" s="39">
        <f>IF(T101=0,0,VLOOKUP(T101,FAC_TOTALS_APTA!$A$4:$BK$120,$L112,FALSE))</f>
        <v>0</v>
      </c>
      <c r="U112" s="39">
        <f>IF(U101=0,0,VLOOKUP(U101,FAC_TOTALS_APTA!$A$4:$BK$120,$L112,FALSE))</f>
        <v>0</v>
      </c>
      <c r="V112" s="39">
        <f>IF(V101=0,0,VLOOKUP(V101,FAC_TOTALS_APTA!$A$4:$BK$120,$L112,FALSE))</f>
        <v>0</v>
      </c>
      <c r="W112" s="39">
        <f>IF(W101=0,0,VLOOKUP(W101,FAC_TOTALS_APTA!$A$4:$BK$120,$L112,FALSE))</f>
        <v>0</v>
      </c>
      <c r="X112" s="39">
        <f>IF(X101=0,0,VLOOKUP(X101,FAC_TOTALS_APTA!$A$4:$BK$120,$L112,FALSE))</f>
        <v>0</v>
      </c>
      <c r="Y112" s="39">
        <f>IF(Y101=0,0,VLOOKUP(Y101,FAC_TOTALS_APTA!$A$4:$BK$120,$L112,FALSE))</f>
        <v>0</v>
      </c>
      <c r="Z112" s="39">
        <f>IF(Z101=0,0,VLOOKUP(Z101,FAC_TOTALS_APTA!$A$4:$BK$120,$L112,FALSE))</f>
        <v>0</v>
      </c>
      <c r="AA112" s="39">
        <f>IF(AA101=0,0,VLOOKUP(AA101,FAC_TOTALS_APTA!$A$4:$BK$120,$L112,FALSE))</f>
        <v>0</v>
      </c>
      <c r="AB112" s="39">
        <f>IF(AB101=0,0,VLOOKUP(AB101,FAC_TOTALS_APTA!$A$4:$BK$120,$L112,FALSE))</f>
        <v>0</v>
      </c>
      <c r="AC112" s="43">
        <f t="shared" si="27"/>
        <v>-150645864.32081071</v>
      </c>
      <c r="AD112" s="43">
        <f>AE112*G119</f>
        <v>-149486742.43544918</v>
      </c>
      <c r="AE112" s="44">
        <f>AC112/G117</f>
        <v>-0.12691258408392408</v>
      </c>
    </row>
    <row r="113" spans="2:31" x14ac:dyDescent="0.25">
      <c r="B113" s="14" t="s">
        <v>85</v>
      </c>
      <c r="C113" s="37"/>
      <c r="D113" s="11" t="s">
        <v>79</v>
      </c>
      <c r="E113" s="81">
        <v>-3.6999999999999998E-2</v>
      </c>
      <c r="F113" s="11">
        <f>MATCH($D113,FAC_TOTALS_APTA!$A$2:$BK$2,)</f>
        <v>21</v>
      </c>
      <c r="G113" s="48">
        <f>VLOOKUP(G101,FAC_TOTALS_APTA!$A$4:$BK$120,$F113,FALSE)</f>
        <v>0</v>
      </c>
      <c r="H113" s="48">
        <f>VLOOKUP(H101,FAC_TOTALS_APTA!$A$4:$BK$120,$F113,FALSE)</f>
        <v>1</v>
      </c>
      <c r="I113" s="49" t="str">
        <f t="shared" si="24"/>
        <v>-</v>
      </c>
      <c r="J113" s="50" t="str">
        <f t="shared" si="25"/>
        <v/>
      </c>
      <c r="K113" s="50" t="str">
        <f t="shared" si="26"/>
        <v>scooter_flag_FAC</v>
      </c>
      <c r="L113" s="11">
        <f>MATCH($K113,FAC_TOTALS_APTA!$A$2:$BI$2,)</f>
        <v>32</v>
      </c>
      <c r="M113" s="51">
        <f>IF(M101=0,0,VLOOKUP(M101,FAC_TOTALS_APTA!$A$4:$BK$120,$L113,FALSE))</f>
        <v>0</v>
      </c>
      <c r="N113" s="51">
        <f>IF(N101=0,0,VLOOKUP(N101,FAC_TOTALS_APTA!$A$4:$BK$120,$L113,FALSE))</f>
        <v>0</v>
      </c>
      <c r="O113" s="51">
        <f>IF(O101=0,0,VLOOKUP(O101,FAC_TOTALS_APTA!$A$4:$BK$120,$L113,FALSE))</f>
        <v>0</v>
      </c>
      <c r="P113" s="51">
        <f>IF(P101=0,0,VLOOKUP(P101,FAC_TOTALS_APTA!$A$4:$BK$120,$L113,FALSE))</f>
        <v>0</v>
      </c>
      <c r="Q113" s="51">
        <f>IF(Q101=0,0,VLOOKUP(Q101,FAC_TOTALS_APTA!$A$4:$BK$120,$L113,FALSE))</f>
        <v>0</v>
      </c>
      <c r="R113" s="51">
        <f>IF(R101=0,0,VLOOKUP(R101,FAC_TOTALS_APTA!$A$4:$BK$120,$L113,FALSE))</f>
        <v>-26561744.1625586</v>
      </c>
      <c r="S113" s="51">
        <f>IF(S101=0,0,VLOOKUP(S101,FAC_TOTALS_APTA!$A$4:$BK$120,$L113,FALSE))</f>
        <v>0</v>
      </c>
      <c r="T113" s="51">
        <f>IF(T101=0,0,VLOOKUP(T101,FAC_TOTALS_APTA!$A$4:$BK$120,$L113,FALSE))</f>
        <v>0</v>
      </c>
      <c r="U113" s="51">
        <f>IF(U101=0,0,VLOOKUP(U101,FAC_TOTALS_APTA!$A$4:$BK$120,$L113,FALSE))</f>
        <v>0</v>
      </c>
      <c r="V113" s="51">
        <f>IF(V101=0,0,VLOOKUP(V101,FAC_TOTALS_APTA!$A$4:$BK$120,$L113,FALSE))</f>
        <v>0</v>
      </c>
      <c r="W113" s="51">
        <f>IF(W101=0,0,VLOOKUP(W101,FAC_TOTALS_APTA!$A$4:$BK$120,$L113,FALSE))</f>
        <v>0</v>
      </c>
      <c r="X113" s="51">
        <f>IF(X101=0,0,VLOOKUP(X101,FAC_TOTALS_APTA!$A$4:$BK$120,$L113,FALSE))</f>
        <v>0</v>
      </c>
      <c r="Y113" s="51">
        <f>IF(Y101=0,0,VLOOKUP(Y101,FAC_TOTALS_APTA!$A$4:$BK$120,$L113,FALSE))</f>
        <v>0</v>
      </c>
      <c r="Z113" s="51">
        <f>IF(Z101=0,0,VLOOKUP(Z101,FAC_TOTALS_APTA!$A$4:$BK$120,$L113,FALSE))</f>
        <v>0</v>
      </c>
      <c r="AA113" s="51">
        <f>IF(AA101=0,0,VLOOKUP(AA101,FAC_TOTALS_APTA!$A$4:$BK$120,$L113,FALSE))</f>
        <v>0</v>
      </c>
      <c r="AB113" s="51">
        <f>IF(AB101=0,0,VLOOKUP(AB101,FAC_TOTALS_APTA!$A$4:$BK$120,$L113,FALSE))</f>
        <v>0</v>
      </c>
      <c r="AC113" s="52">
        <f t="shared" si="27"/>
        <v>-26561744.1625586</v>
      </c>
      <c r="AD113" s="52">
        <f>AE113*G119</f>
        <v>-26357368.827656407</v>
      </c>
      <c r="AE113" s="53">
        <f>AC113/G117</f>
        <v>-2.237711340198215E-2</v>
      </c>
    </row>
    <row r="114" spans="2:31" x14ac:dyDescent="0.25">
      <c r="B114" s="54" t="s">
        <v>93</v>
      </c>
      <c r="C114" s="55"/>
      <c r="D114" s="54" t="s">
        <v>81</v>
      </c>
      <c r="E114" s="56"/>
      <c r="F114" s="57"/>
      <c r="G114" s="58"/>
      <c r="H114" s="58"/>
      <c r="I114" s="59"/>
      <c r="J114" s="60"/>
      <c r="K114" s="60" t="str">
        <f t="shared" ref="K114" si="28">CONCATENATE(D114,J114,"_FAC")</f>
        <v>New_Reporter_FAC</v>
      </c>
      <c r="L114" s="57">
        <f>MATCH($K114,FAC_TOTALS_APTA!$A$2:$BI$2,)</f>
        <v>36</v>
      </c>
      <c r="M114" s="58">
        <f>IF(M101=0,0,VLOOKUP(M101,FAC_TOTALS_APTA!$A$4:$BK$120,$L114,FALSE))</f>
        <v>0</v>
      </c>
      <c r="N114" s="58">
        <f>IF(N101=0,0,VLOOKUP(N101,FAC_TOTALS_APTA!$A$4:$BK$120,$L114,FALSE))</f>
        <v>0</v>
      </c>
      <c r="O114" s="58">
        <f>IF(O101=0,0,VLOOKUP(O101,FAC_TOTALS_APTA!$A$4:$BK$120,$L114,FALSE))</f>
        <v>0</v>
      </c>
      <c r="P114" s="58">
        <f>IF(P101=0,0,VLOOKUP(P101,FAC_TOTALS_APTA!$A$4:$BK$120,$L114,FALSE))</f>
        <v>0</v>
      </c>
      <c r="Q114" s="58">
        <f>IF(Q101=0,0,VLOOKUP(Q101,FAC_TOTALS_APTA!$A$4:$BK$120,$L114,FALSE))</f>
        <v>0</v>
      </c>
      <c r="R114" s="58">
        <f>IF(R101=0,0,VLOOKUP(R101,FAC_TOTALS_APTA!$A$4:$BK$120,$L114,FALSE))</f>
        <v>0</v>
      </c>
      <c r="S114" s="58">
        <f>IF(S101=0,0,VLOOKUP(S101,FAC_TOTALS_APTA!$A$4:$BK$120,$L114,FALSE))</f>
        <v>0</v>
      </c>
      <c r="T114" s="58">
        <f>IF(T101=0,0,VLOOKUP(T101,FAC_TOTALS_APTA!$A$4:$BK$120,$L114,FALSE))</f>
        <v>0</v>
      </c>
      <c r="U114" s="58">
        <f>IF(U101=0,0,VLOOKUP(U101,FAC_TOTALS_APTA!$A$4:$BK$120,$L114,FALSE))</f>
        <v>0</v>
      </c>
      <c r="V114" s="58">
        <f>IF(V101=0,0,VLOOKUP(V101,FAC_TOTALS_APTA!$A$4:$BK$120,$L114,FALSE))</f>
        <v>0</v>
      </c>
      <c r="W114" s="58">
        <f>IF(W101=0,0,VLOOKUP(W101,FAC_TOTALS_APTA!$A$4:$BK$120,$L114,FALSE))</f>
        <v>0</v>
      </c>
      <c r="X114" s="58">
        <f>IF(X101=0,0,VLOOKUP(X101,FAC_TOTALS_APTA!$A$4:$BK$120,$L114,FALSE))</f>
        <v>0</v>
      </c>
      <c r="Y114" s="58">
        <f>IF(Y101=0,0,VLOOKUP(Y101,FAC_TOTALS_APTA!$A$4:$BK$120,$L114,FALSE))</f>
        <v>0</v>
      </c>
      <c r="Z114" s="58">
        <f>IF(Z101=0,0,VLOOKUP(Z101,FAC_TOTALS_APTA!$A$4:$BK$120,$L114,FALSE))</f>
        <v>0</v>
      </c>
      <c r="AA114" s="58">
        <f>IF(AA101=0,0,VLOOKUP(AA101,FAC_TOTALS_APTA!$A$4:$BK$120,$L114,FALSE))</f>
        <v>0</v>
      </c>
      <c r="AB114" s="58">
        <f>IF(AB101=0,0,VLOOKUP(AB101,FAC_TOTALS_APTA!$A$4:$BK$120,$L114,FALSE))</f>
        <v>0</v>
      </c>
      <c r="AC114" s="61">
        <f>SUM(M114:AB114)</f>
        <v>0</v>
      </c>
      <c r="AD114" s="61">
        <f>AC114</f>
        <v>0</v>
      </c>
      <c r="AE114" s="62">
        <f>AC114/G119</f>
        <v>0</v>
      </c>
    </row>
    <row r="115" spans="2:31" ht="15.75" customHeight="1" x14ac:dyDescent="0.25">
      <c r="B115" s="35"/>
      <c r="C115" s="10"/>
      <c r="D115" s="10"/>
      <c r="E115" s="10"/>
      <c r="F115" s="10"/>
      <c r="G115" s="10"/>
      <c r="H115" s="10"/>
      <c r="I115" s="63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43"/>
      <c r="AE115" s="10"/>
    </row>
    <row r="116" spans="2:31" x14ac:dyDescent="0.25">
      <c r="B116" s="35" t="s">
        <v>56</v>
      </c>
      <c r="C116" s="38"/>
      <c r="D116" s="10"/>
      <c r="E116" s="40"/>
      <c r="F116" s="10"/>
      <c r="G116" s="39"/>
      <c r="H116" s="39"/>
      <c r="I116" s="41"/>
      <c r="J116" s="42"/>
      <c r="K116" s="50"/>
      <c r="L116" s="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43">
        <f>SUM(AC103:AC114)</f>
        <v>-161936999.0086965</v>
      </c>
      <c r="AD116" s="43">
        <f>SUM(AD103:AD114)</f>
        <v>-160690999.19020152</v>
      </c>
      <c r="AE116" s="44">
        <f>AC116/G119</f>
        <v>-0.13748271363839604</v>
      </c>
    </row>
    <row r="117" spans="2:31" ht="15.75" hidden="1" customHeight="1" x14ac:dyDescent="0.25">
      <c r="B117" s="12" t="s">
        <v>28</v>
      </c>
      <c r="C117" s="64"/>
      <c r="D117" s="13" t="s">
        <v>7</v>
      </c>
      <c r="E117" s="65"/>
      <c r="F117" s="13">
        <f>MATCH($D117,FAC_TOTALS_APTA!$A$2:$BI$2,)</f>
        <v>9</v>
      </c>
      <c r="G117" s="66">
        <f>VLOOKUP(G101,FAC_TOTALS_APTA!$A$4:$BK$120,$F117,FALSE)</f>
        <v>1187004940.5123799</v>
      </c>
      <c r="H117" s="66">
        <f>VLOOKUP(H101,FAC_TOTALS_APTA!$A$4:$BI$120,$F117,FALSE)</f>
        <v>1019368943.57813</v>
      </c>
      <c r="I117" s="67">
        <f t="shared" ref="I117" si="29">H117/G117-1</f>
        <v>-0.14122603134397105</v>
      </c>
      <c r="J117" s="68"/>
      <c r="K117" s="50"/>
      <c r="L117" s="11"/>
      <c r="M117" s="69">
        <f>SUM(M103:M109)</f>
        <v>102695950.57993084</v>
      </c>
      <c r="N117" s="69">
        <f>SUM(N103:N109)</f>
        <v>15522466.96450394</v>
      </c>
      <c r="O117" s="69">
        <f>SUM(O103:O109)</f>
        <v>-69406187.51703015</v>
      </c>
      <c r="P117" s="69">
        <f>SUM(P103:P109)</f>
        <v>-25584183.355737314</v>
      </c>
      <c r="Q117" s="69">
        <f>SUM(Q103:Q109)</f>
        <v>3280316.5226752791</v>
      </c>
      <c r="R117" s="69">
        <f>SUM(R103:R109)</f>
        <v>18514800.701762162</v>
      </c>
      <c r="S117" s="69">
        <f>SUM(S103:S109)</f>
        <v>0</v>
      </c>
      <c r="T117" s="69">
        <f>SUM(T103:T109)</f>
        <v>0</v>
      </c>
      <c r="U117" s="69">
        <f>SUM(U103:U109)</f>
        <v>0</v>
      </c>
      <c r="V117" s="69">
        <f>SUM(V103:V109)</f>
        <v>0</v>
      </c>
      <c r="W117" s="69">
        <f>SUM(W103:W109)</f>
        <v>0</v>
      </c>
      <c r="X117" s="69">
        <f>SUM(X103:X109)</f>
        <v>0</v>
      </c>
      <c r="Y117" s="69">
        <f>SUM(Y103:Y109)</f>
        <v>0</v>
      </c>
      <c r="Z117" s="69">
        <f>SUM(Z103:Z109)</f>
        <v>0</v>
      </c>
      <c r="AA117" s="69">
        <f>SUM(AA103:AA109)</f>
        <v>0</v>
      </c>
      <c r="AB117" s="69">
        <f>SUM(AB103:AB109)</f>
        <v>0</v>
      </c>
      <c r="AC117" s="70"/>
      <c r="AD117" s="70"/>
      <c r="AE117" s="71"/>
    </row>
    <row r="118" spans="2:31" ht="13.5" thickBot="1" x14ac:dyDescent="0.3">
      <c r="B118" s="15" t="s">
        <v>59</v>
      </c>
      <c r="C118" s="153"/>
      <c r="D118" s="33"/>
      <c r="E118" s="154"/>
      <c r="F118" s="33"/>
      <c r="G118" s="73"/>
      <c r="H118" s="73"/>
      <c r="I118" s="74"/>
      <c r="J118" s="75"/>
      <c r="K118" s="75"/>
      <c r="L118" s="33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55"/>
      <c r="AA118" s="155"/>
      <c r="AB118" s="155"/>
      <c r="AC118" s="76">
        <f>AC119-AC116</f>
        <v>91529763.008696496</v>
      </c>
      <c r="AD118" s="76"/>
      <c r="AE118" s="77">
        <f>AE119-AE116</f>
        <v>7.7707752237887839E-2</v>
      </c>
    </row>
    <row r="119" spans="2:31" ht="13.5" hidden="1" customHeight="1" thickBot="1" x14ac:dyDescent="0.3">
      <c r="B119" s="15" t="s">
        <v>89</v>
      </c>
      <c r="C119" s="33"/>
      <c r="D119" s="33" t="s">
        <v>5</v>
      </c>
      <c r="E119" s="33"/>
      <c r="F119" s="33">
        <f>MATCH($D119,FAC_TOTALS_APTA!$A$2:$BI$2,)</f>
        <v>7</v>
      </c>
      <c r="G119" s="73">
        <f>VLOOKUP(G101,FAC_TOTALS_APTA!$A$4:$BI$120,$F119,FALSE)</f>
        <v>1177871709.99999</v>
      </c>
      <c r="H119" s="73">
        <f>VLOOKUP(H101,FAC_TOTALS_APTA!$A$4:$BI$120,$F119,FALSE)</f>
        <v>1107464473.99999</v>
      </c>
      <c r="I119" s="74">
        <f t="shared" ref="I119" si="30">H119/G119-1</f>
        <v>-5.9774961400508198E-2</v>
      </c>
      <c r="J119" s="75"/>
      <c r="K119" s="75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76">
        <f>H119-G119</f>
        <v>-70407236</v>
      </c>
      <c r="AD119" s="76"/>
      <c r="AE119" s="77">
        <f>I119</f>
        <v>-5.9774961400508198E-2</v>
      </c>
    </row>
    <row r="120" spans="2:31" ht="14.25" thickTop="1" thickBot="1" x14ac:dyDescent="0.3">
      <c r="B120" s="140" t="s">
        <v>96</v>
      </c>
      <c r="C120" s="141"/>
      <c r="D120" s="141"/>
      <c r="E120" s="142"/>
      <c r="F120" s="141"/>
      <c r="G120" s="143"/>
      <c r="H120" s="143"/>
      <c r="I120" s="144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5">
        <f>AE119</f>
        <v>-5.9774961400508198E-2</v>
      </c>
    </row>
    <row r="121" spans="2:31" ht="13.5" thickTop="1" x14ac:dyDescent="0.25"/>
  </sheetData>
  <mergeCells count="8">
    <mergeCell ref="G98:I98"/>
    <mergeCell ref="AC98:AE98"/>
    <mergeCell ref="G8:I8"/>
    <mergeCell ref="AC8:AE8"/>
    <mergeCell ref="G38:I38"/>
    <mergeCell ref="AC38:AE38"/>
    <mergeCell ref="G68:I68"/>
    <mergeCell ref="AC68:AE6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2"/>
  <sheetViews>
    <sheetView showGridLines="0" workbookViewId="0">
      <selection activeCell="A54" sqref="A52:XFD54"/>
    </sheetView>
  </sheetViews>
  <sheetFormatPr defaultColWidth="11" defaultRowHeight="12.75" x14ac:dyDescent="0.25"/>
  <cols>
    <col min="1" max="1" width="11" style="16"/>
    <col min="2" max="2" width="26.875" style="17" bestFit="1" customWidth="1"/>
    <col min="3" max="3" width="6.5" style="18" customWidth="1"/>
    <col min="4" max="4" width="25.375" style="18" hidden="1" customWidth="1"/>
    <col min="5" max="5" width="5" style="19" customWidth="1"/>
    <col min="6" max="6" width="11" style="18" hidden="1" customWidth="1"/>
    <col min="7" max="8" width="10.5" style="18" customWidth="1"/>
    <col min="9" max="9" width="6.5" style="20" bestFit="1" customWidth="1"/>
    <col min="10" max="10" width="11" style="18" hidden="1" customWidth="1"/>
    <col min="11" max="11" width="24.625" style="18" hidden="1" customWidth="1"/>
    <col min="12" max="12" width="12.625" style="18" hidden="1" customWidth="1"/>
    <col min="13" max="13" width="13.625" style="18" hidden="1" customWidth="1"/>
    <col min="14" max="14" width="13.125" style="18" hidden="1" customWidth="1"/>
    <col min="15" max="15" width="11.125" style="18" hidden="1" customWidth="1"/>
    <col min="16" max="28" width="11.625" style="18" hidden="1" customWidth="1"/>
    <col min="29" max="29" width="16.5" style="18" hidden="1" customWidth="1"/>
    <col min="30" max="30" width="11" style="18" hidden="1" customWidth="1"/>
    <col min="31" max="31" width="11.625" style="18" customWidth="1"/>
    <col min="32" max="32" width="15.375" style="16" customWidth="1"/>
    <col min="33" max="16384" width="11" style="18"/>
  </cols>
  <sheetData>
    <row r="1" spans="1:32" x14ac:dyDescent="0.25">
      <c r="B1" s="17" t="s">
        <v>72</v>
      </c>
      <c r="C1" s="18">
        <v>2012</v>
      </c>
    </row>
    <row r="2" spans="1:32" x14ac:dyDescent="0.25">
      <c r="B2" s="17" t="s">
        <v>73</v>
      </c>
      <c r="C2" s="18">
        <v>2018</v>
      </c>
    </row>
    <row r="3" spans="1:32" x14ac:dyDescent="0.25">
      <c r="B3" s="21" t="s">
        <v>54</v>
      </c>
      <c r="C3" s="22"/>
      <c r="D3" s="22"/>
      <c r="E3" s="23"/>
      <c r="F3" s="22"/>
      <c r="G3" s="22"/>
      <c r="H3" s="22"/>
      <c r="I3" s="24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2" x14ac:dyDescent="0.25">
      <c r="B4" s="25" t="s">
        <v>21</v>
      </c>
      <c r="C4" s="26" t="s">
        <v>22</v>
      </c>
      <c r="D4" s="16"/>
      <c r="E4" s="10"/>
      <c r="F4" s="16"/>
      <c r="G4" s="16"/>
      <c r="H4" s="16"/>
      <c r="I4" s="27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 spans="1:32" x14ac:dyDescent="0.25">
      <c r="B5" s="25"/>
      <c r="C5" s="26"/>
      <c r="D5" s="16"/>
      <c r="E5" s="10"/>
      <c r="F5" s="16"/>
      <c r="G5" s="16"/>
      <c r="H5" s="16"/>
      <c r="I5" s="2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2" x14ac:dyDescent="0.25">
      <c r="B6" s="28" t="s">
        <v>20</v>
      </c>
      <c r="C6" s="29">
        <v>1</v>
      </c>
      <c r="D6" s="16"/>
      <c r="E6" s="10"/>
      <c r="F6" s="16"/>
      <c r="G6" s="16"/>
      <c r="H6" s="16"/>
      <c r="I6" s="27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2" ht="13.5" thickBot="1" x14ac:dyDescent="0.3">
      <c r="B7" s="30" t="s">
        <v>68</v>
      </c>
      <c r="C7" s="31">
        <v>1</v>
      </c>
      <c r="D7" s="32"/>
      <c r="E7" s="33"/>
      <c r="F7" s="32"/>
      <c r="G7" s="32"/>
      <c r="H7" s="32"/>
      <c r="I7" s="34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</row>
    <row r="8" spans="1:32" ht="13.5" thickTop="1" x14ac:dyDescent="0.25">
      <c r="B8" s="35"/>
      <c r="C8" s="10"/>
      <c r="D8" s="10"/>
      <c r="E8" s="10"/>
      <c r="F8" s="10"/>
      <c r="G8" s="167" t="s">
        <v>90</v>
      </c>
      <c r="H8" s="167"/>
      <c r="I8" s="167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167" t="s">
        <v>97</v>
      </c>
      <c r="AD8" s="167"/>
      <c r="AE8" s="167"/>
    </row>
    <row r="9" spans="1:32" x14ac:dyDescent="0.25">
      <c r="B9" s="14" t="s">
        <v>23</v>
      </c>
      <c r="C9" s="37" t="s">
        <v>24</v>
      </c>
      <c r="D9" s="11" t="s">
        <v>25</v>
      </c>
      <c r="E9" s="11" t="s">
        <v>55</v>
      </c>
      <c r="F9" s="11"/>
      <c r="G9" s="37">
        <f>$C$1</f>
        <v>2012</v>
      </c>
      <c r="H9" s="37">
        <f>$C$2</f>
        <v>2018</v>
      </c>
      <c r="I9" s="37" t="s">
        <v>51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 t="s">
        <v>95</v>
      </c>
      <c r="AD9" s="37" t="s">
        <v>53</v>
      </c>
      <c r="AE9" s="37" t="s">
        <v>51</v>
      </c>
    </row>
    <row r="10" spans="1:32" s="19" customFormat="1" hidden="1" x14ac:dyDescent="0.25">
      <c r="A10" s="10"/>
      <c r="B10" s="35"/>
      <c r="C10" s="38"/>
      <c r="D10" s="10"/>
      <c r="E10" s="10"/>
      <c r="F10" s="10"/>
      <c r="G10" s="10"/>
      <c r="H10" s="10"/>
      <c r="I10" s="38"/>
      <c r="J10" s="10"/>
      <c r="K10" s="10"/>
      <c r="L10" s="10"/>
      <c r="M10" s="10">
        <v>1</v>
      </c>
      <c r="N10" s="10">
        <v>2</v>
      </c>
      <c r="O10" s="10">
        <v>3</v>
      </c>
      <c r="P10" s="10">
        <v>4</v>
      </c>
      <c r="Q10" s="10">
        <v>5</v>
      </c>
      <c r="R10" s="10">
        <v>6</v>
      </c>
      <c r="S10" s="10">
        <v>7</v>
      </c>
      <c r="T10" s="10">
        <v>8</v>
      </c>
      <c r="U10" s="10">
        <v>9</v>
      </c>
      <c r="V10" s="10">
        <v>10</v>
      </c>
      <c r="W10" s="10">
        <v>11</v>
      </c>
      <c r="X10" s="10">
        <v>12</v>
      </c>
      <c r="Y10" s="10">
        <v>13</v>
      </c>
      <c r="Z10" s="10">
        <v>14</v>
      </c>
      <c r="AA10" s="10">
        <v>15</v>
      </c>
      <c r="AB10" s="10">
        <v>16</v>
      </c>
      <c r="AC10" s="10"/>
      <c r="AD10" s="10"/>
      <c r="AE10" s="10"/>
      <c r="AF10" s="10"/>
    </row>
    <row r="11" spans="1:32" hidden="1" x14ac:dyDescent="0.25">
      <c r="B11" s="35"/>
      <c r="C11" s="38"/>
      <c r="D11" s="10"/>
      <c r="E11" s="10"/>
      <c r="F11" s="10"/>
      <c r="G11" s="10" t="str">
        <f>CONCATENATE($C6,"_",$C7,"_",G9)</f>
        <v>1_1_2012</v>
      </c>
      <c r="H11" s="10" t="str">
        <f>CONCATENATE($C6,"_",$C7,"_",H9)</f>
        <v>1_1_2018</v>
      </c>
      <c r="I11" s="38"/>
      <c r="J11" s="10"/>
      <c r="K11" s="10"/>
      <c r="L11" s="10"/>
      <c r="M11" s="10" t="str">
        <f>IF($G9+M10&gt;$H9,0,CONCATENATE($C6,"_",$C7,"_",$G9+M10))</f>
        <v>1_1_2013</v>
      </c>
      <c r="N11" s="10" t="str">
        <f t="shared" ref="N11:AB11" si="0">IF($G9+N10&gt;$H9,0,CONCATENATE($C6,"_",$C7,"_",$G9+N10))</f>
        <v>1_1_2014</v>
      </c>
      <c r="O11" s="10" t="str">
        <f t="shared" si="0"/>
        <v>1_1_2015</v>
      </c>
      <c r="P11" s="10" t="str">
        <f t="shared" si="0"/>
        <v>1_1_2016</v>
      </c>
      <c r="Q11" s="10" t="str">
        <f t="shared" si="0"/>
        <v>1_1_2017</v>
      </c>
      <c r="R11" s="10" t="str">
        <f t="shared" si="0"/>
        <v>1_1_2018</v>
      </c>
      <c r="S11" s="10">
        <f t="shared" si="0"/>
        <v>0</v>
      </c>
      <c r="T11" s="10">
        <f t="shared" si="0"/>
        <v>0</v>
      </c>
      <c r="U11" s="10">
        <f t="shared" si="0"/>
        <v>0</v>
      </c>
      <c r="V11" s="10">
        <f t="shared" si="0"/>
        <v>0</v>
      </c>
      <c r="W11" s="10">
        <f t="shared" si="0"/>
        <v>0</v>
      </c>
      <c r="X11" s="10">
        <f t="shared" si="0"/>
        <v>0</v>
      </c>
      <c r="Y11" s="10">
        <f t="shared" si="0"/>
        <v>0</v>
      </c>
      <c r="Z11" s="10">
        <f t="shared" si="0"/>
        <v>0</v>
      </c>
      <c r="AA11" s="10">
        <f t="shared" si="0"/>
        <v>0</v>
      </c>
      <c r="AB11" s="10">
        <f t="shared" si="0"/>
        <v>0</v>
      </c>
      <c r="AC11" s="10"/>
      <c r="AD11" s="10"/>
      <c r="AE11" s="10"/>
    </row>
    <row r="12" spans="1:32" hidden="1" x14ac:dyDescent="0.25">
      <c r="B12" s="35"/>
      <c r="C12" s="38"/>
      <c r="D12" s="10"/>
      <c r="E12" s="10"/>
      <c r="F12" s="10" t="s">
        <v>52</v>
      </c>
      <c r="G12" s="39"/>
      <c r="H12" s="39"/>
      <c r="I12" s="38"/>
      <c r="J12" s="10"/>
      <c r="K12" s="10"/>
      <c r="L12" s="10" t="s">
        <v>52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2" s="19" customFormat="1" hidden="1" x14ac:dyDescent="0.25">
      <c r="A13" s="10"/>
      <c r="B13" s="35" t="s">
        <v>67</v>
      </c>
      <c r="C13" s="38" t="s">
        <v>26</v>
      </c>
      <c r="D13" s="10" t="s">
        <v>106</v>
      </c>
      <c r="E13" s="80">
        <v>0.86939999999999995</v>
      </c>
      <c r="F13" s="10">
        <f>MATCH($D13,FAC_TOTALS_APTA!$A$2:$BK$2,)</f>
        <v>11</v>
      </c>
      <c r="G13" s="39">
        <f>VLOOKUP(G11,FAC_TOTALS_APTA!$A$4:$BK$120,$F13,FALSE)</f>
        <v>0</v>
      </c>
      <c r="H13" s="39">
        <f>VLOOKUP(H11,FAC_TOTALS_APTA!$A$4:$BK$120,$F13,FALSE)</f>
        <v>0</v>
      </c>
      <c r="I13" s="41" t="str">
        <f>IFERROR(H13/G13-1,"-")</f>
        <v>-</v>
      </c>
      <c r="J13" s="42" t="str">
        <f>IF(C13="Log","_log","")</f>
        <v>_log</v>
      </c>
      <c r="K13" s="42" t="str">
        <f>CONCATENATE(D13,J13,"_FAC")</f>
        <v>VRM_ADJ_BUS_log_FAC</v>
      </c>
      <c r="L13" s="10">
        <f>MATCH($K13,FAC_TOTALS_APTA!$A$2:$BI$2,)</f>
        <v>22</v>
      </c>
      <c r="M13" s="39">
        <f>IF(M11=0,0,VLOOKUP(M11,FAC_TOTALS_APTA!$A$4:$BK$120,$L13,FALSE))</f>
        <v>0</v>
      </c>
      <c r="N13" s="39">
        <f>IF(N11=0,0,VLOOKUP(N11,FAC_TOTALS_APTA!$A$4:$BK$120,$L13,FALSE))</f>
        <v>0</v>
      </c>
      <c r="O13" s="39">
        <f>IF(O11=0,0,VLOOKUP(O11,FAC_TOTALS_APTA!$A$4:$BK$120,$L13,FALSE))</f>
        <v>0</v>
      </c>
      <c r="P13" s="39">
        <f>IF(P11=0,0,VLOOKUP(P11,FAC_TOTALS_APTA!$A$4:$BK$120,$L13,FALSE))</f>
        <v>0</v>
      </c>
      <c r="Q13" s="39">
        <f>IF(Q11=0,0,VLOOKUP(Q11,FAC_TOTALS_APTA!$A$4:$BK$120,$L13,FALSE))</f>
        <v>0</v>
      </c>
      <c r="R13" s="39">
        <f>IF(R11=0,0,VLOOKUP(R11,FAC_TOTALS_APTA!$A$4:$BK$120,$L13,FALSE))</f>
        <v>0</v>
      </c>
      <c r="S13" s="39">
        <f>IF(S11=0,0,VLOOKUP(S11,FAC_TOTALS_APTA!$A$4:$BK$120,$L13,FALSE))</f>
        <v>0</v>
      </c>
      <c r="T13" s="39">
        <f>IF(T11=0,0,VLOOKUP(T11,FAC_TOTALS_APTA!$A$4:$BK$120,$L13,FALSE))</f>
        <v>0</v>
      </c>
      <c r="U13" s="39">
        <f>IF(U11=0,0,VLOOKUP(U11,FAC_TOTALS_APTA!$A$4:$BK$120,$L13,FALSE))</f>
        <v>0</v>
      </c>
      <c r="V13" s="39">
        <f>IF(V11=0,0,VLOOKUP(V11,FAC_TOTALS_APTA!$A$4:$BK$120,$L13,FALSE))</f>
        <v>0</v>
      </c>
      <c r="W13" s="39">
        <f>IF(W11=0,0,VLOOKUP(W11,FAC_TOTALS_APTA!$A$4:$BK$120,$L13,FALSE))</f>
        <v>0</v>
      </c>
      <c r="X13" s="39">
        <f>IF(X11=0,0,VLOOKUP(X11,FAC_TOTALS_APTA!$A$4:$BK$120,$L13,FALSE))</f>
        <v>0</v>
      </c>
      <c r="Y13" s="39">
        <f>IF(Y11=0,0,VLOOKUP(Y11,FAC_TOTALS_APTA!$A$4:$BK$120,$L13,FALSE))</f>
        <v>0</v>
      </c>
      <c r="Z13" s="39">
        <f>IF(Z11=0,0,VLOOKUP(Z11,FAC_TOTALS_APTA!$A$4:$BK$120,$L13,FALSE))</f>
        <v>0</v>
      </c>
      <c r="AA13" s="39">
        <f>IF(AA11=0,0,VLOOKUP(AA11,FAC_TOTALS_APTA!$A$4:$BK$120,$L13,FALSE))</f>
        <v>0</v>
      </c>
      <c r="AB13" s="39">
        <f>IF(AB11=0,0,VLOOKUP(AB11,FAC_TOTALS_APTA!$A$4:$BK$120,$L13,FALSE))</f>
        <v>0</v>
      </c>
      <c r="AC13" s="43">
        <f>SUM(M13:AB13)</f>
        <v>0</v>
      </c>
      <c r="AD13" s="43">
        <f>AE13*G29</f>
        <v>0</v>
      </c>
      <c r="AE13" s="44">
        <f>AC13/G27</f>
        <v>0</v>
      </c>
      <c r="AF13" s="10"/>
    </row>
    <row r="14" spans="1:32" s="19" customFormat="1" x14ac:dyDescent="0.25">
      <c r="A14" s="10"/>
      <c r="B14" s="35" t="s">
        <v>67</v>
      </c>
      <c r="C14" s="38" t="s">
        <v>26</v>
      </c>
      <c r="D14" s="10" t="s">
        <v>107</v>
      </c>
      <c r="E14" s="80">
        <v>0.50180000000000002</v>
      </c>
      <c r="F14" s="10">
        <f>MATCH($D14,FAC_TOTALS_APTA!$A$2:$BK$2,)</f>
        <v>12</v>
      </c>
      <c r="G14" s="39">
        <f>VLOOKUP(G11,FAC_TOTALS_APTA!$A$4:$BK$120,$F14,FALSE)</f>
        <v>63135948.813475803</v>
      </c>
      <c r="H14" s="39">
        <f>VLOOKUP(H11,FAC_TOTALS_APTA!$A$4:$BK$120,$F14,FALSE)</f>
        <v>68982136.9899804</v>
      </c>
      <c r="I14" s="41">
        <f>IFERROR(H14/G14-1,"-")</f>
        <v>9.2596821404809182E-2</v>
      </c>
      <c r="J14" s="42" t="str">
        <f>IF(C14="Log","_log","")</f>
        <v>_log</v>
      </c>
      <c r="K14" s="42" t="str">
        <f>CONCATENATE(D14,J14,"_FAC")</f>
        <v>VRM_ADJ_RAIL_log_FAC</v>
      </c>
      <c r="L14" s="10">
        <f>MATCH($K14,FAC_TOTALS_APTA!$A$2:$BI$2,)</f>
        <v>23</v>
      </c>
      <c r="M14" s="39">
        <f>IF(M11=0,0,VLOOKUP(M11,FAC_TOTALS_APTA!$A$4:$BK$120,$L14,FALSE))</f>
        <v>17322190.9903084</v>
      </c>
      <c r="N14" s="39">
        <f>IF(N11=0,0,VLOOKUP(N11,FAC_TOTALS_APTA!$A$4:$BK$120,$L14,FALSE))</f>
        <v>31194661.892459299</v>
      </c>
      <c r="O14" s="39">
        <f>IF(O11=0,0,VLOOKUP(O11,FAC_TOTALS_APTA!$A$4:$BK$120,$L14,FALSE))</f>
        <v>17187708.4287044</v>
      </c>
      <c r="P14" s="39">
        <f>IF(P11=0,0,VLOOKUP(P11,FAC_TOTALS_APTA!$A$4:$BK$120,$L14,FALSE))</f>
        <v>15102332.670222601</v>
      </c>
      <c r="Q14" s="39">
        <f>IF(Q11=0,0,VLOOKUP(Q11,FAC_TOTALS_APTA!$A$4:$BK$120,$L14,FALSE))</f>
        <v>19549623.8779651</v>
      </c>
      <c r="R14" s="39">
        <f>IF(R11=0,0,VLOOKUP(R11,FAC_TOTALS_APTA!$A$4:$BK$120,$L14,FALSE))</f>
        <v>5856744.9855587501</v>
      </c>
      <c r="S14" s="39">
        <f>IF(S11=0,0,VLOOKUP(S11,FAC_TOTALS_APTA!$A$4:$BK$120,$L14,FALSE))</f>
        <v>0</v>
      </c>
      <c r="T14" s="39">
        <f>IF(T11=0,0,VLOOKUP(T11,FAC_TOTALS_APTA!$A$4:$BK$120,$L14,FALSE))</f>
        <v>0</v>
      </c>
      <c r="U14" s="39">
        <f>IF(U11=0,0,VLOOKUP(U11,FAC_TOTALS_APTA!$A$4:$BK$120,$L14,FALSE))</f>
        <v>0</v>
      </c>
      <c r="V14" s="39">
        <f>IF(V11=0,0,VLOOKUP(V11,FAC_TOTALS_APTA!$A$4:$BK$120,$L14,FALSE))</f>
        <v>0</v>
      </c>
      <c r="W14" s="39">
        <f>IF(W11=0,0,VLOOKUP(W11,FAC_TOTALS_APTA!$A$4:$BK$120,$L14,FALSE))</f>
        <v>0</v>
      </c>
      <c r="X14" s="39">
        <f>IF(X11=0,0,VLOOKUP(X11,FAC_TOTALS_APTA!$A$4:$BK$120,$L14,FALSE))</f>
        <v>0</v>
      </c>
      <c r="Y14" s="39">
        <f>IF(Y11=0,0,VLOOKUP(Y11,FAC_TOTALS_APTA!$A$4:$BK$120,$L14,FALSE))</f>
        <v>0</v>
      </c>
      <c r="Z14" s="39">
        <f>IF(Z11=0,0,VLOOKUP(Z11,FAC_TOTALS_APTA!$A$4:$BK$120,$L14,FALSE))</f>
        <v>0</v>
      </c>
      <c r="AA14" s="39">
        <f>IF(AA11=0,0,VLOOKUP(AA11,FAC_TOTALS_APTA!$A$4:$BK$120,$L14,FALSE))</f>
        <v>0</v>
      </c>
      <c r="AB14" s="39">
        <f>IF(AB11=0,0,VLOOKUP(AB11,FAC_TOTALS_APTA!$A$4:$BK$120,$L14,FALSE))</f>
        <v>0</v>
      </c>
      <c r="AC14" s="43">
        <f>SUM(M14:AB14)</f>
        <v>106213262.84521854</v>
      </c>
      <c r="AD14" s="43">
        <f>AE14*G29</f>
        <v>104891711.83038612</v>
      </c>
      <c r="AE14" s="44">
        <f>AC14/G27</f>
        <v>6.8645257492011016E-2</v>
      </c>
      <c r="AF14" s="10"/>
    </row>
    <row r="15" spans="1:32" s="19" customFormat="1" x14ac:dyDescent="0.25">
      <c r="A15" s="10"/>
      <c r="B15" s="35" t="s">
        <v>91</v>
      </c>
      <c r="C15" s="38" t="s">
        <v>26</v>
      </c>
      <c r="D15" s="10" t="s">
        <v>19</v>
      </c>
      <c r="E15" s="80">
        <v>-0.35909999999999997</v>
      </c>
      <c r="F15" s="10">
        <f>MATCH($D15,FAC_TOTALS_APTA!$A$2:$BK$2,)</f>
        <v>13</v>
      </c>
      <c r="G15" s="79">
        <f>VLOOKUP(G11,FAC_TOTALS_APTA!$A$4:$BK$120,$F15,FALSE)</f>
        <v>1.89982802860472</v>
      </c>
      <c r="H15" s="79">
        <f>VLOOKUP(H11,FAC_TOTALS_APTA!$A$4:$BK$120,$F15,FALSE)</f>
        <v>2.14936797982566</v>
      </c>
      <c r="I15" s="41">
        <f t="shared" ref="I15:I23" si="1">IFERROR(H15/G15-1,"-")</f>
        <v>0.13134870496894835</v>
      </c>
      <c r="J15" s="42" t="str">
        <f t="shared" ref="J15:J23" si="2">IF(C15="Log","_log","")</f>
        <v>_log</v>
      </c>
      <c r="K15" s="42" t="str">
        <f t="shared" ref="K15:K23" si="3">CONCATENATE(D15,J15,"_FAC")</f>
        <v>FARE_per_UPT_2018_log_FAC</v>
      </c>
      <c r="L15" s="10">
        <f>MATCH($K15,FAC_TOTALS_APTA!$A$2:$BI$2,)</f>
        <v>24</v>
      </c>
      <c r="M15" s="39">
        <f>IF(M11=0,0,VLOOKUP(M11,FAC_TOTALS_APTA!$A$4:$BK$120,$L15,FALSE))</f>
        <v>-23492288.323252302</v>
      </c>
      <c r="N15" s="39">
        <f>IF(N11=0,0,VLOOKUP(N11,FAC_TOTALS_APTA!$A$4:$BK$120,$L15,FALSE))</f>
        <v>2326680.6850690902</v>
      </c>
      <c r="O15" s="39">
        <f>IF(O11=0,0,VLOOKUP(O11,FAC_TOTALS_APTA!$A$4:$BK$120,$L15,FALSE))</f>
        <v>-23675190.7158866</v>
      </c>
      <c r="P15" s="39">
        <f>IF(P11=0,0,VLOOKUP(P11,FAC_TOTALS_APTA!$A$4:$BK$120,$L15,FALSE))</f>
        <v>-8828822.8728132099</v>
      </c>
      <c r="Q15" s="39">
        <f>IF(Q11=0,0,VLOOKUP(Q11,FAC_TOTALS_APTA!$A$4:$BK$120,$L15,FALSE))</f>
        <v>5361460.0080330996</v>
      </c>
      <c r="R15" s="39">
        <f>IF(R11=0,0,VLOOKUP(R11,FAC_TOTALS_APTA!$A$4:$BK$120,$L15,FALSE))</f>
        <v>1966613.3173261699</v>
      </c>
      <c r="S15" s="39">
        <f>IF(S11=0,0,VLOOKUP(S11,FAC_TOTALS_APTA!$A$4:$BK$120,$L15,FALSE))</f>
        <v>0</v>
      </c>
      <c r="T15" s="39">
        <f>IF(T11=0,0,VLOOKUP(T11,FAC_TOTALS_APTA!$A$4:$BK$120,$L15,FALSE))</f>
        <v>0</v>
      </c>
      <c r="U15" s="39">
        <f>IF(U11=0,0,VLOOKUP(U11,FAC_TOTALS_APTA!$A$4:$BK$120,$L15,FALSE))</f>
        <v>0</v>
      </c>
      <c r="V15" s="39">
        <f>IF(V11=0,0,VLOOKUP(V11,FAC_TOTALS_APTA!$A$4:$BK$120,$L15,FALSE))</f>
        <v>0</v>
      </c>
      <c r="W15" s="39">
        <f>IF(W11=0,0,VLOOKUP(W11,FAC_TOTALS_APTA!$A$4:$BK$120,$L15,FALSE))</f>
        <v>0</v>
      </c>
      <c r="X15" s="39">
        <f>IF(X11=0,0,VLOOKUP(X11,FAC_TOTALS_APTA!$A$4:$BK$120,$L15,FALSE))</f>
        <v>0</v>
      </c>
      <c r="Y15" s="39">
        <f>IF(Y11=0,0,VLOOKUP(Y11,FAC_TOTALS_APTA!$A$4:$BK$120,$L15,FALSE))</f>
        <v>0</v>
      </c>
      <c r="Z15" s="39">
        <f>IF(Z11=0,0,VLOOKUP(Z11,FAC_TOTALS_APTA!$A$4:$BK$120,$L15,FALSE))</f>
        <v>0</v>
      </c>
      <c r="AA15" s="39">
        <f>IF(AA11=0,0,VLOOKUP(AA11,FAC_TOTALS_APTA!$A$4:$BK$120,$L15,FALSE))</f>
        <v>0</v>
      </c>
      <c r="AB15" s="39">
        <f>IF(AB11=0,0,VLOOKUP(AB11,FAC_TOTALS_APTA!$A$4:$BK$120,$L15,FALSE))</f>
        <v>0</v>
      </c>
      <c r="AC15" s="43">
        <f t="shared" ref="AC15:AC23" si="4">SUM(M15:AB15)</f>
        <v>-46341547.901523754</v>
      </c>
      <c r="AD15" s="43">
        <f>AE15*G29</f>
        <v>-45764946.467601031</v>
      </c>
      <c r="AE15" s="44">
        <f>AC15/G27</f>
        <v>-2.9950379105801731E-2</v>
      </c>
      <c r="AF15" s="10"/>
    </row>
    <row r="16" spans="1:32" s="19" customFormat="1" x14ac:dyDescent="0.25">
      <c r="A16" s="10"/>
      <c r="B16" s="35" t="s">
        <v>87</v>
      </c>
      <c r="C16" s="38" t="s">
        <v>26</v>
      </c>
      <c r="D16" s="10" t="s">
        <v>9</v>
      </c>
      <c r="E16" s="80">
        <v>0.30969999999999998</v>
      </c>
      <c r="F16" s="10">
        <f>MATCH($D16,FAC_TOTALS_APTA!$A$2:$BK$2,)</f>
        <v>14</v>
      </c>
      <c r="G16" s="39">
        <f>VLOOKUP(G11,FAC_TOTALS_APTA!$A$4:$BK$120,$F16,FALSE)</f>
        <v>8833191.7718009502</v>
      </c>
      <c r="H16" s="39">
        <f>VLOOKUP(H11,FAC_TOTALS_APTA!$A$4:$BK$120,$F16,FALSE)</f>
        <v>9270968.4811477996</v>
      </c>
      <c r="I16" s="41">
        <f t="shared" si="1"/>
        <v>4.9560421720312497E-2</v>
      </c>
      <c r="J16" s="42" t="str">
        <f t="shared" si="2"/>
        <v>_log</v>
      </c>
      <c r="K16" s="42" t="str">
        <f t="shared" si="3"/>
        <v>POP_EMP_log_FAC</v>
      </c>
      <c r="L16" s="10">
        <f>MATCH($K16,FAC_TOTALS_APTA!$A$2:$BI$2,)</f>
        <v>25</v>
      </c>
      <c r="M16" s="39">
        <f>IF(M11=0,0,VLOOKUP(M11,FAC_TOTALS_APTA!$A$4:$BK$120,$L16,FALSE))</f>
        <v>5381709.4675139897</v>
      </c>
      <c r="N16" s="39">
        <f>IF(N11=0,0,VLOOKUP(N11,FAC_TOTALS_APTA!$A$4:$BK$120,$L16,FALSE))</f>
        <v>6272829.6644588597</v>
      </c>
      <c r="O16" s="39">
        <f>IF(O11=0,0,VLOOKUP(O11,FAC_TOTALS_APTA!$A$4:$BK$120,$L16,FALSE))</f>
        <v>6089084.8211859399</v>
      </c>
      <c r="P16" s="39">
        <f>IF(P11=0,0,VLOOKUP(P11,FAC_TOTALS_APTA!$A$4:$BK$120,$L16,FALSE))</f>
        <v>4617059.2772457404</v>
      </c>
      <c r="Q16" s="39">
        <f>IF(Q11=0,0,VLOOKUP(Q11,FAC_TOTALS_APTA!$A$4:$BK$120,$L16,FALSE))</f>
        <v>5563221.60738259</v>
      </c>
      <c r="R16" s="39">
        <f>IF(R11=0,0,VLOOKUP(R11,FAC_TOTALS_APTA!$A$4:$BK$120,$L16,FALSE))</f>
        <v>4964286.41026117</v>
      </c>
      <c r="S16" s="39">
        <f>IF(S11=0,0,VLOOKUP(S11,FAC_TOTALS_APTA!$A$4:$BK$120,$L16,FALSE))</f>
        <v>0</v>
      </c>
      <c r="T16" s="39">
        <f>IF(T11=0,0,VLOOKUP(T11,FAC_TOTALS_APTA!$A$4:$BK$120,$L16,FALSE))</f>
        <v>0</v>
      </c>
      <c r="U16" s="39">
        <f>IF(U11=0,0,VLOOKUP(U11,FAC_TOTALS_APTA!$A$4:$BK$120,$L16,FALSE))</f>
        <v>0</v>
      </c>
      <c r="V16" s="39">
        <f>IF(V11=0,0,VLOOKUP(V11,FAC_TOTALS_APTA!$A$4:$BK$120,$L16,FALSE))</f>
        <v>0</v>
      </c>
      <c r="W16" s="39">
        <f>IF(W11=0,0,VLOOKUP(W11,FAC_TOTALS_APTA!$A$4:$BK$120,$L16,FALSE))</f>
        <v>0</v>
      </c>
      <c r="X16" s="39">
        <f>IF(X11=0,0,VLOOKUP(X11,FAC_TOTALS_APTA!$A$4:$BK$120,$L16,FALSE))</f>
        <v>0</v>
      </c>
      <c r="Y16" s="39">
        <f>IF(Y11=0,0,VLOOKUP(Y11,FAC_TOTALS_APTA!$A$4:$BK$120,$L16,FALSE))</f>
        <v>0</v>
      </c>
      <c r="Z16" s="39">
        <f>IF(Z11=0,0,VLOOKUP(Z11,FAC_TOTALS_APTA!$A$4:$BK$120,$L16,FALSE))</f>
        <v>0</v>
      </c>
      <c r="AA16" s="39">
        <f>IF(AA11=0,0,VLOOKUP(AA11,FAC_TOTALS_APTA!$A$4:$BK$120,$L16,FALSE))</f>
        <v>0</v>
      </c>
      <c r="AB16" s="39">
        <f>IF(AB11=0,0,VLOOKUP(AB11,FAC_TOTALS_APTA!$A$4:$BK$120,$L16,FALSE))</f>
        <v>0</v>
      </c>
      <c r="AC16" s="43">
        <f t="shared" si="4"/>
        <v>32888191.248048291</v>
      </c>
      <c r="AD16" s="43">
        <f>AE16*G29</f>
        <v>32478982.253280856</v>
      </c>
      <c r="AE16" s="44">
        <f>AC16/G27</f>
        <v>2.1255522108936043E-2</v>
      </c>
      <c r="AF16" s="10"/>
    </row>
    <row r="17" spans="1:32" s="19" customFormat="1" x14ac:dyDescent="0.2">
      <c r="A17" s="10"/>
      <c r="B17" s="35" t="s">
        <v>88</v>
      </c>
      <c r="C17" s="38" t="s">
        <v>26</v>
      </c>
      <c r="D17" s="46" t="s">
        <v>18</v>
      </c>
      <c r="E17" s="80">
        <v>0.22159999999999999</v>
      </c>
      <c r="F17" s="10">
        <f>MATCH($D17,FAC_TOTALS_APTA!$A$2:$BK$2,)</f>
        <v>15</v>
      </c>
      <c r="G17" s="79">
        <f>VLOOKUP(G11,FAC_TOTALS_APTA!$A$4:$BK$120,$F17,FALSE)</f>
        <v>4.0682662029492898</v>
      </c>
      <c r="H17" s="79">
        <f>VLOOKUP(H11,FAC_TOTALS_APTA!$A$4:$BK$120,$F17,FALSE)</f>
        <v>2.88731771187524</v>
      </c>
      <c r="I17" s="41">
        <f t="shared" si="1"/>
        <v>-0.29028299333458585</v>
      </c>
      <c r="J17" s="42" t="str">
        <f t="shared" si="2"/>
        <v>_log</v>
      </c>
      <c r="K17" s="42" t="str">
        <f t="shared" si="3"/>
        <v>GAS_PRICE_2018_log_FAC</v>
      </c>
      <c r="L17" s="10">
        <f>MATCH($K17,FAC_TOTALS_APTA!$A$2:$BI$2,)</f>
        <v>26</v>
      </c>
      <c r="M17" s="39">
        <f>IF(M11=0,0,VLOOKUP(M11,FAC_TOTALS_APTA!$A$4:$BK$120,$L17,FALSE))</f>
        <v>-10089922.271328799</v>
      </c>
      <c r="N17" s="39">
        <f>IF(N11=0,0,VLOOKUP(N11,FAC_TOTALS_APTA!$A$4:$BK$120,$L17,FALSE))</f>
        <v>-14215650.3019711</v>
      </c>
      <c r="O17" s="39">
        <f>IF(O11=0,0,VLOOKUP(O11,FAC_TOTALS_APTA!$A$4:$BK$120,$L17,FALSE))</f>
        <v>-78402809.564780593</v>
      </c>
      <c r="P17" s="39">
        <f>IF(P11=0,0,VLOOKUP(P11,FAC_TOTALS_APTA!$A$4:$BK$120,$L17,FALSE))</f>
        <v>-27797021.405836701</v>
      </c>
      <c r="Q17" s="39">
        <f>IF(Q11=0,0,VLOOKUP(Q11,FAC_TOTALS_APTA!$A$4:$BK$120,$L17,FALSE))</f>
        <v>20095774.303877398</v>
      </c>
      <c r="R17" s="39">
        <f>IF(R11=0,0,VLOOKUP(R11,FAC_TOTALS_APTA!$A$4:$BK$120,$L17,FALSE))</f>
        <v>23173956.021898299</v>
      </c>
      <c r="S17" s="39">
        <f>IF(S11=0,0,VLOOKUP(S11,FAC_TOTALS_APTA!$A$4:$BK$120,$L17,FALSE))</f>
        <v>0</v>
      </c>
      <c r="T17" s="39">
        <f>IF(T11=0,0,VLOOKUP(T11,FAC_TOTALS_APTA!$A$4:$BK$120,$L17,FALSE))</f>
        <v>0</v>
      </c>
      <c r="U17" s="39">
        <f>IF(U11=0,0,VLOOKUP(U11,FAC_TOTALS_APTA!$A$4:$BK$120,$L17,FALSE))</f>
        <v>0</v>
      </c>
      <c r="V17" s="39">
        <f>IF(V11=0,0,VLOOKUP(V11,FAC_TOTALS_APTA!$A$4:$BK$120,$L17,FALSE))</f>
        <v>0</v>
      </c>
      <c r="W17" s="39">
        <f>IF(W11=0,0,VLOOKUP(W11,FAC_TOTALS_APTA!$A$4:$BK$120,$L17,FALSE))</f>
        <v>0</v>
      </c>
      <c r="X17" s="39">
        <f>IF(X11=0,0,VLOOKUP(X11,FAC_TOTALS_APTA!$A$4:$BK$120,$L17,FALSE))</f>
        <v>0</v>
      </c>
      <c r="Y17" s="39">
        <f>IF(Y11=0,0,VLOOKUP(Y11,FAC_TOTALS_APTA!$A$4:$BK$120,$L17,FALSE))</f>
        <v>0</v>
      </c>
      <c r="Z17" s="39">
        <f>IF(Z11=0,0,VLOOKUP(Z11,FAC_TOTALS_APTA!$A$4:$BK$120,$L17,FALSE))</f>
        <v>0</v>
      </c>
      <c r="AA17" s="39">
        <f>IF(AA11=0,0,VLOOKUP(AA11,FAC_TOTALS_APTA!$A$4:$BK$120,$L17,FALSE))</f>
        <v>0</v>
      </c>
      <c r="AB17" s="39">
        <f>IF(AB11=0,0,VLOOKUP(AB11,FAC_TOTALS_APTA!$A$4:$BK$120,$L17,FALSE))</f>
        <v>0</v>
      </c>
      <c r="AC17" s="43">
        <f t="shared" si="4"/>
        <v>-87235673.218141496</v>
      </c>
      <c r="AD17" s="43">
        <f>AE17*G29</f>
        <v>-86150249.520735368</v>
      </c>
      <c r="AE17" s="44">
        <f>AC17/G27</f>
        <v>-5.6380108191147908E-2</v>
      </c>
      <c r="AF17" s="10"/>
    </row>
    <row r="18" spans="1:32" s="19" customFormat="1" x14ac:dyDescent="0.25">
      <c r="A18" s="10"/>
      <c r="B18" s="35" t="s">
        <v>92</v>
      </c>
      <c r="C18" s="38"/>
      <c r="D18" s="10" t="s">
        <v>10</v>
      </c>
      <c r="E18" s="80">
        <v>5.4999999999999997E-3</v>
      </c>
      <c r="F18" s="10">
        <f>MATCH($D18,FAC_TOTALS_APTA!$A$2:$BK$2,)</f>
        <v>17</v>
      </c>
      <c r="G18" s="45">
        <f>VLOOKUP(G11,FAC_TOTALS_APTA!$A$4:$BK$120,$F18,FALSE)</f>
        <v>11.4497233525274</v>
      </c>
      <c r="H18" s="45">
        <f>VLOOKUP(H11,FAC_TOTALS_APTA!$A$4:$BK$120,$F18,FALSE)</f>
        <v>10.564597040655601</v>
      </c>
      <c r="I18" s="41">
        <f t="shared" si="1"/>
        <v>-7.7305475828498227E-2</v>
      </c>
      <c r="J18" s="42" t="str">
        <f t="shared" si="2"/>
        <v/>
      </c>
      <c r="K18" s="42" t="str">
        <f t="shared" si="3"/>
        <v>PCT_HH_NO_VEH_FAC</v>
      </c>
      <c r="L18" s="10">
        <f>MATCH($K18,FAC_TOTALS_APTA!$A$2:$BI$2,)</f>
        <v>28</v>
      </c>
      <c r="M18" s="39">
        <f>IF(M11=0,0,VLOOKUP(M11,FAC_TOTALS_APTA!$A$4:$BK$120,$L18,FALSE))</f>
        <v>-2732939.7530747</v>
      </c>
      <c r="N18" s="39">
        <f>IF(N11=0,0,VLOOKUP(N11,FAC_TOTALS_APTA!$A$4:$BK$120,$L18,FALSE))</f>
        <v>-276329.96310275799</v>
      </c>
      <c r="O18" s="39">
        <f>IF(O11=0,0,VLOOKUP(O11,FAC_TOTALS_APTA!$A$4:$BK$120,$L18,FALSE))</f>
        <v>147595.96133874601</v>
      </c>
      <c r="P18" s="39">
        <f>IF(P11=0,0,VLOOKUP(P11,FAC_TOTALS_APTA!$A$4:$BK$120,$L18,FALSE))</f>
        <v>-803271.07377039304</v>
      </c>
      <c r="Q18" s="39">
        <f>IF(Q11=0,0,VLOOKUP(Q11,FAC_TOTALS_APTA!$A$4:$BK$120,$L18,FALSE))</f>
        <v>-1335566.4929721099</v>
      </c>
      <c r="R18" s="39">
        <f>IF(R11=0,0,VLOOKUP(R11,FAC_TOTALS_APTA!$A$4:$BK$120,$L18,FALSE))</f>
        <v>-1143353.0177524399</v>
      </c>
      <c r="S18" s="39">
        <f>IF(S11=0,0,VLOOKUP(S11,FAC_TOTALS_APTA!$A$4:$BK$120,$L18,FALSE))</f>
        <v>0</v>
      </c>
      <c r="T18" s="39">
        <f>IF(T11=0,0,VLOOKUP(T11,FAC_TOTALS_APTA!$A$4:$BK$120,$L18,FALSE))</f>
        <v>0</v>
      </c>
      <c r="U18" s="39">
        <f>IF(U11=0,0,VLOOKUP(U11,FAC_TOTALS_APTA!$A$4:$BK$120,$L18,FALSE))</f>
        <v>0</v>
      </c>
      <c r="V18" s="39">
        <f>IF(V11=0,0,VLOOKUP(V11,FAC_TOTALS_APTA!$A$4:$BK$120,$L18,FALSE))</f>
        <v>0</v>
      </c>
      <c r="W18" s="39">
        <f>IF(W11=0,0,VLOOKUP(W11,FAC_TOTALS_APTA!$A$4:$BK$120,$L18,FALSE))</f>
        <v>0</v>
      </c>
      <c r="X18" s="39">
        <f>IF(X11=0,0,VLOOKUP(X11,FAC_TOTALS_APTA!$A$4:$BK$120,$L18,FALSE))</f>
        <v>0</v>
      </c>
      <c r="Y18" s="39">
        <f>IF(Y11=0,0,VLOOKUP(Y11,FAC_TOTALS_APTA!$A$4:$BK$120,$L18,FALSE))</f>
        <v>0</v>
      </c>
      <c r="Z18" s="39">
        <f>IF(Z11=0,0,VLOOKUP(Z11,FAC_TOTALS_APTA!$A$4:$BK$120,$L18,FALSE))</f>
        <v>0</v>
      </c>
      <c r="AA18" s="39">
        <f>IF(AA11=0,0,VLOOKUP(AA11,FAC_TOTALS_APTA!$A$4:$BK$120,$L18,FALSE))</f>
        <v>0</v>
      </c>
      <c r="AB18" s="39">
        <f>IF(AB11=0,0,VLOOKUP(AB11,FAC_TOTALS_APTA!$A$4:$BK$120,$L18,FALSE))</f>
        <v>0</v>
      </c>
      <c r="AC18" s="43">
        <f t="shared" si="4"/>
        <v>-6143864.3393336544</v>
      </c>
      <c r="AD18" s="43">
        <f>AE18*G29</f>
        <v>-6067419.7415956929</v>
      </c>
      <c r="AE18" s="44">
        <f>AC18/G27</f>
        <v>-3.9707578721514519E-3</v>
      </c>
      <c r="AF18" s="10"/>
    </row>
    <row r="19" spans="1:32" s="19" customFormat="1" x14ac:dyDescent="0.25">
      <c r="A19" s="10"/>
      <c r="B19" s="35" t="s">
        <v>86</v>
      </c>
      <c r="C19" s="38"/>
      <c r="D19" s="10" t="s">
        <v>11</v>
      </c>
      <c r="E19" s="80">
        <v>4.8999999999999998E-3</v>
      </c>
      <c r="F19" s="10">
        <f>MATCH($D19,FAC_TOTALS_APTA!$A$2:$BK$2,)</f>
        <v>18</v>
      </c>
      <c r="G19" s="79">
        <f>VLOOKUP(G11,FAC_TOTALS_APTA!$A$4:$BK$120,$F19,FALSE)</f>
        <v>36.523320111936499</v>
      </c>
      <c r="H19" s="79">
        <f>VLOOKUP(H11,FAC_TOTALS_APTA!$A$4:$BK$120,$F19,FALSE)</f>
        <v>36.907314658676903</v>
      </c>
      <c r="I19" s="41">
        <f t="shared" si="1"/>
        <v>1.0513681274416875E-2</v>
      </c>
      <c r="J19" s="42" t="str">
        <f t="shared" si="2"/>
        <v/>
      </c>
      <c r="K19" s="42" t="str">
        <f t="shared" si="3"/>
        <v>TSD_POP_PCT_FAC</v>
      </c>
      <c r="L19" s="10">
        <f>MATCH($K19,FAC_TOTALS_APTA!$A$2:$BI$2,)</f>
        <v>29</v>
      </c>
      <c r="M19" s="39">
        <f>IF(M11=0,0,VLOOKUP(M11,FAC_TOTALS_APTA!$A$4:$BK$120,$L19,FALSE))</f>
        <v>-106890.26526352399</v>
      </c>
      <c r="N19" s="39">
        <f>IF(N11=0,0,VLOOKUP(N11,FAC_TOTALS_APTA!$A$4:$BK$120,$L19,FALSE))</f>
        <v>168619.65516056801</v>
      </c>
      <c r="O19" s="39">
        <f>IF(O11=0,0,VLOOKUP(O11,FAC_TOTALS_APTA!$A$4:$BK$120,$L19,FALSE))</f>
        <v>528236.55736408499</v>
      </c>
      <c r="P19" s="39">
        <f>IF(P11=0,0,VLOOKUP(P11,FAC_TOTALS_APTA!$A$4:$BK$120,$L19,FALSE))</f>
        <v>786444.42488490196</v>
      </c>
      <c r="Q19" s="39">
        <f>IF(Q11=0,0,VLOOKUP(Q11,FAC_TOTALS_APTA!$A$4:$BK$120,$L19,FALSE))</f>
        <v>238952.92033901601</v>
      </c>
      <c r="R19" s="39">
        <f>IF(R11=0,0,VLOOKUP(R11,FAC_TOTALS_APTA!$A$4:$BK$120,$L19,FALSE))</f>
        <v>349899.536008136</v>
      </c>
      <c r="S19" s="39">
        <f>IF(S11=0,0,VLOOKUP(S11,FAC_TOTALS_APTA!$A$4:$BK$120,$L19,FALSE))</f>
        <v>0</v>
      </c>
      <c r="T19" s="39">
        <f>IF(T11=0,0,VLOOKUP(T11,FAC_TOTALS_APTA!$A$4:$BK$120,$L19,FALSE))</f>
        <v>0</v>
      </c>
      <c r="U19" s="39">
        <f>IF(U11=0,0,VLOOKUP(U11,FAC_TOTALS_APTA!$A$4:$BK$120,$L19,FALSE))</f>
        <v>0</v>
      </c>
      <c r="V19" s="39">
        <f>IF(V11=0,0,VLOOKUP(V11,FAC_TOTALS_APTA!$A$4:$BK$120,$L19,FALSE))</f>
        <v>0</v>
      </c>
      <c r="W19" s="39">
        <f>IF(W11=0,0,VLOOKUP(W11,FAC_TOTALS_APTA!$A$4:$BK$120,$L19,FALSE))</f>
        <v>0</v>
      </c>
      <c r="X19" s="39">
        <f>IF(X11=0,0,VLOOKUP(X11,FAC_TOTALS_APTA!$A$4:$BK$120,$L19,FALSE))</f>
        <v>0</v>
      </c>
      <c r="Y19" s="39">
        <f>IF(Y11=0,0,VLOOKUP(Y11,FAC_TOTALS_APTA!$A$4:$BK$120,$L19,FALSE))</f>
        <v>0</v>
      </c>
      <c r="Z19" s="39">
        <f>IF(Z11=0,0,VLOOKUP(Z11,FAC_TOTALS_APTA!$A$4:$BK$120,$L19,FALSE))</f>
        <v>0</v>
      </c>
      <c r="AA19" s="39">
        <f>IF(AA11=0,0,VLOOKUP(AA11,FAC_TOTALS_APTA!$A$4:$BK$120,$L19,FALSE))</f>
        <v>0</v>
      </c>
      <c r="AB19" s="39">
        <f>IF(AB11=0,0,VLOOKUP(AB11,FAC_TOTALS_APTA!$A$4:$BK$120,$L19,FALSE))</f>
        <v>0</v>
      </c>
      <c r="AC19" s="43">
        <f t="shared" si="4"/>
        <v>1965262.828493183</v>
      </c>
      <c r="AD19" s="43">
        <f>AE19*G29</f>
        <v>1940810.1846723033</v>
      </c>
      <c r="AE19" s="44">
        <f>AC19/G27</f>
        <v>1.2701424406666325E-3</v>
      </c>
      <c r="AF19" s="10"/>
    </row>
    <row r="20" spans="1:32" s="19" customFormat="1" x14ac:dyDescent="0.25">
      <c r="A20" s="10"/>
      <c r="B20" s="35" t="s">
        <v>82</v>
      </c>
      <c r="C20" s="38" t="s">
        <v>26</v>
      </c>
      <c r="D20" s="10" t="s">
        <v>17</v>
      </c>
      <c r="E20" s="80">
        <v>-0.24129999999999999</v>
      </c>
      <c r="F20" s="10">
        <f>MATCH($D20,FAC_TOTALS_APTA!$A$2:$BK$2,)</f>
        <v>16</v>
      </c>
      <c r="G20" s="39">
        <f>VLOOKUP(G11,FAC_TOTALS_APTA!$A$4:$BK$120,$F20,FALSE)</f>
        <v>35772.714611194497</v>
      </c>
      <c r="H20" s="39">
        <f>VLOOKUP(H11,FAC_TOTALS_APTA!$A$4:$BK$120,$F20,FALSE)</f>
        <v>39762.718385258697</v>
      </c>
      <c r="I20" s="41">
        <f t="shared" si="1"/>
        <v>0.11153762909610432</v>
      </c>
      <c r="J20" s="42" t="str">
        <f t="shared" si="2"/>
        <v>_log</v>
      </c>
      <c r="K20" s="42" t="str">
        <f t="shared" si="3"/>
        <v>TOTAL_MED_INC_INDIV_2018_log_FAC</v>
      </c>
      <c r="L20" s="10">
        <f>MATCH($K20,FAC_TOTALS_APTA!$A$2:$BI$2,)</f>
        <v>27</v>
      </c>
      <c r="M20" s="39">
        <f>IF(M11=0,0,VLOOKUP(M11,FAC_TOTALS_APTA!$A$4:$BK$120,$L20,FALSE))</f>
        <v>-3615977.52184965</v>
      </c>
      <c r="N20" s="39">
        <f>IF(N11=0,0,VLOOKUP(N11,FAC_TOTALS_APTA!$A$4:$BK$120,$L20,FALSE))</f>
        <v>-1577377.7371827301</v>
      </c>
      <c r="O20" s="39">
        <f>IF(O11=0,0,VLOOKUP(O11,FAC_TOTALS_APTA!$A$4:$BK$120,$L20,FALSE))</f>
        <v>-11003863.221625701</v>
      </c>
      <c r="P20" s="39">
        <f>IF(P11=0,0,VLOOKUP(P11,FAC_TOTALS_APTA!$A$4:$BK$120,$L20,FALSE))</f>
        <v>-8144568.6406686204</v>
      </c>
      <c r="Q20" s="39">
        <f>IF(Q11=0,0,VLOOKUP(Q11,FAC_TOTALS_APTA!$A$4:$BK$120,$L20,FALSE))</f>
        <v>-7484085.7009527404</v>
      </c>
      <c r="R20" s="39">
        <f>IF(R11=0,0,VLOOKUP(R11,FAC_TOTALS_APTA!$A$4:$BK$120,$L20,FALSE))</f>
        <v>-8137005.1256361399</v>
      </c>
      <c r="S20" s="39">
        <f>IF(S11=0,0,VLOOKUP(S11,FAC_TOTALS_APTA!$A$4:$BK$120,$L20,FALSE))</f>
        <v>0</v>
      </c>
      <c r="T20" s="39">
        <f>IF(T11=0,0,VLOOKUP(T11,FAC_TOTALS_APTA!$A$4:$BK$120,$L20,FALSE))</f>
        <v>0</v>
      </c>
      <c r="U20" s="39">
        <f>IF(U11=0,0,VLOOKUP(U11,FAC_TOTALS_APTA!$A$4:$BK$120,$L20,FALSE))</f>
        <v>0</v>
      </c>
      <c r="V20" s="39">
        <f>IF(V11=0,0,VLOOKUP(V11,FAC_TOTALS_APTA!$A$4:$BK$120,$L20,FALSE))</f>
        <v>0</v>
      </c>
      <c r="W20" s="39">
        <f>IF(W11=0,0,VLOOKUP(W11,FAC_TOTALS_APTA!$A$4:$BK$120,$L20,FALSE))</f>
        <v>0</v>
      </c>
      <c r="X20" s="39">
        <f>IF(X11=0,0,VLOOKUP(X11,FAC_TOTALS_APTA!$A$4:$BK$120,$L20,FALSE))</f>
        <v>0</v>
      </c>
      <c r="Y20" s="39">
        <f>IF(Y11=0,0,VLOOKUP(Y11,FAC_TOTALS_APTA!$A$4:$BK$120,$L20,FALSE))</f>
        <v>0</v>
      </c>
      <c r="Z20" s="39">
        <f>IF(Z11=0,0,VLOOKUP(Z11,FAC_TOTALS_APTA!$A$4:$BK$120,$L20,FALSE))</f>
        <v>0</v>
      </c>
      <c r="AA20" s="39">
        <f>IF(AA11=0,0,VLOOKUP(AA11,FAC_TOTALS_APTA!$A$4:$BK$120,$L20,FALSE))</f>
        <v>0</v>
      </c>
      <c r="AB20" s="39">
        <f>IF(AB11=0,0,VLOOKUP(AB11,FAC_TOTALS_APTA!$A$4:$BK$120,$L20,FALSE))</f>
        <v>0</v>
      </c>
      <c r="AC20" s="43">
        <f t="shared" si="4"/>
        <v>-39962877.947915576</v>
      </c>
      <c r="AD20" s="43">
        <f>AE20*G29</f>
        <v>-39465642.663988225</v>
      </c>
      <c r="AE20" s="44">
        <f>AC20/G27</f>
        <v>-2.5827867192576019E-2</v>
      </c>
      <c r="AF20" s="10"/>
    </row>
    <row r="21" spans="1:32" s="19" customFormat="1" x14ac:dyDescent="0.25">
      <c r="A21" s="10"/>
      <c r="B21" s="35" t="s">
        <v>83</v>
      </c>
      <c r="C21" s="38"/>
      <c r="D21" s="10" t="s">
        <v>60</v>
      </c>
      <c r="E21" s="80">
        <v>-1.4200000000000001E-2</v>
      </c>
      <c r="F21" s="10">
        <f>MATCH($D21,FAC_TOTALS_APTA!$A$2:$BK$2,)</f>
        <v>19</v>
      </c>
      <c r="G21" s="45">
        <f>VLOOKUP(G11,FAC_TOTALS_APTA!$A$4:$BK$120,$F21,FALSE)</f>
        <v>4.8574764198783198</v>
      </c>
      <c r="H21" s="45">
        <f>VLOOKUP(H11,FAC_TOTALS_APTA!$A$4:$BK$120,$F21,FALSE)</f>
        <v>6.1090350743368704</v>
      </c>
      <c r="I21" s="41">
        <f t="shared" si="1"/>
        <v>0.25765614617021693</v>
      </c>
      <c r="J21" s="42" t="str">
        <f t="shared" si="2"/>
        <v/>
      </c>
      <c r="K21" s="42" t="str">
        <f t="shared" si="3"/>
        <v>JTW_HOME_PCT_FAC</v>
      </c>
      <c r="L21" s="10">
        <f>MATCH($K21,FAC_TOTALS_APTA!$A$2:$BI$2,)</f>
        <v>30</v>
      </c>
      <c r="M21" s="39">
        <f>IF(M11=0,0,VLOOKUP(M11,FAC_TOTALS_APTA!$A$4:$BK$120,$L21,FALSE))</f>
        <v>128272.606173618</v>
      </c>
      <c r="N21" s="39">
        <f>IF(N11=0,0,VLOOKUP(N11,FAC_TOTALS_APTA!$A$4:$BK$120,$L21,FALSE))</f>
        <v>-5450153.0951700797</v>
      </c>
      <c r="O21" s="39">
        <f>IF(O11=0,0,VLOOKUP(O11,FAC_TOTALS_APTA!$A$4:$BK$120,$L21,FALSE))</f>
        <v>-232473.74434629199</v>
      </c>
      <c r="P21" s="39">
        <f>IF(P11=0,0,VLOOKUP(P11,FAC_TOTALS_APTA!$A$4:$BK$120,$L21,FALSE))</f>
        <v>-11008812.7459879</v>
      </c>
      <c r="Q21" s="39">
        <f>IF(Q11=0,0,VLOOKUP(Q11,FAC_TOTALS_APTA!$A$4:$BK$120,$L21,FALSE))</f>
        <v>-2951003.5259918198</v>
      </c>
      <c r="R21" s="39">
        <f>IF(R11=0,0,VLOOKUP(R11,FAC_TOTALS_APTA!$A$4:$BK$120,$L21,FALSE))</f>
        <v>-4806274.5513404598</v>
      </c>
      <c r="S21" s="39">
        <f>IF(S11=0,0,VLOOKUP(S11,FAC_TOTALS_APTA!$A$4:$BK$120,$L21,FALSE))</f>
        <v>0</v>
      </c>
      <c r="T21" s="39">
        <f>IF(T11=0,0,VLOOKUP(T11,FAC_TOTALS_APTA!$A$4:$BK$120,$L21,FALSE))</f>
        <v>0</v>
      </c>
      <c r="U21" s="39">
        <f>IF(U11=0,0,VLOOKUP(U11,FAC_TOTALS_APTA!$A$4:$BK$120,$L21,FALSE))</f>
        <v>0</v>
      </c>
      <c r="V21" s="39">
        <f>IF(V11=0,0,VLOOKUP(V11,FAC_TOTALS_APTA!$A$4:$BK$120,$L21,FALSE))</f>
        <v>0</v>
      </c>
      <c r="W21" s="39">
        <f>IF(W11=0,0,VLOOKUP(W11,FAC_TOTALS_APTA!$A$4:$BK$120,$L21,FALSE))</f>
        <v>0</v>
      </c>
      <c r="X21" s="39">
        <f>IF(X11=0,0,VLOOKUP(X11,FAC_TOTALS_APTA!$A$4:$BK$120,$L21,FALSE))</f>
        <v>0</v>
      </c>
      <c r="Y21" s="39">
        <f>IF(Y11=0,0,VLOOKUP(Y11,FAC_TOTALS_APTA!$A$4:$BK$120,$L21,FALSE))</f>
        <v>0</v>
      </c>
      <c r="Z21" s="39">
        <f>IF(Z11=0,0,VLOOKUP(Z11,FAC_TOTALS_APTA!$A$4:$BK$120,$L21,FALSE))</f>
        <v>0</v>
      </c>
      <c r="AA21" s="39">
        <f>IF(AA11=0,0,VLOOKUP(AA11,FAC_TOTALS_APTA!$A$4:$BK$120,$L21,FALSE))</f>
        <v>0</v>
      </c>
      <c r="AB21" s="39">
        <f>IF(AB11=0,0,VLOOKUP(AB11,FAC_TOTALS_APTA!$A$4:$BK$120,$L21,FALSE))</f>
        <v>0</v>
      </c>
      <c r="AC21" s="43">
        <f t="shared" si="4"/>
        <v>-24320445.056662932</v>
      </c>
      <c r="AD21" s="43">
        <f>AE21*G29</f>
        <v>-24017839.638235603</v>
      </c>
      <c r="AE21" s="44">
        <f>AC21/G27</f>
        <v>-1.5718217937319392E-2</v>
      </c>
      <c r="AF21" s="10"/>
    </row>
    <row r="22" spans="1:32" s="19" customFormat="1" hidden="1" x14ac:dyDescent="0.25">
      <c r="A22" s="10"/>
      <c r="B22" s="35" t="s">
        <v>84</v>
      </c>
      <c r="C22" s="38"/>
      <c r="D22" s="10" t="s">
        <v>61</v>
      </c>
      <c r="E22" s="80">
        <v>-2.1100000000000001E-2</v>
      </c>
      <c r="F22" s="10">
        <f>MATCH($D22,FAC_TOTALS_APTA!$A$2:$BK$2,)</f>
        <v>20</v>
      </c>
      <c r="G22" s="45">
        <f>VLOOKUP(G11,FAC_TOTALS_APTA!$A$4:$BK$120,$F22,FALSE)</f>
        <v>0</v>
      </c>
      <c r="H22" s="45">
        <f>VLOOKUP(H11,FAC_TOTALS_APTA!$A$4:$BK$120,$F22,FALSE)</f>
        <v>0</v>
      </c>
      <c r="I22" s="41" t="str">
        <f t="shared" si="1"/>
        <v>-</v>
      </c>
      <c r="J22" s="42" t="str">
        <f t="shared" si="2"/>
        <v/>
      </c>
      <c r="K22" s="42" t="str">
        <f t="shared" si="3"/>
        <v>YEARS_SINCE_TNC_BUS_FAC</v>
      </c>
      <c r="L22" s="10">
        <f>MATCH($K22,FAC_TOTALS_APTA!$A$2:$BI$2,)</f>
        <v>31</v>
      </c>
      <c r="M22" s="39">
        <f>IF(M11=0,0,VLOOKUP(M11,FAC_TOTALS_APTA!$A$4:$BK$120,$L22,FALSE))</f>
        <v>0</v>
      </c>
      <c r="N22" s="39">
        <f>IF(N11=0,0,VLOOKUP(N11,FAC_TOTALS_APTA!$A$4:$BK$120,$L22,FALSE))</f>
        <v>0</v>
      </c>
      <c r="O22" s="39">
        <f>IF(O11=0,0,VLOOKUP(O11,FAC_TOTALS_APTA!$A$4:$BK$120,$L22,FALSE))</f>
        <v>0</v>
      </c>
      <c r="P22" s="39">
        <f>IF(P11=0,0,VLOOKUP(P11,FAC_TOTALS_APTA!$A$4:$BK$120,$L22,FALSE))</f>
        <v>0</v>
      </c>
      <c r="Q22" s="39">
        <f>IF(Q11=0,0,VLOOKUP(Q11,FAC_TOTALS_APTA!$A$4:$BK$120,$L22,FALSE))</f>
        <v>0</v>
      </c>
      <c r="R22" s="39">
        <f>IF(R11=0,0,VLOOKUP(R11,FAC_TOTALS_APTA!$A$4:$BK$120,$L22,FALSE))</f>
        <v>0</v>
      </c>
      <c r="S22" s="39">
        <f>IF(S11=0,0,VLOOKUP(S11,FAC_TOTALS_APTA!$A$4:$BK$120,$L22,FALSE))</f>
        <v>0</v>
      </c>
      <c r="T22" s="39">
        <f>IF(T11=0,0,VLOOKUP(T11,FAC_TOTALS_APTA!$A$4:$BK$120,$L22,FALSE))</f>
        <v>0</v>
      </c>
      <c r="U22" s="39">
        <f>IF(U11=0,0,VLOOKUP(U11,FAC_TOTALS_APTA!$A$4:$BK$120,$L22,FALSE))</f>
        <v>0</v>
      </c>
      <c r="V22" s="39">
        <f>IF(V11=0,0,VLOOKUP(V11,FAC_TOTALS_APTA!$A$4:$BK$120,$L22,FALSE))</f>
        <v>0</v>
      </c>
      <c r="W22" s="39">
        <f>IF(W11=0,0,VLOOKUP(W11,FAC_TOTALS_APTA!$A$4:$BK$120,$L22,FALSE))</f>
        <v>0</v>
      </c>
      <c r="X22" s="39">
        <f>IF(X11=0,0,VLOOKUP(X11,FAC_TOTALS_APTA!$A$4:$BK$120,$L22,FALSE))</f>
        <v>0</v>
      </c>
      <c r="Y22" s="39">
        <f>IF(Y11=0,0,VLOOKUP(Y11,FAC_TOTALS_APTA!$A$4:$BK$120,$L22,FALSE))</f>
        <v>0</v>
      </c>
      <c r="Z22" s="39">
        <f>IF(Z11=0,0,VLOOKUP(Z11,FAC_TOTALS_APTA!$A$4:$BK$120,$L22,FALSE))</f>
        <v>0</v>
      </c>
      <c r="AA22" s="39">
        <f>IF(AA11=0,0,VLOOKUP(AA11,FAC_TOTALS_APTA!$A$4:$BK$120,$L22,FALSE))</f>
        <v>0</v>
      </c>
      <c r="AB22" s="39">
        <f>IF(AB11=0,0,VLOOKUP(AB11,FAC_TOTALS_APTA!$A$4:$BK$120,$L22,FALSE))</f>
        <v>0</v>
      </c>
      <c r="AC22" s="43">
        <f t="shared" si="4"/>
        <v>0</v>
      </c>
      <c r="AD22" s="43">
        <f>AE22*G29</f>
        <v>0</v>
      </c>
      <c r="AE22" s="44">
        <f>AC22/G27</f>
        <v>0</v>
      </c>
      <c r="AF22" s="10"/>
    </row>
    <row r="23" spans="1:32" s="19" customFormat="1" x14ac:dyDescent="0.25">
      <c r="A23" s="10"/>
      <c r="B23" s="14" t="s">
        <v>85</v>
      </c>
      <c r="C23" s="37"/>
      <c r="D23" s="11" t="s">
        <v>79</v>
      </c>
      <c r="E23" s="81">
        <v>-3.6999999999999998E-2</v>
      </c>
      <c r="F23" s="11">
        <f>MATCH($D23,FAC_TOTALS_APTA!$A$2:$BK$2,)</f>
        <v>21</v>
      </c>
      <c r="G23" s="48">
        <f>VLOOKUP(G11,FAC_TOTALS_APTA!$A$4:$BK$120,$F23,FALSE)</f>
        <v>0</v>
      </c>
      <c r="H23" s="48">
        <f>VLOOKUP(H11,FAC_TOTALS_APTA!$A$4:$BK$120,$F23,FALSE)</f>
        <v>0.68080507073557395</v>
      </c>
      <c r="I23" s="49" t="str">
        <f t="shared" si="1"/>
        <v>-</v>
      </c>
      <c r="J23" s="50" t="str">
        <f t="shared" si="2"/>
        <v/>
      </c>
      <c r="K23" s="50" t="str">
        <f t="shared" si="3"/>
        <v>scooter_flag_FAC</v>
      </c>
      <c r="L23" s="11">
        <f>MATCH($K23,FAC_TOTALS_APTA!$A$2:$BI$2,)</f>
        <v>32</v>
      </c>
      <c r="M23" s="51">
        <f>IF(M11=0,0,VLOOKUP(M11,FAC_TOTALS_APTA!$A$4:$BK$120,$L23,FALSE))</f>
        <v>0</v>
      </c>
      <c r="N23" s="51">
        <f>IF(N11=0,0,VLOOKUP(N11,FAC_TOTALS_APTA!$A$4:$BK$120,$L23,FALSE))</f>
        <v>0</v>
      </c>
      <c r="O23" s="51">
        <f>IF(O11=0,0,VLOOKUP(O11,FAC_TOTALS_APTA!$A$4:$BK$120,$L23,FALSE))</f>
        <v>0</v>
      </c>
      <c r="P23" s="51">
        <f>IF(P11=0,0,VLOOKUP(P11,FAC_TOTALS_APTA!$A$4:$BK$120,$L23,FALSE))</f>
        <v>0</v>
      </c>
      <c r="Q23" s="51">
        <f>IF(Q11=0,0,VLOOKUP(Q11,FAC_TOTALS_APTA!$A$4:$BK$120,$L23,FALSE))</f>
        <v>0</v>
      </c>
      <c r="R23" s="51">
        <f>IF(R11=0,0,VLOOKUP(R11,FAC_TOTALS_APTA!$A$4:$BK$120,$L23,FALSE))</f>
        <v>-24517566.293023601</v>
      </c>
      <c r="S23" s="51">
        <f>IF(S11=0,0,VLOOKUP(S11,FAC_TOTALS_APTA!$A$4:$BK$120,$L23,FALSE))</f>
        <v>0</v>
      </c>
      <c r="T23" s="51">
        <f>IF(T11=0,0,VLOOKUP(T11,FAC_TOTALS_APTA!$A$4:$BK$120,$L23,FALSE))</f>
        <v>0</v>
      </c>
      <c r="U23" s="51">
        <f>IF(U11=0,0,VLOOKUP(U11,FAC_TOTALS_APTA!$A$4:$BK$120,$L23,FALSE))</f>
        <v>0</v>
      </c>
      <c r="V23" s="51">
        <f>IF(V11=0,0,VLOOKUP(V11,FAC_TOTALS_APTA!$A$4:$BK$120,$L23,FALSE))</f>
        <v>0</v>
      </c>
      <c r="W23" s="51">
        <f>IF(W11=0,0,VLOOKUP(W11,FAC_TOTALS_APTA!$A$4:$BK$120,$L23,FALSE))</f>
        <v>0</v>
      </c>
      <c r="X23" s="51">
        <f>IF(X11=0,0,VLOOKUP(X11,FAC_TOTALS_APTA!$A$4:$BK$120,$L23,FALSE))</f>
        <v>0</v>
      </c>
      <c r="Y23" s="51">
        <f>IF(Y11=0,0,VLOOKUP(Y11,FAC_TOTALS_APTA!$A$4:$BK$120,$L23,FALSE))</f>
        <v>0</v>
      </c>
      <c r="Z23" s="51">
        <f>IF(Z11=0,0,VLOOKUP(Z11,FAC_TOTALS_APTA!$A$4:$BK$120,$L23,FALSE))</f>
        <v>0</v>
      </c>
      <c r="AA23" s="51">
        <f>IF(AA11=0,0,VLOOKUP(AA11,FAC_TOTALS_APTA!$A$4:$BK$120,$L23,FALSE))</f>
        <v>0</v>
      </c>
      <c r="AB23" s="51">
        <f>IF(AB11=0,0,VLOOKUP(AB11,FAC_TOTALS_APTA!$A$4:$BK$120,$L23,FALSE))</f>
        <v>0</v>
      </c>
      <c r="AC23" s="52">
        <f t="shared" si="4"/>
        <v>-24517566.293023601</v>
      </c>
      <c r="AD23" s="52">
        <f>AE23*G29</f>
        <v>-24212508.207547177</v>
      </c>
      <c r="AE23" s="53">
        <f>AC23/G27</f>
        <v>-1.5845616697743883E-2</v>
      </c>
      <c r="AF23" s="10"/>
    </row>
    <row r="24" spans="1:32" s="19" customFormat="1" x14ac:dyDescent="0.25">
      <c r="A24" s="10"/>
      <c r="B24" s="54" t="s">
        <v>93</v>
      </c>
      <c r="C24" s="55"/>
      <c r="D24" s="54" t="s">
        <v>81</v>
      </c>
      <c r="E24" s="56"/>
      <c r="F24" s="57"/>
      <c r="G24" s="58"/>
      <c r="H24" s="58"/>
      <c r="I24" s="59"/>
      <c r="J24" s="60"/>
      <c r="K24" s="60" t="str">
        <f t="shared" ref="K24" si="5">CONCATENATE(D24,J24,"_FAC")</f>
        <v>New_Reporter_FAC</v>
      </c>
      <c r="L24" s="57">
        <f>MATCH($K24,FAC_TOTALS_APTA!$A$2:$BI$2,)</f>
        <v>36</v>
      </c>
      <c r="M24" s="58">
        <f>IF(M11=0,0,VLOOKUP(M11,FAC_TOTALS_APTA!$A$4:$BK$120,$L24,FALSE))</f>
        <v>0</v>
      </c>
      <c r="N24" s="58">
        <f>IF(N11=0,0,VLOOKUP(N11,FAC_TOTALS_APTA!$A$4:$BK$120,$L24,FALSE))</f>
        <v>26347235.169999901</v>
      </c>
      <c r="O24" s="58">
        <f>IF(O11=0,0,VLOOKUP(O11,FAC_TOTALS_APTA!$A$4:$BK$120,$L24,FALSE))</f>
        <v>0</v>
      </c>
      <c r="P24" s="58">
        <f>IF(P11=0,0,VLOOKUP(P11,FAC_TOTALS_APTA!$A$4:$BK$120,$L24,FALSE))</f>
        <v>0</v>
      </c>
      <c r="Q24" s="58">
        <f>IF(Q11=0,0,VLOOKUP(Q11,FAC_TOTALS_APTA!$A$4:$BK$120,$L24,FALSE))</f>
        <v>0</v>
      </c>
      <c r="R24" s="58">
        <f>IF(R11=0,0,VLOOKUP(R11,FAC_TOTALS_APTA!$A$4:$BK$120,$L24,FALSE))</f>
        <v>0</v>
      </c>
      <c r="S24" s="58">
        <f>IF(S11=0,0,VLOOKUP(S11,FAC_TOTALS_APTA!$A$4:$BK$120,$L24,FALSE))</f>
        <v>0</v>
      </c>
      <c r="T24" s="58">
        <f>IF(T11=0,0,VLOOKUP(T11,FAC_TOTALS_APTA!$A$4:$BK$120,$L24,FALSE))</f>
        <v>0</v>
      </c>
      <c r="U24" s="58">
        <f>IF(U11=0,0,VLOOKUP(U11,FAC_TOTALS_APTA!$A$4:$BK$120,$L24,FALSE))</f>
        <v>0</v>
      </c>
      <c r="V24" s="58">
        <f>IF(V11=0,0,VLOOKUP(V11,FAC_TOTALS_APTA!$A$4:$BK$120,$L24,FALSE))</f>
        <v>0</v>
      </c>
      <c r="W24" s="58">
        <f>IF(W11=0,0,VLOOKUP(W11,FAC_TOTALS_APTA!$A$4:$BK$120,$L24,FALSE))</f>
        <v>0</v>
      </c>
      <c r="X24" s="58">
        <f>IF(X11=0,0,VLOOKUP(X11,FAC_TOTALS_APTA!$A$4:$BK$120,$L24,FALSE))</f>
        <v>0</v>
      </c>
      <c r="Y24" s="58">
        <f>IF(Y11=0,0,VLOOKUP(Y11,FAC_TOTALS_APTA!$A$4:$BK$120,$L24,FALSE))</f>
        <v>0</v>
      </c>
      <c r="Z24" s="58">
        <f>IF(Z11=0,0,VLOOKUP(Z11,FAC_TOTALS_APTA!$A$4:$BK$120,$L24,FALSE))</f>
        <v>0</v>
      </c>
      <c r="AA24" s="58">
        <f>IF(AA11=0,0,VLOOKUP(AA11,FAC_TOTALS_APTA!$A$4:$BK$120,$L24,FALSE))</f>
        <v>0</v>
      </c>
      <c r="AB24" s="58">
        <f>IF(AB11=0,0,VLOOKUP(AB11,FAC_TOTALS_APTA!$A$4:$BK$120,$L24,FALSE))</f>
        <v>0</v>
      </c>
      <c r="AC24" s="61">
        <f>SUM(M24:AB24)</f>
        <v>26347235.169999901</v>
      </c>
      <c r="AD24" s="61">
        <f>AC24</f>
        <v>26347235.169999901</v>
      </c>
      <c r="AE24" s="62">
        <f>AC24/G29</f>
        <v>1.7242665896918599E-2</v>
      </c>
      <c r="AF24" s="10"/>
    </row>
    <row r="25" spans="1:32" s="19" customFormat="1" hidden="1" x14ac:dyDescent="0.25">
      <c r="A25" s="10"/>
      <c r="B25" s="35"/>
      <c r="C25" s="10"/>
      <c r="D25" s="10"/>
      <c r="E25" s="10"/>
      <c r="F25" s="10"/>
      <c r="G25" s="10"/>
      <c r="H25" s="10"/>
      <c r="I25" s="63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43"/>
      <c r="AE25" s="10"/>
      <c r="AF25" s="10"/>
    </row>
    <row r="26" spans="1:32" s="19" customFormat="1" x14ac:dyDescent="0.25">
      <c r="A26" s="10"/>
      <c r="B26" s="35" t="s">
        <v>56</v>
      </c>
      <c r="C26" s="38"/>
      <c r="D26" s="10"/>
      <c r="E26" s="40"/>
      <c r="F26" s="10"/>
      <c r="G26" s="39"/>
      <c r="H26" s="39"/>
      <c r="I26" s="41"/>
      <c r="J26" s="42"/>
      <c r="K26" s="50"/>
      <c r="L26" s="11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43">
        <f>SUM(AC13:AC24)</f>
        <v>-61108022.664841101</v>
      </c>
      <c r="AD26" s="43">
        <f>SUM(AD13:AD24)</f>
        <v>-60019866.801363915</v>
      </c>
      <c r="AE26" s="44">
        <f>AC26/G29</f>
        <v>-3.9991491009687921E-2</v>
      </c>
      <c r="AF26" s="10"/>
    </row>
    <row r="27" spans="1:32" s="19" customFormat="1" hidden="1" x14ac:dyDescent="0.25">
      <c r="A27" s="10"/>
      <c r="B27" s="12" t="s">
        <v>28</v>
      </c>
      <c r="C27" s="64"/>
      <c r="D27" s="13" t="s">
        <v>7</v>
      </c>
      <c r="E27" s="65"/>
      <c r="F27" s="13">
        <f>MATCH($D27,FAC_TOTALS_APTA!$A$2:$BI$2,)</f>
        <v>9</v>
      </c>
      <c r="G27" s="66">
        <f>VLOOKUP(G11,FAC_TOTALS_APTA!$A$4:$BK$120,$F27,FALSE)</f>
        <v>1547277506.49897</v>
      </c>
      <c r="H27" s="66">
        <f>VLOOKUP(H11,FAC_TOTALS_APTA!$A$4:$BI$120,$F27,FALSE)</f>
        <v>1491546137.78016</v>
      </c>
      <c r="I27" s="67">
        <f t="shared" ref="I27:I29" si="6">H27/G27-1</f>
        <v>-3.6018987211229869E-2</v>
      </c>
      <c r="J27" s="68"/>
      <c r="K27" s="50"/>
      <c r="L27" s="11"/>
      <c r="M27" s="69">
        <f>SUM(M13:M19)</f>
        <v>-13718140.155096935</v>
      </c>
      <c r="N27" s="69">
        <f>SUM(N13:N19)</f>
        <v>25470811.632073961</v>
      </c>
      <c r="O27" s="69">
        <f>SUM(O13:O19)</f>
        <v>-78125374.512074023</v>
      </c>
      <c r="P27" s="69">
        <f>SUM(P13:P19)</f>
        <v>-16923278.980067063</v>
      </c>
      <c r="Q27" s="69">
        <f>SUM(Q13:Q19)</f>
        <v>49473466.224625096</v>
      </c>
      <c r="R27" s="69">
        <f>SUM(R13:R19)</f>
        <v>35168147.253300086</v>
      </c>
      <c r="S27" s="69">
        <f>SUM(S13:S19)</f>
        <v>0</v>
      </c>
      <c r="T27" s="69">
        <f>SUM(T13:T19)</f>
        <v>0</v>
      </c>
      <c r="U27" s="69">
        <f>SUM(U13:U19)</f>
        <v>0</v>
      </c>
      <c r="V27" s="69">
        <f>SUM(V13:V19)</f>
        <v>0</v>
      </c>
      <c r="W27" s="69">
        <f>SUM(W13:W19)</f>
        <v>0</v>
      </c>
      <c r="X27" s="69">
        <f>SUM(X13:X19)</f>
        <v>0</v>
      </c>
      <c r="Y27" s="69">
        <f>SUM(Y13:Y19)</f>
        <v>0</v>
      </c>
      <c r="Z27" s="69">
        <f>SUM(Z13:Z19)</f>
        <v>0</v>
      </c>
      <c r="AA27" s="69">
        <f>SUM(AA13:AA19)</f>
        <v>0</v>
      </c>
      <c r="AB27" s="69">
        <f>SUM(AB13:AB19)</f>
        <v>0</v>
      </c>
      <c r="AC27" s="70"/>
      <c r="AD27" s="70"/>
      <c r="AE27" s="71"/>
      <c r="AF27" s="10"/>
    </row>
    <row r="28" spans="1:32" s="19" customFormat="1" ht="13.5" thickBot="1" x14ac:dyDescent="0.3">
      <c r="A28" s="10"/>
      <c r="B28" s="14" t="s">
        <v>59</v>
      </c>
      <c r="C28" s="37"/>
      <c r="D28" s="11"/>
      <c r="E28" s="47"/>
      <c r="F28" s="11"/>
      <c r="G28" s="51"/>
      <c r="H28" s="51"/>
      <c r="I28" s="49"/>
      <c r="J28" s="50"/>
      <c r="K28" s="50"/>
      <c r="L28" s="11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52">
        <f>AC29-AC26</f>
        <v>16227220.992841169</v>
      </c>
      <c r="AD28" s="52"/>
      <c r="AE28" s="53">
        <f>AE29-AE26</f>
        <v>1.0619730996807478E-2</v>
      </c>
      <c r="AF28" s="10"/>
    </row>
    <row r="29" spans="1:32" ht="13.5" hidden="1" thickBot="1" x14ac:dyDescent="0.3">
      <c r="B29" s="15" t="s">
        <v>89</v>
      </c>
      <c r="C29" s="33"/>
      <c r="D29" s="33" t="s">
        <v>5</v>
      </c>
      <c r="E29" s="33"/>
      <c r="F29" s="33">
        <f>MATCH($D29,FAC_TOTALS_APTA!$A$2:$BI$2,)</f>
        <v>7</v>
      </c>
      <c r="G29" s="73">
        <f>VLOOKUP(G11,FAC_TOTALS_APTA!$A$4:$BI$120,$F29,FALSE)</f>
        <v>1528025615.5</v>
      </c>
      <c r="H29" s="73">
        <f>VLOOKUP(H11,FAC_TOTALS_APTA!$A$4:$BI$120,$F29,FALSE)</f>
        <v>1483144813.8280001</v>
      </c>
      <c r="I29" s="74">
        <f t="shared" si="6"/>
        <v>-2.9371760012880443E-2</v>
      </c>
      <c r="J29" s="75"/>
      <c r="K29" s="75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76">
        <f>H29-G29</f>
        <v>-44880801.671999931</v>
      </c>
      <c r="AD29" s="76"/>
      <c r="AE29" s="77">
        <f>I29</f>
        <v>-2.9371760012880443E-2</v>
      </c>
    </row>
    <row r="30" spans="1:32" ht="14.25" thickTop="1" thickBot="1" x14ac:dyDescent="0.3">
      <c r="B30" s="140" t="s">
        <v>96</v>
      </c>
      <c r="C30" s="141"/>
      <c r="D30" s="141"/>
      <c r="E30" s="142"/>
      <c r="F30" s="141"/>
      <c r="G30" s="143"/>
      <c r="H30" s="143"/>
      <c r="I30" s="144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5">
        <f>AE29</f>
        <v>-2.9371760012880443E-2</v>
      </c>
    </row>
    <row r="31" spans="1:32" ht="13.5" thickTop="1" x14ac:dyDescent="0.25"/>
    <row r="33" spans="1:32" x14ac:dyDescent="0.25">
      <c r="B33" s="21" t="s">
        <v>54</v>
      </c>
      <c r="C33" s="22"/>
      <c r="D33" s="22"/>
      <c r="E33" s="23"/>
      <c r="F33" s="22"/>
      <c r="G33" s="22"/>
      <c r="H33" s="22"/>
      <c r="I33" s="24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spans="1:32" x14ac:dyDescent="0.25">
      <c r="B34" s="25" t="s">
        <v>21</v>
      </c>
      <c r="C34" s="26" t="s">
        <v>22</v>
      </c>
      <c r="D34" s="16"/>
      <c r="E34" s="10"/>
      <c r="F34" s="16"/>
      <c r="G34" s="16"/>
      <c r="H34" s="16"/>
      <c r="I34" s="27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2" x14ac:dyDescent="0.25">
      <c r="B35" s="25"/>
      <c r="C35" s="26"/>
      <c r="D35" s="16"/>
      <c r="E35" s="10"/>
      <c r="F35" s="16"/>
      <c r="G35" s="16"/>
      <c r="H35" s="16"/>
      <c r="I35" s="27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2" x14ac:dyDescent="0.25">
      <c r="B36" s="28" t="s">
        <v>20</v>
      </c>
      <c r="C36" s="29">
        <v>1</v>
      </c>
      <c r="D36" s="16"/>
      <c r="E36" s="10"/>
      <c r="F36" s="16"/>
      <c r="G36" s="16"/>
      <c r="H36" s="16"/>
      <c r="I36" s="27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2" ht="13.5" thickBot="1" x14ac:dyDescent="0.3">
      <c r="B37" s="30" t="s">
        <v>69</v>
      </c>
      <c r="C37" s="31">
        <v>2</v>
      </c>
      <c r="D37" s="32"/>
      <c r="E37" s="33"/>
      <c r="F37" s="32"/>
      <c r="G37" s="32"/>
      <c r="H37" s="32"/>
      <c r="I37" s="34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</row>
    <row r="38" spans="1:32" ht="13.5" thickTop="1" x14ac:dyDescent="0.25">
      <c r="B38" s="35"/>
      <c r="C38" s="10"/>
      <c r="D38" s="10"/>
      <c r="E38" s="10"/>
      <c r="F38" s="10"/>
      <c r="G38" s="167" t="s">
        <v>90</v>
      </c>
      <c r="H38" s="167"/>
      <c r="I38" s="167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167" t="s">
        <v>97</v>
      </c>
      <c r="AD38" s="167"/>
      <c r="AE38" s="167"/>
    </row>
    <row r="39" spans="1:32" x14ac:dyDescent="0.25">
      <c r="B39" s="14" t="s">
        <v>23</v>
      </c>
      <c r="C39" s="37" t="s">
        <v>24</v>
      </c>
      <c r="D39" s="11" t="s">
        <v>25</v>
      </c>
      <c r="E39" s="11" t="s">
        <v>55</v>
      </c>
      <c r="F39" s="11"/>
      <c r="G39" s="37">
        <f>$C$1</f>
        <v>2012</v>
      </c>
      <c r="H39" s="37">
        <f>$C$2</f>
        <v>2018</v>
      </c>
      <c r="I39" s="37" t="s">
        <v>51</v>
      </c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 t="s">
        <v>95</v>
      </c>
      <c r="AD39" s="37" t="s">
        <v>53</v>
      </c>
      <c r="AE39" s="37" t="s">
        <v>51</v>
      </c>
    </row>
    <row r="40" spans="1:32" hidden="1" x14ac:dyDescent="0.25">
      <c r="B40" s="35"/>
      <c r="C40" s="38"/>
      <c r="D40" s="10"/>
      <c r="E40" s="10"/>
      <c r="F40" s="10"/>
      <c r="G40" s="10"/>
      <c r="H40" s="10"/>
      <c r="I40" s="38"/>
      <c r="J40" s="10"/>
      <c r="K40" s="10"/>
      <c r="L40" s="10"/>
      <c r="M40" s="10">
        <v>1</v>
      </c>
      <c r="N40" s="10">
        <v>2</v>
      </c>
      <c r="O40" s="10">
        <v>3</v>
      </c>
      <c r="P40" s="10">
        <v>4</v>
      </c>
      <c r="Q40" s="10">
        <v>5</v>
      </c>
      <c r="R40" s="10">
        <v>6</v>
      </c>
      <c r="S40" s="10">
        <v>7</v>
      </c>
      <c r="T40" s="10">
        <v>8</v>
      </c>
      <c r="U40" s="10">
        <v>9</v>
      </c>
      <c r="V40" s="10">
        <v>10</v>
      </c>
      <c r="W40" s="10">
        <v>11</v>
      </c>
      <c r="X40" s="10">
        <v>12</v>
      </c>
      <c r="Y40" s="10">
        <v>13</v>
      </c>
      <c r="Z40" s="10">
        <v>14</v>
      </c>
      <c r="AA40" s="10">
        <v>15</v>
      </c>
      <c r="AB40" s="10">
        <v>16</v>
      </c>
      <c r="AC40" s="10"/>
      <c r="AD40" s="10"/>
      <c r="AE40" s="10"/>
    </row>
    <row r="41" spans="1:32" hidden="1" x14ac:dyDescent="0.25">
      <c r="B41" s="35"/>
      <c r="C41" s="38"/>
      <c r="D41" s="10"/>
      <c r="E41" s="10"/>
      <c r="F41" s="10"/>
      <c r="G41" s="10" t="str">
        <f>CONCATENATE($C36,"_",$C37,"_",G39)</f>
        <v>1_2_2012</v>
      </c>
      <c r="H41" s="10" t="str">
        <f>CONCATENATE($C36,"_",$C37,"_",H39)</f>
        <v>1_2_2018</v>
      </c>
      <c r="I41" s="38"/>
      <c r="J41" s="10"/>
      <c r="K41" s="10"/>
      <c r="L41" s="10"/>
      <c r="M41" s="10" t="str">
        <f>IF($G39+M40&gt;$H39,0,CONCATENATE($C36,"_",$C37,"_",$G39+M40))</f>
        <v>1_2_2013</v>
      </c>
      <c r="N41" s="10" t="str">
        <f t="shared" ref="N41:AB41" si="7">IF($G39+N40&gt;$H39,0,CONCATENATE($C36,"_",$C37,"_",$G39+N40))</f>
        <v>1_2_2014</v>
      </c>
      <c r="O41" s="10" t="str">
        <f t="shared" si="7"/>
        <v>1_2_2015</v>
      </c>
      <c r="P41" s="10" t="str">
        <f t="shared" si="7"/>
        <v>1_2_2016</v>
      </c>
      <c r="Q41" s="10" t="str">
        <f t="shared" si="7"/>
        <v>1_2_2017</v>
      </c>
      <c r="R41" s="10" t="str">
        <f t="shared" si="7"/>
        <v>1_2_2018</v>
      </c>
      <c r="S41" s="10">
        <f t="shared" si="7"/>
        <v>0</v>
      </c>
      <c r="T41" s="10">
        <f t="shared" si="7"/>
        <v>0</v>
      </c>
      <c r="U41" s="10">
        <f t="shared" si="7"/>
        <v>0</v>
      </c>
      <c r="V41" s="10">
        <f t="shared" si="7"/>
        <v>0</v>
      </c>
      <c r="W41" s="10">
        <f t="shared" si="7"/>
        <v>0</v>
      </c>
      <c r="X41" s="10">
        <f t="shared" si="7"/>
        <v>0</v>
      </c>
      <c r="Y41" s="10">
        <f t="shared" si="7"/>
        <v>0</v>
      </c>
      <c r="Z41" s="10">
        <f t="shared" si="7"/>
        <v>0</v>
      </c>
      <c r="AA41" s="10">
        <f t="shared" si="7"/>
        <v>0</v>
      </c>
      <c r="AB41" s="10">
        <f t="shared" si="7"/>
        <v>0</v>
      </c>
      <c r="AC41" s="10"/>
      <c r="AD41" s="10"/>
      <c r="AE41" s="10"/>
    </row>
    <row r="42" spans="1:32" hidden="1" x14ac:dyDescent="0.25">
      <c r="B42" s="35"/>
      <c r="C42" s="38"/>
      <c r="D42" s="10"/>
      <c r="E42" s="10"/>
      <c r="F42" s="10" t="s">
        <v>52</v>
      </c>
      <c r="G42" s="39"/>
      <c r="H42" s="39"/>
      <c r="I42" s="38"/>
      <c r="J42" s="10"/>
      <c r="K42" s="10"/>
      <c r="L42" s="10" t="s">
        <v>52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2" hidden="1" x14ac:dyDescent="0.25">
      <c r="B43" s="35" t="s">
        <v>67</v>
      </c>
      <c r="C43" s="38" t="s">
        <v>26</v>
      </c>
      <c r="D43" s="10" t="s">
        <v>106</v>
      </c>
      <c r="E43" s="80">
        <v>0.86939999999999995</v>
      </c>
      <c r="F43" s="10">
        <f>MATCH($D43,FAC_TOTALS_APTA!$A$2:$BK$2,)</f>
        <v>11</v>
      </c>
      <c r="G43" s="39">
        <f>VLOOKUP(G41,FAC_TOTALS_APTA!$A$4:$BK$120,$F43,FALSE)</f>
        <v>0</v>
      </c>
      <c r="H43" s="39">
        <f>VLOOKUP(H41,FAC_TOTALS_APTA!$A$4:$BK$120,$F43,FALSE)</f>
        <v>0</v>
      </c>
      <c r="I43" s="41" t="str">
        <f>IFERROR(H43/G43-1,"-")</f>
        <v>-</v>
      </c>
      <c r="J43" s="42" t="str">
        <f>IF(C43="Log","_log","")</f>
        <v>_log</v>
      </c>
      <c r="K43" s="42" t="str">
        <f>CONCATENATE(D43,J43,"_FAC")</f>
        <v>VRM_ADJ_BUS_log_FAC</v>
      </c>
      <c r="L43" s="10">
        <f>MATCH($K43,FAC_TOTALS_APTA!$A$2:$BI$2,)</f>
        <v>22</v>
      </c>
      <c r="M43" s="39">
        <f>IF(M41=0,0,VLOOKUP(M41,FAC_TOTALS_APTA!$A$4:$BK$120,$L43,FALSE))</f>
        <v>0</v>
      </c>
      <c r="N43" s="39">
        <f>IF(N41=0,0,VLOOKUP(N41,FAC_TOTALS_APTA!$A$4:$BK$120,$L43,FALSE))</f>
        <v>0</v>
      </c>
      <c r="O43" s="39">
        <f>IF(O41=0,0,VLOOKUP(O41,FAC_TOTALS_APTA!$A$4:$BK$120,$L43,FALSE))</f>
        <v>0</v>
      </c>
      <c r="P43" s="39">
        <f>IF(P41=0,0,VLOOKUP(P41,FAC_TOTALS_APTA!$A$4:$BK$120,$L43,FALSE))</f>
        <v>0</v>
      </c>
      <c r="Q43" s="39">
        <f>IF(Q41=0,0,VLOOKUP(Q41,FAC_TOTALS_APTA!$A$4:$BK$120,$L43,FALSE))</f>
        <v>0</v>
      </c>
      <c r="R43" s="39">
        <f>IF(R41=0,0,VLOOKUP(R41,FAC_TOTALS_APTA!$A$4:$BK$120,$L43,FALSE))</f>
        <v>0</v>
      </c>
      <c r="S43" s="39">
        <f>IF(S41=0,0,VLOOKUP(S41,FAC_TOTALS_APTA!$A$4:$BK$120,$L43,FALSE))</f>
        <v>0</v>
      </c>
      <c r="T43" s="39">
        <f>IF(T41=0,0,VLOOKUP(T41,FAC_TOTALS_APTA!$A$4:$BK$120,$L43,FALSE))</f>
        <v>0</v>
      </c>
      <c r="U43" s="39">
        <f>IF(U41=0,0,VLOOKUP(U41,FAC_TOTALS_APTA!$A$4:$BK$120,$L43,FALSE))</f>
        <v>0</v>
      </c>
      <c r="V43" s="39">
        <f>IF(V41=0,0,VLOOKUP(V41,FAC_TOTALS_APTA!$A$4:$BK$120,$L43,FALSE))</f>
        <v>0</v>
      </c>
      <c r="W43" s="39">
        <f>IF(W41=0,0,VLOOKUP(W41,FAC_TOTALS_APTA!$A$4:$BK$120,$L43,FALSE))</f>
        <v>0</v>
      </c>
      <c r="X43" s="39">
        <f>IF(X41=0,0,VLOOKUP(X41,FAC_TOTALS_APTA!$A$4:$BK$120,$L43,FALSE))</f>
        <v>0</v>
      </c>
      <c r="Y43" s="39">
        <f>IF(Y41=0,0,VLOOKUP(Y41,FAC_TOTALS_APTA!$A$4:$BK$120,$L43,FALSE))</f>
        <v>0</v>
      </c>
      <c r="Z43" s="39">
        <f>IF(Z41=0,0,VLOOKUP(Z41,FAC_TOTALS_APTA!$A$4:$BK$120,$L43,FALSE))</f>
        <v>0</v>
      </c>
      <c r="AA43" s="39">
        <f>IF(AA41=0,0,VLOOKUP(AA41,FAC_TOTALS_APTA!$A$4:$BK$120,$L43,FALSE))</f>
        <v>0</v>
      </c>
      <c r="AB43" s="39">
        <f>IF(AB41=0,0,VLOOKUP(AB41,FAC_TOTALS_APTA!$A$4:$BK$120,$L43,FALSE))</f>
        <v>0</v>
      </c>
      <c r="AC43" s="43">
        <f>SUM(M43:AB43)</f>
        <v>0</v>
      </c>
      <c r="AD43" s="43">
        <f>AE43*G58</f>
        <v>0</v>
      </c>
      <c r="AE43" s="44">
        <f>AC43/G56</f>
        <v>0</v>
      </c>
    </row>
    <row r="44" spans="1:32" s="19" customFormat="1" x14ac:dyDescent="0.25">
      <c r="A44" s="10"/>
      <c r="B44" s="35" t="s">
        <v>67</v>
      </c>
      <c r="C44" s="38" t="s">
        <v>26</v>
      </c>
      <c r="D44" s="10" t="s">
        <v>107</v>
      </c>
      <c r="E44" s="80">
        <v>0.50180000000000002</v>
      </c>
      <c r="F44" s="10">
        <f>MATCH($D44,FAC_TOTALS_APTA!$A$2:$BK$2,)</f>
        <v>12</v>
      </c>
      <c r="G44" s="39">
        <f>VLOOKUP(G41,FAC_TOTALS_APTA!$A$4:$BK$120,$F44,FALSE)</f>
        <v>3724118.08017558</v>
      </c>
      <c r="H44" s="39">
        <f>VLOOKUP(H41,FAC_TOTALS_APTA!$A$4:$BK$120,$F44,FALSE)</f>
        <v>4488032.9179067696</v>
      </c>
      <c r="I44" s="41">
        <f>IFERROR(H44/G44-1,"-")</f>
        <v>0.20512637389176813</v>
      </c>
      <c r="J44" s="42" t="str">
        <f>IF(C44="Log","_log","")</f>
        <v>_log</v>
      </c>
      <c r="K44" s="42" t="str">
        <f>CONCATENATE(D44,J44,"_FAC")</f>
        <v>VRM_ADJ_RAIL_log_FAC</v>
      </c>
      <c r="L44" s="10">
        <f>MATCH($K44,FAC_TOTALS_APTA!$A$2:$BI$2,)</f>
        <v>23</v>
      </c>
      <c r="M44" s="39">
        <f>IF(M41=0,0,VLOOKUP(M41,FAC_TOTALS_APTA!$A$4:$BK$120,$L44,FALSE))</f>
        <v>5495486.0558564598</v>
      </c>
      <c r="N44" s="39">
        <f>IF(N41=0,0,VLOOKUP(N41,FAC_TOTALS_APTA!$A$4:$BK$120,$L44,FALSE))</f>
        <v>1274482.8341725799</v>
      </c>
      <c r="O44" s="39">
        <f>IF(O41=0,0,VLOOKUP(O41,FAC_TOTALS_APTA!$A$4:$BK$120,$L44,FALSE))</f>
        <v>779349.32209817402</v>
      </c>
      <c r="P44" s="39">
        <f>IF(P41=0,0,VLOOKUP(P41,FAC_TOTALS_APTA!$A$4:$BK$120,$L44,FALSE))</f>
        <v>1470786.6138143099</v>
      </c>
      <c r="Q44" s="39">
        <f>IF(Q41=0,0,VLOOKUP(Q41,FAC_TOTALS_APTA!$A$4:$BK$120,$L44,FALSE))</f>
        <v>331843.81376358902</v>
      </c>
      <c r="R44" s="39">
        <f>IF(R41=0,0,VLOOKUP(R41,FAC_TOTALS_APTA!$A$4:$BK$120,$L44,FALSE))</f>
        <v>1659121.80637212</v>
      </c>
      <c r="S44" s="39">
        <f>IF(S41=0,0,VLOOKUP(S41,FAC_TOTALS_APTA!$A$4:$BK$120,$L44,FALSE))</f>
        <v>0</v>
      </c>
      <c r="T44" s="39">
        <f>IF(T41=0,0,VLOOKUP(T41,FAC_TOTALS_APTA!$A$4:$BK$120,$L44,FALSE))</f>
        <v>0</v>
      </c>
      <c r="U44" s="39">
        <f>IF(U41=0,0,VLOOKUP(U41,FAC_TOTALS_APTA!$A$4:$BK$120,$L44,FALSE))</f>
        <v>0</v>
      </c>
      <c r="V44" s="39">
        <f>IF(V41=0,0,VLOOKUP(V41,FAC_TOTALS_APTA!$A$4:$BK$120,$L44,FALSE))</f>
        <v>0</v>
      </c>
      <c r="W44" s="39">
        <f>IF(W41=0,0,VLOOKUP(W41,FAC_TOTALS_APTA!$A$4:$BK$120,$L44,FALSE))</f>
        <v>0</v>
      </c>
      <c r="X44" s="39">
        <f>IF(X41=0,0,VLOOKUP(X41,FAC_TOTALS_APTA!$A$4:$BK$120,$L44,FALSE))</f>
        <v>0</v>
      </c>
      <c r="Y44" s="39">
        <f>IF(Y41=0,0,VLOOKUP(Y41,FAC_TOTALS_APTA!$A$4:$BK$120,$L44,FALSE))</f>
        <v>0</v>
      </c>
      <c r="Z44" s="39">
        <f>IF(Z41=0,0,VLOOKUP(Z41,FAC_TOTALS_APTA!$A$4:$BK$120,$L44,FALSE))</f>
        <v>0</v>
      </c>
      <c r="AA44" s="39">
        <f>IF(AA41=0,0,VLOOKUP(AA41,FAC_TOTALS_APTA!$A$4:$BK$120,$L44,FALSE))</f>
        <v>0</v>
      </c>
      <c r="AB44" s="39">
        <f>IF(AB41=0,0,VLOOKUP(AB41,FAC_TOTALS_APTA!$A$4:$BK$120,$L44,FALSE))</f>
        <v>0</v>
      </c>
      <c r="AC44" s="43">
        <f>SUM(M44:AB44)</f>
        <v>11011070.446077231</v>
      </c>
      <c r="AD44" s="43">
        <f>AE44*G58</f>
        <v>10564902.238294844</v>
      </c>
      <c r="AE44" s="44">
        <f>AC44/G56</f>
        <v>0.12628255173957662</v>
      </c>
      <c r="AF44" s="10"/>
    </row>
    <row r="45" spans="1:32" x14ac:dyDescent="0.25">
      <c r="B45" s="35" t="s">
        <v>91</v>
      </c>
      <c r="C45" s="38" t="s">
        <v>26</v>
      </c>
      <c r="D45" s="10" t="s">
        <v>19</v>
      </c>
      <c r="E45" s="80">
        <v>-0.35909999999999997</v>
      </c>
      <c r="F45" s="10">
        <f>MATCH($D45,FAC_TOTALS_APTA!$A$2:$BK$2,)</f>
        <v>13</v>
      </c>
      <c r="G45" s="79">
        <f>VLOOKUP(G41,FAC_TOTALS_APTA!$A$4:$BK$120,$F45,FALSE)</f>
        <v>1.1123296497078301</v>
      </c>
      <c r="H45" s="79">
        <f>VLOOKUP(H41,FAC_TOTALS_APTA!$A$4:$BK$120,$F45,FALSE)</f>
        <v>1.20011348171431</v>
      </c>
      <c r="I45" s="41">
        <f t="shared" ref="I45:I52" si="8">IFERROR(H45/G45-1,"-")</f>
        <v>7.8918899653117824E-2</v>
      </c>
      <c r="J45" s="42" t="str">
        <f t="shared" ref="J45:J52" si="9">IF(C45="Log","_log","")</f>
        <v>_log</v>
      </c>
      <c r="K45" s="42" t="str">
        <f t="shared" ref="K45:K52" si="10">CONCATENATE(D45,J45,"_FAC")</f>
        <v>FARE_per_UPT_2018_log_FAC</v>
      </c>
      <c r="L45" s="10">
        <f>MATCH($K45,FAC_TOTALS_APTA!$A$2:$BI$2,)</f>
        <v>24</v>
      </c>
      <c r="M45" s="39">
        <f>IF(M41=0,0,VLOOKUP(M41,FAC_TOTALS_APTA!$A$4:$BK$120,$L45,FALSE))</f>
        <v>-1057984.56967648</v>
      </c>
      <c r="N45" s="39">
        <f>IF(N41=0,0,VLOOKUP(N41,FAC_TOTALS_APTA!$A$4:$BK$120,$L45,FALSE))</f>
        <v>63245.246696927199</v>
      </c>
      <c r="O45" s="39">
        <f>IF(O41=0,0,VLOOKUP(O41,FAC_TOTALS_APTA!$A$4:$BK$120,$L45,FALSE))</f>
        <v>-591736.25977146195</v>
      </c>
      <c r="P45" s="39">
        <f>IF(P41=0,0,VLOOKUP(P41,FAC_TOTALS_APTA!$A$4:$BK$120,$L45,FALSE))</f>
        <v>675554.66502522398</v>
      </c>
      <c r="Q45" s="39">
        <f>IF(Q41=0,0,VLOOKUP(Q41,FAC_TOTALS_APTA!$A$4:$BK$120,$L45,FALSE))</f>
        <v>-145542.621130496</v>
      </c>
      <c r="R45" s="39">
        <f>IF(R41=0,0,VLOOKUP(R41,FAC_TOTALS_APTA!$A$4:$BK$120,$L45,FALSE))</f>
        <v>293656.13877834001</v>
      </c>
      <c r="S45" s="39">
        <f>IF(S41=0,0,VLOOKUP(S41,FAC_TOTALS_APTA!$A$4:$BK$120,$L45,FALSE))</f>
        <v>0</v>
      </c>
      <c r="T45" s="39">
        <f>IF(T41=0,0,VLOOKUP(T41,FAC_TOTALS_APTA!$A$4:$BK$120,$L45,FALSE))</f>
        <v>0</v>
      </c>
      <c r="U45" s="39">
        <f>IF(U41=0,0,VLOOKUP(U41,FAC_TOTALS_APTA!$A$4:$BK$120,$L45,FALSE))</f>
        <v>0</v>
      </c>
      <c r="V45" s="39">
        <f>IF(V41=0,0,VLOOKUP(V41,FAC_TOTALS_APTA!$A$4:$BK$120,$L45,FALSE))</f>
        <v>0</v>
      </c>
      <c r="W45" s="39">
        <f>IF(W41=0,0,VLOOKUP(W41,FAC_TOTALS_APTA!$A$4:$BK$120,$L45,FALSE))</f>
        <v>0</v>
      </c>
      <c r="X45" s="39">
        <f>IF(X41=0,0,VLOOKUP(X41,FAC_TOTALS_APTA!$A$4:$BK$120,$L45,FALSE))</f>
        <v>0</v>
      </c>
      <c r="Y45" s="39">
        <f>IF(Y41=0,0,VLOOKUP(Y41,FAC_TOTALS_APTA!$A$4:$BK$120,$L45,FALSE))</f>
        <v>0</v>
      </c>
      <c r="Z45" s="39">
        <f>IF(Z41=0,0,VLOOKUP(Z41,FAC_TOTALS_APTA!$A$4:$BK$120,$L45,FALSE))</f>
        <v>0</v>
      </c>
      <c r="AA45" s="39">
        <f>IF(AA41=0,0,VLOOKUP(AA41,FAC_TOTALS_APTA!$A$4:$BK$120,$L45,FALSE))</f>
        <v>0</v>
      </c>
      <c r="AB45" s="39">
        <f>IF(AB41=0,0,VLOOKUP(AB41,FAC_TOTALS_APTA!$A$4:$BK$120,$L45,FALSE))</f>
        <v>0</v>
      </c>
      <c r="AC45" s="43">
        <f t="shared" ref="AC45:AC52" si="11">SUM(M45:AB45)</f>
        <v>-762807.40007794672</v>
      </c>
      <c r="AD45" s="43">
        <f>AE45*G58</f>
        <v>-731898.46962993848</v>
      </c>
      <c r="AE45" s="44">
        <f>AC45/G56</f>
        <v>-8.7484014782589267E-3</v>
      </c>
    </row>
    <row r="46" spans="1:32" x14ac:dyDescent="0.25">
      <c r="B46" s="35" t="s">
        <v>87</v>
      </c>
      <c r="C46" s="38" t="s">
        <v>26</v>
      </c>
      <c r="D46" s="10" t="s">
        <v>9</v>
      </c>
      <c r="E46" s="80">
        <v>0.30969999999999998</v>
      </c>
      <c r="F46" s="10">
        <f>MATCH($D46,FAC_TOTALS_APTA!$A$2:$BK$2,)</f>
        <v>14</v>
      </c>
      <c r="G46" s="39">
        <f>VLOOKUP(G41,FAC_TOTALS_APTA!$A$4:$BK$120,$F46,FALSE)</f>
        <v>2866830.6490803501</v>
      </c>
      <c r="H46" s="39">
        <f>VLOOKUP(H41,FAC_TOTALS_APTA!$A$4:$BK$120,$F46,FALSE)</f>
        <v>3018712.6940689199</v>
      </c>
      <c r="I46" s="41">
        <f t="shared" si="8"/>
        <v>5.2979078145858338E-2</v>
      </c>
      <c r="J46" s="42" t="str">
        <f t="shared" si="9"/>
        <v>_log</v>
      </c>
      <c r="K46" s="42" t="str">
        <f t="shared" si="10"/>
        <v>POP_EMP_log_FAC</v>
      </c>
      <c r="L46" s="10">
        <f>MATCH($K46,FAC_TOTALS_APTA!$A$2:$BI$2,)</f>
        <v>25</v>
      </c>
      <c r="M46" s="39">
        <f>IF(M41=0,0,VLOOKUP(M41,FAC_TOTALS_APTA!$A$4:$BK$120,$L46,FALSE))</f>
        <v>352301.92013039702</v>
      </c>
      <c r="N46" s="39">
        <f>IF(N41=0,0,VLOOKUP(N41,FAC_TOTALS_APTA!$A$4:$BK$120,$L46,FALSE))</f>
        <v>294449.41771361802</v>
      </c>
      <c r="O46" s="39">
        <f>IF(O41=0,0,VLOOKUP(O41,FAC_TOTALS_APTA!$A$4:$BK$120,$L46,FALSE))</f>
        <v>331235.04824741499</v>
      </c>
      <c r="P46" s="39">
        <f>IF(P41=0,0,VLOOKUP(P41,FAC_TOTALS_APTA!$A$4:$BK$120,$L46,FALSE))</f>
        <v>278814.91176968301</v>
      </c>
      <c r="Q46" s="39">
        <f>IF(Q41=0,0,VLOOKUP(Q41,FAC_TOTALS_APTA!$A$4:$BK$120,$L46,FALSE))</f>
        <v>291277.09043486899</v>
      </c>
      <c r="R46" s="39">
        <f>IF(R41=0,0,VLOOKUP(R41,FAC_TOTALS_APTA!$A$4:$BK$120,$L46,FALSE))</f>
        <v>254591.051084651</v>
      </c>
      <c r="S46" s="39">
        <f>IF(S41=0,0,VLOOKUP(S41,FAC_TOTALS_APTA!$A$4:$BK$120,$L46,FALSE))</f>
        <v>0</v>
      </c>
      <c r="T46" s="39">
        <f>IF(T41=0,0,VLOOKUP(T41,FAC_TOTALS_APTA!$A$4:$BK$120,$L46,FALSE))</f>
        <v>0</v>
      </c>
      <c r="U46" s="39">
        <f>IF(U41=0,0,VLOOKUP(U41,FAC_TOTALS_APTA!$A$4:$BK$120,$L46,FALSE))</f>
        <v>0</v>
      </c>
      <c r="V46" s="39">
        <f>IF(V41=0,0,VLOOKUP(V41,FAC_TOTALS_APTA!$A$4:$BK$120,$L46,FALSE))</f>
        <v>0</v>
      </c>
      <c r="W46" s="39">
        <f>IF(W41=0,0,VLOOKUP(W41,FAC_TOTALS_APTA!$A$4:$BK$120,$L46,FALSE))</f>
        <v>0</v>
      </c>
      <c r="X46" s="39">
        <f>IF(X41=0,0,VLOOKUP(X41,FAC_TOTALS_APTA!$A$4:$BK$120,$L46,FALSE))</f>
        <v>0</v>
      </c>
      <c r="Y46" s="39">
        <f>IF(Y41=0,0,VLOOKUP(Y41,FAC_TOTALS_APTA!$A$4:$BK$120,$L46,FALSE))</f>
        <v>0</v>
      </c>
      <c r="Z46" s="39">
        <f>IF(Z41=0,0,VLOOKUP(Z41,FAC_TOTALS_APTA!$A$4:$BK$120,$L46,FALSE))</f>
        <v>0</v>
      </c>
      <c r="AA46" s="39">
        <f>IF(AA41=0,0,VLOOKUP(AA41,FAC_TOTALS_APTA!$A$4:$BK$120,$L46,FALSE))</f>
        <v>0</v>
      </c>
      <c r="AB46" s="39">
        <f>IF(AB41=0,0,VLOOKUP(AB41,FAC_TOTALS_APTA!$A$4:$BK$120,$L46,FALSE))</f>
        <v>0</v>
      </c>
      <c r="AC46" s="43">
        <f t="shared" si="11"/>
        <v>1802669.4393806332</v>
      </c>
      <c r="AD46" s="43">
        <f>AE46*G58</f>
        <v>1729625.333729754</v>
      </c>
      <c r="AE46" s="44">
        <f>AC46/G56</f>
        <v>2.0674256682195573E-2</v>
      </c>
    </row>
    <row r="47" spans="1:32" x14ac:dyDescent="0.2">
      <c r="B47" s="35" t="s">
        <v>88</v>
      </c>
      <c r="C47" s="38" t="s">
        <v>26</v>
      </c>
      <c r="D47" s="46" t="s">
        <v>18</v>
      </c>
      <c r="E47" s="80">
        <v>0.22159999999999999</v>
      </c>
      <c r="F47" s="10">
        <f>MATCH($D47,FAC_TOTALS_APTA!$A$2:$BK$2,)</f>
        <v>15</v>
      </c>
      <c r="G47" s="79">
        <f>VLOOKUP(G41,FAC_TOTALS_APTA!$A$4:$BK$120,$F47,FALSE)</f>
        <v>3.99252376324488</v>
      </c>
      <c r="H47" s="79">
        <f>VLOOKUP(H41,FAC_TOTALS_APTA!$A$4:$BK$120,$F47,FALSE)</f>
        <v>2.8578430524316798</v>
      </c>
      <c r="I47" s="41">
        <f t="shared" si="8"/>
        <v>-0.28420136687953013</v>
      </c>
      <c r="J47" s="42" t="str">
        <f t="shared" si="9"/>
        <v>_log</v>
      </c>
      <c r="K47" s="42" t="str">
        <f t="shared" si="10"/>
        <v>GAS_PRICE_2018_log_FAC</v>
      </c>
      <c r="L47" s="10">
        <f>MATCH($K47,FAC_TOTALS_APTA!$A$2:$BI$2,)</f>
        <v>26</v>
      </c>
      <c r="M47" s="39">
        <f>IF(M41=0,0,VLOOKUP(M41,FAC_TOTALS_APTA!$A$4:$BK$120,$L47,FALSE))</f>
        <v>-537420.95041620103</v>
      </c>
      <c r="N47" s="39">
        <f>IF(N41=0,0,VLOOKUP(N41,FAC_TOTALS_APTA!$A$4:$BK$120,$L47,FALSE))</f>
        <v>-798454.43029846798</v>
      </c>
      <c r="O47" s="39">
        <f>IF(O41=0,0,VLOOKUP(O41,FAC_TOTALS_APTA!$A$4:$BK$120,$L47,FALSE))</f>
        <v>-4245612.9055553498</v>
      </c>
      <c r="P47" s="39">
        <f>IF(P41=0,0,VLOOKUP(P41,FAC_TOTALS_APTA!$A$4:$BK$120,$L47,FALSE))</f>
        <v>-1576202.78020321</v>
      </c>
      <c r="Q47" s="39">
        <f>IF(Q41=0,0,VLOOKUP(Q41,FAC_TOTALS_APTA!$A$4:$BK$120,$L47,FALSE))</f>
        <v>1144740.08167933</v>
      </c>
      <c r="R47" s="39">
        <f>IF(R41=0,0,VLOOKUP(R41,FAC_TOTALS_APTA!$A$4:$BK$120,$L47,FALSE))</f>
        <v>1400827.19164904</v>
      </c>
      <c r="S47" s="39">
        <f>IF(S41=0,0,VLOOKUP(S41,FAC_TOTALS_APTA!$A$4:$BK$120,$L47,FALSE))</f>
        <v>0</v>
      </c>
      <c r="T47" s="39">
        <f>IF(T41=0,0,VLOOKUP(T41,FAC_TOTALS_APTA!$A$4:$BK$120,$L47,FALSE))</f>
        <v>0</v>
      </c>
      <c r="U47" s="39">
        <f>IF(U41=0,0,VLOOKUP(U41,FAC_TOTALS_APTA!$A$4:$BK$120,$L47,FALSE))</f>
        <v>0</v>
      </c>
      <c r="V47" s="39">
        <f>IF(V41=0,0,VLOOKUP(V41,FAC_TOTALS_APTA!$A$4:$BK$120,$L47,FALSE))</f>
        <v>0</v>
      </c>
      <c r="W47" s="39">
        <f>IF(W41=0,0,VLOOKUP(W41,FAC_TOTALS_APTA!$A$4:$BK$120,$L47,FALSE))</f>
        <v>0</v>
      </c>
      <c r="X47" s="39">
        <f>IF(X41=0,0,VLOOKUP(X41,FAC_TOTALS_APTA!$A$4:$BK$120,$L47,FALSE))</f>
        <v>0</v>
      </c>
      <c r="Y47" s="39">
        <f>IF(Y41=0,0,VLOOKUP(Y41,FAC_TOTALS_APTA!$A$4:$BK$120,$L47,FALSE))</f>
        <v>0</v>
      </c>
      <c r="Z47" s="39">
        <f>IF(Z41=0,0,VLOOKUP(Z41,FAC_TOTALS_APTA!$A$4:$BK$120,$L47,FALSE))</f>
        <v>0</v>
      </c>
      <c r="AA47" s="39">
        <f>IF(AA41=0,0,VLOOKUP(AA41,FAC_TOTALS_APTA!$A$4:$BK$120,$L47,FALSE))</f>
        <v>0</v>
      </c>
      <c r="AB47" s="39">
        <f>IF(AB41=0,0,VLOOKUP(AB41,FAC_TOTALS_APTA!$A$4:$BK$120,$L47,FALSE))</f>
        <v>0</v>
      </c>
      <c r="AC47" s="43">
        <f t="shared" si="11"/>
        <v>-4612123.7931448584</v>
      </c>
      <c r="AD47" s="43">
        <f>AE47*G58</f>
        <v>-4425240.6906404104</v>
      </c>
      <c r="AE47" s="44">
        <f>AC47/G56</f>
        <v>-5.2895017281870432E-2</v>
      </c>
    </row>
    <row r="48" spans="1:32" x14ac:dyDescent="0.25">
      <c r="B48" s="35" t="s">
        <v>27</v>
      </c>
      <c r="C48" s="38"/>
      <c r="D48" s="10" t="s">
        <v>10</v>
      </c>
      <c r="E48" s="80">
        <v>5.4999999999999997E-3</v>
      </c>
      <c r="F48" s="10">
        <f>MATCH($D48,FAC_TOTALS_APTA!$A$2:$BK$2,)</f>
        <v>17</v>
      </c>
      <c r="G48" s="45">
        <f>VLOOKUP(G41,FAC_TOTALS_APTA!$A$4:$BK$120,$F48,FALSE)</f>
        <v>8.5564717879642291</v>
      </c>
      <c r="H48" s="45">
        <f>VLOOKUP(H41,FAC_TOTALS_APTA!$A$4:$BK$120,$F48,FALSE)</f>
        <v>7.4290215373325204</v>
      </c>
      <c r="I48" s="41">
        <f t="shared" si="8"/>
        <v>-0.13176578834954045</v>
      </c>
      <c r="J48" s="42" t="str">
        <f t="shared" si="9"/>
        <v/>
      </c>
      <c r="K48" s="42" t="str">
        <f t="shared" si="10"/>
        <v>PCT_HH_NO_VEH_FAC</v>
      </c>
      <c r="L48" s="10">
        <f>MATCH($K48,FAC_TOTALS_APTA!$A$2:$BI$2,)</f>
        <v>28</v>
      </c>
      <c r="M48" s="39">
        <f>IF(M41=0,0,VLOOKUP(M41,FAC_TOTALS_APTA!$A$4:$BK$120,$L48,FALSE))</f>
        <v>-74989.264899000496</v>
      </c>
      <c r="N48" s="39">
        <f>IF(N41=0,0,VLOOKUP(N41,FAC_TOTALS_APTA!$A$4:$BK$120,$L48,FALSE))</f>
        <v>-2884.6778283336898</v>
      </c>
      <c r="O48" s="39">
        <f>IF(O41=0,0,VLOOKUP(O41,FAC_TOTALS_APTA!$A$4:$BK$120,$L48,FALSE))</f>
        <v>-101226.565499024</v>
      </c>
      <c r="P48" s="39">
        <f>IF(P41=0,0,VLOOKUP(P41,FAC_TOTALS_APTA!$A$4:$BK$120,$L48,FALSE))</f>
        <v>-139621.101943063</v>
      </c>
      <c r="Q48" s="39">
        <f>IF(Q41=0,0,VLOOKUP(Q41,FAC_TOTALS_APTA!$A$4:$BK$120,$L48,FALSE))</f>
        <v>-107749.37924015299</v>
      </c>
      <c r="R48" s="39">
        <f>IF(R41=0,0,VLOOKUP(R41,FAC_TOTALS_APTA!$A$4:$BK$120,$L48,FALSE))</f>
        <v>-109912.544088079</v>
      </c>
      <c r="S48" s="39">
        <f>IF(S41=0,0,VLOOKUP(S41,FAC_TOTALS_APTA!$A$4:$BK$120,$L48,FALSE))</f>
        <v>0</v>
      </c>
      <c r="T48" s="39">
        <f>IF(T41=0,0,VLOOKUP(T41,FAC_TOTALS_APTA!$A$4:$BK$120,$L48,FALSE))</f>
        <v>0</v>
      </c>
      <c r="U48" s="39">
        <f>IF(U41=0,0,VLOOKUP(U41,FAC_TOTALS_APTA!$A$4:$BK$120,$L48,FALSE))</f>
        <v>0</v>
      </c>
      <c r="V48" s="39">
        <f>IF(V41=0,0,VLOOKUP(V41,FAC_TOTALS_APTA!$A$4:$BK$120,$L48,FALSE))</f>
        <v>0</v>
      </c>
      <c r="W48" s="39">
        <f>IF(W41=0,0,VLOOKUP(W41,FAC_TOTALS_APTA!$A$4:$BK$120,$L48,FALSE))</f>
        <v>0</v>
      </c>
      <c r="X48" s="39">
        <f>IF(X41=0,0,VLOOKUP(X41,FAC_TOTALS_APTA!$A$4:$BK$120,$L48,FALSE))</f>
        <v>0</v>
      </c>
      <c r="Y48" s="39">
        <f>IF(Y41=0,0,VLOOKUP(Y41,FAC_TOTALS_APTA!$A$4:$BK$120,$L48,FALSE))</f>
        <v>0</v>
      </c>
      <c r="Z48" s="39">
        <f>IF(Z41=0,0,VLOOKUP(Z41,FAC_TOTALS_APTA!$A$4:$BK$120,$L48,FALSE))</f>
        <v>0</v>
      </c>
      <c r="AA48" s="39">
        <f>IF(AA41=0,0,VLOOKUP(AA41,FAC_TOTALS_APTA!$A$4:$BK$120,$L48,FALSE))</f>
        <v>0</v>
      </c>
      <c r="AB48" s="39">
        <f>IF(AB41=0,0,VLOOKUP(AB41,FAC_TOTALS_APTA!$A$4:$BK$120,$L48,FALSE))</f>
        <v>0</v>
      </c>
      <c r="AC48" s="43">
        <f t="shared" si="11"/>
        <v>-536383.5334976532</v>
      </c>
      <c r="AD48" s="43">
        <f>AE48*G58</f>
        <v>-514649.29058306984</v>
      </c>
      <c r="AE48" s="44">
        <f>AC48/G56</f>
        <v>-6.151616380340722E-3</v>
      </c>
    </row>
    <row r="49" spans="2:31" x14ac:dyDescent="0.25">
      <c r="B49" s="35" t="s">
        <v>86</v>
      </c>
      <c r="C49" s="38"/>
      <c r="D49" s="10" t="s">
        <v>11</v>
      </c>
      <c r="E49" s="80">
        <v>4.8999999999999998E-3</v>
      </c>
      <c r="F49" s="10">
        <f>MATCH($D49,FAC_TOTALS_APTA!$A$2:$BK$2,)</f>
        <v>18</v>
      </c>
      <c r="G49" s="79">
        <f>VLOOKUP(G41,FAC_TOTALS_APTA!$A$4:$BK$120,$F49,FALSE)</f>
        <v>29.245876172748801</v>
      </c>
      <c r="H49" s="79">
        <f>VLOOKUP(H41,FAC_TOTALS_APTA!$A$4:$BK$120,$F49,FALSE)</f>
        <v>28.735207723528699</v>
      </c>
      <c r="I49" s="41">
        <f t="shared" si="8"/>
        <v>-1.7461212179238461E-2</v>
      </c>
      <c r="J49" s="42" t="str">
        <f t="shared" si="9"/>
        <v/>
      </c>
      <c r="K49" s="42" t="str">
        <f t="shared" si="10"/>
        <v>TSD_POP_PCT_FAC</v>
      </c>
      <c r="L49" s="10">
        <f>MATCH($K49,FAC_TOTALS_APTA!$A$2:$BI$2,)</f>
        <v>29</v>
      </c>
      <c r="M49" s="39">
        <f>IF(M41=0,0,VLOOKUP(M41,FAC_TOTALS_APTA!$A$4:$BK$120,$L49,FALSE))</f>
        <v>94183.907319179096</v>
      </c>
      <c r="N49" s="39">
        <f>IF(N41=0,0,VLOOKUP(N41,FAC_TOTALS_APTA!$A$4:$BK$120,$L49,FALSE))</f>
        <v>-29069.802788036101</v>
      </c>
      <c r="O49" s="39">
        <f>IF(O41=0,0,VLOOKUP(O41,FAC_TOTALS_APTA!$A$4:$BK$120,$L49,FALSE))</f>
        <v>-34011.0875536116</v>
      </c>
      <c r="P49" s="39">
        <f>IF(P41=0,0,VLOOKUP(P41,FAC_TOTALS_APTA!$A$4:$BK$120,$L49,FALSE))</f>
        <v>-35676.074554339299</v>
      </c>
      <c r="Q49" s="39">
        <f>IF(Q41=0,0,VLOOKUP(Q41,FAC_TOTALS_APTA!$A$4:$BK$120,$L49,FALSE))</f>
        <v>-55786.309665406501</v>
      </c>
      <c r="R49" s="39">
        <f>IF(R41=0,0,VLOOKUP(R41,FAC_TOTALS_APTA!$A$4:$BK$120,$L49,FALSE))</f>
        <v>-48406.963371210499</v>
      </c>
      <c r="S49" s="39">
        <f>IF(S41=0,0,VLOOKUP(S41,FAC_TOTALS_APTA!$A$4:$BK$120,$L49,FALSE))</f>
        <v>0</v>
      </c>
      <c r="T49" s="39">
        <f>IF(T41=0,0,VLOOKUP(T41,FAC_TOTALS_APTA!$A$4:$BK$120,$L49,FALSE))</f>
        <v>0</v>
      </c>
      <c r="U49" s="39">
        <f>IF(U41=0,0,VLOOKUP(U41,FAC_TOTALS_APTA!$A$4:$BK$120,$L49,FALSE))</f>
        <v>0</v>
      </c>
      <c r="V49" s="39">
        <f>IF(V41=0,0,VLOOKUP(V41,FAC_TOTALS_APTA!$A$4:$BK$120,$L49,FALSE))</f>
        <v>0</v>
      </c>
      <c r="W49" s="39">
        <f>IF(W41=0,0,VLOOKUP(W41,FAC_TOTALS_APTA!$A$4:$BK$120,$L49,FALSE))</f>
        <v>0</v>
      </c>
      <c r="X49" s="39">
        <f>IF(X41=0,0,VLOOKUP(X41,FAC_TOTALS_APTA!$A$4:$BK$120,$L49,FALSE))</f>
        <v>0</v>
      </c>
      <c r="Y49" s="39">
        <f>IF(Y41=0,0,VLOOKUP(Y41,FAC_TOTALS_APTA!$A$4:$BK$120,$L49,FALSE))</f>
        <v>0</v>
      </c>
      <c r="Z49" s="39">
        <f>IF(Z41=0,0,VLOOKUP(Z41,FAC_TOTALS_APTA!$A$4:$BK$120,$L49,FALSE))</f>
        <v>0</v>
      </c>
      <c r="AA49" s="39">
        <f>IF(AA41=0,0,VLOOKUP(AA41,FAC_TOTALS_APTA!$A$4:$BK$120,$L49,FALSE))</f>
        <v>0</v>
      </c>
      <c r="AB49" s="39">
        <f>IF(AB41=0,0,VLOOKUP(AB41,FAC_TOTALS_APTA!$A$4:$BK$120,$L49,FALSE))</f>
        <v>0</v>
      </c>
      <c r="AC49" s="43">
        <f t="shared" si="11"/>
        <v>-108766.33061342491</v>
      </c>
      <c r="AD49" s="43">
        <f>AE49*G58</f>
        <v>-104359.12251912497</v>
      </c>
      <c r="AE49" s="44">
        <f>AC49/G56</f>
        <v>-1.2474073107131031E-3</v>
      </c>
    </row>
    <row r="50" spans="2:31" x14ac:dyDescent="0.25">
      <c r="B50" s="35" t="s">
        <v>82</v>
      </c>
      <c r="C50" s="38" t="s">
        <v>26</v>
      </c>
      <c r="D50" s="10" t="s">
        <v>17</v>
      </c>
      <c r="E50" s="80">
        <v>-0.24129999999999999</v>
      </c>
      <c r="F50" s="10">
        <f>MATCH($D50,FAC_TOTALS_APTA!$A$2:$BK$2,)</f>
        <v>16</v>
      </c>
      <c r="G50" s="39">
        <f>VLOOKUP(G41,FAC_TOTALS_APTA!$A$4:$BK$120,$F50,FALSE)</f>
        <v>28730.144637984798</v>
      </c>
      <c r="H50" s="39">
        <f>VLOOKUP(H41,FAC_TOTALS_APTA!$A$4:$BK$120,$F50,FALSE)</f>
        <v>31320.209064581901</v>
      </c>
      <c r="I50" s="41">
        <f t="shared" si="8"/>
        <v>9.0151457962822645E-2</v>
      </c>
      <c r="J50" s="42" t="str">
        <f t="shared" si="9"/>
        <v>_log</v>
      </c>
      <c r="K50" s="42" t="str">
        <f t="shared" si="10"/>
        <v>TOTAL_MED_INC_INDIV_2018_log_FAC</v>
      </c>
      <c r="L50" s="10">
        <f>MATCH($K50,FAC_TOTALS_APTA!$A$2:$BI$2,)</f>
        <v>27</v>
      </c>
      <c r="M50" s="39">
        <f>IF(M41=0,0,VLOOKUP(M41,FAC_TOTALS_APTA!$A$4:$BK$120,$L50,FALSE))</f>
        <v>-418921.70208836597</v>
      </c>
      <c r="N50" s="39">
        <f>IF(N41=0,0,VLOOKUP(N41,FAC_TOTALS_APTA!$A$4:$BK$120,$L50,FALSE))</f>
        <v>-49916.498286358197</v>
      </c>
      <c r="O50" s="39">
        <f>IF(O41=0,0,VLOOKUP(O41,FAC_TOTALS_APTA!$A$4:$BK$120,$L50,FALSE))</f>
        <v>-1073272.5108928001</v>
      </c>
      <c r="P50" s="39">
        <f>IF(P41=0,0,VLOOKUP(P41,FAC_TOTALS_APTA!$A$4:$BK$120,$L50,FALSE))</f>
        <v>-405911.00678462099</v>
      </c>
      <c r="Q50" s="39">
        <f>IF(Q41=0,0,VLOOKUP(Q41,FAC_TOTALS_APTA!$A$4:$BK$120,$L50,FALSE))</f>
        <v>82004.146706018597</v>
      </c>
      <c r="R50" s="39">
        <f>IF(R41=0,0,VLOOKUP(R41,FAC_TOTALS_APTA!$A$4:$BK$120,$L50,FALSE))</f>
        <v>-112001.45958971699</v>
      </c>
      <c r="S50" s="39">
        <f>IF(S41=0,0,VLOOKUP(S41,FAC_TOTALS_APTA!$A$4:$BK$120,$L50,FALSE))</f>
        <v>0</v>
      </c>
      <c r="T50" s="39">
        <f>IF(T41=0,0,VLOOKUP(T41,FAC_TOTALS_APTA!$A$4:$BK$120,$L50,FALSE))</f>
        <v>0</v>
      </c>
      <c r="U50" s="39">
        <f>IF(U41=0,0,VLOOKUP(U41,FAC_TOTALS_APTA!$A$4:$BK$120,$L50,FALSE))</f>
        <v>0</v>
      </c>
      <c r="V50" s="39">
        <f>IF(V41=0,0,VLOOKUP(V41,FAC_TOTALS_APTA!$A$4:$BK$120,$L50,FALSE))</f>
        <v>0</v>
      </c>
      <c r="W50" s="39">
        <f>IF(W41=0,0,VLOOKUP(W41,FAC_TOTALS_APTA!$A$4:$BK$120,$L50,FALSE))</f>
        <v>0</v>
      </c>
      <c r="X50" s="39">
        <f>IF(X41=0,0,VLOOKUP(X41,FAC_TOTALS_APTA!$A$4:$BK$120,$L50,FALSE))</f>
        <v>0</v>
      </c>
      <c r="Y50" s="39">
        <f>IF(Y41=0,0,VLOOKUP(Y41,FAC_TOTALS_APTA!$A$4:$BK$120,$L50,FALSE))</f>
        <v>0</v>
      </c>
      <c r="Z50" s="39">
        <f>IF(Z41=0,0,VLOOKUP(Z41,FAC_TOTALS_APTA!$A$4:$BK$120,$L50,FALSE))</f>
        <v>0</v>
      </c>
      <c r="AA50" s="39">
        <f>IF(AA41=0,0,VLOOKUP(AA41,FAC_TOTALS_APTA!$A$4:$BK$120,$L50,FALSE))</f>
        <v>0</v>
      </c>
      <c r="AB50" s="39">
        <f>IF(AB41=0,0,VLOOKUP(AB41,FAC_TOTALS_APTA!$A$4:$BK$120,$L50,FALSE))</f>
        <v>0</v>
      </c>
      <c r="AC50" s="43">
        <f t="shared" si="11"/>
        <v>-1978019.0309358435</v>
      </c>
      <c r="AD50" s="43">
        <f>AE50*G58</f>
        <v>-1897869.7656746707</v>
      </c>
      <c r="AE50" s="44">
        <f>AC50/G56</f>
        <v>-2.268528676110795E-2</v>
      </c>
    </row>
    <row r="51" spans="2:31" x14ac:dyDescent="0.25">
      <c r="B51" s="35" t="s">
        <v>83</v>
      </c>
      <c r="C51" s="38"/>
      <c r="D51" s="10" t="s">
        <v>60</v>
      </c>
      <c r="E51" s="80">
        <v>-1.4200000000000001E-2</v>
      </c>
      <c r="F51" s="10">
        <f>MATCH($D51,FAC_TOTALS_APTA!$A$2:$BK$2,)</f>
        <v>19</v>
      </c>
      <c r="G51" s="45">
        <f>VLOOKUP(G41,FAC_TOTALS_APTA!$A$4:$BK$120,$F51,FALSE)</f>
        <v>4.2179751156919103</v>
      </c>
      <c r="H51" s="45">
        <f>VLOOKUP(H41,FAC_TOTALS_APTA!$A$4:$BK$120,$F51,FALSE)</f>
        <v>5.6979131468867497</v>
      </c>
      <c r="I51" s="41">
        <f t="shared" si="8"/>
        <v>0.35086457141226468</v>
      </c>
      <c r="J51" s="42" t="str">
        <f t="shared" si="9"/>
        <v/>
      </c>
      <c r="K51" s="42" t="str">
        <f t="shared" si="10"/>
        <v>JTW_HOME_PCT_FAC</v>
      </c>
      <c r="L51" s="10">
        <f>MATCH($K51,FAC_TOTALS_APTA!$A$2:$BI$2,)</f>
        <v>30</v>
      </c>
      <c r="M51" s="39">
        <f>IF(M41=0,0,VLOOKUP(M41,FAC_TOTALS_APTA!$A$4:$BK$120,$L51,FALSE))</f>
        <v>-3049.94823923375</v>
      </c>
      <c r="N51" s="39">
        <f>IF(N41=0,0,VLOOKUP(N41,FAC_TOTALS_APTA!$A$4:$BK$120,$L51,FALSE))</f>
        <v>-79561.248385118</v>
      </c>
      <c r="O51" s="39">
        <f>IF(O41=0,0,VLOOKUP(O41,FAC_TOTALS_APTA!$A$4:$BK$120,$L51,FALSE))</f>
        <v>-211279.36790282099</v>
      </c>
      <c r="P51" s="39">
        <f>IF(P41=0,0,VLOOKUP(P41,FAC_TOTALS_APTA!$A$4:$BK$120,$L51,FALSE))</f>
        <v>-743065.05294044199</v>
      </c>
      <c r="Q51" s="39">
        <f>IF(Q41=0,0,VLOOKUP(Q41,FAC_TOTALS_APTA!$A$4:$BK$120,$L51,FALSE))</f>
        <v>-358722.66585317801</v>
      </c>
      <c r="R51" s="39">
        <f>IF(R41=0,0,VLOOKUP(R41,FAC_TOTALS_APTA!$A$4:$BK$120,$L51,FALSE))</f>
        <v>-445552.96649237798</v>
      </c>
      <c r="S51" s="39">
        <f>IF(S41=0,0,VLOOKUP(S41,FAC_TOTALS_APTA!$A$4:$BK$120,$L51,FALSE))</f>
        <v>0</v>
      </c>
      <c r="T51" s="39">
        <f>IF(T41=0,0,VLOOKUP(T41,FAC_TOTALS_APTA!$A$4:$BK$120,$L51,FALSE))</f>
        <v>0</v>
      </c>
      <c r="U51" s="39">
        <f>IF(U41=0,0,VLOOKUP(U41,FAC_TOTALS_APTA!$A$4:$BK$120,$L51,FALSE))</f>
        <v>0</v>
      </c>
      <c r="V51" s="39">
        <f>IF(V41=0,0,VLOOKUP(V41,FAC_TOTALS_APTA!$A$4:$BK$120,$L51,FALSE))</f>
        <v>0</v>
      </c>
      <c r="W51" s="39">
        <f>IF(W41=0,0,VLOOKUP(W41,FAC_TOTALS_APTA!$A$4:$BK$120,$L51,FALSE))</f>
        <v>0</v>
      </c>
      <c r="X51" s="39">
        <f>IF(X41=0,0,VLOOKUP(X41,FAC_TOTALS_APTA!$A$4:$BK$120,$L51,FALSE))</f>
        <v>0</v>
      </c>
      <c r="Y51" s="39">
        <f>IF(Y41=0,0,VLOOKUP(Y41,FAC_TOTALS_APTA!$A$4:$BK$120,$L51,FALSE))</f>
        <v>0</v>
      </c>
      <c r="Z51" s="39">
        <f>IF(Z41=0,0,VLOOKUP(Z41,FAC_TOTALS_APTA!$A$4:$BK$120,$L51,FALSE))</f>
        <v>0</v>
      </c>
      <c r="AA51" s="39">
        <f>IF(AA41=0,0,VLOOKUP(AA41,FAC_TOTALS_APTA!$A$4:$BK$120,$L51,FALSE))</f>
        <v>0</v>
      </c>
      <c r="AB51" s="39">
        <f>IF(AB41=0,0,VLOOKUP(AB41,FAC_TOTALS_APTA!$A$4:$BK$120,$L51,FALSE))</f>
        <v>0</v>
      </c>
      <c r="AC51" s="43">
        <f t="shared" si="11"/>
        <v>-1841231.2498131706</v>
      </c>
      <c r="AD51" s="43">
        <f>AE51*G58</f>
        <v>-1766624.6208877573</v>
      </c>
      <c r="AE51" s="44">
        <f>AC51/G56</f>
        <v>-2.1116510125670136E-2</v>
      </c>
    </row>
    <row r="52" spans="2:31" x14ac:dyDescent="0.25">
      <c r="B52" s="14" t="s">
        <v>85</v>
      </c>
      <c r="C52" s="37"/>
      <c r="D52" s="11" t="s">
        <v>79</v>
      </c>
      <c r="E52" s="81">
        <v>-3.6999999999999998E-2</v>
      </c>
      <c r="F52" s="11">
        <f>MATCH($D52,FAC_TOTALS_APTA!$A$2:$BK$2,)</f>
        <v>21</v>
      </c>
      <c r="G52" s="48">
        <f>VLOOKUP(G41,FAC_TOTALS_APTA!$A$4:$BK$120,$F52,FALSE)</f>
        <v>0</v>
      </c>
      <c r="H52" s="48">
        <f>VLOOKUP(H41,FAC_TOTALS_APTA!$A$4:$BK$120,$F52,FALSE)</f>
        <v>0.48903553899327801</v>
      </c>
      <c r="I52" s="49" t="str">
        <f t="shared" si="8"/>
        <v>-</v>
      </c>
      <c r="J52" s="50" t="str">
        <f t="shared" si="9"/>
        <v/>
      </c>
      <c r="K52" s="50" t="str">
        <f t="shared" si="10"/>
        <v>scooter_flag_FAC</v>
      </c>
      <c r="L52" s="11">
        <f>MATCH($K52,FAC_TOTALS_APTA!$A$2:$BI$2,)</f>
        <v>32</v>
      </c>
      <c r="M52" s="51">
        <f>IF(M41=0,0,VLOOKUP(M41,FAC_TOTALS_APTA!$A$4:$BK$120,$L52,FALSE))</f>
        <v>0</v>
      </c>
      <c r="N52" s="51">
        <f>IF(N41=0,0,VLOOKUP(N41,FAC_TOTALS_APTA!$A$4:$BK$120,$L52,FALSE))</f>
        <v>0</v>
      </c>
      <c r="O52" s="51">
        <f>IF(O41=0,0,VLOOKUP(O41,FAC_TOTALS_APTA!$A$4:$BK$120,$L52,FALSE))</f>
        <v>0</v>
      </c>
      <c r="P52" s="51">
        <f>IF(P41=0,0,VLOOKUP(P41,FAC_TOTALS_APTA!$A$4:$BK$120,$L52,FALSE))</f>
        <v>0</v>
      </c>
      <c r="Q52" s="51">
        <f>IF(Q41=0,0,VLOOKUP(Q41,FAC_TOTALS_APTA!$A$4:$BK$120,$L52,FALSE))</f>
        <v>0</v>
      </c>
      <c r="R52" s="51">
        <f>IF(R41=0,0,VLOOKUP(R41,FAC_TOTALS_APTA!$A$4:$BK$120,$L52,FALSE))</f>
        <v>-1135273.0527105699</v>
      </c>
      <c r="S52" s="51">
        <f>IF(S41=0,0,VLOOKUP(S41,FAC_TOTALS_APTA!$A$4:$BK$120,$L52,FALSE))</f>
        <v>0</v>
      </c>
      <c r="T52" s="51">
        <f>IF(T41=0,0,VLOOKUP(T41,FAC_TOTALS_APTA!$A$4:$BK$120,$L52,FALSE))</f>
        <v>0</v>
      </c>
      <c r="U52" s="51">
        <f>IF(U41=0,0,VLOOKUP(U41,FAC_TOTALS_APTA!$A$4:$BK$120,$L52,FALSE))</f>
        <v>0</v>
      </c>
      <c r="V52" s="51">
        <f>IF(V41=0,0,VLOOKUP(V41,FAC_TOTALS_APTA!$A$4:$BK$120,$L52,FALSE))</f>
        <v>0</v>
      </c>
      <c r="W52" s="51">
        <f>IF(W41=0,0,VLOOKUP(W41,FAC_TOTALS_APTA!$A$4:$BK$120,$L52,FALSE))</f>
        <v>0</v>
      </c>
      <c r="X52" s="51">
        <f>IF(X41=0,0,VLOOKUP(X41,FAC_TOTALS_APTA!$A$4:$BK$120,$L52,FALSE))</f>
        <v>0</v>
      </c>
      <c r="Y52" s="51">
        <f>IF(Y41=0,0,VLOOKUP(Y41,FAC_TOTALS_APTA!$A$4:$BK$120,$L52,FALSE))</f>
        <v>0</v>
      </c>
      <c r="Z52" s="51">
        <f>IF(Z41=0,0,VLOOKUP(Z41,FAC_TOTALS_APTA!$A$4:$BK$120,$L52,FALSE))</f>
        <v>0</v>
      </c>
      <c r="AA52" s="51">
        <f>IF(AA41=0,0,VLOOKUP(AA41,FAC_TOTALS_APTA!$A$4:$BK$120,$L52,FALSE))</f>
        <v>0</v>
      </c>
      <c r="AB52" s="51">
        <f>IF(AB41=0,0,VLOOKUP(AB41,FAC_TOTALS_APTA!$A$4:$BK$120,$L52,FALSE))</f>
        <v>0</v>
      </c>
      <c r="AC52" s="52">
        <f t="shared" si="11"/>
        <v>-1135273.0527105699</v>
      </c>
      <c r="AD52" s="52">
        <f>AE52*G58</f>
        <v>-1089271.8264218064</v>
      </c>
      <c r="AE52" s="53">
        <f>AC52/G56</f>
        <v>-1.3020094523920193E-2</v>
      </c>
    </row>
    <row r="53" spans="2:31" x14ac:dyDescent="0.25">
      <c r="B53" s="54" t="s">
        <v>93</v>
      </c>
      <c r="C53" s="55"/>
      <c r="D53" s="54" t="s">
        <v>81</v>
      </c>
      <c r="E53" s="56"/>
      <c r="F53" s="57"/>
      <c r="G53" s="58"/>
      <c r="H53" s="58"/>
      <c r="I53" s="59"/>
      <c r="J53" s="60"/>
      <c r="K53" s="60" t="str">
        <f t="shared" ref="K53" si="12">CONCATENATE(D53,J53,"_FAC")</f>
        <v>New_Reporter_FAC</v>
      </c>
      <c r="L53" s="57">
        <f>MATCH($K53,FAC_TOTALS_APTA!$A$2:$BI$2,)</f>
        <v>36</v>
      </c>
      <c r="M53" s="58">
        <f>IF(M41=0,0,VLOOKUP(M41,FAC_TOTALS_APTA!$A$4:$BK$120,$L53,FALSE))</f>
        <v>0</v>
      </c>
      <c r="N53" s="58">
        <f>IF(N41=0,0,VLOOKUP(N41,FAC_TOTALS_APTA!$A$4:$BK$120,$L53,FALSE))</f>
        <v>616410.99999999895</v>
      </c>
      <c r="O53" s="58">
        <f>IF(O41=0,0,VLOOKUP(O41,FAC_TOTALS_APTA!$A$4:$BK$120,$L53,FALSE))</f>
        <v>983055.15419999999</v>
      </c>
      <c r="P53" s="58">
        <f>IF(P41=0,0,VLOOKUP(P41,FAC_TOTALS_APTA!$A$4:$BK$120,$L53,FALSE))</f>
        <v>0</v>
      </c>
      <c r="Q53" s="58">
        <f>IF(Q41=0,0,VLOOKUP(Q41,FAC_TOTALS_APTA!$A$4:$BK$120,$L53,FALSE))</f>
        <v>0</v>
      </c>
      <c r="R53" s="58">
        <f>IF(R41=0,0,VLOOKUP(R41,FAC_TOTALS_APTA!$A$4:$BK$120,$L53,FALSE))</f>
        <v>0</v>
      </c>
      <c r="S53" s="58">
        <f>IF(S41=0,0,VLOOKUP(S41,FAC_TOTALS_APTA!$A$4:$BK$120,$L53,FALSE))</f>
        <v>0</v>
      </c>
      <c r="T53" s="58">
        <f>IF(T41=0,0,VLOOKUP(T41,FAC_TOTALS_APTA!$A$4:$BK$120,$L53,FALSE))</f>
        <v>0</v>
      </c>
      <c r="U53" s="58">
        <f>IF(U41=0,0,VLOOKUP(U41,FAC_TOTALS_APTA!$A$4:$BK$120,$L53,FALSE))</f>
        <v>0</v>
      </c>
      <c r="V53" s="58">
        <f>IF(V41=0,0,VLOOKUP(V41,FAC_TOTALS_APTA!$A$4:$BK$120,$L53,FALSE))</f>
        <v>0</v>
      </c>
      <c r="W53" s="58">
        <f>IF(W41=0,0,VLOOKUP(W41,FAC_TOTALS_APTA!$A$4:$BK$120,$L53,FALSE))</f>
        <v>0</v>
      </c>
      <c r="X53" s="58">
        <f>IF(X41=0,0,VLOOKUP(X41,FAC_TOTALS_APTA!$A$4:$BK$120,$L53,FALSE))</f>
        <v>0</v>
      </c>
      <c r="Y53" s="58">
        <f>IF(Y41=0,0,VLOOKUP(Y41,FAC_TOTALS_APTA!$A$4:$BK$120,$L53,FALSE))</f>
        <v>0</v>
      </c>
      <c r="Z53" s="58">
        <f>IF(Z41=0,0,VLOOKUP(Z41,FAC_TOTALS_APTA!$A$4:$BK$120,$L53,FALSE))</f>
        <v>0</v>
      </c>
      <c r="AA53" s="58">
        <f>IF(AA41=0,0,VLOOKUP(AA41,FAC_TOTALS_APTA!$A$4:$BK$120,$L53,FALSE))</f>
        <v>0</v>
      </c>
      <c r="AB53" s="58">
        <f>IF(AB41=0,0,VLOOKUP(AB41,FAC_TOTALS_APTA!$A$4:$BK$120,$L53,FALSE))</f>
        <v>0</v>
      </c>
      <c r="AC53" s="61">
        <f>SUM(M53:AB53)</f>
        <v>1599466.1541999988</v>
      </c>
      <c r="AD53" s="61">
        <f>AC53</f>
        <v>1599466.1541999988</v>
      </c>
      <c r="AE53" s="62">
        <f>AC53/G58</f>
        <v>1.9118460617773114E-2</v>
      </c>
    </row>
    <row r="54" spans="2:31" ht="15.75" hidden="1" customHeight="1" x14ac:dyDescent="0.25">
      <c r="B54" s="35"/>
      <c r="C54" s="10"/>
      <c r="D54" s="10"/>
      <c r="E54" s="10"/>
      <c r="F54" s="10"/>
      <c r="G54" s="10"/>
      <c r="H54" s="10"/>
      <c r="I54" s="63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43"/>
      <c r="AE54" s="10"/>
    </row>
    <row r="55" spans="2:31" x14ac:dyDescent="0.25">
      <c r="B55" s="35" t="s">
        <v>56</v>
      </c>
      <c r="C55" s="38"/>
      <c r="D55" s="10"/>
      <c r="E55" s="40"/>
      <c r="F55" s="10"/>
      <c r="G55" s="39"/>
      <c r="H55" s="39"/>
      <c r="I55" s="41"/>
      <c r="J55" s="42"/>
      <c r="K55" s="50"/>
      <c r="L55" s="11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43">
        <f>SUM(AC43:AC53)</f>
        <v>3438601.6488643959</v>
      </c>
      <c r="AD55" s="43">
        <f>SUM(AD43:AD53)</f>
        <v>3364079.9398678178</v>
      </c>
      <c r="AE55" s="44">
        <f>AC55/G58</f>
        <v>4.1101695107080928E-2</v>
      </c>
    </row>
    <row r="56" spans="2:31" ht="15.75" hidden="1" customHeight="1" x14ac:dyDescent="0.25">
      <c r="B56" s="12" t="s">
        <v>28</v>
      </c>
      <c r="C56" s="64"/>
      <c r="D56" s="13" t="s">
        <v>7</v>
      </c>
      <c r="E56" s="65"/>
      <c r="F56" s="13">
        <f>MATCH($D56,FAC_TOTALS_APTA!$A$2:$BI$2,)</f>
        <v>9</v>
      </c>
      <c r="G56" s="66">
        <f>VLOOKUP(G41,FAC_TOTALS_APTA!$A$4:$BK$120,$F56,FALSE)</f>
        <v>87193917.880156294</v>
      </c>
      <c r="H56" s="66">
        <f>VLOOKUP(H41,FAC_TOTALS_APTA!$A$4:$BI$120,$F56,FALSE)</f>
        <v>90709447.146271005</v>
      </c>
      <c r="I56" s="67">
        <f t="shared" ref="I56" si="13">H56/G56-1</f>
        <v>4.0318514772402336E-2</v>
      </c>
      <c r="J56" s="68"/>
      <c r="K56" s="50"/>
      <c r="L56" s="11"/>
      <c r="M56" s="69">
        <f>SUM(M43:M49)</f>
        <v>4271577.0983143542</v>
      </c>
      <c r="N56" s="69">
        <f>SUM(N43:N49)</f>
        <v>801768.58766828722</v>
      </c>
      <c r="O56" s="69">
        <f>SUM(O43:O49)</f>
        <v>-3862002.4480338581</v>
      </c>
      <c r="P56" s="69">
        <f>SUM(P43:P49)</f>
        <v>673656.23390860495</v>
      </c>
      <c r="Q56" s="69">
        <f>SUM(Q43:Q49)</f>
        <v>1458782.6758417324</v>
      </c>
      <c r="R56" s="69">
        <f>SUM(R43:R49)</f>
        <v>3449876.6804248616</v>
      </c>
      <c r="S56" s="69">
        <f>SUM(S43:S49)</f>
        <v>0</v>
      </c>
      <c r="T56" s="69">
        <f>SUM(T43:T49)</f>
        <v>0</v>
      </c>
      <c r="U56" s="69">
        <f>SUM(U43:U49)</f>
        <v>0</v>
      </c>
      <c r="V56" s="69">
        <f>SUM(V43:V49)</f>
        <v>0</v>
      </c>
      <c r="W56" s="69">
        <f>SUM(W43:W49)</f>
        <v>0</v>
      </c>
      <c r="X56" s="69">
        <f>SUM(X43:X49)</f>
        <v>0</v>
      </c>
      <c r="Y56" s="69">
        <f>SUM(Y43:Y49)</f>
        <v>0</v>
      </c>
      <c r="Z56" s="69">
        <f>SUM(Z43:Z49)</f>
        <v>0</v>
      </c>
      <c r="AA56" s="69">
        <f>SUM(AA43:AA49)</f>
        <v>0</v>
      </c>
      <c r="AB56" s="69">
        <f>SUM(AB43:AB49)</f>
        <v>0</v>
      </c>
      <c r="AC56" s="70"/>
      <c r="AD56" s="70"/>
      <c r="AE56" s="71"/>
    </row>
    <row r="57" spans="2:31" ht="13.5" thickBot="1" x14ac:dyDescent="0.3">
      <c r="B57" s="14" t="s">
        <v>59</v>
      </c>
      <c r="C57" s="37"/>
      <c r="D57" s="11"/>
      <c r="E57" s="47"/>
      <c r="F57" s="11"/>
      <c r="G57" s="51"/>
      <c r="H57" s="51"/>
      <c r="I57" s="49"/>
      <c r="J57" s="50"/>
      <c r="K57" s="50"/>
      <c r="L57" s="11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52">
        <f>AC58-AC55</f>
        <v>-4962952.3968644962</v>
      </c>
      <c r="AD57" s="52"/>
      <c r="AE57" s="53">
        <f>AE58-AE55</f>
        <v>-5.9322299317295914E-2</v>
      </c>
    </row>
    <row r="58" spans="2:31" ht="13.5" hidden="1" thickBot="1" x14ac:dyDescent="0.3">
      <c r="B58" s="15" t="s">
        <v>89</v>
      </c>
      <c r="C58" s="33"/>
      <c r="D58" s="33" t="s">
        <v>5</v>
      </c>
      <c r="E58" s="33"/>
      <c r="F58" s="33">
        <f>MATCH($D58,FAC_TOTALS_APTA!$A$2:$BI$2,)</f>
        <v>7</v>
      </c>
      <c r="G58" s="73">
        <f>VLOOKUP(G41,FAC_TOTALS_APTA!$A$4:$BI$120,$F58,FALSE)</f>
        <v>83660823.231399998</v>
      </c>
      <c r="H58" s="73">
        <f>VLOOKUP(H41,FAC_TOTALS_APTA!$A$4:$BI$120,$F58,FALSE)</f>
        <v>82136472.483399898</v>
      </c>
      <c r="I58" s="74">
        <f t="shared" ref="I58" si="14">H58/G58-1</f>
        <v>-1.8220604210214986E-2</v>
      </c>
      <c r="J58" s="75"/>
      <c r="K58" s="75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76">
        <f>H58-G58</f>
        <v>-1524350.7480001003</v>
      </c>
      <c r="AD58" s="76"/>
      <c r="AE58" s="77">
        <f>I58</f>
        <v>-1.8220604210214986E-2</v>
      </c>
    </row>
    <row r="59" spans="2:31" ht="14.25" thickTop="1" thickBot="1" x14ac:dyDescent="0.3">
      <c r="B59" s="140" t="s">
        <v>96</v>
      </c>
      <c r="C59" s="141"/>
      <c r="D59" s="141"/>
      <c r="E59" s="142"/>
      <c r="F59" s="141"/>
      <c r="G59" s="143"/>
      <c r="H59" s="143"/>
      <c r="I59" s="144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5">
        <f>AE58</f>
        <v>-1.8220604210214986E-2</v>
      </c>
    </row>
    <row r="60" spans="2:31" ht="13.5" thickTop="1" x14ac:dyDescent="0.25"/>
    <row r="62" spans="2:31" x14ac:dyDescent="0.25">
      <c r="B62" s="82" t="s">
        <v>54</v>
      </c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</row>
    <row r="63" spans="2:31" x14ac:dyDescent="0.25">
      <c r="B63" s="85" t="s">
        <v>21</v>
      </c>
      <c r="C63" s="86" t="s">
        <v>22</v>
      </c>
      <c r="D63" s="87"/>
      <c r="E63" s="87"/>
      <c r="F63" s="87"/>
      <c r="G63" s="87"/>
      <c r="H63" s="87"/>
      <c r="I63" s="88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</row>
    <row r="64" spans="2:31" x14ac:dyDescent="0.25">
      <c r="B64" s="85"/>
      <c r="C64" s="86"/>
      <c r="D64" s="87"/>
      <c r="E64" s="87"/>
      <c r="F64" s="87"/>
      <c r="G64" s="87"/>
      <c r="H64" s="87"/>
      <c r="I64" s="88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</row>
    <row r="65" spans="2:31" x14ac:dyDescent="0.25">
      <c r="B65" s="89" t="s">
        <v>20</v>
      </c>
      <c r="C65" s="90">
        <v>1</v>
      </c>
      <c r="D65" s="87"/>
      <c r="E65" s="87"/>
      <c r="F65" s="87"/>
      <c r="G65" s="87"/>
      <c r="H65" s="87"/>
      <c r="I65" s="88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</row>
    <row r="66" spans="2:31" ht="13.5" thickBot="1" x14ac:dyDescent="0.3">
      <c r="B66" s="91" t="s">
        <v>70</v>
      </c>
      <c r="C66" s="92">
        <v>3</v>
      </c>
      <c r="D66" s="93"/>
      <c r="E66" s="93"/>
      <c r="F66" s="93"/>
      <c r="G66" s="93"/>
      <c r="H66" s="93"/>
      <c r="I66" s="94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</row>
    <row r="67" spans="2:31" ht="13.5" thickTop="1" x14ac:dyDescent="0.25">
      <c r="B67" s="85"/>
      <c r="C67" s="87"/>
      <c r="D67" s="87"/>
      <c r="E67" s="87"/>
      <c r="F67" s="87"/>
      <c r="G67" s="168"/>
      <c r="H67" s="168"/>
      <c r="I67" s="16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168"/>
      <c r="AD67" s="168"/>
      <c r="AE67" s="168"/>
    </row>
    <row r="68" spans="2:31" x14ac:dyDescent="0.25">
      <c r="B68" s="95"/>
      <c r="C68" s="96"/>
      <c r="D68" s="97"/>
      <c r="E68" s="97"/>
      <c r="F68" s="97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</row>
    <row r="69" spans="2:31" hidden="1" x14ac:dyDescent="0.25">
      <c r="B69" s="85"/>
      <c r="C69" s="88"/>
      <c r="D69" s="87"/>
      <c r="E69" s="87"/>
      <c r="F69" s="87"/>
      <c r="G69" s="87"/>
      <c r="H69" s="87"/>
      <c r="I69" s="88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</row>
    <row r="70" spans="2:31" hidden="1" x14ac:dyDescent="0.25">
      <c r="B70" s="85"/>
      <c r="C70" s="88"/>
      <c r="D70" s="87"/>
      <c r="E70" s="87"/>
      <c r="F70" s="87"/>
      <c r="G70" s="87"/>
      <c r="H70" s="87"/>
      <c r="I70" s="88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</row>
    <row r="71" spans="2:31" hidden="1" x14ac:dyDescent="0.25">
      <c r="B71" s="85"/>
      <c r="C71" s="88"/>
      <c r="D71" s="87"/>
      <c r="E71" s="87"/>
      <c r="F71" s="87"/>
      <c r="G71" s="98"/>
      <c r="H71" s="98"/>
      <c r="I71" s="88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</row>
    <row r="72" spans="2:31" x14ac:dyDescent="0.25">
      <c r="B72" s="85"/>
      <c r="C72" s="88"/>
      <c r="D72" s="87"/>
      <c r="E72" s="163"/>
      <c r="F72" s="87"/>
      <c r="G72" s="98"/>
      <c r="H72" s="98"/>
      <c r="I72" s="99"/>
      <c r="J72" s="100"/>
      <c r="K72" s="100"/>
      <c r="L72" s="87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101"/>
      <c r="AD72" s="101"/>
      <c r="AE72" s="102"/>
    </row>
    <row r="73" spans="2:31" x14ac:dyDescent="0.25">
      <c r="B73" s="85"/>
      <c r="C73" s="88"/>
      <c r="D73" s="87"/>
      <c r="E73" s="163"/>
      <c r="F73" s="87"/>
      <c r="G73" s="98"/>
      <c r="H73" s="98"/>
      <c r="I73" s="99"/>
      <c r="J73" s="100"/>
      <c r="K73" s="100"/>
      <c r="L73" s="87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101"/>
      <c r="AD73" s="101"/>
      <c r="AE73" s="102"/>
    </row>
    <row r="74" spans="2:31" x14ac:dyDescent="0.25">
      <c r="B74" s="85"/>
      <c r="C74" s="88"/>
      <c r="D74" s="87"/>
      <c r="E74" s="163"/>
      <c r="F74" s="87"/>
      <c r="G74" s="103"/>
      <c r="H74" s="103"/>
      <c r="I74" s="99"/>
      <c r="J74" s="100"/>
      <c r="K74" s="100"/>
      <c r="L74" s="87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101"/>
      <c r="AD74" s="101"/>
      <c r="AE74" s="102"/>
    </row>
    <row r="75" spans="2:31" x14ac:dyDescent="0.25">
      <c r="B75" s="85"/>
      <c r="C75" s="88"/>
      <c r="D75" s="87"/>
      <c r="E75" s="163"/>
      <c r="F75" s="87"/>
      <c r="G75" s="98"/>
      <c r="H75" s="98"/>
      <c r="I75" s="99"/>
      <c r="J75" s="100"/>
      <c r="K75" s="100"/>
      <c r="L75" s="87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101"/>
      <c r="AD75" s="101"/>
      <c r="AE75" s="102"/>
    </row>
    <row r="76" spans="2:31" x14ac:dyDescent="0.2">
      <c r="B76" s="85"/>
      <c r="C76" s="88"/>
      <c r="D76" s="164"/>
      <c r="E76" s="163"/>
      <c r="F76" s="87"/>
      <c r="G76" s="103"/>
      <c r="H76" s="103"/>
      <c r="I76" s="99"/>
      <c r="J76" s="100"/>
      <c r="K76" s="100"/>
      <c r="L76" s="87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101"/>
      <c r="AD76" s="101"/>
      <c r="AE76" s="102"/>
    </row>
    <row r="77" spans="2:31" x14ac:dyDescent="0.25">
      <c r="B77" s="85"/>
      <c r="C77" s="88"/>
      <c r="D77" s="87"/>
      <c r="E77" s="163"/>
      <c r="F77" s="87"/>
      <c r="G77" s="104"/>
      <c r="H77" s="104"/>
      <c r="I77" s="99"/>
      <c r="J77" s="100"/>
      <c r="K77" s="100"/>
      <c r="L77" s="87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101"/>
      <c r="AD77" s="101"/>
      <c r="AE77" s="102"/>
    </row>
    <row r="78" spans="2:31" x14ac:dyDescent="0.25">
      <c r="B78" s="85"/>
      <c r="C78" s="88"/>
      <c r="D78" s="87"/>
      <c r="E78" s="163"/>
      <c r="F78" s="87"/>
      <c r="G78" s="103"/>
      <c r="H78" s="103"/>
      <c r="I78" s="99"/>
      <c r="J78" s="100"/>
      <c r="K78" s="100"/>
      <c r="L78" s="87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101"/>
      <c r="AD78" s="101"/>
      <c r="AE78" s="102"/>
    </row>
    <row r="79" spans="2:31" x14ac:dyDescent="0.25">
      <c r="B79" s="85"/>
      <c r="C79" s="88"/>
      <c r="D79" s="87"/>
      <c r="E79" s="163"/>
      <c r="F79" s="87"/>
      <c r="G79" s="98"/>
      <c r="H79" s="98"/>
      <c r="I79" s="99"/>
      <c r="J79" s="100"/>
      <c r="K79" s="100"/>
      <c r="L79" s="87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101"/>
      <c r="AD79" s="101"/>
      <c r="AE79" s="102"/>
    </row>
    <row r="80" spans="2:31" x14ac:dyDescent="0.25">
      <c r="B80" s="85"/>
      <c r="C80" s="88"/>
      <c r="D80" s="87"/>
      <c r="E80" s="163"/>
      <c r="F80" s="87"/>
      <c r="G80" s="104"/>
      <c r="H80" s="104"/>
      <c r="I80" s="99"/>
      <c r="J80" s="100"/>
      <c r="K80" s="100"/>
      <c r="L80" s="87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101"/>
      <c r="AD80" s="101"/>
      <c r="AE80" s="102"/>
    </row>
    <row r="81" spans="2:34" x14ac:dyDescent="0.25">
      <c r="B81" s="85"/>
      <c r="C81" s="88"/>
      <c r="D81" s="87"/>
      <c r="E81" s="163"/>
      <c r="F81" s="87"/>
      <c r="G81" s="104"/>
      <c r="H81" s="104"/>
      <c r="I81" s="99"/>
      <c r="J81" s="100"/>
      <c r="K81" s="100"/>
      <c r="L81" s="87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101"/>
      <c r="AD81" s="101"/>
      <c r="AE81" s="102"/>
    </row>
    <row r="82" spans="2:34" ht="15.75" customHeight="1" x14ac:dyDescent="0.25">
      <c r="B82" s="85"/>
      <c r="C82" s="88"/>
      <c r="D82" s="87"/>
      <c r="E82" s="163"/>
      <c r="F82" s="87"/>
      <c r="G82" s="104"/>
      <c r="H82" s="104"/>
      <c r="I82" s="99"/>
      <c r="J82" s="100"/>
      <c r="K82" s="100"/>
      <c r="L82" s="87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101"/>
      <c r="AD82" s="101"/>
      <c r="AE82" s="102"/>
    </row>
    <row r="83" spans="2:34" x14ac:dyDescent="0.25">
      <c r="B83" s="85"/>
      <c r="C83" s="88"/>
      <c r="D83" s="87"/>
      <c r="E83" s="163"/>
      <c r="F83" s="87"/>
      <c r="G83" s="104"/>
      <c r="H83" s="104"/>
      <c r="I83" s="99"/>
      <c r="J83" s="100"/>
      <c r="K83" s="100"/>
      <c r="L83" s="87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101"/>
      <c r="AD83" s="101"/>
      <c r="AE83" s="102"/>
      <c r="AH83" s="78"/>
    </row>
    <row r="84" spans="2:34" x14ac:dyDescent="0.25">
      <c r="B84" s="95"/>
      <c r="C84" s="96"/>
      <c r="D84" s="97"/>
      <c r="E84" s="165"/>
      <c r="F84" s="97"/>
      <c r="G84" s="105"/>
      <c r="H84" s="105"/>
      <c r="I84" s="106"/>
      <c r="J84" s="107"/>
      <c r="K84" s="107"/>
      <c r="L84" s="97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9"/>
      <c r="AD84" s="109"/>
      <c r="AE84" s="110"/>
    </row>
    <row r="85" spans="2:34" x14ac:dyDescent="0.25">
      <c r="B85" s="111"/>
      <c r="C85" s="112"/>
      <c r="D85" s="111"/>
      <c r="E85" s="113"/>
      <c r="F85" s="114"/>
      <c r="G85" s="115"/>
      <c r="H85" s="115"/>
      <c r="I85" s="116"/>
      <c r="J85" s="117"/>
      <c r="K85" s="117"/>
      <c r="L85" s="114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8"/>
      <c r="AD85" s="118"/>
      <c r="AE85" s="119"/>
    </row>
    <row r="86" spans="2:34" ht="15.75" hidden="1" customHeight="1" x14ac:dyDescent="0.25">
      <c r="B86" s="85"/>
      <c r="C86" s="87"/>
      <c r="D86" s="87"/>
      <c r="E86" s="87"/>
      <c r="F86" s="87"/>
      <c r="G86" s="87"/>
      <c r="H86" s="87"/>
      <c r="I86" s="120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101"/>
      <c r="AE86" s="87"/>
    </row>
    <row r="87" spans="2:34" x14ac:dyDescent="0.25">
      <c r="B87" s="85"/>
      <c r="C87" s="88"/>
      <c r="D87" s="87"/>
      <c r="E87" s="121"/>
      <c r="F87" s="87"/>
      <c r="G87" s="98"/>
      <c r="H87" s="98"/>
      <c r="I87" s="99"/>
      <c r="J87" s="100"/>
      <c r="K87" s="107"/>
      <c r="L87" s="97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101"/>
      <c r="AD87" s="101"/>
      <c r="AE87" s="102"/>
    </row>
    <row r="88" spans="2:34" ht="15.75" hidden="1" customHeight="1" x14ac:dyDescent="0.25">
      <c r="B88" s="122"/>
      <c r="C88" s="123"/>
      <c r="D88" s="124"/>
      <c r="E88" s="125"/>
      <c r="F88" s="124"/>
      <c r="G88" s="126"/>
      <c r="H88" s="126"/>
      <c r="I88" s="127"/>
      <c r="J88" s="128"/>
      <c r="K88" s="107"/>
      <c r="L88" s="97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30"/>
      <c r="AD88" s="130"/>
      <c r="AE88" s="131"/>
    </row>
    <row r="89" spans="2:34" ht="13.5" thickBot="1" x14ac:dyDescent="0.3">
      <c r="B89" s="95"/>
      <c r="C89" s="96"/>
      <c r="D89" s="97"/>
      <c r="E89" s="132"/>
      <c r="F89" s="97"/>
      <c r="G89" s="108"/>
      <c r="H89" s="108"/>
      <c r="I89" s="106"/>
      <c r="J89" s="107"/>
      <c r="K89" s="107"/>
      <c r="L89" s="97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09"/>
      <c r="AD89" s="109"/>
      <c r="AE89" s="110"/>
    </row>
    <row r="90" spans="2:34" ht="13.5" hidden="1" thickBot="1" x14ac:dyDescent="0.3">
      <c r="B90" s="134"/>
      <c r="C90" s="93"/>
      <c r="D90" s="93"/>
      <c r="E90" s="93"/>
      <c r="F90" s="93"/>
      <c r="G90" s="135"/>
      <c r="H90" s="135"/>
      <c r="I90" s="136"/>
      <c r="J90" s="137"/>
      <c r="K90" s="137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138"/>
      <c r="AD90" s="138"/>
      <c r="AE90" s="139"/>
    </row>
    <row r="91" spans="2:34" ht="14.25" thickTop="1" thickBot="1" x14ac:dyDescent="0.3">
      <c r="B91" s="146"/>
      <c r="C91" s="147"/>
      <c r="D91" s="147"/>
      <c r="E91" s="147"/>
      <c r="F91" s="147"/>
      <c r="G91" s="148"/>
      <c r="H91" s="148"/>
      <c r="I91" s="149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50"/>
    </row>
    <row r="92" spans="2:34" ht="13.5" thickTop="1" x14ac:dyDescent="0.25"/>
    <row r="94" spans="2:34" x14ac:dyDescent="0.25">
      <c r="B94" s="21" t="s">
        <v>54</v>
      </c>
      <c r="C94" s="22"/>
      <c r="D94" s="22"/>
      <c r="E94" s="23"/>
      <c r="F94" s="22"/>
      <c r="G94" s="22"/>
      <c r="H94" s="22"/>
      <c r="I94" s="24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 spans="2:34" x14ac:dyDescent="0.25">
      <c r="B95" s="25" t="s">
        <v>21</v>
      </c>
      <c r="C95" s="26" t="s">
        <v>22</v>
      </c>
      <c r="D95" s="16"/>
      <c r="E95" s="10"/>
      <c r="F95" s="16"/>
      <c r="G95" s="16"/>
      <c r="H95" s="16"/>
      <c r="I95" s="27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 spans="2:34" x14ac:dyDescent="0.25">
      <c r="B96" s="25"/>
      <c r="C96" s="26"/>
      <c r="D96" s="16"/>
      <c r="E96" s="10"/>
      <c r="F96" s="16"/>
      <c r="G96" s="16"/>
      <c r="H96" s="16"/>
      <c r="I96" s="27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 spans="1:32" x14ac:dyDescent="0.25">
      <c r="B97" s="28" t="s">
        <v>20</v>
      </c>
      <c r="C97" s="29">
        <v>1</v>
      </c>
      <c r="D97" s="16"/>
      <c r="E97" s="10"/>
      <c r="F97" s="16"/>
      <c r="G97" s="16"/>
      <c r="H97" s="16"/>
      <c r="I97" s="27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</row>
    <row r="98" spans="1:32" ht="13.5" thickBot="1" x14ac:dyDescent="0.3">
      <c r="B98" s="30" t="s">
        <v>71</v>
      </c>
      <c r="C98" s="31">
        <v>10</v>
      </c>
      <c r="D98" s="32"/>
      <c r="E98" s="33"/>
      <c r="F98" s="32"/>
      <c r="G98" s="32"/>
      <c r="H98" s="32"/>
      <c r="I98" s="34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</row>
    <row r="99" spans="1:32" ht="13.5" thickTop="1" x14ac:dyDescent="0.25">
      <c r="B99" s="35"/>
      <c r="C99" s="10"/>
      <c r="D99" s="10"/>
      <c r="E99" s="10"/>
      <c r="F99" s="10"/>
      <c r="G99" s="167" t="s">
        <v>90</v>
      </c>
      <c r="H99" s="167"/>
      <c r="I99" s="167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167" t="s">
        <v>97</v>
      </c>
      <c r="AD99" s="167"/>
      <c r="AE99" s="167"/>
    </row>
    <row r="100" spans="1:32" x14ac:dyDescent="0.25">
      <c r="B100" s="14" t="s">
        <v>23</v>
      </c>
      <c r="C100" s="37" t="s">
        <v>24</v>
      </c>
      <c r="D100" s="11" t="s">
        <v>25</v>
      </c>
      <c r="E100" s="11" t="s">
        <v>55</v>
      </c>
      <c r="F100" s="11"/>
      <c r="G100" s="37">
        <f>$C$1</f>
        <v>2012</v>
      </c>
      <c r="H100" s="37">
        <f>$C$2</f>
        <v>2018</v>
      </c>
      <c r="I100" s="37" t="s">
        <v>51</v>
      </c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 t="s">
        <v>95</v>
      </c>
      <c r="AD100" s="37" t="s">
        <v>53</v>
      </c>
      <c r="AE100" s="37" t="s">
        <v>51</v>
      </c>
    </row>
    <row r="101" spans="1:32" hidden="1" x14ac:dyDescent="0.25">
      <c r="B101" s="35"/>
      <c r="C101" s="38"/>
      <c r="D101" s="10"/>
      <c r="E101" s="10"/>
      <c r="F101" s="10"/>
      <c r="G101" s="10"/>
      <c r="H101" s="10"/>
      <c r="I101" s="38"/>
      <c r="J101" s="10"/>
      <c r="K101" s="10"/>
      <c r="L101" s="10"/>
      <c r="M101" s="10">
        <v>1</v>
      </c>
      <c r="N101" s="10">
        <v>2</v>
      </c>
      <c r="O101" s="10">
        <v>3</v>
      </c>
      <c r="P101" s="10">
        <v>4</v>
      </c>
      <c r="Q101" s="10">
        <v>5</v>
      </c>
      <c r="R101" s="10">
        <v>6</v>
      </c>
      <c r="S101" s="10">
        <v>7</v>
      </c>
      <c r="T101" s="10">
        <v>8</v>
      </c>
      <c r="U101" s="10">
        <v>9</v>
      </c>
      <c r="V101" s="10">
        <v>10</v>
      </c>
      <c r="W101" s="10">
        <v>11</v>
      </c>
      <c r="X101" s="10">
        <v>12</v>
      </c>
      <c r="Y101" s="10">
        <v>13</v>
      </c>
      <c r="Z101" s="10">
        <v>14</v>
      </c>
      <c r="AA101" s="10">
        <v>15</v>
      </c>
      <c r="AB101" s="10">
        <v>16</v>
      </c>
      <c r="AC101" s="10"/>
      <c r="AD101" s="10"/>
      <c r="AE101" s="10"/>
    </row>
    <row r="102" spans="1:32" hidden="1" x14ac:dyDescent="0.25">
      <c r="B102" s="35"/>
      <c r="C102" s="38"/>
      <c r="D102" s="10"/>
      <c r="E102" s="10"/>
      <c r="F102" s="10"/>
      <c r="G102" s="10" t="str">
        <f>CONCATENATE($C97,"_",$C98,"_",G100)</f>
        <v>1_10_2012</v>
      </c>
      <c r="H102" s="10" t="str">
        <f>CONCATENATE($C97,"_",$C98,"_",H100)</f>
        <v>1_10_2018</v>
      </c>
      <c r="I102" s="38"/>
      <c r="J102" s="10"/>
      <c r="K102" s="10"/>
      <c r="L102" s="10"/>
      <c r="M102" s="10" t="str">
        <f>IF($G100+M101&gt;$H100,0,CONCATENATE($C97,"_",$C98,"_",$G100+M101))</f>
        <v>1_10_2013</v>
      </c>
      <c r="N102" s="10" t="str">
        <f t="shared" ref="N102:AB102" si="15">IF($G100+N101&gt;$H100,0,CONCATENATE($C97,"_",$C98,"_",$G100+N101))</f>
        <v>1_10_2014</v>
      </c>
      <c r="O102" s="10" t="str">
        <f t="shared" si="15"/>
        <v>1_10_2015</v>
      </c>
      <c r="P102" s="10" t="str">
        <f t="shared" si="15"/>
        <v>1_10_2016</v>
      </c>
      <c r="Q102" s="10" t="str">
        <f t="shared" si="15"/>
        <v>1_10_2017</v>
      </c>
      <c r="R102" s="10" t="str">
        <f t="shared" si="15"/>
        <v>1_10_2018</v>
      </c>
      <c r="S102" s="10">
        <f t="shared" si="15"/>
        <v>0</v>
      </c>
      <c r="T102" s="10">
        <f t="shared" si="15"/>
        <v>0</v>
      </c>
      <c r="U102" s="10">
        <f t="shared" si="15"/>
        <v>0</v>
      </c>
      <c r="V102" s="10">
        <f t="shared" si="15"/>
        <v>0</v>
      </c>
      <c r="W102" s="10">
        <f t="shared" si="15"/>
        <v>0</v>
      </c>
      <c r="X102" s="10">
        <f t="shared" si="15"/>
        <v>0</v>
      </c>
      <c r="Y102" s="10">
        <f t="shared" si="15"/>
        <v>0</v>
      </c>
      <c r="Z102" s="10">
        <f t="shared" si="15"/>
        <v>0</v>
      </c>
      <c r="AA102" s="10">
        <f t="shared" si="15"/>
        <v>0</v>
      </c>
      <c r="AB102" s="10">
        <f t="shared" si="15"/>
        <v>0</v>
      </c>
      <c r="AC102" s="10"/>
      <c r="AD102" s="10"/>
      <c r="AE102" s="10"/>
    </row>
    <row r="103" spans="1:32" hidden="1" x14ac:dyDescent="0.25">
      <c r="B103" s="35"/>
      <c r="C103" s="38"/>
      <c r="D103" s="10"/>
      <c r="E103" s="10"/>
      <c r="F103" s="10" t="s">
        <v>52</v>
      </c>
      <c r="G103" s="39"/>
      <c r="H103" s="39"/>
      <c r="I103" s="38"/>
      <c r="J103" s="10"/>
      <c r="K103" s="10"/>
      <c r="L103" s="10" t="s">
        <v>52</v>
      </c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spans="1:32" hidden="1" x14ac:dyDescent="0.25">
      <c r="B104" s="35" t="s">
        <v>67</v>
      </c>
      <c r="C104" s="38" t="s">
        <v>26</v>
      </c>
      <c r="D104" s="10" t="s">
        <v>106</v>
      </c>
      <c r="E104" s="80">
        <v>0.86939999999999995</v>
      </c>
      <c r="F104" s="10">
        <f>MATCH($D104,FAC_TOTALS_APTA!$A$2:$BK$2,)</f>
        <v>11</v>
      </c>
      <c r="G104" s="39">
        <f>VLOOKUP(G102,FAC_TOTALS_APTA!$A$4:$BK$120,$F104,FALSE)</f>
        <v>0</v>
      </c>
      <c r="H104" s="39">
        <f>VLOOKUP(H102,FAC_TOTALS_APTA!$A$4:$BK$120,$F104,FALSE)</f>
        <v>0</v>
      </c>
      <c r="I104" s="41" t="str">
        <f>IFERROR(H104/G104-1,"-")</f>
        <v>-</v>
      </c>
      <c r="J104" s="42" t="str">
        <f>IF(C104="Log","_log","")</f>
        <v>_log</v>
      </c>
      <c r="K104" s="42" t="str">
        <f>CONCATENATE(D104,J104,"_FAC")</f>
        <v>VRM_ADJ_BUS_log_FAC</v>
      </c>
      <c r="L104" s="10">
        <f>MATCH($K104,FAC_TOTALS_APTA!$A$2:$BI$2,)</f>
        <v>22</v>
      </c>
      <c r="M104" s="39">
        <f>IF(M102=0,0,VLOOKUP(M102,FAC_TOTALS_APTA!$A$4:$BK$120,$L104,FALSE))</f>
        <v>0</v>
      </c>
      <c r="N104" s="39">
        <f>IF(N102=0,0,VLOOKUP(N102,FAC_TOTALS_APTA!$A$4:$BK$120,$L104,FALSE))</f>
        <v>0</v>
      </c>
      <c r="O104" s="39">
        <f>IF(O102=0,0,VLOOKUP(O102,FAC_TOTALS_APTA!$A$4:$BK$120,$L104,FALSE))</f>
        <v>0</v>
      </c>
      <c r="P104" s="39">
        <f>IF(P102=0,0,VLOOKUP(P102,FAC_TOTALS_APTA!$A$4:$BK$120,$L104,FALSE))</f>
        <v>0</v>
      </c>
      <c r="Q104" s="39">
        <f>IF(Q102=0,0,VLOOKUP(Q102,FAC_TOTALS_APTA!$A$4:$BK$120,$L104,FALSE))</f>
        <v>0</v>
      </c>
      <c r="R104" s="39">
        <f>IF(R102=0,0,VLOOKUP(R102,FAC_TOTALS_APTA!$A$4:$BK$120,$L104,FALSE))</f>
        <v>0</v>
      </c>
      <c r="S104" s="39">
        <f>IF(S102=0,0,VLOOKUP(S102,FAC_TOTALS_APTA!$A$4:$BK$120,$L104,FALSE))</f>
        <v>0</v>
      </c>
      <c r="T104" s="39">
        <f>IF(T102=0,0,VLOOKUP(T102,FAC_TOTALS_APTA!$A$4:$BK$120,$L104,FALSE))</f>
        <v>0</v>
      </c>
      <c r="U104" s="39">
        <f>IF(U102=0,0,VLOOKUP(U102,FAC_TOTALS_APTA!$A$4:$BK$120,$L104,FALSE))</f>
        <v>0</v>
      </c>
      <c r="V104" s="39">
        <f>IF(V102=0,0,VLOOKUP(V102,FAC_TOTALS_APTA!$A$4:$BK$120,$L104,FALSE))</f>
        <v>0</v>
      </c>
      <c r="W104" s="39">
        <f>IF(W102=0,0,VLOOKUP(W102,FAC_TOTALS_APTA!$A$4:$BK$120,$L104,FALSE))</f>
        <v>0</v>
      </c>
      <c r="X104" s="39">
        <f>IF(X102=0,0,VLOOKUP(X102,FAC_TOTALS_APTA!$A$4:$BK$120,$L104,FALSE))</f>
        <v>0</v>
      </c>
      <c r="Y104" s="39">
        <f>IF(Y102=0,0,VLOOKUP(Y102,FAC_TOTALS_APTA!$A$4:$BK$120,$L104,FALSE))</f>
        <v>0</v>
      </c>
      <c r="Z104" s="39">
        <f>IF(Z102=0,0,VLOOKUP(Z102,FAC_TOTALS_APTA!$A$4:$BK$120,$L104,FALSE))</f>
        <v>0</v>
      </c>
      <c r="AA104" s="39">
        <f>IF(AA102=0,0,VLOOKUP(AA102,FAC_TOTALS_APTA!$A$4:$BK$120,$L104,FALSE))</f>
        <v>0</v>
      </c>
      <c r="AB104" s="39">
        <f>IF(AB102=0,0,VLOOKUP(AB102,FAC_TOTALS_APTA!$A$4:$BK$120,$L104,FALSE))</f>
        <v>0</v>
      </c>
      <c r="AC104" s="43">
        <f>SUM(M104:AB104)</f>
        <v>0</v>
      </c>
      <c r="AD104" s="43">
        <f>AE104*G120</f>
        <v>0</v>
      </c>
      <c r="AE104" s="44">
        <f>AC104/G118</f>
        <v>0</v>
      </c>
    </row>
    <row r="105" spans="1:32" s="19" customFormat="1" x14ac:dyDescent="0.25">
      <c r="A105" s="10"/>
      <c r="B105" s="35" t="s">
        <v>67</v>
      </c>
      <c r="C105" s="38" t="s">
        <v>26</v>
      </c>
      <c r="D105" s="10" t="s">
        <v>107</v>
      </c>
      <c r="E105" s="80">
        <v>0.50180000000000002</v>
      </c>
      <c r="F105" s="10">
        <f>MATCH($D105,FAC_TOTALS_APTA!$A$2:$BK$2,)</f>
        <v>12</v>
      </c>
      <c r="G105" s="39">
        <f>VLOOKUP(G102,FAC_TOTALS_APTA!$A$4:$BK$120,$F105,FALSE)</f>
        <v>541132314.10000002</v>
      </c>
      <c r="H105" s="39">
        <f>VLOOKUP(H102,FAC_TOTALS_APTA!$A$4:$BK$120,$F105,FALSE)</f>
        <v>559394026.10000002</v>
      </c>
      <c r="I105" s="41">
        <f>IFERROR(H105/G105-1,"-")</f>
        <v>3.3747221380361569E-2</v>
      </c>
      <c r="J105" s="42" t="str">
        <f>IF(C105="Log","_log","")</f>
        <v>_log</v>
      </c>
      <c r="K105" s="42" t="str">
        <f>CONCATENATE(D105,J105,"_FAC")</f>
        <v>VRM_ADJ_RAIL_log_FAC</v>
      </c>
      <c r="L105" s="10">
        <f>MATCH($K105,FAC_TOTALS_APTA!$A$2:$BI$2,)</f>
        <v>23</v>
      </c>
      <c r="M105" s="39">
        <f>IF(M102=0,0,VLOOKUP(M102,FAC_TOTALS_APTA!$A$4:$BK$120,$L105,FALSE))</f>
        <v>33585031.662485696</v>
      </c>
      <c r="N105" s="39">
        <f>IF(N102=0,0,VLOOKUP(N102,FAC_TOTALS_APTA!$A$4:$BK$120,$L105,FALSE))</f>
        <v>19455933.5632612</v>
      </c>
      <c r="O105" s="39">
        <f>IF(O102=0,0,VLOOKUP(O102,FAC_TOTALS_APTA!$A$4:$BK$120,$L105,FALSE))</f>
        <v>3470626.6541031101</v>
      </c>
      <c r="P105" s="39">
        <f>IF(P102=0,0,VLOOKUP(P102,FAC_TOTALS_APTA!$A$4:$BK$120,$L105,FALSE))</f>
        <v>-1435650.2457220401</v>
      </c>
      <c r="Q105" s="39">
        <f>IF(Q102=0,0,VLOOKUP(Q102,FAC_TOTALS_APTA!$A$4:$BK$120,$L105,FALSE))</f>
        <v>9232544.1617670599</v>
      </c>
      <c r="R105" s="39">
        <f>IF(R102=0,0,VLOOKUP(R102,FAC_TOTALS_APTA!$A$4:$BK$120,$L105,FALSE))</f>
        <v>-13097454.8879217</v>
      </c>
      <c r="S105" s="39">
        <f>IF(S102=0,0,VLOOKUP(S102,FAC_TOTALS_APTA!$A$4:$BK$120,$L105,FALSE))</f>
        <v>0</v>
      </c>
      <c r="T105" s="39">
        <f>IF(T102=0,0,VLOOKUP(T102,FAC_TOTALS_APTA!$A$4:$BK$120,$L105,FALSE))</f>
        <v>0</v>
      </c>
      <c r="U105" s="39">
        <f>IF(U102=0,0,VLOOKUP(U102,FAC_TOTALS_APTA!$A$4:$BK$120,$L105,FALSE))</f>
        <v>0</v>
      </c>
      <c r="V105" s="39">
        <f>IF(V102=0,0,VLOOKUP(V102,FAC_TOTALS_APTA!$A$4:$BK$120,$L105,FALSE))</f>
        <v>0</v>
      </c>
      <c r="W105" s="39">
        <f>IF(W102=0,0,VLOOKUP(W102,FAC_TOTALS_APTA!$A$4:$BK$120,$L105,FALSE))</f>
        <v>0</v>
      </c>
      <c r="X105" s="39">
        <f>IF(X102=0,0,VLOOKUP(X102,FAC_TOTALS_APTA!$A$4:$BK$120,$L105,FALSE))</f>
        <v>0</v>
      </c>
      <c r="Y105" s="39">
        <f>IF(Y102=0,0,VLOOKUP(Y102,FAC_TOTALS_APTA!$A$4:$BK$120,$L105,FALSE))</f>
        <v>0</v>
      </c>
      <c r="Z105" s="39">
        <f>IF(Z102=0,0,VLOOKUP(Z102,FAC_TOTALS_APTA!$A$4:$BK$120,$L105,FALSE))</f>
        <v>0</v>
      </c>
      <c r="AA105" s="39">
        <f>IF(AA102=0,0,VLOOKUP(AA102,FAC_TOTALS_APTA!$A$4:$BK$120,$L105,FALSE))</f>
        <v>0</v>
      </c>
      <c r="AB105" s="39">
        <f>IF(AB102=0,0,VLOOKUP(AB102,FAC_TOTALS_APTA!$A$4:$BK$120,$L105,FALSE))</f>
        <v>0</v>
      </c>
      <c r="AC105" s="43">
        <f>SUM(M105:AB105)</f>
        <v>51211030.907973327</v>
      </c>
      <c r="AD105" s="43">
        <f>AE105*G120</f>
        <v>51853169.193337142</v>
      </c>
      <c r="AE105" s="44">
        <f>AC105/G118</f>
        <v>1.7717389737642083E-2</v>
      </c>
      <c r="AF105" s="10"/>
    </row>
    <row r="106" spans="1:32" x14ac:dyDescent="0.25">
      <c r="B106" s="35" t="s">
        <v>91</v>
      </c>
      <c r="C106" s="38" t="s">
        <v>26</v>
      </c>
      <c r="D106" s="10" t="s">
        <v>19</v>
      </c>
      <c r="E106" s="80">
        <v>-0.35909999999999997</v>
      </c>
      <c r="F106" s="10">
        <f>MATCH($D106,FAC_TOTALS_APTA!$A$2:$BK$2,)</f>
        <v>13</v>
      </c>
      <c r="G106" s="79">
        <f>VLOOKUP(G102,FAC_TOTALS_APTA!$A$4:$BK$120,$F106,FALSE)</f>
        <v>1.69722137399999</v>
      </c>
      <c r="H106" s="79">
        <f>VLOOKUP(H102,FAC_TOTALS_APTA!$A$4:$BK$120,$F106,FALSE)</f>
        <v>1.956607269</v>
      </c>
      <c r="I106" s="41">
        <f t="shared" ref="I106:I114" si="16">IFERROR(H106/G106-1,"-")</f>
        <v>0.15282973628165708</v>
      </c>
      <c r="J106" s="42" t="str">
        <f t="shared" ref="J106:J114" si="17">IF(C106="Log","_log","")</f>
        <v>_log</v>
      </c>
      <c r="K106" s="42" t="str">
        <f t="shared" ref="K106:K114" si="18">CONCATENATE(D106,J106,"_FAC")</f>
        <v>FARE_per_UPT_2018_log_FAC</v>
      </c>
      <c r="L106" s="10">
        <f>MATCH($K106,FAC_TOTALS_APTA!$A$2:$BI$2,)</f>
        <v>24</v>
      </c>
      <c r="M106" s="39">
        <f>IF(M102=0,0,VLOOKUP(M102,FAC_TOTALS_APTA!$A$4:$BK$120,$L106,FALSE))</f>
        <v>-23308787.626165099</v>
      </c>
      <c r="N106" s="39">
        <f>IF(N102=0,0,VLOOKUP(N102,FAC_TOTALS_APTA!$A$4:$BK$120,$L106,FALSE))</f>
        <v>3585168.8647355698</v>
      </c>
      <c r="O106" s="39">
        <f>IF(O102=0,0,VLOOKUP(O102,FAC_TOTALS_APTA!$A$4:$BK$120,$L106,FALSE))</f>
        <v>-53201156.764281601</v>
      </c>
      <c r="P106" s="39">
        <f>IF(P102=0,0,VLOOKUP(P102,FAC_TOTALS_APTA!$A$4:$BK$120,$L106,FALSE))</f>
        <v>-3678286.1752725202</v>
      </c>
      <c r="Q106" s="39">
        <f>IF(Q102=0,0,VLOOKUP(Q102,FAC_TOTALS_APTA!$A$4:$BK$120,$L106,FALSE))</f>
        <v>-1480969.2608548801</v>
      </c>
      <c r="R106" s="39">
        <f>IF(R102=0,0,VLOOKUP(R102,FAC_TOTALS_APTA!$A$4:$BK$120,$L106,FALSE))</f>
        <v>-21663795.681807801</v>
      </c>
      <c r="S106" s="39">
        <f>IF(S102=0,0,VLOOKUP(S102,FAC_TOTALS_APTA!$A$4:$BK$120,$L106,FALSE))</f>
        <v>0</v>
      </c>
      <c r="T106" s="39">
        <f>IF(T102=0,0,VLOOKUP(T102,FAC_TOTALS_APTA!$A$4:$BK$120,$L106,FALSE))</f>
        <v>0</v>
      </c>
      <c r="U106" s="39">
        <f>IF(U102=0,0,VLOOKUP(U102,FAC_TOTALS_APTA!$A$4:$BK$120,$L106,FALSE))</f>
        <v>0</v>
      </c>
      <c r="V106" s="39">
        <f>IF(V102=0,0,VLOOKUP(V102,FAC_TOTALS_APTA!$A$4:$BK$120,$L106,FALSE))</f>
        <v>0</v>
      </c>
      <c r="W106" s="39">
        <f>IF(W102=0,0,VLOOKUP(W102,FAC_TOTALS_APTA!$A$4:$BK$120,$L106,FALSE))</f>
        <v>0</v>
      </c>
      <c r="X106" s="39">
        <f>IF(X102=0,0,VLOOKUP(X102,FAC_TOTALS_APTA!$A$4:$BK$120,$L106,FALSE))</f>
        <v>0</v>
      </c>
      <c r="Y106" s="39">
        <f>IF(Y102=0,0,VLOOKUP(Y102,FAC_TOTALS_APTA!$A$4:$BK$120,$L106,FALSE))</f>
        <v>0</v>
      </c>
      <c r="Z106" s="39">
        <f>IF(Z102=0,0,VLOOKUP(Z102,FAC_TOTALS_APTA!$A$4:$BK$120,$L106,FALSE))</f>
        <v>0</v>
      </c>
      <c r="AA106" s="39">
        <f>IF(AA102=0,0,VLOOKUP(AA102,FAC_TOTALS_APTA!$A$4:$BK$120,$L106,FALSE))</f>
        <v>0</v>
      </c>
      <c r="AB106" s="39">
        <f>IF(AB102=0,0,VLOOKUP(AB102,FAC_TOTALS_APTA!$A$4:$BK$120,$L106,FALSE))</f>
        <v>0</v>
      </c>
      <c r="AC106" s="43">
        <f t="shared" ref="AC106:AC114" si="19">SUM(M106:AB106)</f>
        <v>-99747826.643646345</v>
      </c>
      <c r="AD106" s="43">
        <f>AE106*G120</f>
        <v>-100998570.81407362</v>
      </c>
      <c r="AE106" s="44">
        <f>AC106/G118</f>
        <v>-3.4509579065183107E-2</v>
      </c>
    </row>
    <row r="107" spans="1:32" x14ac:dyDescent="0.25">
      <c r="B107" s="35" t="s">
        <v>87</v>
      </c>
      <c r="C107" s="38" t="s">
        <v>26</v>
      </c>
      <c r="D107" s="10" t="s">
        <v>9</v>
      </c>
      <c r="E107" s="80">
        <v>0.30969999999999998</v>
      </c>
      <c r="F107" s="10">
        <f>MATCH($D107,FAC_TOTALS_APTA!$A$2:$BK$2,)</f>
        <v>14</v>
      </c>
      <c r="G107" s="39">
        <f>VLOOKUP(G102,FAC_TOTALS_APTA!$A$4:$BK$120,$F107,FALSE)</f>
        <v>27909105.420000002</v>
      </c>
      <c r="H107" s="39">
        <f>VLOOKUP(H102,FAC_TOTALS_APTA!$A$4:$BK$120,$F107,FALSE)</f>
        <v>29807700.839999899</v>
      </c>
      <c r="I107" s="41">
        <f t="shared" si="16"/>
        <v>6.8027813555046501E-2</v>
      </c>
      <c r="J107" s="42" t="str">
        <f t="shared" si="17"/>
        <v>_log</v>
      </c>
      <c r="K107" s="42" t="str">
        <f t="shared" si="18"/>
        <v>POP_EMP_log_FAC</v>
      </c>
      <c r="L107" s="10">
        <f>MATCH($K107,FAC_TOTALS_APTA!$A$2:$BI$2,)</f>
        <v>25</v>
      </c>
      <c r="M107" s="39">
        <f>IF(M102=0,0,VLOOKUP(M102,FAC_TOTALS_APTA!$A$4:$BK$120,$L107,FALSE))</f>
        <v>30254431.862715699</v>
      </c>
      <c r="N107" s="39">
        <f>IF(N102=0,0,VLOOKUP(N102,FAC_TOTALS_APTA!$A$4:$BK$120,$L107,FALSE))</f>
        <v>9823700.6945660803</v>
      </c>
      <c r="O107" s="39">
        <f>IF(O102=0,0,VLOOKUP(O102,FAC_TOTALS_APTA!$A$4:$BK$120,$L107,FALSE))</f>
        <v>9221209.7158261593</v>
      </c>
      <c r="P107" s="39">
        <f>IF(P102=0,0,VLOOKUP(P102,FAC_TOTALS_APTA!$A$4:$BK$120,$L107,FALSE))</f>
        <v>1975054.2239077301</v>
      </c>
      <c r="Q107" s="39">
        <f>IF(Q102=0,0,VLOOKUP(Q102,FAC_TOTALS_APTA!$A$4:$BK$120,$L107,FALSE))</f>
        <v>7699102.9839399001</v>
      </c>
      <c r="R107" s="39">
        <f>IF(R102=0,0,VLOOKUP(R102,FAC_TOTALS_APTA!$A$4:$BK$120,$L107,FALSE))</f>
        <v>4649492.2781595699</v>
      </c>
      <c r="S107" s="39">
        <f>IF(S102=0,0,VLOOKUP(S102,FAC_TOTALS_APTA!$A$4:$BK$120,$L107,FALSE))</f>
        <v>0</v>
      </c>
      <c r="T107" s="39">
        <f>IF(T102=0,0,VLOOKUP(T102,FAC_TOTALS_APTA!$A$4:$BK$120,$L107,FALSE))</f>
        <v>0</v>
      </c>
      <c r="U107" s="39">
        <f>IF(U102=0,0,VLOOKUP(U102,FAC_TOTALS_APTA!$A$4:$BK$120,$L107,FALSE))</f>
        <v>0</v>
      </c>
      <c r="V107" s="39">
        <f>IF(V102=0,0,VLOOKUP(V102,FAC_TOTALS_APTA!$A$4:$BK$120,$L107,FALSE))</f>
        <v>0</v>
      </c>
      <c r="W107" s="39">
        <f>IF(W102=0,0,VLOOKUP(W102,FAC_TOTALS_APTA!$A$4:$BK$120,$L107,FALSE))</f>
        <v>0</v>
      </c>
      <c r="X107" s="39">
        <f>IF(X102=0,0,VLOOKUP(X102,FAC_TOTALS_APTA!$A$4:$BK$120,$L107,FALSE))</f>
        <v>0</v>
      </c>
      <c r="Y107" s="39">
        <f>IF(Y102=0,0,VLOOKUP(Y102,FAC_TOTALS_APTA!$A$4:$BK$120,$L107,FALSE))</f>
        <v>0</v>
      </c>
      <c r="Z107" s="39">
        <f>IF(Z102=0,0,VLOOKUP(Z102,FAC_TOTALS_APTA!$A$4:$BK$120,$L107,FALSE))</f>
        <v>0</v>
      </c>
      <c r="AA107" s="39">
        <f>IF(AA102=0,0,VLOOKUP(AA102,FAC_TOTALS_APTA!$A$4:$BK$120,$L107,FALSE))</f>
        <v>0</v>
      </c>
      <c r="AB107" s="39">
        <f>IF(AB102=0,0,VLOOKUP(AB102,FAC_TOTALS_APTA!$A$4:$BK$120,$L107,FALSE))</f>
        <v>0</v>
      </c>
      <c r="AC107" s="43">
        <f t="shared" si="19"/>
        <v>63622991.759115145</v>
      </c>
      <c r="AD107" s="43">
        <f>AE107*G120</f>
        <v>64420764.389612086</v>
      </c>
      <c r="AE107" s="44">
        <f>AC107/G118</f>
        <v>2.2011533868487858E-2</v>
      </c>
    </row>
    <row r="108" spans="1:32" x14ac:dyDescent="0.2">
      <c r="B108" s="35" t="s">
        <v>88</v>
      </c>
      <c r="C108" s="38" t="s">
        <v>26</v>
      </c>
      <c r="D108" s="46" t="s">
        <v>18</v>
      </c>
      <c r="E108" s="80">
        <v>0.22159999999999999</v>
      </c>
      <c r="F108" s="10">
        <f>MATCH($D108,FAC_TOTALS_APTA!$A$2:$BK$2,)</f>
        <v>15</v>
      </c>
      <c r="G108" s="79">
        <f>VLOOKUP(G102,FAC_TOTALS_APTA!$A$4:$BK$120,$F108,FALSE)</f>
        <v>4.1093000000000002</v>
      </c>
      <c r="H108" s="79">
        <f>VLOOKUP(H102,FAC_TOTALS_APTA!$A$4:$BK$120,$F108,FALSE)</f>
        <v>2.9199999999999902</v>
      </c>
      <c r="I108" s="41">
        <f t="shared" si="16"/>
        <v>-0.28941668897379358</v>
      </c>
      <c r="J108" s="42" t="str">
        <f t="shared" si="17"/>
        <v>_log</v>
      </c>
      <c r="K108" s="42" t="str">
        <f t="shared" si="18"/>
        <v>GAS_PRICE_2018_log_FAC</v>
      </c>
      <c r="L108" s="10">
        <f>MATCH($K108,FAC_TOTALS_APTA!$A$2:$BI$2,)</f>
        <v>26</v>
      </c>
      <c r="M108" s="39">
        <f>IF(M102=0,0,VLOOKUP(M102,FAC_TOTALS_APTA!$A$4:$BK$120,$L108,FALSE))</f>
        <v>-20592257.976144299</v>
      </c>
      <c r="N108" s="39">
        <f>IF(N102=0,0,VLOOKUP(N102,FAC_TOTALS_APTA!$A$4:$BK$120,$L108,FALSE))</f>
        <v>-25001474.654888101</v>
      </c>
      <c r="O108" s="39">
        <f>IF(O102=0,0,VLOOKUP(O102,FAC_TOTALS_APTA!$A$4:$BK$120,$L108,FALSE))</f>
        <v>-161557146.90969101</v>
      </c>
      <c r="P108" s="39">
        <f>IF(P102=0,0,VLOOKUP(P102,FAC_TOTALS_APTA!$A$4:$BK$120,$L108,FALSE))</f>
        <v>-49928626.2647117</v>
      </c>
      <c r="Q108" s="39">
        <f>IF(Q102=0,0,VLOOKUP(Q102,FAC_TOTALS_APTA!$A$4:$BK$120,$L108,FALSE))</f>
        <v>49309154.539077602</v>
      </c>
      <c r="R108" s="39">
        <f>IF(R102=0,0,VLOOKUP(R102,FAC_TOTALS_APTA!$A$4:$BK$120,$L108,FALSE))</f>
        <v>39386529.062955603</v>
      </c>
      <c r="S108" s="39">
        <f>IF(S102=0,0,VLOOKUP(S102,FAC_TOTALS_APTA!$A$4:$BK$120,$L108,FALSE))</f>
        <v>0</v>
      </c>
      <c r="T108" s="39">
        <f>IF(T102=0,0,VLOOKUP(T102,FAC_TOTALS_APTA!$A$4:$BK$120,$L108,FALSE))</f>
        <v>0</v>
      </c>
      <c r="U108" s="39">
        <f>IF(U102=0,0,VLOOKUP(U102,FAC_TOTALS_APTA!$A$4:$BK$120,$L108,FALSE))</f>
        <v>0</v>
      </c>
      <c r="V108" s="39">
        <f>IF(V102=0,0,VLOOKUP(V102,FAC_TOTALS_APTA!$A$4:$BK$120,$L108,FALSE))</f>
        <v>0</v>
      </c>
      <c r="W108" s="39">
        <f>IF(W102=0,0,VLOOKUP(W102,FAC_TOTALS_APTA!$A$4:$BK$120,$L108,FALSE))</f>
        <v>0</v>
      </c>
      <c r="X108" s="39">
        <f>IF(X102=0,0,VLOOKUP(X102,FAC_TOTALS_APTA!$A$4:$BK$120,$L108,FALSE))</f>
        <v>0</v>
      </c>
      <c r="Y108" s="39">
        <f>IF(Y102=0,0,VLOOKUP(Y102,FAC_TOTALS_APTA!$A$4:$BK$120,$L108,FALSE))</f>
        <v>0</v>
      </c>
      <c r="Z108" s="39">
        <f>IF(Z102=0,0,VLOOKUP(Z102,FAC_TOTALS_APTA!$A$4:$BK$120,$L108,FALSE))</f>
        <v>0</v>
      </c>
      <c r="AA108" s="39">
        <f>IF(AA102=0,0,VLOOKUP(AA102,FAC_TOTALS_APTA!$A$4:$BK$120,$L108,FALSE))</f>
        <v>0</v>
      </c>
      <c r="AB108" s="39">
        <f>IF(AB102=0,0,VLOOKUP(AB102,FAC_TOTALS_APTA!$A$4:$BK$120,$L108,FALSE))</f>
        <v>0</v>
      </c>
      <c r="AC108" s="43">
        <f t="shared" si="19"/>
        <v>-168383822.20340192</v>
      </c>
      <c r="AD108" s="43">
        <f>AE108*G120</f>
        <v>-170495197.36917433</v>
      </c>
      <c r="AE108" s="44">
        <f>AC108/G118</f>
        <v>-5.8255452987317477E-2</v>
      </c>
    </row>
    <row r="109" spans="1:32" x14ac:dyDescent="0.25">
      <c r="B109" s="35" t="s">
        <v>27</v>
      </c>
      <c r="C109" s="38"/>
      <c r="D109" s="10" t="s">
        <v>10</v>
      </c>
      <c r="E109" s="80">
        <v>5.4999999999999997E-3</v>
      </c>
      <c r="F109" s="10">
        <f>MATCH($D109,FAC_TOTALS_APTA!$A$2:$BK$2,)</f>
        <v>17</v>
      </c>
      <c r="G109" s="45">
        <f>VLOOKUP(G102,FAC_TOTALS_APTA!$A$4:$BK$120,$F109,FALSE)</f>
        <v>31.51</v>
      </c>
      <c r="H109" s="45">
        <f>VLOOKUP(H102,FAC_TOTALS_APTA!$A$4:$BK$120,$F109,FALSE)</f>
        <v>30.01</v>
      </c>
      <c r="I109" s="41">
        <f t="shared" si="16"/>
        <v>-4.7603935258648034E-2</v>
      </c>
      <c r="J109" s="42" t="str">
        <f t="shared" si="17"/>
        <v/>
      </c>
      <c r="K109" s="42" t="str">
        <f t="shared" si="18"/>
        <v>PCT_HH_NO_VEH_FAC</v>
      </c>
      <c r="L109" s="10">
        <f>MATCH($K109,FAC_TOTALS_APTA!$A$2:$BI$2,)</f>
        <v>28</v>
      </c>
      <c r="M109" s="39">
        <f>IF(M102=0,0,VLOOKUP(M102,FAC_TOTALS_APTA!$A$4:$BK$120,$L109,FALSE))</f>
        <v>-23723204.576895598</v>
      </c>
      <c r="N109" s="39">
        <f>IF(N102=0,0,VLOOKUP(N102,FAC_TOTALS_APTA!$A$4:$BK$120,$L109,FALSE))</f>
        <v>4211327.0296975598</v>
      </c>
      <c r="O109" s="39">
        <f>IF(O102=0,0,VLOOKUP(O102,FAC_TOTALS_APTA!$A$4:$BK$120,$L109,FALSE))</f>
        <v>-484353.21047768299</v>
      </c>
      <c r="P109" s="39">
        <f>IF(P102=0,0,VLOOKUP(P102,FAC_TOTALS_APTA!$A$4:$BK$120,$L109,FALSE))</f>
        <v>-4548637.3860110901</v>
      </c>
      <c r="Q109" s="39">
        <f>IF(Q102=0,0,VLOOKUP(Q102,FAC_TOTALS_APTA!$A$4:$BK$120,$L109,FALSE))</f>
        <v>1898064.60718926</v>
      </c>
      <c r="R109" s="39">
        <f>IF(R102=0,0,VLOOKUP(R102,FAC_TOTALS_APTA!$A$4:$BK$120,$L109,FALSE))</f>
        <v>159211.05948899599</v>
      </c>
      <c r="S109" s="39">
        <f>IF(S102=0,0,VLOOKUP(S102,FAC_TOTALS_APTA!$A$4:$BK$120,$L109,FALSE))</f>
        <v>0</v>
      </c>
      <c r="T109" s="39">
        <f>IF(T102=0,0,VLOOKUP(T102,FAC_TOTALS_APTA!$A$4:$BK$120,$L109,FALSE))</f>
        <v>0</v>
      </c>
      <c r="U109" s="39">
        <f>IF(U102=0,0,VLOOKUP(U102,FAC_TOTALS_APTA!$A$4:$BK$120,$L109,FALSE))</f>
        <v>0</v>
      </c>
      <c r="V109" s="39">
        <f>IF(V102=0,0,VLOOKUP(V102,FAC_TOTALS_APTA!$A$4:$BK$120,$L109,FALSE))</f>
        <v>0</v>
      </c>
      <c r="W109" s="39">
        <f>IF(W102=0,0,VLOOKUP(W102,FAC_TOTALS_APTA!$A$4:$BK$120,$L109,FALSE))</f>
        <v>0</v>
      </c>
      <c r="X109" s="39">
        <f>IF(X102=0,0,VLOOKUP(X102,FAC_TOTALS_APTA!$A$4:$BK$120,$L109,FALSE))</f>
        <v>0</v>
      </c>
      <c r="Y109" s="39">
        <f>IF(Y102=0,0,VLOOKUP(Y102,FAC_TOTALS_APTA!$A$4:$BK$120,$L109,FALSE))</f>
        <v>0</v>
      </c>
      <c r="Z109" s="39">
        <f>IF(Z102=0,0,VLOOKUP(Z102,FAC_TOTALS_APTA!$A$4:$BK$120,$L109,FALSE))</f>
        <v>0</v>
      </c>
      <c r="AA109" s="39">
        <f>IF(AA102=0,0,VLOOKUP(AA102,FAC_TOTALS_APTA!$A$4:$BK$120,$L109,FALSE))</f>
        <v>0</v>
      </c>
      <c r="AB109" s="39">
        <f>IF(AB102=0,0,VLOOKUP(AB102,FAC_TOTALS_APTA!$A$4:$BK$120,$L109,FALSE))</f>
        <v>0</v>
      </c>
      <c r="AC109" s="43">
        <f t="shared" si="19"/>
        <v>-22487592.477008555</v>
      </c>
      <c r="AD109" s="43">
        <f>AE109*G120</f>
        <v>-22769565.790552966</v>
      </c>
      <c r="AE109" s="44">
        <f>AC109/G118</f>
        <v>-7.7799925741076272E-3</v>
      </c>
    </row>
    <row r="110" spans="1:32" x14ac:dyDescent="0.25">
      <c r="B110" s="35" t="s">
        <v>86</v>
      </c>
      <c r="C110" s="38"/>
      <c r="D110" s="10" t="s">
        <v>11</v>
      </c>
      <c r="E110" s="80">
        <v>4.8999999999999998E-3</v>
      </c>
      <c r="F110" s="10">
        <f>MATCH($D110,FAC_TOTALS_APTA!$A$2:$BK$2,)</f>
        <v>18</v>
      </c>
      <c r="G110" s="79">
        <f>VLOOKUP(G102,FAC_TOTALS_APTA!$A$4:$BK$120,$F110,FALSE)</f>
        <v>68.630248062319694</v>
      </c>
      <c r="H110" s="79">
        <f>VLOOKUP(H102,FAC_TOTALS_APTA!$A$4:$BK$120,$F110,FALSE)</f>
        <v>67.468769080655605</v>
      </c>
      <c r="I110" s="41">
        <f t="shared" si="16"/>
        <v>-1.6923718250433928E-2</v>
      </c>
      <c r="J110" s="42" t="str">
        <f t="shared" si="17"/>
        <v/>
      </c>
      <c r="K110" s="42" t="str">
        <f t="shared" si="18"/>
        <v>TSD_POP_PCT_FAC</v>
      </c>
      <c r="L110" s="10">
        <f>MATCH($K110,FAC_TOTALS_APTA!$A$2:$BI$2,)</f>
        <v>29</v>
      </c>
      <c r="M110" s="39">
        <f>IF(M102=0,0,VLOOKUP(M102,FAC_TOTALS_APTA!$A$4:$BK$120,$L110,FALSE))</f>
        <v>-29398695.484363299</v>
      </c>
      <c r="N110" s="39">
        <f>IF(N102=0,0,VLOOKUP(N102,FAC_TOTALS_APTA!$A$4:$BK$120,$L110,FALSE))</f>
        <v>2237349.8468965301</v>
      </c>
      <c r="O110" s="39">
        <f>IF(O102=0,0,VLOOKUP(O102,FAC_TOTALS_APTA!$A$4:$BK$120,$L110,FALSE))</f>
        <v>3082036.8047786499</v>
      </c>
      <c r="P110" s="39">
        <f>IF(P102=0,0,VLOOKUP(P102,FAC_TOTALS_APTA!$A$4:$BK$120,$L110,FALSE))</f>
        <v>4695914.4532558499</v>
      </c>
      <c r="Q110" s="39">
        <f>IF(Q102=0,0,VLOOKUP(Q102,FAC_TOTALS_APTA!$A$4:$BK$120,$L110,FALSE))</f>
        <v>1987223.1184830701</v>
      </c>
      <c r="R110" s="39">
        <f>IF(R102=0,0,VLOOKUP(R102,FAC_TOTALS_APTA!$A$4:$BK$120,$L110,FALSE))</f>
        <v>2655900.1623944798</v>
      </c>
      <c r="S110" s="39">
        <f>IF(S102=0,0,VLOOKUP(S102,FAC_TOTALS_APTA!$A$4:$BK$120,$L110,FALSE))</f>
        <v>0</v>
      </c>
      <c r="T110" s="39">
        <f>IF(T102=0,0,VLOOKUP(T102,FAC_TOTALS_APTA!$A$4:$BK$120,$L110,FALSE))</f>
        <v>0</v>
      </c>
      <c r="U110" s="39">
        <f>IF(U102=0,0,VLOOKUP(U102,FAC_TOTALS_APTA!$A$4:$BK$120,$L110,FALSE))</f>
        <v>0</v>
      </c>
      <c r="V110" s="39">
        <f>IF(V102=0,0,VLOOKUP(V102,FAC_TOTALS_APTA!$A$4:$BK$120,$L110,FALSE))</f>
        <v>0</v>
      </c>
      <c r="W110" s="39">
        <f>IF(W102=0,0,VLOOKUP(W102,FAC_TOTALS_APTA!$A$4:$BK$120,$L110,FALSE))</f>
        <v>0</v>
      </c>
      <c r="X110" s="39">
        <f>IF(X102=0,0,VLOOKUP(X102,FAC_TOTALS_APTA!$A$4:$BK$120,$L110,FALSE))</f>
        <v>0</v>
      </c>
      <c r="Y110" s="39">
        <f>IF(Y102=0,0,VLOOKUP(Y102,FAC_TOTALS_APTA!$A$4:$BK$120,$L110,FALSE))</f>
        <v>0</v>
      </c>
      <c r="Z110" s="39">
        <f>IF(Z102=0,0,VLOOKUP(Z102,FAC_TOTALS_APTA!$A$4:$BK$120,$L110,FALSE))</f>
        <v>0</v>
      </c>
      <c r="AA110" s="39">
        <f>IF(AA102=0,0,VLOOKUP(AA102,FAC_TOTALS_APTA!$A$4:$BK$120,$L110,FALSE))</f>
        <v>0</v>
      </c>
      <c r="AB110" s="39">
        <f>IF(AB102=0,0,VLOOKUP(AB102,FAC_TOTALS_APTA!$A$4:$BK$120,$L110,FALSE))</f>
        <v>0</v>
      </c>
      <c r="AC110" s="43">
        <f t="shared" si="19"/>
        <v>-14740271.098554719</v>
      </c>
      <c r="AD110" s="43">
        <f>AE110*G120</f>
        <v>-14925100.269950097</v>
      </c>
      <c r="AE110" s="44">
        <f>AC110/G118</f>
        <v>-5.0996655068495074E-3</v>
      </c>
    </row>
    <row r="111" spans="1:32" x14ac:dyDescent="0.25">
      <c r="B111" s="35" t="s">
        <v>82</v>
      </c>
      <c r="C111" s="38" t="s">
        <v>26</v>
      </c>
      <c r="D111" s="10" t="s">
        <v>17</v>
      </c>
      <c r="E111" s="80">
        <v>-0.24129999999999999</v>
      </c>
      <c r="F111" s="10">
        <f>MATCH($D111,FAC_TOTALS_APTA!$A$2:$BK$2,)</f>
        <v>16</v>
      </c>
      <c r="G111" s="39">
        <f>VLOOKUP(G102,FAC_TOTALS_APTA!$A$4:$BK$120,$F111,FALSE)</f>
        <v>33963.31</v>
      </c>
      <c r="H111" s="39">
        <f>VLOOKUP(H102,FAC_TOTALS_APTA!$A$4:$BK$120,$F111,FALSE)</f>
        <v>36801.5</v>
      </c>
      <c r="I111" s="41">
        <f t="shared" si="16"/>
        <v>8.3566354398319831E-2</v>
      </c>
      <c r="J111" s="42" t="str">
        <f t="shared" si="17"/>
        <v>_log</v>
      </c>
      <c r="K111" s="42" t="str">
        <f t="shared" si="18"/>
        <v>TOTAL_MED_INC_INDIV_2018_log_FAC</v>
      </c>
      <c r="L111" s="10">
        <f>MATCH($K111,FAC_TOTALS_APTA!$A$2:$BI$2,)</f>
        <v>27</v>
      </c>
      <c r="M111" s="39">
        <f>IF(M102=0,0,VLOOKUP(M102,FAC_TOTALS_APTA!$A$4:$BK$120,$L111,FALSE))</f>
        <v>5526099.5897214497</v>
      </c>
      <c r="N111" s="39">
        <f>IF(N102=0,0,VLOOKUP(N102,FAC_TOTALS_APTA!$A$4:$BK$120,$L111,FALSE))</f>
        <v>2609928.6294088098</v>
      </c>
      <c r="O111" s="39">
        <f>IF(O102=0,0,VLOOKUP(O102,FAC_TOTALS_APTA!$A$4:$BK$120,$L111,FALSE))</f>
        <v>-13276589.0258587</v>
      </c>
      <c r="P111" s="39">
        <f>IF(P102=0,0,VLOOKUP(P102,FAC_TOTALS_APTA!$A$4:$BK$120,$L111,FALSE))</f>
        <v>-23934637.461994302</v>
      </c>
      <c r="Q111" s="39">
        <f>IF(Q102=0,0,VLOOKUP(Q102,FAC_TOTALS_APTA!$A$4:$BK$120,$L111,FALSE))</f>
        <v>-13432453.9664701</v>
      </c>
      <c r="R111" s="39">
        <f>IF(R102=0,0,VLOOKUP(R102,FAC_TOTALS_APTA!$A$4:$BK$120,$L111,FALSE))</f>
        <v>-17594572.983114298</v>
      </c>
      <c r="S111" s="39">
        <f>IF(S102=0,0,VLOOKUP(S102,FAC_TOTALS_APTA!$A$4:$BK$120,$L111,FALSE))</f>
        <v>0</v>
      </c>
      <c r="T111" s="39">
        <f>IF(T102=0,0,VLOOKUP(T102,FAC_TOTALS_APTA!$A$4:$BK$120,$L111,FALSE))</f>
        <v>0</v>
      </c>
      <c r="U111" s="39">
        <f>IF(U102=0,0,VLOOKUP(U102,FAC_TOTALS_APTA!$A$4:$BK$120,$L111,FALSE))</f>
        <v>0</v>
      </c>
      <c r="V111" s="39">
        <f>IF(V102=0,0,VLOOKUP(V102,FAC_TOTALS_APTA!$A$4:$BK$120,$L111,FALSE))</f>
        <v>0</v>
      </c>
      <c r="W111" s="39">
        <f>IF(W102=0,0,VLOOKUP(W102,FAC_TOTALS_APTA!$A$4:$BK$120,$L111,FALSE))</f>
        <v>0</v>
      </c>
      <c r="X111" s="39">
        <f>IF(X102=0,0,VLOOKUP(X102,FAC_TOTALS_APTA!$A$4:$BK$120,$L111,FALSE))</f>
        <v>0</v>
      </c>
      <c r="Y111" s="39">
        <f>IF(Y102=0,0,VLOOKUP(Y102,FAC_TOTALS_APTA!$A$4:$BK$120,$L111,FALSE))</f>
        <v>0</v>
      </c>
      <c r="Z111" s="39">
        <f>IF(Z102=0,0,VLOOKUP(Z102,FAC_TOTALS_APTA!$A$4:$BK$120,$L111,FALSE))</f>
        <v>0</v>
      </c>
      <c r="AA111" s="39">
        <f>IF(AA102=0,0,VLOOKUP(AA102,FAC_TOTALS_APTA!$A$4:$BK$120,$L111,FALSE))</f>
        <v>0</v>
      </c>
      <c r="AB111" s="39">
        <f>IF(AB102=0,0,VLOOKUP(AB102,FAC_TOTALS_APTA!$A$4:$BK$120,$L111,FALSE))</f>
        <v>0</v>
      </c>
      <c r="AC111" s="43">
        <f t="shared" si="19"/>
        <v>-60102225.218307137</v>
      </c>
      <c r="AD111" s="43">
        <f>AE111*G120</f>
        <v>-60855850.739292793</v>
      </c>
      <c r="AE111" s="44">
        <f>AC111/G118</f>
        <v>-2.0793460498888239E-2</v>
      </c>
    </row>
    <row r="112" spans="1:32" x14ac:dyDescent="0.25">
      <c r="B112" s="35" t="s">
        <v>83</v>
      </c>
      <c r="C112" s="38"/>
      <c r="D112" s="10" t="s">
        <v>60</v>
      </c>
      <c r="E112" s="80">
        <v>-1.4200000000000001E-2</v>
      </c>
      <c r="F112" s="10">
        <f>MATCH($D112,FAC_TOTALS_APTA!$A$2:$BK$2,)</f>
        <v>19</v>
      </c>
      <c r="G112" s="45">
        <f>VLOOKUP(G102,FAC_TOTALS_APTA!$A$4:$BK$120,$F112,FALSE)</f>
        <v>4.0999999999999996</v>
      </c>
      <c r="H112" s="45">
        <f>VLOOKUP(H102,FAC_TOTALS_APTA!$A$4:$BK$120,$F112,FALSE)</f>
        <v>4.5999999999999996</v>
      </c>
      <c r="I112" s="41">
        <f t="shared" si="16"/>
        <v>0.12195121951219523</v>
      </c>
      <c r="J112" s="42" t="str">
        <f t="shared" si="17"/>
        <v/>
      </c>
      <c r="K112" s="42" t="str">
        <f t="shared" si="18"/>
        <v>JTW_HOME_PCT_FAC</v>
      </c>
      <c r="L112" s="10">
        <f>MATCH($K112,FAC_TOTALS_APTA!$A$2:$BI$2,)</f>
        <v>30</v>
      </c>
      <c r="M112" s="39">
        <f>IF(M102=0,0,VLOOKUP(M102,FAC_TOTALS_APTA!$A$4:$BK$120,$L112,FALSE))</f>
        <v>-3837514.5566202998</v>
      </c>
      <c r="N112" s="39">
        <f>IF(N102=0,0,VLOOKUP(N102,FAC_TOTALS_APTA!$A$4:$BK$120,$L112,FALSE))</f>
        <v>0</v>
      </c>
      <c r="O112" s="39">
        <f>IF(O102=0,0,VLOOKUP(O102,FAC_TOTALS_APTA!$A$4:$BK$120,$L112,FALSE))</f>
        <v>4115398.9978841799</v>
      </c>
      <c r="P112" s="39">
        <f>IF(P102=0,0,VLOOKUP(P102,FAC_TOTALS_APTA!$A$4:$BK$120,$L112,FALSE))</f>
        <v>-15950746.5389734</v>
      </c>
      <c r="Q112" s="39">
        <f>IF(Q102=0,0,VLOOKUP(Q102,FAC_TOTALS_APTA!$A$4:$BK$120,$L112,FALSE))</f>
        <v>0</v>
      </c>
      <c r="R112" s="39">
        <f>IF(R102=0,0,VLOOKUP(R102,FAC_TOTALS_APTA!$A$4:$BK$120,$L112,FALSE))</f>
        <v>-4052562.1306949202</v>
      </c>
      <c r="S112" s="39">
        <f>IF(S102=0,0,VLOOKUP(S102,FAC_TOTALS_APTA!$A$4:$BK$120,$L112,FALSE))</f>
        <v>0</v>
      </c>
      <c r="T112" s="39">
        <f>IF(T102=0,0,VLOOKUP(T102,FAC_TOTALS_APTA!$A$4:$BK$120,$L112,FALSE))</f>
        <v>0</v>
      </c>
      <c r="U112" s="39">
        <f>IF(U102=0,0,VLOOKUP(U102,FAC_TOTALS_APTA!$A$4:$BK$120,$L112,FALSE))</f>
        <v>0</v>
      </c>
      <c r="V112" s="39">
        <f>IF(V102=0,0,VLOOKUP(V102,FAC_TOTALS_APTA!$A$4:$BK$120,$L112,FALSE))</f>
        <v>0</v>
      </c>
      <c r="W112" s="39">
        <f>IF(W102=0,0,VLOOKUP(W102,FAC_TOTALS_APTA!$A$4:$BK$120,$L112,FALSE))</f>
        <v>0</v>
      </c>
      <c r="X112" s="39">
        <f>IF(X102=0,0,VLOOKUP(X102,FAC_TOTALS_APTA!$A$4:$BK$120,$L112,FALSE))</f>
        <v>0</v>
      </c>
      <c r="Y112" s="39">
        <f>IF(Y102=0,0,VLOOKUP(Y102,FAC_TOTALS_APTA!$A$4:$BK$120,$L112,FALSE))</f>
        <v>0</v>
      </c>
      <c r="Z112" s="39">
        <f>IF(Z102=0,0,VLOOKUP(Z102,FAC_TOTALS_APTA!$A$4:$BK$120,$L112,FALSE))</f>
        <v>0</v>
      </c>
      <c r="AA112" s="39">
        <f>IF(AA102=0,0,VLOOKUP(AA102,FAC_TOTALS_APTA!$A$4:$BK$120,$L112,FALSE))</f>
        <v>0</v>
      </c>
      <c r="AB112" s="39">
        <f>IF(AB102=0,0,VLOOKUP(AB102,FAC_TOTALS_APTA!$A$4:$BK$120,$L112,FALSE))</f>
        <v>0</v>
      </c>
      <c r="AC112" s="43">
        <f t="shared" si="19"/>
        <v>-19725424.22840444</v>
      </c>
      <c r="AD112" s="43">
        <f>AE112*G120</f>
        <v>-19972762.543363638</v>
      </c>
      <c r="AE112" s="44">
        <f>AC112/G118</f>
        <v>-6.8243701132084883E-3</v>
      </c>
    </row>
    <row r="113" spans="2:31" ht="15" hidden="1" customHeight="1" x14ac:dyDescent="0.25">
      <c r="B113" s="35" t="s">
        <v>84</v>
      </c>
      <c r="C113" s="38"/>
      <c r="D113" s="10" t="s">
        <v>61</v>
      </c>
      <c r="E113" s="80">
        <v>-2.1100000000000001E-2</v>
      </c>
      <c r="F113" s="10">
        <f>MATCH($D113,FAC_TOTALS_APTA!$A$2:$BK$2,)</f>
        <v>20</v>
      </c>
      <c r="G113" s="45">
        <f>VLOOKUP(G102,FAC_TOTALS_APTA!$A$4:$BK$120,$F113,FALSE)</f>
        <v>0</v>
      </c>
      <c r="H113" s="45">
        <f>VLOOKUP(H102,FAC_TOTALS_APTA!$A$4:$BK$120,$F113,FALSE)</f>
        <v>0</v>
      </c>
      <c r="I113" s="41" t="str">
        <f t="shared" si="16"/>
        <v>-</v>
      </c>
      <c r="J113" s="42" t="str">
        <f t="shared" si="17"/>
        <v/>
      </c>
      <c r="K113" s="42" t="str">
        <f t="shared" si="18"/>
        <v>YEARS_SINCE_TNC_BUS_FAC</v>
      </c>
      <c r="L113" s="10">
        <f>MATCH($K113,FAC_TOTALS_APTA!$A$2:$BI$2,)</f>
        <v>31</v>
      </c>
      <c r="M113" s="39">
        <f>IF(M102=0,0,VLOOKUP(M102,FAC_TOTALS_APTA!$A$4:$BK$120,$L113,FALSE))</f>
        <v>0</v>
      </c>
      <c r="N113" s="39">
        <f>IF(N102=0,0,VLOOKUP(N102,FAC_TOTALS_APTA!$A$4:$BK$120,$L113,FALSE))</f>
        <v>0</v>
      </c>
      <c r="O113" s="39">
        <f>IF(O102=0,0,VLOOKUP(O102,FAC_TOTALS_APTA!$A$4:$BK$120,$L113,FALSE))</f>
        <v>0</v>
      </c>
      <c r="P113" s="39">
        <f>IF(P102=0,0,VLOOKUP(P102,FAC_TOTALS_APTA!$A$4:$BK$120,$L113,FALSE))</f>
        <v>0</v>
      </c>
      <c r="Q113" s="39">
        <f>IF(Q102=0,0,VLOOKUP(Q102,FAC_TOTALS_APTA!$A$4:$BK$120,$L113,FALSE))</f>
        <v>0</v>
      </c>
      <c r="R113" s="39">
        <f>IF(R102=0,0,VLOOKUP(R102,FAC_TOTALS_APTA!$A$4:$BK$120,$L113,FALSE))</f>
        <v>0</v>
      </c>
      <c r="S113" s="39">
        <f>IF(S102=0,0,VLOOKUP(S102,FAC_TOTALS_APTA!$A$4:$BK$120,$L113,FALSE))</f>
        <v>0</v>
      </c>
      <c r="T113" s="39">
        <f>IF(T102=0,0,VLOOKUP(T102,FAC_TOTALS_APTA!$A$4:$BK$120,$L113,FALSE))</f>
        <v>0</v>
      </c>
      <c r="U113" s="39">
        <f>IF(U102=0,0,VLOOKUP(U102,FAC_TOTALS_APTA!$A$4:$BK$120,$L113,FALSE))</f>
        <v>0</v>
      </c>
      <c r="V113" s="39">
        <f>IF(V102=0,0,VLOOKUP(V102,FAC_TOTALS_APTA!$A$4:$BK$120,$L113,FALSE))</f>
        <v>0</v>
      </c>
      <c r="W113" s="39">
        <f>IF(W102=0,0,VLOOKUP(W102,FAC_TOTALS_APTA!$A$4:$BK$120,$L113,FALSE))</f>
        <v>0</v>
      </c>
      <c r="X113" s="39">
        <f>IF(X102=0,0,VLOOKUP(X102,FAC_TOTALS_APTA!$A$4:$BK$120,$L113,FALSE))</f>
        <v>0</v>
      </c>
      <c r="Y113" s="39">
        <f>IF(Y102=0,0,VLOOKUP(Y102,FAC_TOTALS_APTA!$A$4:$BK$120,$L113,FALSE))</f>
        <v>0</v>
      </c>
      <c r="Z113" s="39">
        <f>IF(Z102=0,0,VLOOKUP(Z102,FAC_TOTALS_APTA!$A$4:$BK$120,$L113,FALSE))</f>
        <v>0</v>
      </c>
      <c r="AA113" s="39">
        <f>IF(AA102=0,0,VLOOKUP(AA102,FAC_TOTALS_APTA!$A$4:$BK$120,$L113,FALSE))</f>
        <v>0</v>
      </c>
      <c r="AB113" s="39">
        <f>IF(AB102=0,0,VLOOKUP(AB102,FAC_TOTALS_APTA!$A$4:$BK$120,$L113,FALSE))</f>
        <v>0</v>
      </c>
      <c r="AC113" s="43">
        <f t="shared" si="19"/>
        <v>0</v>
      </c>
      <c r="AD113" s="43">
        <f>AE113*G120</f>
        <v>0</v>
      </c>
      <c r="AE113" s="44">
        <f>AC113/G118</f>
        <v>0</v>
      </c>
    </row>
    <row r="114" spans="2:31" x14ac:dyDescent="0.25">
      <c r="B114" s="14" t="s">
        <v>85</v>
      </c>
      <c r="C114" s="37"/>
      <c r="D114" s="11" t="s">
        <v>79</v>
      </c>
      <c r="E114" s="81">
        <v>-3.6999999999999998E-2</v>
      </c>
      <c r="F114" s="11">
        <f>MATCH($D114,FAC_TOTALS_APTA!$A$2:$BK$2,)</f>
        <v>21</v>
      </c>
      <c r="G114" s="48">
        <f>VLOOKUP(G102,FAC_TOTALS_APTA!$A$4:$BK$120,$F114,FALSE)</f>
        <v>0</v>
      </c>
      <c r="H114" s="48">
        <f>VLOOKUP(H102,FAC_TOTALS_APTA!$A$4:$BK$120,$F114,FALSE)</f>
        <v>1</v>
      </c>
      <c r="I114" s="49" t="str">
        <f t="shared" si="16"/>
        <v>-</v>
      </c>
      <c r="J114" s="50" t="str">
        <f t="shared" si="17"/>
        <v/>
      </c>
      <c r="K114" s="50" t="str">
        <f t="shared" si="18"/>
        <v>scooter_flag_FAC</v>
      </c>
      <c r="L114" s="11">
        <f>MATCH($K114,FAC_TOTALS_APTA!$A$2:$BI$2,)</f>
        <v>32</v>
      </c>
      <c r="M114" s="51">
        <f>IF(M102=0,0,VLOOKUP(M102,FAC_TOTALS_APTA!$A$4:$BK$120,$L114,FALSE))</f>
        <v>0</v>
      </c>
      <c r="N114" s="51">
        <f>IF(N102=0,0,VLOOKUP(N102,FAC_TOTALS_APTA!$A$4:$BK$120,$L114,FALSE))</f>
        <v>0</v>
      </c>
      <c r="O114" s="51">
        <f>IF(O102=0,0,VLOOKUP(O102,FAC_TOTALS_APTA!$A$4:$BK$120,$L114,FALSE))</f>
        <v>0</v>
      </c>
      <c r="P114" s="51">
        <f>IF(P102=0,0,VLOOKUP(P102,FAC_TOTALS_APTA!$A$4:$BK$120,$L114,FALSE))</f>
        <v>0</v>
      </c>
      <c r="Q114" s="51">
        <f>IF(Q102=0,0,VLOOKUP(Q102,FAC_TOTALS_APTA!$A$4:$BK$120,$L114,FALSE))</f>
        <v>0</v>
      </c>
      <c r="R114" s="51">
        <f>IF(R102=0,0,VLOOKUP(R102,FAC_TOTALS_APTA!$A$4:$BK$120,$L114,FALSE))</f>
        <v>-74610181.263441294</v>
      </c>
      <c r="S114" s="51">
        <f>IF(S102=0,0,VLOOKUP(S102,FAC_TOTALS_APTA!$A$4:$BK$120,$L114,FALSE))</f>
        <v>0</v>
      </c>
      <c r="T114" s="51">
        <f>IF(T102=0,0,VLOOKUP(T102,FAC_TOTALS_APTA!$A$4:$BK$120,$L114,FALSE))</f>
        <v>0</v>
      </c>
      <c r="U114" s="51">
        <f>IF(U102=0,0,VLOOKUP(U102,FAC_TOTALS_APTA!$A$4:$BK$120,$L114,FALSE))</f>
        <v>0</v>
      </c>
      <c r="V114" s="51">
        <f>IF(V102=0,0,VLOOKUP(V102,FAC_TOTALS_APTA!$A$4:$BK$120,$L114,FALSE))</f>
        <v>0</v>
      </c>
      <c r="W114" s="51">
        <f>IF(W102=0,0,VLOOKUP(W102,FAC_TOTALS_APTA!$A$4:$BK$120,$L114,FALSE))</f>
        <v>0</v>
      </c>
      <c r="X114" s="51">
        <f>IF(X102=0,0,VLOOKUP(X102,FAC_TOTALS_APTA!$A$4:$BK$120,$L114,FALSE))</f>
        <v>0</v>
      </c>
      <c r="Y114" s="51">
        <f>IF(Y102=0,0,VLOOKUP(Y102,FAC_TOTALS_APTA!$A$4:$BK$120,$L114,FALSE))</f>
        <v>0</v>
      </c>
      <c r="Z114" s="51">
        <f>IF(Z102=0,0,VLOOKUP(Z102,FAC_TOTALS_APTA!$A$4:$BK$120,$L114,FALSE))</f>
        <v>0</v>
      </c>
      <c r="AA114" s="51">
        <f>IF(AA102=0,0,VLOOKUP(AA102,FAC_TOTALS_APTA!$A$4:$BK$120,$L114,FALSE))</f>
        <v>0</v>
      </c>
      <c r="AB114" s="51">
        <f>IF(AB102=0,0,VLOOKUP(AB102,FAC_TOTALS_APTA!$A$4:$BK$120,$L114,FALSE))</f>
        <v>0</v>
      </c>
      <c r="AC114" s="52">
        <f t="shared" si="19"/>
        <v>-74610181.263441294</v>
      </c>
      <c r="AD114" s="52">
        <f>AE114*G120</f>
        <v>-75545722.942992419</v>
      </c>
      <c r="AE114" s="53">
        <f>AC114/G118</f>
        <v>-2.5812752377822115E-2</v>
      </c>
    </row>
    <row r="115" spans="2:31" x14ac:dyDescent="0.25">
      <c r="B115" s="54" t="s">
        <v>93</v>
      </c>
      <c r="C115" s="55"/>
      <c r="D115" s="54" t="s">
        <v>81</v>
      </c>
      <c r="E115" s="56"/>
      <c r="F115" s="57"/>
      <c r="G115" s="58"/>
      <c r="H115" s="58"/>
      <c r="I115" s="59"/>
      <c r="J115" s="60"/>
      <c r="K115" s="60" t="str">
        <f t="shared" ref="K115" si="20">CONCATENATE(D115,J115,"_FAC")</f>
        <v>New_Reporter_FAC</v>
      </c>
      <c r="L115" s="57">
        <f>MATCH($K115,FAC_TOTALS_APTA!$A$2:$BI$2,)</f>
        <v>36</v>
      </c>
      <c r="M115" s="58">
        <f>IF(M102=0,0,VLOOKUP(M102,FAC_TOTALS_APTA!$A$4:$BK$120,$L115,FALSE))</f>
        <v>0</v>
      </c>
      <c r="N115" s="58">
        <f>IF(N102=0,0,VLOOKUP(N102,FAC_TOTALS_APTA!$A$4:$BK$120,$L115,FALSE))</f>
        <v>0</v>
      </c>
      <c r="O115" s="58">
        <f>IF(O102=0,0,VLOOKUP(O102,FAC_TOTALS_APTA!$A$4:$BK$120,$L115,FALSE))</f>
        <v>0</v>
      </c>
      <c r="P115" s="58">
        <f>IF(P102=0,0,VLOOKUP(P102,FAC_TOTALS_APTA!$A$4:$BK$120,$L115,FALSE))</f>
        <v>0</v>
      </c>
      <c r="Q115" s="58">
        <f>IF(Q102=0,0,VLOOKUP(Q102,FAC_TOTALS_APTA!$A$4:$BK$120,$L115,FALSE))</f>
        <v>0</v>
      </c>
      <c r="R115" s="58">
        <f>IF(R102=0,0,VLOOKUP(R102,FAC_TOTALS_APTA!$A$4:$BK$120,$L115,FALSE))</f>
        <v>0</v>
      </c>
      <c r="S115" s="58">
        <f>IF(S102=0,0,VLOOKUP(S102,FAC_TOTALS_APTA!$A$4:$BK$120,$L115,FALSE))</f>
        <v>0</v>
      </c>
      <c r="T115" s="58">
        <f>IF(T102=0,0,VLOOKUP(T102,FAC_TOTALS_APTA!$A$4:$BK$120,$L115,FALSE))</f>
        <v>0</v>
      </c>
      <c r="U115" s="58">
        <f>IF(U102=0,0,VLOOKUP(U102,FAC_TOTALS_APTA!$A$4:$BK$120,$L115,FALSE))</f>
        <v>0</v>
      </c>
      <c r="V115" s="58">
        <f>IF(V102=0,0,VLOOKUP(V102,FAC_TOTALS_APTA!$A$4:$BK$120,$L115,FALSE))</f>
        <v>0</v>
      </c>
      <c r="W115" s="58">
        <f>IF(W102=0,0,VLOOKUP(W102,FAC_TOTALS_APTA!$A$4:$BK$120,$L115,FALSE))</f>
        <v>0</v>
      </c>
      <c r="X115" s="58">
        <f>IF(X102=0,0,VLOOKUP(X102,FAC_TOTALS_APTA!$A$4:$BK$120,$L115,FALSE))</f>
        <v>0</v>
      </c>
      <c r="Y115" s="58">
        <f>IF(Y102=0,0,VLOOKUP(Y102,FAC_TOTALS_APTA!$A$4:$BK$120,$L115,FALSE))</f>
        <v>0</v>
      </c>
      <c r="Z115" s="58">
        <f>IF(Z102=0,0,VLOOKUP(Z102,FAC_TOTALS_APTA!$A$4:$BK$120,$L115,FALSE))</f>
        <v>0</v>
      </c>
      <c r="AA115" s="58">
        <f>IF(AA102=0,0,VLOOKUP(AA102,FAC_TOTALS_APTA!$A$4:$BK$120,$L115,FALSE))</f>
        <v>0</v>
      </c>
      <c r="AB115" s="58">
        <f>IF(AB102=0,0,VLOOKUP(AB102,FAC_TOTALS_APTA!$A$4:$BK$120,$L115,FALSE))</f>
        <v>0</v>
      </c>
      <c r="AC115" s="61">
        <f>SUM(M115:AB115)</f>
        <v>0</v>
      </c>
      <c r="AD115" s="61">
        <f>AC115</f>
        <v>0</v>
      </c>
      <c r="AE115" s="62">
        <f>AC115/G120</f>
        <v>0</v>
      </c>
    </row>
    <row r="116" spans="2:31" ht="15.75" hidden="1" customHeight="1" x14ac:dyDescent="0.25">
      <c r="B116" s="35"/>
      <c r="C116" s="10"/>
      <c r="D116" s="10"/>
      <c r="E116" s="10"/>
      <c r="F116" s="10"/>
      <c r="G116" s="10"/>
      <c r="H116" s="10"/>
      <c r="I116" s="63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43"/>
      <c r="AE116" s="10"/>
    </row>
    <row r="117" spans="2:31" x14ac:dyDescent="0.25">
      <c r="B117" s="35" t="s">
        <v>56</v>
      </c>
      <c r="C117" s="38"/>
      <c r="D117" s="10"/>
      <c r="E117" s="40"/>
      <c r="F117" s="10"/>
      <c r="G117" s="39"/>
      <c r="H117" s="39"/>
      <c r="I117" s="41"/>
      <c r="J117" s="42"/>
      <c r="K117" s="50"/>
      <c r="L117" s="1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43">
        <f>SUM(AC104:AC115)</f>
        <v>-344963320.46567595</v>
      </c>
      <c r="AD117" s="43">
        <f>SUM(AD104:AD115)</f>
        <v>-349288836.88645065</v>
      </c>
      <c r="AE117" s="44">
        <f>AC117/G120</f>
        <v>-0.117868390475675</v>
      </c>
    </row>
    <row r="118" spans="2:31" ht="15.75" hidden="1" customHeight="1" x14ac:dyDescent="0.25">
      <c r="B118" s="12" t="s">
        <v>28</v>
      </c>
      <c r="C118" s="64"/>
      <c r="D118" s="13" t="s">
        <v>7</v>
      </c>
      <c r="E118" s="65"/>
      <c r="F118" s="13">
        <f>MATCH($D118,FAC_TOTALS_APTA!$A$2:$BI$2,)</f>
        <v>9</v>
      </c>
      <c r="G118" s="66">
        <f>VLOOKUP(G102,FAC_TOTALS_APTA!$A$4:$BK$120,$F118,FALSE)</f>
        <v>2890438809.9095201</v>
      </c>
      <c r="H118" s="66">
        <f>VLOOKUP(H102,FAC_TOTALS_APTA!$A$4:$BI$120,$F118,FALSE)</f>
        <v>2578890060.3985801</v>
      </c>
      <c r="I118" s="67">
        <f t="shared" ref="I118" si="21">H118/G118-1</f>
        <v>-0.10778596953612474</v>
      </c>
      <c r="J118" s="68"/>
      <c r="K118" s="50"/>
      <c r="L118" s="11"/>
      <c r="M118" s="69">
        <f>SUM(M104:M110)</f>
        <v>-33183482.1383669</v>
      </c>
      <c r="N118" s="69">
        <f>SUM(N104:N110)</f>
        <v>14312005.344268836</v>
      </c>
      <c r="O118" s="69">
        <f>SUM(O104:O110)</f>
        <v>-199468783.7097424</v>
      </c>
      <c r="P118" s="69">
        <f>SUM(P104:P110)</f>
        <v>-52920231.394553781</v>
      </c>
      <c r="Q118" s="69">
        <f>SUM(Q104:Q110)</f>
        <v>68645120.149602011</v>
      </c>
      <c r="R118" s="69">
        <f>SUM(R104:R110)</f>
        <v>12089881.993269149</v>
      </c>
      <c r="S118" s="69">
        <f>SUM(S104:S110)</f>
        <v>0</v>
      </c>
      <c r="T118" s="69">
        <f>SUM(T104:T110)</f>
        <v>0</v>
      </c>
      <c r="U118" s="69">
        <f>SUM(U104:U110)</f>
        <v>0</v>
      </c>
      <c r="V118" s="69">
        <f>SUM(V104:V110)</f>
        <v>0</v>
      </c>
      <c r="W118" s="69">
        <f>SUM(W104:W110)</f>
        <v>0</v>
      </c>
      <c r="X118" s="69">
        <f>SUM(X104:X110)</f>
        <v>0</v>
      </c>
      <c r="Y118" s="69">
        <f>SUM(Y104:Y110)</f>
        <v>0</v>
      </c>
      <c r="Z118" s="69">
        <f>SUM(Z104:Z110)</f>
        <v>0</v>
      </c>
      <c r="AA118" s="69">
        <f>SUM(AA104:AA110)</f>
        <v>0</v>
      </c>
      <c r="AB118" s="69">
        <f>SUM(AB104:AB110)</f>
        <v>0</v>
      </c>
      <c r="AC118" s="70"/>
      <c r="AD118" s="70"/>
      <c r="AE118" s="71"/>
    </row>
    <row r="119" spans="2:31" ht="13.5" thickBot="1" x14ac:dyDescent="0.3">
      <c r="B119" s="14" t="s">
        <v>59</v>
      </c>
      <c r="C119" s="37"/>
      <c r="D119" s="11"/>
      <c r="E119" s="47"/>
      <c r="F119" s="11"/>
      <c r="G119" s="51"/>
      <c r="H119" s="51"/>
      <c r="I119" s="49"/>
      <c r="J119" s="50"/>
      <c r="K119" s="50"/>
      <c r="L119" s="11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52">
        <f>AC120-AC117</f>
        <v>444180248.46566594</v>
      </c>
      <c r="AD119" s="52"/>
      <c r="AE119" s="53">
        <f>AE120-AE117</f>
        <v>0.1517692109904849</v>
      </c>
    </row>
    <row r="120" spans="2:31" ht="13.5" hidden="1" thickBot="1" x14ac:dyDescent="0.3">
      <c r="B120" s="15" t="s">
        <v>89</v>
      </c>
      <c r="C120" s="33"/>
      <c r="D120" s="33" t="s">
        <v>5</v>
      </c>
      <c r="E120" s="33"/>
      <c r="F120" s="33">
        <f>MATCH($D120,FAC_TOTALS_APTA!$A$2:$BI$2,)</f>
        <v>7</v>
      </c>
      <c r="G120" s="73">
        <f>VLOOKUP(G102,FAC_TOTALS_APTA!$A$4:$BI$120,$F120,FALSE)</f>
        <v>2926682201</v>
      </c>
      <c r="H120" s="73">
        <f>VLOOKUP(H102,FAC_TOTALS_APTA!$A$4:$BI$120,$F120,FALSE)</f>
        <v>3025899128.99999</v>
      </c>
      <c r="I120" s="74">
        <f t="shared" ref="I120" si="22">H120/G120-1</f>
        <v>3.3900820514809915E-2</v>
      </c>
      <c r="J120" s="75"/>
      <c r="K120" s="75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76">
        <f>H120-G120</f>
        <v>99216927.999989986</v>
      </c>
      <c r="AD120" s="76"/>
      <c r="AE120" s="77">
        <f>I120</f>
        <v>3.3900820514809915E-2</v>
      </c>
    </row>
    <row r="121" spans="2:31" ht="14.25" thickTop="1" thickBot="1" x14ac:dyDescent="0.3">
      <c r="B121" s="140" t="s">
        <v>96</v>
      </c>
      <c r="C121" s="141"/>
      <c r="D121" s="141"/>
      <c r="E121" s="142"/>
      <c r="F121" s="141"/>
      <c r="G121" s="143"/>
      <c r="H121" s="143"/>
      <c r="I121" s="144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5">
        <f>AE120</f>
        <v>3.3900820514809915E-2</v>
      </c>
    </row>
    <row r="122" spans="2:31" ht="13.5" thickTop="1" x14ac:dyDescent="0.25"/>
  </sheetData>
  <mergeCells count="8">
    <mergeCell ref="G99:I99"/>
    <mergeCell ref="AC99:AE99"/>
    <mergeCell ref="G8:I8"/>
    <mergeCell ref="AC8:AE8"/>
    <mergeCell ref="G38:I38"/>
    <mergeCell ref="AC38:AE38"/>
    <mergeCell ref="G67:I67"/>
    <mergeCell ref="AC67:AE6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workbookViewId="0">
      <selection activeCell="Y7" sqref="Y7"/>
    </sheetView>
  </sheetViews>
  <sheetFormatPr defaultColWidth="11" defaultRowHeight="15.75" x14ac:dyDescent="0.25"/>
  <cols>
    <col min="7" max="7" width="1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29</v>
      </c>
      <c r="E1" t="s">
        <v>36</v>
      </c>
      <c r="F1" t="s">
        <v>44</v>
      </c>
      <c r="G1" t="s">
        <v>30</v>
      </c>
      <c r="H1" t="s">
        <v>37</v>
      </c>
      <c r="I1" t="s">
        <v>46</v>
      </c>
      <c r="J1" t="s">
        <v>31</v>
      </c>
      <c r="K1" t="s">
        <v>38</v>
      </c>
      <c r="L1" t="s">
        <v>43</v>
      </c>
      <c r="M1" t="s">
        <v>32</v>
      </c>
      <c r="N1" t="s">
        <v>39</v>
      </c>
      <c r="O1" t="s">
        <v>47</v>
      </c>
      <c r="P1" t="s">
        <v>35</v>
      </c>
      <c r="Q1" t="s">
        <v>42</v>
      </c>
      <c r="R1" t="s">
        <v>48</v>
      </c>
      <c r="S1" t="s">
        <v>34</v>
      </c>
      <c r="T1" t="s">
        <v>41</v>
      </c>
      <c r="U1" t="s">
        <v>49</v>
      </c>
      <c r="V1" t="s">
        <v>33</v>
      </c>
      <c r="W1" t="s">
        <v>40</v>
      </c>
      <c r="X1" t="s">
        <v>50</v>
      </c>
    </row>
    <row r="2" spans="1:24" x14ac:dyDescent="0.25">
      <c r="A2">
        <v>1</v>
      </c>
      <c r="B2">
        <v>0</v>
      </c>
      <c r="C2">
        <v>2002</v>
      </c>
      <c r="D2">
        <v>639856848.37409997</v>
      </c>
      <c r="F2" s="3">
        <f>IFERROR(E2/D1,0)</f>
        <v>0</v>
      </c>
      <c r="G2">
        <v>297749018.94700003</v>
      </c>
      <c r="I2" s="3">
        <f>IFERROR(H2/G1,0)</f>
        <v>0</v>
      </c>
      <c r="J2">
        <v>73.932853909999906</v>
      </c>
      <c r="L2" s="3">
        <f>IFERROR(K2/J1,0)</f>
        <v>0</v>
      </c>
      <c r="M2">
        <v>372.31999999999903</v>
      </c>
      <c r="O2" s="3">
        <f>IFERROR(N2/M1,0)</f>
        <v>0</v>
      </c>
      <c r="P2">
        <v>54471337.961329997</v>
      </c>
      <c r="R2" s="3">
        <f>IFERROR(Q2/P1,0)</f>
        <v>0</v>
      </c>
      <c r="S2">
        <v>9437502</v>
      </c>
      <c r="U2" s="3">
        <f>IFERROR(T2/S1,0)</f>
        <v>0</v>
      </c>
      <c r="V2">
        <v>59.749999999999901</v>
      </c>
      <c r="X2" s="3">
        <f>IFERROR(W2/V1,0)</f>
        <v>0</v>
      </c>
    </row>
    <row r="3" spans="1:24" x14ac:dyDescent="0.25">
      <c r="A3">
        <v>1</v>
      </c>
      <c r="B3">
        <v>0</v>
      </c>
      <c r="C3">
        <v>2003</v>
      </c>
      <c r="D3">
        <v>638293508.85070002</v>
      </c>
      <c r="E3">
        <v>-4064624.33539999</v>
      </c>
      <c r="F3" s="3">
        <f t="shared" ref="F3:F66" si="0">IFERROR(E3/D2,0)</f>
        <v>-6.3523963926124284E-3</v>
      </c>
      <c r="G3">
        <v>301614439.43300003</v>
      </c>
      <c r="H3">
        <v>2464385.1880000001</v>
      </c>
      <c r="I3" s="3">
        <f t="shared" ref="I3:I66" si="1">IFERROR(H3/G2,0)</f>
        <v>8.2767197578530599E-3</v>
      </c>
      <c r="J3">
        <v>171.71157349800001</v>
      </c>
      <c r="K3">
        <v>97.075374255</v>
      </c>
      <c r="L3" s="3">
        <f t="shared" ref="L3:L66" si="2">IFERROR(K3/J2,0)</f>
        <v>1.313020790096538</v>
      </c>
      <c r="M3">
        <v>384.73999999999899</v>
      </c>
      <c r="N3">
        <v>3.3199999999999901</v>
      </c>
      <c r="O3" s="3">
        <f t="shared" ref="O3:O66" si="3">IFERROR(N3/M2,0)</f>
        <v>8.9170605930382427E-3</v>
      </c>
      <c r="P3">
        <v>55604258.638499998</v>
      </c>
      <c r="Q3">
        <v>597170.63217</v>
      </c>
      <c r="R3" s="3">
        <f t="shared" ref="R3:R66" si="4">IFERROR(Q3/P2,0)</f>
        <v>1.0963024858943987E-2</v>
      </c>
      <c r="S3">
        <v>9515688</v>
      </c>
      <c r="T3">
        <v>-21494</v>
      </c>
      <c r="U3" s="3">
        <f t="shared" ref="U3:U66" si="5">IFERROR(T3/S2,0)</f>
        <v>-2.277509451123825E-3</v>
      </c>
      <c r="V3">
        <v>70.77</v>
      </c>
      <c r="W3">
        <v>9.3800000000000008</v>
      </c>
      <c r="X3" s="3">
        <f t="shared" ref="X3:X66" si="6">IFERROR(W3/V2,0)</f>
        <v>0.15698744769874504</v>
      </c>
    </row>
    <row r="4" spans="1:24" x14ac:dyDescent="0.25">
      <c r="A4">
        <v>1</v>
      </c>
      <c r="B4">
        <v>0</v>
      </c>
      <c r="C4">
        <v>2004</v>
      </c>
      <c r="D4">
        <v>640203201.96039999</v>
      </c>
      <c r="E4">
        <v>-6966121.2294999901</v>
      </c>
      <c r="F4" s="3">
        <f t="shared" si="0"/>
        <v>-1.0913664533488777E-2</v>
      </c>
      <c r="G4">
        <v>306140094.829</v>
      </c>
      <c r="H4">
        <v>-327751.901599998</v>
      </c>
      <c r="I4" s="3">
        <f t="shared" si="1"/>
        <v>-1.0866585240949782E-3</v>
      </c>
      <c r="J4">
        <v>43.049093419999899</v>
      </c>
      <c r="K4">
        <v>-131.00028877700001</v>
      </c>
      <c r="L4" s="3">
        <f t="shared" si="2"/>
        <v>-0.76290890653637755</v>
      </c>
      <c r="M4">
        <v>412.83</v>
      </c>
      <c r="N4">
        <v>2.83</v>
      </c>
      <c r="O4" s="3">
        <f t="shared" si="3"/>
        <v>7.3556167801632471E-3</v>
      </c>
      <c r="P4">
        <v>57385037.090000004</v>
      </c>
      <c r="Q4">
        <v>722694.78149999899</v>
      </c>
      <c r="R4" s="3">
        <f t="shared" si="4"/>
        <v>1.2997112077304277E-2</v>
      </c>
      <c r="S4">
        <v>9642494</v>
      </c>
      <c r="T4">
        <v>-22628</v>
      </c>
      <c r="U4" s="3">
        <f t="shared" si="5"/>
        <v>-2.3779678358517007E-3</v>
      </c>
      <c r="V4">
        <v>89.2</v>
      </c>
      <c r="W4">
        <v>12.579999999999901</v>
      </c>
      <c r="X4" s="3">
        <f t="shared" si="6"/>
        <v>0.17775893740285292</v>
      </c>
    </row>
    <row r="5" spans="1:24" x14ac:dyDescent="0.25">
      <c r="A5">
        <v>1</v>
      </c>
      <c r="B5">
        <v>0</v>
      </c>
      <c r="C5">
        <v>2005</v>
      </c>
      <c r="D5">
        <v>659740494.67840004</v>
      </c>
      <c r="E5">
        <v>19537292.717999998</v>
      </c>
      <c r="F5" s="3">
        <f t="shared" si="0"/>
        <v>3.0517330525954608E-2</v>
      </c>
      <c r="G5">
        <v>294568113.48299998</v>
      </c>
      <c r="H5">
        <v>-11571981.3459999</v>
      </c>
      <c r="I5" s="3">
        <f t="shared" si="1"/>
        <v>-3.7799626842291392E-2</v>
      </c>
      <c r="J5">
        <v>32.644329771999999</v>
      </c>
      <c r="K5">
        <v>-10.404763647999999</v>
      </c>
      <c r="L5" s="3">
        <f t="shared" si="2"/>
        <v>-0.24169530230260594</v>
      </c>
      <c r="M5">
        <v>414.60999999999899</v>
      </c>
      <c r="N5">
        <v>1.77999999999999</v>
      </c>
      <c r="O5" s="3">
        <f t="shared" si="3"/>
        <v>4.3117021534287477E-3</v>
      </c>
      <c r="P5">
        <v>58176401.090000004</v>
      </c>
      <c r="Q5">
        <v>791363.99999999895</v>
      </c>
      <c r="R5" s="3">
        <f t="shared" si="4"/>
        <v>1.3790424126743367E-2</v>
      </c>
      <c r="S5">
        <v>9619595</v>
      </c>
      <c r="T5">
        <v>-22899</v>
      </c>
      <c r="U5" s="3">
        <f t="shared" si="5"/>
        <v>-2.3748005443404996E-3</v>
      </c>
      <c r="V5">
        <v>108.649999999999</v>
      </c>
      <c r="W5">
        <v>19.45</v>
      </c>
      <c r="X5" s="3">
        <f t="shared" si="6"/>
        <v>0.21804932735426008</v>
      </c>
    </row>
    <row r="6" spans="1:24" x14ac:dyDescent="0.25">
      <c r="A6">
        <v>1</v>
      </c>
      <c r="B6">
        <v>0</v>
      </c>
      <c r="C6">
        <v>2006</v>
      </c>
      <c r="D6">
        <v>654905215.20580006</v>
      </c>
      <c r="E6">
        <v>-4835279.4725999897</v>
      </c>
      <c r="F6" s="3">
        <f t="shared" si="0"/>
        <v>-7.3290627323960404E-3</v>
      </c>
      <c r="G6">
        <v>287187597.81220001</v>
      </c>
      <c r="H6">
        <v>-7380515.6707999902</v>
      </c>
      <c r="I6" s="3">
        <f t="shared" si="1"/>
        <v>-2.5055378817252505E-2</v>
      </c>
      <c r="J6">
        <v>35.023487561000003</v>
      </c>
      <c r="K6">
        <v>2.37915778899999</v>
      </c>
      <c r="L6" s="3">
        <f t="shared" si="2"/>
        <v>7.2881195773259938E-2</v>
      </c>
      <c r="M6">
        <v>414.85</v>
      </c>
      <c r="N6">
        <v>0.24000000000000099</v>
      </c>
      <c r="O6" s="3">
        <f t="shared" si="3"/>
        <v>5.7885723933335316E-4</v>
      </c>
      <c r="P6">
        <v>59089382.850000001</v>
      </c>
      <c r="Q6">
        <v>912981.76</v>
      </c>
      <c r="R6" s="3">
        <f t="shared" si="4"/>
        <v>1.5693335147830816E-2</v>
      </c>
      <c r="S6">
        <v>9596696</v>
      </c>
      <c r="T6">
        <v>-22899</v>
      </c>
      <c r="U6" s="3">
        <f t="shared" si="5"/>
        <v>-2.3804536469570706E-3</v>
      </c>
      <c r="V6">
        <v>123.38</v>
      </c>
      <c r="W6">
        <v>14.73</v>
      </c>
      <c r="X6" s="3">
        <f t="shared" si="6"/>
        <v>0.13557294063506797</v>
      </c>
    </row>
    <row r="7" spans="1:24" x14ac:dyDescent="0.25">
      <c r="A7">
        <v>1</v>
      </c>
      <c r="B7">
        <v>0</v>
      </c>
      <c r="C7">
        <v>2007</v>
      </c>
      <c r="D7">
        <v>662744177.22979999</v>
      </c>
      <c r="E7">
        <v>4734022.02399999</v>
      </c>
      <c r="F7" s="3">
        <f t="shared" si="0"/>
        <v>7.2285605826369111E-3</v>
      </c>
      <c r="G7">
        <v>294773696.2432</v>
      </c>
      <c r="H7">
        <v>6050645.4309999896</v>
      </c>
      <c r="I7" s="3">
        <f t="shared" si="1"/>
        <v>2.1068616740743364E-2</v>
      </c>
      <c r="J7">
        <v>38.422777490000001</v>
      </c>
      <c r="K7">
        <v>2.369480013</v>
      </c>
      <c r="L7" s="3">
        <f t="shared" si="2"/>
        <v>6.765402813963356E-2</v>
      </c>
      <c r="M7">
        <v>431.39999999999901</v>
      </c>
      <c r="N7">
        <v>2.0499999999999998</v>
      </c>
      <c r="O7" s="3">
        <f t="shared" si="3"/>
        <v>4.9415451367964321E-3</v>
      </c>
      <c r="P7">
        <v>59384934.18</v>
      </c>
      <c r="Q7">
        <v>141011.07999999999</v>
      </c>
      <c r="R7" s="3">
        <f t="shared" si="4"/>
        <v>2.3864029915147437E-3</v>
      </c>
      <c r="S7">
        <v>9588767</v>
      </c>
      <c r="T7">
        <v>-22899</v>
      </c>
      <c r="U7" s="3">
        <f t="shared" si="5"/>
        <v>-2.3861337276912804E-3</v>
      </c>
      <c r="V7">
        <v>136.74999999999901</v>
      </c>
      <c r="W7">
        <v>10.5099999999999</v>
      </c>
      <c r="X7" s="3">
        <f t="shared" si="6"/>
        <v>8.5183984438319829E-2</v>
      </c>
    </row>
    <row r="8" spans="1:24" x14ac:dyDescent="0.25">
      <c r="A8">
        <v>1</v>
      </c>
      <c r="B8">
        <v>0</v>
      </c>
      <c r="C8">
        <v>2008</v>
      </c>
      <c r="D8">
        <v>693750966.32159996</v>
      </c>
      <c r="E8">
        <v>31006789.091800001</v>
      </c>
      <c r="F8" s="3">
        <f t="shared" si="0"/>
        <v>4.6785456828010281E-2</v>
      </c>
      <c r="G8">
        <v>294708289.45420003</v>
      </c>
      <c r="H8">
        <v>-65406.788999999902</v>
      </c>
      <c r="I8" s="3">
        <f t="shared" si="1"/>
        <v>-2.2188814617311276E-4</v>
      </c>
      <c r="J8">
        <v>38.638213948999997</v>
      </c>
      <c r="K8">
        <v>0.215436458999999</v>
      </c>
      <c r="L8" s="3">
        <f t="shared" si="2"/>
        <v>5.6069985845262999E-3</v>
      </c>
      <c r="M8">
        <v>432.289999999999</v>
      </c>
      <c r="N8">
        <v>0.88999999999999702</v>
      </c>
      <c r="O8" s="3">
        <f t="shared" si="3"/>
        <v>2.0630505331478886E-3</v>
      </c>
      <c r="P8">
        <v>59433891.459999897</v>
      </c>
      <c r="Q8">
        <v>48957.280000000697</v>
      </c>
      <c r="R8" s="3">
        <f t="shared" si="4"/>
        <v>8.2440572976990537E-4</v>
      </c>
      <c r="S8">
        <v>9566482</v>
      </c>
      <c r="T8">
        <v>-22285</v>
      </c>
      <c r="U8" s="3">
        <f t="shared" si="5"/>
        <v>-2.3240735748402269E-3</v>
      </c>
      <c r="V8">
        <v>158.73999999999899</v>
      </c>
      <c r="W8">
        <v>21.99</v>
      </c>
      <c r="X8" s="3">
        <f t="shared" si="6"/>
        <v>0.16080438756855692</v>
      </c>
    </row>
    <row r="9" spans="1:24" x14ac:dyDescent="0.25">
      <c r="A9">
        <v>1</v>
      </c>
      <c r="B9">
        <v>0</v>
      </c>
      <c r="C9">
        <v>2009</v>
      </c>
      <c r="D9">
        <v>661307238.50599897</v>
      </c>
      <c r="E9">
        <v>-32443727.8156</v>
      </c>
      <c r="F9" s="3">
        <f t="shared" si="0"/>
        <v>-4.6765668648539455E-2</v>
      </c>
      <c r="G9">
        <v>295245887.50319999</v>
      </c>
      <c r="H9">
        <v>537598.04900000105</v>
      </c>
      <c r="I9" s="3">
        <f t="shared" si="1"/>
        <v>1.8241700971344682E-3</v>
      </c>
      <c r="J9">
        <v>42.159592298999897</v>
      </c>
      <c r="K9">
        <v>3.52137835</v>
      </c>
      <c r="L9" s="3">
        <f t="shared" si="2"/>
        <v>9.1137192693430319E-2</v>
      </c>
      <c r="M9">
        <v>436.03</v>
      </c>
      <c r="N9">
        <v>3.74000000000001</v>
      </c>
      <c r="O9" s="3">
        <f t="shared" si="3"/>
        <v>8.6515996206250872E-3</v>
      </c>
      <c r="P9">
        <v>58982071.639999896</v>
      </c>
      <c r="Q9">
        <v>-451819.82</v>
      </c>
      <c r="R9" s="3">
        <f t="shared" si="4"/>
        <v>-7.6020568214700034E-3</v>
      </c>
      <c r="S9">
        <v>9544197</v>
      </c>
      <c r="T9">
        <v>-22285</v>
      </c>
      <c r="U9" s="3">
        <f t="shared" si="5"/>
        <v>-2.3294874751240845E-3</v>
      </c>
      <c r="V9">
        <v>115.11</v>
      </c>
      <c r="W9">
        <v>-43.629999999999903</v>
      </c>
      <c r="X9" s="3">
        <f t="shared" si="6"/>
        <v>-0.27485195917853206</v>
      </c>
    </row>
    <row r="10" spans="1:24" x14ac:dyDescent="0.25">
      <c r="A10">
        <v>1</v>
      </c>
      <c r="B10">
        <v>0</v>
      </c>
      <c r="C10">
        <v>2010</v>
      </c>
      <c r="D10">
        <v>651836289.38019896</v>
      </c>
      <c r="E10">
        <v>-9470949.1258000005</v>
      </c>
      <c r="F10" s="3">
        <f t="shared" si="0"/>
        <v>-1.4321556720286959E-2</v>
      </c>
      <c r="G10">
        <v>285895897.70599997</v>
      </c>
      <c r="H10">
        <v>-9349989.7971999999</v>
      </c>
      <c r="I10" s="3">
        <f t="shared" si="1"/>
        <v>-3.1668484449588349E-2</v>
      </c>
      <c r="J10">
        <v>41.589954246999902</v>
      </c>
      <c r="K10">
        <v>-0.56963805199999995</v>
      </c>
      <c r="L10" s="3">
        <f t="shared" si="2"/>
        <v>-1.3511469654641627E-2</v>
      </c>
      <c r="M10">
        <v>463.4</v>
      </c>
      <c r="N10">
        <v>27.369999999999902</v>
      </c>
      <c r="O10" s="3">
        <f t="shared" si="3"/>
        <v>6.2770910258468232E-2</v>
      </c>
      <c r="P10">
        <v>59009986.579999901</v>
      </c>
      <c r="Q10">
        <v>27914.9399999999</v>
      </c>
      <c r="R10" s="3">
        <f t="shared" si="4"/>
        <v>4.732783916166962E-4</v>
      </c>
      <c r="S10">
        <v>9521912</v>
      </c>
      <c r="T10">
        <v>-22285</v>
      </c>
      <c r="U10" s="3">
        <f t="shared" si="5"/>
        <v>-2.3349266575281294E-3</v>
      </c>
      <c r="V10">
        <v>136.29</v>
      </c>
      <c r="W10">
        <v>21.1799999999999</v>
      </c>
      <c r="X10" s="3">
        <f t="shared" si="6"/>
        <v>0.18399791503778906</v>
      </c>
    </row>
    <row r="11" spans="1:24" x14ac:dyDescent="0.25">
      <c r="A11">
        <v>1</v>
      </c>
      <c r="B11">
        <v>0</v>
      </c>
      <c r="C11">
        <v>2011</v>
      </c>
      <c r="D11">
        <v>662427329.37179995</v>
      </c>
      <c r="E11">
        <v>10591039.991599999</v>
      </c>
      <c r="F11" s="3">
        <f t="shared" si="0"/>
        <v>1.6248006077830571E-2</v>
      </c>
      <c r="G11">
        <v>278385914.79860002</v>
      </c>
      <c r="H11">
        <v>-7509982.9073999897</v>
      </c>
      <c r="I11" s="3">
        <f t="shared" si="1"/>
        <v>-2.6268242978158624E-2</v>
      </c>
      <c r="J11">
        <v>42.022651611000001</v>
      </c>
      <c r="K11">
        <v>0.43269736399999997</v>
      </c>
      <c r="L11" s="3">
        <f t="shared" si="2"/>
        <v>1.0403891320251036E-2</v>
      </c>
      <c r="M11">
        <v>461.14</v>
      </c>
      <c r="N11">
        <v>-2.2599999999999998</v>
      </c>
      <c r="O11" s="3">
        <f t="shared" si="3"/>
        <v>-4.8769961156668101E-3</v>
      </c>
      <c r="P11">
        <v>59200707.670000002</v>
      </c>
      <c r="Q11">
        <v>190721.08999999901</v>
      </c>
      <c r="R11" s="3">
        <f t="shared" si="4"/>
        <v>3.2320137836574191E-3</v>
      </c>
      <c r="S11">
        <v>9499627</v>
      </c>
      <c r="T11">
        <v>-22285</v>
      </c>
      <c r="U11" s="3">
        <f t="shared" si="5"/>
        <v>-2.3403912995625248E-3</v>
      </c>
      <c r="V11">
        <v>172.55999999999901</v>
      </c>
      <c r="W11">
        <v>36.270000000000003</v>
      </c>
      <c r="X11" s="3">
        <f t="shared" si="6"/>
        <v>0.26612370680167297</v>
      </c>
    </row>
    <row r="12" spans="1:24" x14ac:dyDescent="0.25">
      <c r="A12">
        <v>1</v>
      </c>
      <c r="B12">
        <v>0</v>
      </c>
      <c r="C12">
        <v>2012</v>
      </c>
      <c r="D12">
        <v>663533071.368999</v>
      </c>
      <c r="E12">
        <v>1105741.9972000101</v>
      </c>
      <c r="F12" s="3">
        <f t="shared" si="0"/>
        <v>1.669227624181235E-3</v>
      </c>
      <c r="G12">
        <v>271408748.86799997</v>
      </c>
      <c r="H12">
        <v>-6977165.9305999903</v>
      </c>
      <c r="I12" s="3">
        <f t="shared" si="1"/>
        <v>-2.5062927252076182E-2</v>
      </c>
      <c r="J12">
        <v>44.006634800999997</v>
      </c>
      <c r="K12">
        <v>1.98398318999999</v>
      </c>
      <c r="L12" s="3">
        <f t="shared" si="2"/>
        <v>4.7212232306650906E-2</v>
      </c>
      <c r="M12">
        <v>463.09</v>
      </c>
      <c r="N12">
        <v>1.95</v>
      </c>
      <c r="O12" s="3">
        <f t="shared" si="3"/>
        <v>4.2286507351346663E-3</v>
      </c>
      <c r="P12">
        <v>59478044.559999898</v>
      </c>
      <c r="Q12">
        <v>277336.89</v>
      </c>
      <c r="R12" s="3">
        <f t="shared" si="4"/>
        <v>4.6846887632821434E-3</v>
      </c>
      <c r="S12">
        <v>9508803</v>
      </c>
      <c r="T12">
        <v>9176</v>
      </c>
      <c r="U12" s="3">
        <f t="shared" si="5"/>
        <v>9.6593266240874512E-4</v>
      </c>
      <c r="V12">
        <v>178.21</v>
      </c>
      <c r="W12">
        <v>5.65</v>
      </c>
      <c r="X12" s="3">
        <f t="shared" si="6"/>
        <v>3.2742234585072048E-2</v>
      </c>
    </row>
    <row r="13" spans="1:24" x14ac:dyDescent="0.25">
      <c r="A13">
        <v>1</v>
      </c>
      <c r="B13">
        <v>0</v>
      </c>
      <c r="C13">
        <v>2013</v>
      </c>
      <c r="D13">
        <v>653285799.58719897</v>
      </c>
      <c r="E13">
        <v>-10247271.7818</v>
      </c>
      <c r="F13" s="3">
        <f t="shared" si="0"/>
        <v>-1.5443498182626927E-2</v>
      </c>
      <c r="G13">
        <v>271707812.2622</v>
      </c>
      <c r="H13">
        <v>299063.39420000103</v>
      </c>
      <c r="I13" s="3">
        <f t="shared" si="1"/>
        <v>1.1018929767273307E-3</v>
      </c>
      <c r="J13">
        <v>45.860309616999899</v>
      </c>
      <c r="K13">
        <v>1.8536748160000001</v>
      </c>
      <c r="L13" s="3">
        <f t="shared" si="2"/>
        <v>4.2122621381580343E-2</v>
      </c>
      <c r="M13">
        <v>466.909999999999</v>
      </c>
      <c r="N13">
        <v>3.8199999999999901</v>
      </c>
      <c r="O13" s="3">
        <f t="shared" si="3"/>
        <v>8.2489364918266212E-3</v>
      </c>
      <c r="P13">
        <v>59750540.649999902</v>
      </c>
      <c r="Q13">
        <v>272496.08999999898</v>
      </c>
      <c r="R13" s="3">
        <f t="shared" si="4"/>
        <v>4.5814567714160814E-3</v>
      </c>
      <c r="S13">
        <v>9513069</v>
      </c>
      <c r="T13">
        <v>4266</v>
      </c>
      <c r="U13" s="3">
        <f t="shared" si="5"/>
        <v>4.4863691045024279E-4</v>
      </c>
      <c r="V13">
        <v>172.96</v>
      </c>
      <c r="W13">
        <v>-5.25</v>
      </c>
      <c r="X13" s="3">
        <f t="shared" si="6"/>
        <v>-2.9459626283598002E-2</v>
      </c>
    </row>
    <row r="14" spans="1:24" x14ac:dyDescent="0.25">
      <c r="A14">
        <v>1</v>
      </c>
      <c r="B14">
        <v>0</v>
      </c>
      <c r="C14">
        <v>2014</v>
      </c>
      <c r="D14">
        <v>649705909.58060002</v>
      </c>
      <c r="E14">
        <v>-3579890.0066</v>
      </c>
      <c r="F14" s="3">
        <f t="shared" si="0"/>
        <v>-5.4798221679731541E-3</v>
      </c>
      <c r="G14">
        <v>275453765.46359998</v>
      </c>
      <c r="H14">
        <v>3745953.2013999899</v>
      </c>
      <c r="I14" s="3">
        <f t="shared" si="1"/>
        <v>1.3786696710012585E-2</v>
      </c>
      <c r="J14">
        <v>46.573391824999902</v>
      </c>
      <c r="K14">
        <v>0.713082207999999</v>
      </c>
      <c r="L14" s="3">
        <f t="shared" si="2"/>
        <v>1.5549005533439911E-2</v>
      </c>
      <c r="M14">
        <v>472.52</v>
      </c>
      <c r="N14">
        <v>5.61</v>
      </c>
      <c r="O14" s="3">
        <f t="shared" si="3"/>
        <v>1.2015163521877904E-2</v>
      </c>
      <c r="P14">
        <v>60074255.43</v>
      </c>
      <c r="Q14">
        <v>323714.78000000003</v>
      </c>
      <c r="R14" s="3">
        <f t="shared" si="4"/>
        <v>5.4177715628753991E-3</v>
      </c>
      <c r="S14">
        <v>9536047</v>
      </c>
      <c r="T14">
        <v>22978</v>
      </c>
      <c r="U14" s="3">
        <f t="shared" si="5"/>
        <v>2.4154139952101681E-3</v>
      </c>
      <c r="V14">
        <v>166.6</v>
      </c>
      <c r="W14">
        <v>-6.36</v>
      </c>
      <c r="X14" s="3">
        <f t="shared" si="6"/>
        <v>-3.6771507863089734E-2</v>
      </c>
    </row>
    <row r="15" spans="1:24" x14ac:dyDescent="0.25">
      <c r="A15">
        <v>1</v>
      </c>
      <c r="B15">
        <v>0</v>
      </c>
      <c r="C15">
        <v>2015</v>
      </c>
      <c r="D15">
        <v>629274448.44399905</v>
      </c>
      <c r="E15">
        <v>-20431461.136599898</v>
      </c>
      <c r="F15" s="3">
        <f t="shared" si="0"/>
        <v>-3.1447245338723902E-2</v>
      </c>
      <c r="G15">
        <v>284180220.78659898</v>
      </c>
      <c r="H15">
        <v>8726455.3229999896</v>
      </c>
      <c r="I15" s="3">
        <f t="shared" si="1"/>
        <v>3.1680290550078372E-2</v>
      </c>
      <c r="J15">
        <v>47.852688424999997</v>
      </c>
      <c r="K15">
        <v>1.2792965999999999</v>
      </c>
      <c r="L15" s="3">
        <f t="shared" si="2"/>
        <v>2.7468400944620327E-2</v>
      </c>
      <c r="M15">
        <v>461.94</v>
      </c>
      <c r="N15">
        <v>-10.579999999999901</v>
      </c>
      <c r="O15" s="3">
        <f t="shared" si="3"/>
        <v>-2.2390586641835058E-2</v>
      </c>
      <c r="P15">
        <v>60412203.719999902</v>
      </c>
      <c r="Q15">
        <v>337948.29</v>
      </c>
      <c r="R15" s="3">
        <f t="shared" si="4"/>
        <v>5.6255094229804587E-3</v>
      </c>
      <c r="S15">
        <v>9569165</v>
      </c>
      <c r="T15">
        <v>33118</v>
      </c>
      <c r="U15" s="3">
        <f t="shared" si="5"/>
        <v>3.4729275138849461E-3</v>
      </c>
      <c r="V15">
        <v>120.51</v>
      </c>
      <c r="W15">
        <v>-46.09</v>
      </c>
      <c r="X15" s="3">
        <f t="shared" si="6"/>
        <v>-0.27665066026410567</v>
      </c>
    </row>
    <row r="16" spans="1:24" x14ac:dyDescent="0.25">
      <c r="A16">
        <v>1</v>
      </c>
      <c r="B16">
        <v>0</v>
      </c>
      <c r="C16">
        <v>2016</v>
      </c>
      <c r="D16">
        <v>610716992.28539896</v>
      </c>
      <c r="E16">
        <v>-18557456.158599999</v>
      </c>
      <c r="F16" s="3">
        <f t="shared" si="0"/>
        <v>-2.9490242619077962E-2</v>
      </c>
      <c r="G16">
        <v>290937627.49239999</v>
      </c>
      <c r="H16">
        <v>6757406.7057999996</v>
      </c>
      <c r="I16" s="3">
        <f t="shared" si="1"/>
        <v>2.3778596156677548E-2</v>
      </c>
      <c r="J16">
        <v>50.263750186000003</v>
      </c>
      <c r="K16">
        <v>2.4110617609999898</v>
      </c>
      <c r="L16" s="3">
        <f t="shared" si="2"/>
        <v>5.0385084733094387E-2</v>
      </c>
      <c r="M16">
        <v>448.45999999999901</v>
      </c>
      <c r="N16">
        <v>-13.48</v>
      </c>
      <c r="O16" s="3">
        <f t="shared" si="3"/>
        <v>-2.9181278953976708E-2</v>
      </c>
      <c r="P16">
        <v>60666500.020000003</v>
      </c>
      <c r="Q16">
        <v>254296.299999999</v>
      </c>
      <c r="R16" s="3">
        <f t="shared" si="4"/>
        <v>4.2093531495493572E-3</v>
      </c>
      <c r="S16">
        <v>9577817</v>
      </c>
      <c r="T16">
        <v>8652</v>
      </c>
      <c r="U16" s="3">
        <f t="shared" si="5"/>
        <v>9.0415412421041962E-4</v>
      </c>
      <c r="V16">
        <v>108.4</v>
      </c>
      <c r="W16">
        <v>-12.11</v>
      </c>
      <c r="X16" s="3">
        <f t="shared" si="6"/>
        <v>-0.10048958592647912</v>
      </c>
    </row>
    <row r="17" spans="1:24" x14ac:dyDescent="0.25">
      <c r="A17">
        <v>1</v>
      </c>
      <c r="B17">
        <v>0</v>
      </c>
      <c r="C17">
        <v>2017</v>
      </c>
      <c r="D17">
        <v>577309386.28989995</v>
      </c>
      <c r="E17">
        <v>-33407605.995499901</v>
      </c>
      <c r="F17" s="3">
        <f t="shared" si="0"/>
        <v>-5.4702270310972335E-2</v>
      </c>
      <c r="G17">
        <v>293943725.42919999</v>
      </c>
      <c r="H17">
        <v>3006097.9367999998</v>
      </c>
      <c r="I17" s="3">
        <f t="shared" si="1"/>
        <v>1.0332448101366767E-2</v>
      </c>
      <c r="J17">
        <v>53.272750449999997</v>
      </c>
      <c r="K17">
        <v>3.009000264</v>
      </c>
      <c r="L17" s="3">
        <f t="shared" si="2"/>
        <v>5.9864221290000338E-2</v>
      </c>
      <c r="M17">
        <v>438.659999999999</v>
      </c>
      <c r="N17">
        <v>-9.7999999999999901</v>
      </c>
      <c r="O17" s="3">
        <f t="shared" si="3"/>
        <v>-2.1852562101413751E-2</v>
      </c>
      <c r="P17">
        <v>61027884.850000001</v>
      </c>
      <c r="Q17">
        <v>361384.83</v>
      </c>
      <c r="R17" s="3">
        <f t="shared" si="4"/>
        <v>5.9569091653690559E-3</v>
      </c>
      <c r="S17">
        <v>9590470</v>
      </c>
      <c r="T17">
        <v>12653</v>
      </c>
      <c r="U17" s="3">
        <f t="shared" si="5"/>
        <v>1.3210734763464368E-3</v>
      </c>
      <c r="V17">
        <v>122.329999999999</v>
      </c>
      <c r="W17">
        <v>13.93</v>
      </c>
      <c r="X17" s="3">
        <f t="shared" si="6"/>
        <v>0.12850553505535053</v>
      </c>
    </row>
    <row r="18" spans="1:24" x14ac:dyDescent="0.25">
      <c r="A18">
        <v>1</v>
      </c>
      <c r="B18">
        <v>0</v>
      </c>
      <c r="C18">
        <v>2018</v>
      </c>
      <c r="D18">
        <v>528839468.804699</v>
      </c>
      <c r="E18">
        <v>-48469917.485200003</v>
      </c>
      <c r="F18" s="3">
        <f t="shared" si="0"/>
        <v>-8.3958304916352935E-2</v>
      </c>
      <c r="G18">
        <v>281308370.22530001</v>
      </c>
      <c r="H18">
        <v>-12635355.2039</v>
      </c>
      <c r="I18" s="3">
        <f t="shared" si="1"/>
        <v>-4.2985626535999605E-2</v>
      </c>
      <c r="J18">
        <v>49.935694265999999</v>
      </c>
      <c r="K18">
        <v>-3.3370561840000001</v>
      </c>
      <c r="L18" s="3">
        <f t="shared" si="2"/>
        <v>-6.2640959135985441E-2</v>
      </c>
      <c r="M18">
        <v>427.32999999999902</v>
      </c>
      <c r="N18">
        <v>-11.33</v>
      </c>
      <c r="O18" s="3">
        <f t="shared" si="3"/>
        <v>-2.5828660010030608E-2</v>
      </c>
      <c r="P18">
        <v>61331672.569999903</v>
      </c>
      <c r="Q18">
        <v>303787.71999999898</v>
      </c>
      <c r="R18" s="3">
        <f t="shared" si="4"/>
        <v>4.9778510388599675E-3</v>
      </c>
      <c r="S18">
        <v>9602122.75</v>
      </c>
      <c r="T18">
        <v>11652.75</v>
      </c>
      <c r="U18" s="3">
        <f t="shared" si="5"/>
        <v>1.2150342996745727E-3</v>
      </c>
      <c r="V18">
        <v>137.189999999999</v>
      </c>
      <c r="W18">
        <v>14.8599999999999</v>
      </c>
      <c r="X18" s="3">
        <f t="shared" si="6"/>
        <v>0.12147469958309508</v>
      </c>
    </row>
    <row r="19" spans="1:24" x14ac:dyDescent="0.25">
      <c r="A19">
        <v>2</v>
      </c>
      <c r="B19">
        <v>0</v>
      </c>
      <c r="C19">
        <v>2002</v>
      </c>
      <c r="D19">
        <v>387688669.445099</v>
      </c>
      <c r="F19" s="3">
        <f t="shared" si="0"/>
        <v>0</v>
      </c>
      <c r="G19">
        <v>227648470.74649999</v>
      </c>
      <c r="I19" s="3">
        <f t="shared" si="1"/>
        <v>0</v>
      </c>
      <c r="J19">
        <v>39.786899499</v>
      </c>
      <c r="L19" s="3">
        <f t="shared" si="2"/>
        <v>0</v>
      </c>
      <c r="M19">
        <v>296.75</v>
      </c>
      <c r="O19" s="3">
        <f t="shared" si="3"/>
        <v>0</v>
      </c>
      <c r="P19">
        <v>53376009.489210002</v>
      </c>
      <c r="R19" s="3">
        <f t="shared" si="4"/>
        <v>0</v>
      </c>
      <c r="S19">
        <v>9429209</v>
      </c>
      <c r="U19" s="3">
        <f t="shared" si="5"/>
        <v>0</v>
      </c>
      <c r="V19">
        <v>74.699999999999903</v>
      </c>
      <c r="X19" s="3">
        <f t="shared" si="6"/>
        <v>0</v>
      </c>
    </row>
    <row r="20" spans="1:24" x14ac:dyDescent="0.25">
      <c r="A20">
        <v>2</v>
      </c>
      <c r="B20">
        <v>0</v>
      </c>
      <c r="C20">
        <v>2003</v>
      </c>
      <c r="D20">
        <v>383466375.81889999</v>
      </c>
      <c r="E20">
        <v>-11637564.853800001</v>
      </c>
      <c r="F20" s="3">
        <f t="shared" si="0"/>
        <v>-3.0017810090908547E-2</v>
      </c>
      <c r="G20">
        <v>237579031.41150001</v>
      </c>
      <c r="H20">
        <v>6694891.1213999996</v>
      </c>
      <c r="I20" s="3">
        <f t="shared" si="1"/>
        <v>2.9408900044205245E-2</v>
      </c>
      <c r="J20">
        <v>42.30756959</v>
      </c>
      <c r="K20">
        <v>0.55296743299999496</v>
      </c>
      <c r="L20" s="3">
        <f t="shared" si="2"/>
        <v>1.3898228813076856E-2</v>
      </c>
      <c r="M20">
        <v>318.599999999999</v>
      </c>
      <c r="N20">
        <v>2.1099999999999901</v>
      </c>
      <c r="O20" s="3">
        <f t="shared" si="3"/>
        <v>7.1103622577927215E-3</v>
      </c>
      <c r="P20">
        <v>56731622.729000002</v>
      </c>
      <c r="Q20">
        <v>1631905.1947899901</v>
      </c>
      <c r="R20" s="3">
        <f t="shared" si="4"/>
        <v>3.0573757956182186E-2</v>
      </c>
      <c r="S20">
        <v>9523996</v>
      </c>
      <c r="T20">
        <v>-131358</v>
      </c>
      <c r="U20" s="3">
        <f t="shared" si="5"/>
        <v>-1.3930967062030336E-2</v>
      </c>
      <c r="V20">
        <v>93.179999999999893</v>
      </c>
      <c r="W20">
        <v>11.8599999999999</v>
      </c>
      <c r="X20" s="3">
        <f t="shared" si="6"/>
        <v>0.15876840696117692</v>
      </c>
    </row>
    <row r="21" spans="1:24" x14ac:dyDescent="0.25">
      <c r="A21">
        <v>2</v>
      </c>
      <c r="B21">
        <v>0</v>
      </c>
      <c r="C21">
        <v>2004</v>
      </c>
      <c r="D21">
        <v>396382304.71859998</v>
      </c>
      <c r="E21">
        <v>-4016825.1002999898</v>
      </c>
      <c r="F21" s="3">
        <f t="shared" si="0"/>
        <v>-1.0475038630758644E-2</v>
      </c>
      <c r="G21">
        <v>237803049.84369999</v>
      </c>
      <c r="H21">
        <v>-8087977.5677999901</v>
      </c>
      <c r="I21" s="3">
        <f t="shared" si="1"/>
        <v>-3.4043314006913204E-2</v>
      </c>
      <c r="J21">
        <v>47.655761186999896</v>
      </c>
      <c r="K21">
        <v>2.0488250450000001</v>
      </c>
      <c r="L21" s="3">
        <f t="shared" si="2"/>
        <v>4.8426914258016589E-2</v>
      </c>
      <c r="M21">
        <v>347.87</v>
      </c>
      <c r="N21">
        <v>2.48</v>
      </c>
      <c r="O21" s="3">
        <f t="shared" si="3"/>
        <v>7.7840552416823848E-3</v>
      </c>
      <c r="P21">
        <v>60958186.600000001</v>
      </c>
      <c r="Q21">
        <v>1867382.12099999</v>
      </c>
      <c r="R21" s="3">
        <f t="shared" si="4"/>
        <v>3.2916070987784804E-2</v>
      </c>
      <c r="S21">
        <v>9911577</v>
      </c>
      <c r="T21">
        <v>-131864</v>
      </c>
      <c r="U21" s="3">
        <f t="shared" si="5"/>
        <v>-1.3845448906110419E-2</v>
      </c>
      <c r="V21">
        <v>117.579999999999</v>
      </c>
      <c r="W21">
        <v>16.479999999999901</v>
      </c>
      <c r="X21" s="3">
        <f t="shared" si="6"/>
        <v>0.17686198755097574</v>
      </c>
    </row>
    <row r="22" spans="1:24" x14ac:dyDescent="0.25">
      <c r="A22">
        <v>2</v>
      </c>
      <c r="B22">
        <v>0</v>
      </c>
      <c r="C22">
        <v>2005</v>
      </c>
      <c r="D22">
        <v>408105216.93889999</v>
      </c>
      <c r="E22">
        <v>9050869.3801000006</v>
      </c>
      <c r="F22" s="3">
        <f t="shared" si="0"/>
        <v>2.2833686752301924E-2</v>
      </c>
      <c r="G22">
        <v>252251158.61140001</v>
      </c>
      <c r="H22">
        <v>12551014.6546</v>
      </c>
      <c r="I22" s="3">
        <f t="shared" si="1"/>
        <v>5.2779031483613702E-2</v>
      </c>
      <c r="J22">
        <v>49.212555356999999</v>
      </c>
      <c r="K22">
        <v>3.2748876000000197E-2</v>
      </c>
      <c r="L22" s="3">
        <f t="shared" si="2"/>
        <v>6.871965777966385E-4</v>
      </c>
      <c r="M22">
        <v>367.60999999999899</v>
      </c>
      <c r="N22">
        <v>2.5199999999999898</v>
      </c>
      <c r="O22" s="3">
        <f t="shared" si="3"/>
        <v>7.2440854342139009E-3</v>
      </c>
      <c r="P22">
        <v>63826173.770000003</v>
      </c>
      <c r="Q22">
        <v>2021623.75</v>
      </c>
      <c r="R22" s="3">
        <f t="shared" si="4"/>
        <v>3.3164105803632944E-2</v>
      </c>
      <c r="S22">
        <v>9831204</v>
      </c>
      <c r="T22">
        <v>-132796</v>
      </c>
      <c r="U22" s="3">
        <f t="shared" si="5"/>
        <v>-1.339806975216961E-2</v>
      </c>
      <c r="V22">
        <v>150.18</v>
      </c>
      <c r="W22">
        <v>25.799999999999901</v>
      </c>
      <c r="X22" s="3">
        <f t="shared" si="6"/>
        <v>0.219425072291207</v>
      </c>
    </row>
    <row r="23" spans="1:24" x14ac:dyDescent="0.25">
      <c r="A23">
        <v>2</v>
      </c>
      <c r="B23">
        <v>0</v>
      </c>
      <c r="C23">
        <v>2006</v>
      </c>
      <c r="D23">
        <v>442594330.82519901</v>
      </c>
      <c r="E23">
        <v>31578167.886300001</v>
      </c>
      <c r="F23" s="3">
        <f t="shared" si="0"/>
        <v>7.7377515835647281E-2</v>
      </c>
      <c r="G23">
        <v>262723967.781499</v>
      </c>
      <c r="H23">
        <v>8298236.1700999998</v>
      </c>
      <c r="I23" s="3">
        <f t="shared" si="1"/>
        <v>3.289672172679161E-2</v>
      </c>
      <c r="J23">
        <v>55.110606615000002</v>
      </c>
      <c r="K23">
        <v>4.744909013</v>
      </c>
      <c r="L23" s="3">
        <f t="shared" si="2"/>
        <v>9.6416635522769772E-2</v>
      </c>
      <c r="M23">
        <v>384.36999999999898</v>
      </c>
      <c r="N23">
        <v>7.71</v>
      </c>
      <c r="O23" s="3">
        <f t="shared" si="3"/>
        <v>2.0973314110062351E-2</v>
      </c>
      <c r="P23">
        <v>66942817.069999903</v>
      </c>
      <c r="Q23">
        <v>2409274.0499999998</v>
      </c>
      <c r="R23" s="3">
        <f t="shared" si="4"/>
        <v>3.7747430367389853E-2</v>
      </c>
      <c r="S23">
        <v>9734239</v>
      </c>
      <c r="T23">
        <v>-131611</v>
      </c>
      <c r="U23" s="3">
        <f t="shared" si="5"/>
        <v>-1.3387068359073823E-2</v>
      </c>
      <c r="V23">
        <v>174.68</v>
      </c>
      <c r="W23">
        <v>19.419999999999899</v>
      </c>
      <c r="X23" s="3">
        <f t="shared" si="6"/>
        <v>0.12931149287521573</v>
      </c>
    </row>
    <row r="24" spans="1:24" x14ac:dyDescent="0.25">
      <c r="A24">
        <v>2</v>
      </c>
      <c r="B24">
        <v>0</v>
      </c>
      <c r="C24">
        <v>2007</v>
      </c>
      <c r="D24">
        <v>457920093.04009998</v>
      </c>
      <c r="E24">
        <v>13077100.0046</v>
      </c>
      <c r="F24" s="3">
        <f t="shared" si="0"/>
        <v>2.9546469744016562E-2</v>
      </c>
      <c r="G24">
        <v>271750548.26590002</v>
      </c>
      <c r="H24">
        <v>6999740.0577999903</v>
      </c>
      <c r="I24" s="3">
        <f t="shared" si="1"/>
        <v>2.6642944368218055E-2</v>
      </c>
      <c r="J24">
        <v>52.580547615999997</v>
      </c>
      <c r="K24">
        <v>-4.2456943829999902</v>
      </c>
      <c r="L24" s="3">
        <f t="shared" si="2"/>
        <v>-7.7039514601249137E-2</v>
      </c>
      <c r="M24">
        <v>382.25</v>
      </c>
      <c r="N24">
        <v>-14.19</v>
      </c>
      <c r="O24" s="3">
        <f t="shared" si="3"/>
        <v>-3.69175533990687E-2</v>
      </c>
      <c r="P24">
        <v>69120183.620000005</v>
      </c>
      <c r="Q24">
        <v>1084340.54999999</v>
      </c>
      <c r="R24" s="3">
        <f t="shared" si="4"/>
        <v>1.6198011937055633E-2</v>
      </c>
      <c r="S24">
        <v>9677836</v>
      </c>
      <c r="T24">
        <v>-131689</v>
      </c>
      <c r="U24" s="3">
        <f t="shared" si="5"/>
        <v>-1.3528432987930541E-2</v>
      </c>
      <c r="V24">
        <v>197.1</v>
      </c>
      <c r="W24">
        <v>16.739999999999899</v>
      </c>
      <c r="X24" s="3">
        <f t="shared" si="6"/>
        <v>9.5832379207693483E-2</v>
      </c>
    </row>
    <row r="25" spans="1:24" x14ac:dyDescent="0.25">
      <c r="A25">
        <v>2</v>
      </c>
      <c r="B25">
        <v>0</v>
      </c>
      <c r="C25">
        <v>2008</v>
      </c>
      <c r="D25">
        <v>498561780.34289998</v>
      </c>
      <c r="E25">
        <v>40641687.3028</v>
      </c>
      <c r="F25" s="3">
        <f t="shared" si="0"/>
        <v>8.8752793163066154E-2</v>
      </c>
      <c r="G25">
        <v>280579196.74550003</v>
      </c>
      <c r="H25">
        <v>8828648.47959999</v>
      </c>
      <c r="I25" s="3">
        <f t="shared" si="1"/>
        <v>3.2488061333960636E-2</v>
      </c>
      <c r="J25">
        <v>54.126608808</v>
      </c>
      <c r="K25">
        <v>1.54606119199999</v>
      </c>
      <c r="L25" s="3">
        <f t="shared" si="2"/>
        <v>2.9403672310357062E-2</v>
      </c>
      <c r="M25">
        <v>404.909999999999</v>
      </c>
      <c r="N25">
        <v>22.66</v>
      </c>
      <c r="O25" s="3">
        <f t="shared" si="3"/>
        <v>5.9280575539568343E-2</v>
      </c>
      <c r="P25">
        <v>69654392.75</v>
      </c>
      <c r="Q25">
        <v>534209.13</v>
      </c>
      <c r="R25" s="3">
        <f t="shared" si="4"/>
        <v>7.7286995204889179E-3</v>
      </c>
      <c r="S25">
        <v>9544947</v>
      </c>
      <c r="T25">
        <v>-132889</v>
      </c>
      <c r="U25" s="3">
        <f t="shared" si="5"/>
        <v>-1.3731272156296097E-2</v>
      </c>
      <c r="V25">
        <v>227.55999999999901</v>
      </c>
      <c r="W25">
        <v>30.46</v>
      </c>
      <c r="X25" s="3">
        <f t="shared" si="6"/>
        <v>0.15454084221207509</v>
      </c>
    </row>
    <row r="26" spans="1:24" x14ac:dyDescent="0.25">
      <c r="A26">
        <v>2</v>
      </c>
      <c r="B26">
        <v>0</v>
      </c>
      <c r="C26">
        <v>2009</v>
      </c>
      <c r="D26">
        <v>459936232.64450002</v>
      </c>
      <c r="E26">
        <v>-38625547.698399901</v>
      </c>
      <c r="F26" s="3">
        <f t="shared" si="0"/>
        <v>-7.7473944496575908E-2</v>
      </c>
      <c r="G26">
        <v>279028669.94499999</v>
      </c>
      <c r="H26">
        <v>-1550526.8004999899</v>
      </c>
      <c r="I26" s="3">
        <f t="shared" si="1"/>
        <v>-5.5261645142793622E-3</v>
      </c>
      <c r="J26">
        <v>59.061648091999999</v>
      </c>
      <c r="K26">
        <v>4.9350392840000001</v>
      </c>
      <c r="L26" s="3">
        <f t="shared" si="2"/>
        <v>9.1175844795778033E-2</v>
      </c>
      <c r="M26">
        <v>395.49</v>
      </c>
      <c r="N26">
        <v>-9.4199999999999893</v>
      </c>
      <c r="O26" s="3">
        <f t="shared" si="3"/>
        <v>-2.3264429132399823E-2</v>
      </c>
      <c r="P26">
        <v>69608777.819999993</v>
      </c>
      <c r="Q26">
        <v>-45614.929999999702</v>
      </c>
      <c r="R26" s="3">
        <f t="shared" si="4"/>
        <v>-6.5487513707453431E-4</v>
      </c>
      <c r="S26">
        <v>9412058</v>
      </c>
      <c r="T26">
        <v>-132889</v>
      </c>
      <c r="U26" s="3">
        <f t="shared" si="5"/>
        <v>-1.3922445038196649E-2</v>
      </c>
      <c r="V26">
        <v>165.18</v>
      </c>
      <c r="W26">
        <v>-62.379999999999903</v>
      </c>
      <c r="X26" s="3">
        <f t="shared" si="6"/>
        <v>-0.27412550536122421</v>
      </c>
    </row>
    <row r="27" spans="1:24" x14ac:dyDescent="0.25">
      <c r="A27">
        <v>2</v>
      </c>
      <c r="B27">
        <v>0</v>
      </c>
      <c r="C27">
        <v>2010</v>
      </c>
      <c r="D27">
        <v>463708189.19579899</v>
      </c>
      <c r="E27">
        <v>3000975.5512999902</v>
      </c>
      <c r="F27" s="3">
        <f t="shared" si="0"/>
        <v>6.5247643875440096E-3</v>
      </c>
      <c r="G27">
        <v>280787712.3294</v>
      </c>
      <c r="H27">
        <v>1391763.3843999901</v>
      </c>
      <c r="I27" s="3">
        <f t="shared" si="1"/>
        <v>4.9878866737039021E-3</v>
      </c>
      <c r="J27">
        <v>59.361192895999899</v>
      </c>
      <c r="K27">
        <v>-0.30078646199999998</v>
      </c>
      <c r="L27" s="3">
        <f t="shared" si="2"/>
        <v>-5.0927542951640396E-3</v>
      </c>
      <c r="M27">
        <v>430.61999999999898</v>
      </c>
      <c r="N27">
        <v>18.57</v>
      </c>
      <c r="O27" s="3">
        <f t="shared" si="3"/>
        <v>4.6954410983842829E-2</v>
      </c>
      <c r="P27">
        <v>71731392.789999902</v>
      </c>
      <c r="Q27">
        <v>1013283.14</v>
      </c>
      <c r="R27" s="3">
        <f t="shared" si="4"/>
        <v>1.4556829924815365E-2</v>
      </c>
      <c r="S27">
        <v>9344091</v>
      </c>
      <c r="T27">
        <v>-132889</v>
      </c>
      <c r="U27" s="3">
        <f t="shared" si="5"/>
        <v>-1.4119016266155606E-2</v>
      </c>
      <c r="V27">
        <v>198.98</v>
      </c>
      <c r="W27">
        <v>30.719999999999899</v>
      </c>
      <c r="X27" s="3">
        <f t="shared" si="6"/>
        <v>0.18597893207410035</v>
      </c>
    </row>
    <row r="28" spans="1:24" x14ac:dyDescent="0.25">
      <c r="A28">
        <v>2</v>
      </c>
      <c r="B28">
        <v>0</v>
      </c>
      <c r="C28">
        <v>2011</v>
      </c>
      <c r="D28">
        <v>491646909.79460001</v>
      </c>
      <c r="E28">
        <v>27296287.5988</v>
      </c>
      <c r="F28" s="3">
        <f t="shared" si="0"/>
        <v>5.8865226525629137E-2</v>
      </c>
      <c r="G28">
        <v>282912510.44309998</v>
      </c>
      <c r="H28">
        <v>1474932.1137000001</v>
      </c>
      <c r="I28" s="3">
        <f t="shared" si="1"/>
        <v>5.2528371041027453E-3</v>
      </c>
      <c r="J28">
        <v>60.211079739999903</v>
      </c>
      <c r="K28">
        <v>-4.3858969999991297E-3</v>
      </c>
      <c r="L28" s="3">
        <f t="shared" si="2"/>
        <v>-7.388492019833848E-5</v>
      </c>
      <c r="M28">
        <v>453.55</v>
      </c>
      <c r="N28">
        <v>12.86</v>
      </c>
      <c r="O28" s="3">
        <f t="shared" si="3"/>
        <v>2.9863917142724513E-2</v>
      </c>
      <c r="P28">
        <v>72788247.579999998</v>
      </c>
      <c r="Q28">
        <v>823274.28999999899</v>
      </c>
      <c r="R28" s="3">
        <f t="shared" si="4"/>
        <v>1.1477182555345168E-2</v>
      </c>
      <c r="S28">
        <v>9248301</v>
      </c>
      <c r="T28">
        <v>-133862</v>
      </c>
      <c r="U28" s="3">
        <f t="shared" si="5"/>
        <v>-1.4325845071500266E-2</v>
      </c>
      <c r="V28">
        <v>253.74999999999901</v>
      </c>
      <c r="W28">
        <v>50.98</v>
      </c>
      <c r="X28" s="3">
        <f t="shared" si="6"/>
        <v>0.25620665393506886</v>
      </c>
    </row>
    <row r="29" spans="1:24" x14ac:dyDescent="0.25">
      <c r="A29">
        <v>2</v>
      </c>
      <c r="B29">
        <v>0</v>
      </c>
      <c r="C29">
        <v>2012</v>
      </c>
      <c r="D29">
        <v>496757117.36809999</v>
      </c>
      <c r="E29">
        <v>5110207.5734999897</v>
      </c>
      <c r="F29" s="3">
        <f t="shared" si="0"/>
        <v>1.0394060191764308E-2</v>
      </c>
      <c r="G29">
        <v>279769034.52219999</v>
      </c>
      <c r="H29">
        <v>-3143475.92089999</v>
      </c>
      <c r="I29" s="3">
        <f t="shared" si="1"/>
        <v>-1.111112377454306E-2</v>
      </c>
      <c r="J29">
        <v>68.088871357999906</v>
      </c>
      <c r="K29">
        <v>7.8777916179999998</v>
      </c>
      <c r="L29" s="3">
        <f t="shared" si="2"/>
        <v>0.1308362456215274</v>
      </c>
      <c r="M29">
        <v>432.75</v>
      </c>
      <c r="N29">
        <v>-20.8</v>
      </c>
      <c r="O29" s="3">
        <f t="shared" si="3"/>
        <v>-4.586043435122919E-2</v>
      </c>
      <c r="P29">
        <v>73768241.319999993</v>
      </c>
      <c r="Q29">
        <v>979993.73999999894</v>
      </c>
      <c r="R29" s="3">
        <f t="shared" si="4"/>
        <v>1.3463625964107858E-2</v>
      </c>
      <c r="S29">
        <v>9317134</v>
      </c>
      <c r="T29">
        <v>68833</v>
      </c>
      <c r="U29" s="3">
        <f t="shared" si="5"/>
        <v>7.4427724616662021E-3</v>
      </c>
      <c r="V29">
        <v>261.64999999999998</v>
      </c>
      <c r="W29">
        <v>7.9</v>
      </c>
      <c r="X29" s="3">
        <f t="shared" si="6"/>
        <v>3.1133004926108498E-2</v>
      </c>
    </row>
    <row r="30" spans="1:24" x14ac:dyDescent="0.25">
      <c r="A30">
        <v>2</v>
      </c>
      <c r="B30">
        <v>0</v>
      </c>
      <c r="C30">
        <v>2013</v>
      </c>
      <c r="D30">
        <v>493836020.29899901</v>
      </c>
      <c r="E30">
        <v>-2921097.0691</v>
      </c>
      <c r="F30" s="3">
        <f t="shared" si="0"/>
        <v>-5.8803325950847916E-3</v>
      </c>
      <c r="G30">
        <v>281008822.375</v>
      </c>
      <c r="H30">
        <v>1239787.8528</v>
      </c>
      <c r="I30" s="3">
        <f t="shared" si="1"/>
        <v>4.4314691756982896E-3</v>
      </c>
      <c r="J30">
        <v>68.376790329999906</v>
      </c>
      <c r="K30">
        <v>0.287918971999999</v>
      </c>
      <c r="L30" s="3">
        <f t="shared" si="2"/>
        <v>4.2285760691518756E-3</v>
      </c>
      <c r="M30">
        <v>430.04</v>
      </c>
      <c r="N30">
        <v>-2.7099999999999902</v>
      </c>
      <c r="O30" s="3">
        <f t="shared" si="3"/>
        <v>-6.2622761409589604E-3</v>
      </c>
      <c r="P30">
        <v>75727746.420000002</v>
      </c>
      <c r="Q30">
        <v>1959505.0999999901</v>
      </c>
      <c r="R30" s="3">
        <f t="shared" si="4"/>
        <v>2.6562990589674401E-2</v>
      </c>
      <c r="S30">
        <v>9410779</v>
      </c>
      <c r="T30">
        <v>93645</v>
      </c>
      <c r="U30" s="3">
        <f t="shared" si="5"/>
        <v>1.0050837521495343E-2</v>
      </c>
      <c r="V30">
        <v>253.9</v>
      </c>
      <c r="W30">
        <v>-7.7499999999999902</v>
      </c>
      <c r="X30" s="3">
        <f t="shared" si="6"/>
        <v>-2.961972100133763E-2</v>
      </c>
    </row>
    <row r="31" spans="1:24" x14ac:dyDescent="0.25">
      <c r="A31">
        <v>2</v>
      </c>
      <c r="B31">
        <v>0</v>
      </c>
      <c r="C31">
        <v>2014</v>
      </c>
      <c r="D31">
        <v>493568321.55430001</v>
      </c>
      <c r="E31">
        <v>-267698.74469999899</v>
      </c>
      <c r="F31" s="3">
        <f t="shared" si="0"/>
        <v>-5.4208023249887184E-4</v>
      </c>
      <c r="G31">
        <v>286671414.13609898</v>
      </c>
      <c r="H31">
        <v>5662591.7610999905</v>
      </c>
      <c r="I31" s="3">
        <f t="shared" si="1"/>
        <v>2.0150939437564661E-2</v>
      </c>
      <c r="J31">
        <v>69.658908058999998</v>
      </c>
      <c r="K31">
        <v>1.2821177289999901</v>
      </c>
      <c r="L31" s="3">
        <f t="shared" si="2"/>
        <v>1.8750773805149914E-2</v>
      </c>
      <c r="M31">
        <v>428.04999999999899</v>
      </c>
      <c r="N31">
        <v>-1.99</v>
      </c>
      <c r="O31" s="3">
        <f t="shared" si="3"/>
        <v>-4.6274765138126679E-3</v>
      </c>
      <c r="P31">
        <v>76912906.780000001</v>
      </c>
      <c r="Q31">
        <v>1185160.3599999901</v>
      </c>
      <c r="R31" s="3">
        <f t="shared" si="4"/>
        <v>1.5650279006414278E-2</v>
      </c>
      <c r="S31">
        <v>9499610</v>
      </c>
      <c r="T31">
        <v>88831</v>
      </c>
      <c r="U31" s="3">
        <f t="shared" si="5"/>
        <v>9.4392823378383443E-3</v>
      </c>
      <c r="V31">
        <v>244.22</v>
      </c>
      <c r="W31">
        <v>-9.68</v>
      </c>
      <c r="X31" s="3">
        <f t="shared" si="6"/>
        <v>-3.8125246159905472E-2</v>
      </c>
    </row>
    <row r="32" spans="1:24" x14ac:dyDescent="0.25">
      <c r="A32">
        <v>2</v>
      </c>
      <c r="B32">
        <v>0</v>
      </c>
      <c r="C32">
        <v>2015</v>
      </c>
      <c r="D32">
        <v>476809009.378299</v>
      </c>
      <c r="E32">
        <v>-16759312.1759999</v>
      </c>
      <c r="F32" s="3">
        <f t="shared" si="0"/>
        <v>-3.3955404842885811E-2</v>
      </c>
      <c r="G32">
        <v>293216891.94190001</v>
      </c>
      <c r="H32">
        <v>6545477.80579999</v>
      </c>
      <c r="I32" s="3">
        <f t="shared" si="1"/>
        <v>2.2832683982549042E-2</v>
      </c>
      <c r="J32">
        <v>69.083290181999899</v>
      </c>
      <c r="K32">
        <v>-0.575617877</v>
      </c>
      <c r="L32" s="3">
        <f t="shared" si="2"/>
        <v>-8.2633778369373915E-3</v>
      </c>
      <c r="M32">
        <v>416.27</v>
      </c>
      <c r="N32">
        <v>-11.7799999999999</v>
      </c>
      <c r="O32" s="3">
        <f t="shared" si="3"/>
        <v>-2.7520149515243376E-2</v>
      </c>
      <c r="P32">
        <v>78115363.530000001</v>
      </c>
      <c r="Q32">
        <v>1202456.74999999</v>
      </c>
      <c r="R32" s="3">
        <f t="shared" si="4"/>
        <v>1.5634004750847228E-2</v>
      </c>
      <c r="S32">
        <v>9587833</v>
      </c>
      <c r="T32">
        <v>88223</v>
      </c>
      <c r="U32" s="3">
        <f t="shared" si="5"/>
        <v>9.2870128352637634E-3</v>
      </c>
      <c r="V32">
        <v>180.24</v>
      </c>
      <c r="W32">
        <v>-63.98</v>
      </c>
      <c r="X32" s="3">
        <f t="shared" si="6"/>
        <v>-0.26197690606829904</v>
      </c>
    </row>
    <row r="33" spans="1:24" x14ac:dyDescent="0.25">
      <c r="A33">
        <v>2</v>
      </c>
      <c r="B33">
        <v>0</v>
      </c>
      <c r="C33">
        <v>2016</v>
      </c>
      <c r="D33">
        <v>451764635.32609999</v>
      </c>
      <c r="E33">
        <v>-25044374.052200001</v>
      </c>
      <c r="F33" s="3">
        <f t="shared" si="0"/>
        <v>-5.2524959804880408E-2</v>
      </c>
      <c r="G33">
        <v>300117364.96289998</v>
      </c>
      <c r="H33">
        <v>6900473.0209999997</v>
      </c>
      <c r="I33" s="3">
        <f t="shared" si="1"/>
        <v>2.3533681757895813E-2</v>
      </c>
      <c r="J33">
        <v>68.545876708999998</v>
      </c>
      <c r="K33">
        <v>-0.53741347299999798</v>
      </c>
      <c r="L33" s="3">
        <f t="shared" si="2"/>
        <v>-7.7792107408923691E-3</v>
      </c>
      <c r="M33">
        <v>403.79</v>
      </c>
      <c r="N33">
        <v>-12.48</v>
      </c>
      <c r="O33" s="3">
        <f t="shared" si="3"/>
        <v>-2.9980541475484665E-2</v>
      </c>
      <c r="P33">
        <v>79269743.499999896</v>
      </c>
      <c r="Q33">
        <v>1154379.97</v>
      </c>
      <c r="R33" s="3">
        <f t="shared" si="4"/>
        <v>1.477788642123727E-2</v>
      </c>
      <c r="S33">
        <v>9659027</v>
      </c>
      <c r="T33">
        <v>71194</v>
      </c>
      <c r="U33" s="3">
        <f t="shared" si="5"/>
        <v>7.4254526544214943E-3</v>
      </c>
      <c r="V33">
        <v>160.96</v>
      </c>
      <c r="W33">
        <v>-19.279999999999902</v>
      </c>
      <c r="X33" s="3">
        <f t="shared" si="6"/>
        <v>-0.10696848646249391</v>
      </c>
    </row>
    <row r="34" spans="1:24" x14ac:dyDescent="0.25">
      <c r="A34">
        <v>2</v>
      </c>
      <c r="B34">
        <v>0</v>
      </c>
      <c r="C34">
        <v>2017</v>
      </c>
      <c r="D34">
        <v>435842153.73019898</v>
      </c>
      <c r="E34">
        <v>-15922481.595899999</v>
      </c>
      <c r="F34" s="3">
        <f t="shared" si="0"/>
        <v>-3.5245081953806719E-2</v>
      </c>
      <c r="G34">
        <v>301403975.7313</v>
      </c>
      <c r="H34">
        <v>1286610.7683999899</v>
      </c>
      <c r="I34" s="3">
        <f t="shared" si="1"/>
        <v>4.2870254060741828E-3</v>
      </c>
      <c r="J34">
        <v>70.268688773999898</v>
      </c>
      <c r="K34">
        <v>1.7228120649999901</v>
      </c>
      <c r="L34" s="3">
        <f t="shared" si="2"/>
        <v>2.5133708221632342E-2</v>
      </c>
      <c r="M34">
        <v>392.58</v>
      </c>
      <c r="N34">
        <v>-11.2099999999999</v>
      </c>
      <c r="O34" s="3">
        <f t="shared" si="3"/>
        <v>-2.7761955471903462E-2</v>
      </c>
      <c r="P34">
        <v>80489067.129999906</v>
      </c>
      <c r="Q34">
        <v>1219323.6299999999</v>
      </c>
      <c r="R34" s="3">
        <f t="shared" si="4"/>
        <v>1.5381955033070108E-2</v>
      </c>
      <c r="S34">
        <v>9724314</v>
      </c>
      <c r="T34">
        <v>65287</v>
      </c>
      <c r="U34" s="3">
        <f t="shared" si="5"/>
        <v>6.7591694277280723E-3</v>
      </c>
      <c r="V34">
        <v>180.42999999999901</v>
      </c>
      <c r="W34">
        <v>19.47</v>
      </c>
      <c r="X34" s="3">
        <f t="shared" si="6"/>
        <v>0.1209617296222664</v>
      </c>
    </row>
    <row r="35" spans="1:24" x14ac:dyDescent="0.25">
      <c r="A35">
        <v>2</v>
      </c>
      <c r="B35">
        <v>0</v>
      </c>
      <c r="C35">
        <v>2018</v>
      </c>
      <c r="D35">
        <v>427351459.24129897</v>
      </c>
      <c r="E35">
        <v>-8490694.4889000002</v>
      </c>
      <c r="F35" s="3">
        <f t="shared" si="0"/>
        <v>-1.9481122732694707E-2</v>
      </c>
      <c r="G35">
        <v>304684215.75049901</v>
      </c>
      <c r="H35">
        <v>3280240.0191999902</v>
      </c>
      <c r="I35" s="3">
        <f t="shared" si="1"/>
        <v>1.0883200897536622E-2</v>
      </c>
      <c r="J35">
        <v>70.097237984000003</v>
      </c>
      <c r="K35">
        <v>-0.17145078999999899</v>
      </c>
      <c r="L35" s="3">
        <f t="shared" si="2"/>
        <v>-2.4399315397989532E-3</v>
      </c>
      <c r="M35">
        <v>381.25</v>
      </c>
      <c r="N35">
        <v>-11.33</v>
      </c>
      <c r="O35" s="3">
        <f t="shared" si="3"/>
        <v>-2.8860359671914006E-2</v>
      </c>
      <c r="P35">
        <v>81661963.8699999</v>
      </c>
      <c r="Q35">
        <v>1172896.73999999</v>
      </c>
      <c r="R35" s="3">
        <f t="shared" si="4"/>
        <v>1.4572124908661385E-2</v>
      </c>
      <c r="S35">
        <v>9791077.75</v>
      </c>
      <c r="T35">
        <v>66763.75</v>
      </c>
      <c r="U35" s="3">
        <f t="shared" si="5"/>
        <v>6.8656513971062641E-3</v>
      </c>
      <c r="V35">
        <v>204.53</v>
      </c>
      <c r="W35">
        <v>24.1</v>
      </c>
      <c r="X35" s="3">
        <f t="shared" si="6"/>
        <v>0.13356980546472391</v>
      </c>
    </row>
    <row r="36" spans="1:24" x14ac:dyDescent="0.25">
      <c r="A36">
        <v>3</v>
      </c>
      <c r="B36">
        <v>0</v>
      </c>
      <c r="C36">
        <v>2002</v>
      </c>
      <c r="D36">
        <v>122960064.63070001</v>
      </c>
      <c r="F36" s="3">
        <f t="shared" si="0"/>
        <v>0</v>
      </c>
      <c r="G36">
        <v>78687645.3671</v>
      </c>
      <c r="I36" s="3">
        <f t="shared" si="1"/>
        <v>0</v>
      </c>
      <c r="J36">
        <v>46.591218479999903</v>
      </c>
      <c r="L36" s="3">
        <f t="shared" si="2"/>
        <v>0</v>
      </c>
      <c r="M36">
        <v>318.89999999999998</v>
      </c>
      <c r="O36" s="3">
        <f t="shared" si="3"/>
        <v>0</v>
      </c>
      <c r="P36">
        <v>26034357.834260002</v>
      </c>
      <c r="R36" s="3">
        <f t="shared" si="4"/>
        <v>0</v>
      </c>
      <c r="S36">
        <v>1842365</v>
      </c>
      <c r="U36" s="3">
        <f t="shared" si="5"/>
        <v>0</v>
      </c>
      <c r="V36">
        <v>72.869999999999905</v>
      </c>
      <c r="X36" s="3">
        <f t="shared" si="6"/>
        <v>0</v>
      </c>
    </row>
    <row r="37" spans="1:24" x14ac:dyDescent="0.25">
      <c r="A37">
        <v>3</v>
      </c>
      <c r="B37">
        <v>0</v>
      </c>
      <c r="C37">
        <v>2003</v>
      </c>
      <c r="D37">
        <v>131391181.04970001</v>
      </c>
      <c r="E37">
        <v>-2649856.7157999999</v>
      </c>
      <c r="F37" s="3">
        <f t="shared" si="0"/>
        <v>-2.1550547519299187E-2</v>
      </c>
      <c r="G37">
        <v>96163735.635100007</v>
      </c>
      <c r="H37">
        <v>8493436.1301999893</v>
      </c>
      <c r="I37" s="3">
        <f t="shared" si="1"/>
        <v>0.10793862353582599</v>
      </c>
      <c r="J37">
        <v>3321.3294200790001</v>
      </c>
      <c r="K37">
        <v>-8.8881790289999891</v>
      </c>
      <c r="L37" s="3">
        <f t="shared" si="2"/>
        <v>-0.19076940502887677</v>
      </c>
      <c r="M37">
        <v>391.19</v>
      </c>
      <c r="N37">
        <v>4.6900000000000004</v>
      </c>
      <c r="O37" s="3">
        <f t="shared" si="3"/>
        <v>1.4706804640953279E-2</v>
      </c>
      <c r="P37">
        <v>30962674.695499901</v>
      </c>
      <c r="Q37">
        <v>777755.30874000001</v>
      </c>
      <c r="R37" s="3">
        <f t="shared" si="4"/>
        <v>2.9874188320347592E-2</v>
      </c>
      <c r="S37">
        <v>2027035</v>
      </c>
      <c r="T37">
        <v>-18364</v>
      </c>
      <c r="U37" s="3">
        <f t="shared" si="5"/>
        <v>-9.9676231365663157E-3</v>
      </c>
      <c r="V37">
        <v>96.969999999999899</v>
      </c>
      <c r="W37">
        <v>11.569999999999901</v>
      </c>
      <c r="X37" s="3">
        <f t="shared" si="6"/>
        <v>0.15877590229175129</v>
      </c>
    </row>
    <row r="38" spans="1:24" x14ac:dyDescent="0.25">
      <c r="A38">
        <v>3</v>
      </c>
      <c r="B38">
        <v>0</v>
      </c>
      <c r="C38">
        <v>2004</v>
      </c>
      <c r="D38">
        <v>153372740.73019901</v>
      </c>
      <c r="E38">
        <v>1467286.5955000001</v>
      </c>
      <c r="F38" s="3">
        <f t="shared" si="0"/>
        <v>1.1167314151358335E-2</v>
      </c>
      <c r="G38">
        <v>103440821.0888</v>
      </c>
      <c r="H38">
        <v>-4124736.3080000002</v>
      </c>
      <c r="I38" s="3">
        <f t="shared" si="1"/>
        <v>-4.289284604803207E-2</v>
      </c>
      <c r="J38">
        <v>3027.253292723</v>
      </c>
      <c r="K38">
        <v>-299.20857672099999</v>
      </c>
      <c r="L38" s="3">
        <f t="shared" si="2"/>
        <v>-9.0086991947303768E-2</v>
      </c>
      <c r="M38">
        <v>444.24999999999898</v>
      </c>
      <c r="N38">
        <v>-0.48</v>
      </c>
      <c r="O38" s="3">
        <f t="shared" si="3"/>
        <v>-1.2270252307063063E-3</v>
      </c>
      <c r="P38">
        <v>35526499.979999997</v>
      </c>
      <c r="Q38">
        <v>1020648.37449999</v>
      </c>
      <c r="R38" s="3">
        <f t="shared" si="4"/>
        <v>3.2963830952509106E-2</v>
      </c>
      <c r="S38">
        <v>2289792</v>
      </c>
      <c r="T38">
        <v>-20226</v>
      </c>
      <c r="U38" s="3">
        <f t="shared" si="5"/>
        <v>-9.9781207527250386E-3</v>
      </c>
      <c r="V38">
        <v>127.689999999999</v>
      </c>
      <c r="W38">
        <v>17.95</v>
      </c>
      <c r="X38" s="3">
        <f t="shared" si="6"/>
        <v>0.185108796535011</v>
      </c>
    </row>
    <row r="39" spans="1:24" x14ac:dyDescent="0.25">
      <c r="A39">
        <v>3</v>
      </c>
      <c r="B39">
        <v>0</v>
      </c>
      <c r="C39">
        <v>2005</v>
      </c>
      <c r="D39">
        <v>174295774.59259999</v>
      </c>
      <c r="E39">
        <v>14291250.6013999</v>
      </c>
      <c r="F39" s="3">
        <f t="shared" si="0"/>
        <v>9.3179860602086509E-2</v>
      </c>
      <c r="G39">
        <v>115096961.0025</v>
      </c>
      <c r="H39">
        <v>5826528.88469999</v>
      </c>
      <c r="I39" s="3">
        <f t="shared" si="1"/>
        <v>5.6327171646270456E-2</v>
      </c>
      <c r="J39">
        <v>2576.057655008</v>
      </c>
      <c r="K39">
        <v>-526.20138776499903</v>
      </c>
      <c r="L39" s="3">
        <f t="shared" si="2"/>
        <v>-0.17382139414296693</v>
      </c>
      <c r="M39">
        <v>495.83</v>
      </c>
      <c r="N39">
        <v>-0.9</v>
      </c>
      <c r="O39" s="3">
        <f t="shared" si="3"/>
        <v>-2.0258863252673094E-3</v>
      </c>
      <c r="P39">
        <v>40179729.999999903</v>
      </c>
      <c r="Q39">
        <v>1226691.51</v>
      </c>
      <c r="R39" s="3">
        <f t="shared" si="4"/>
        <v>3.4528915336173797E-2</v>
      </c>
      <c r="S39">
        <v>2406116</v>
      </c>
      <c r="T39">
        <v>-24332</v>
      </c>
      <c r="U39" s="3">
        <f t="shared" si="5"/>
        <v>-1.0626292693834199E-2</v>
      </c>
      <c r="V39">
        <v>174.9</v>
      </c>
      <c r="W39">
        <v>28.939999999999898</v>
      </c>
      <c r="X39" s="3">
        <f t="shared" si="6"/>
        <v>0.22664265016837751</v>
      </c>
    </row>
    <row r="40" spans="1:24" x14ac:dyDescent="0.25">
      <c r="A40">
        <v>3</v>
      </c>
      <c r="B40">
        <v>0</v>
      </c>
      <c r="C40">
        <v>2006</v>
      </c>
      <c r="D40">
        <v>200816474.5957</v>
      </c>
      <c r="E40">
        <v>11175013.449899901</v>
      </c>
      <c r="F40" s="3">
        <f t="shared" si="0"/>
        <v>6.4115228702591592E-2</v>
      </c>
      <c r="G40">
        <v>130433731.325699</v>
      </c>
      <c r="H40">
        <v>5781516.2515000002</v>
      </c>
      <c r="I40" s="3">
        <f t="shared" si="1"/>
        <v>5.0231702046194086E-2</v>
      </c>
      <c r="J40">
        <v>63.566609041</v>
      </c>
      <c r="K40">
        <v>-2521.0456407649999</v>
      </c>
      <c r="L40" s="3">
        <f t="shared" si="2"/>
        <v>-0.97864488237052705</v>
      </c>
      <c r="M40">
        <v>575.79</v>
      </c>
      <c r="N40">
        <v>-5.0199999999999898</v>
      </c>
      <c r="O40" s="3">
        <f t="shared" si="3"/>
        <v>-1.0124437811346611E-2</v>
      </c>
      <c r="P40">
        <v>45727203.069999903</v>
      </c>
      <c r="Q40">
        <v>1522129.8199999901</v>
      </c>
      <c r="R40" s="3">
        <f t="shared" si="4"/>
        <v>3.7883027586297711E-2</v>
      </c>
      <c r="S40">
        <v>2603524</v>
      </c>
      <c r="T40">
        <v>-28426</v>
      </c>
      <c r="U40" s="3">
        <f t="shared" si="5"/>
        <v>-1.1814060502486165E-2</v>
      </c>
      <c r="V40">
        <v>231.35</v>
      </c>
      <c r="W40">
        <v>22.579999999999899</v>
      </c>
      <c r="X40" s="3">
        <f t="shared" si="6"/>
        <v>0.12910234419668323</v>
      </c>
    </row>
    <row r="41" spans="1:24" x14ac:dyDescent="0.25">
      <c r="A41">
        <v>3</v>
      </c>
      <c r="B41">
        <v>0</v>
      </c>
      <c r="C41">
        <v>2007</v>
      </c>
      <c r="D41">
        <v>213081294.71399999</v>
      </c>
      <c r="E41">
        <v>7378274.7282999996</v>
      </c>
      <c r="F41" s="3">
        <f t="shared" si="0"/>
        <v>3.6741381617989961E-2</v>
      </c>
      <c r="G41">
        <v>142044352.72960001</v>
      </c>
      <c r="H41">
        <v>5959877.7554000001</v>
      </c>
      <c r="I41" s="3">
        <f t="shared" si="1"/>
        <v>4.5692764400934852E-2</v>
      </c>
      <c r="J41">
        <v>65.908319238999994</v>
      </c>
      <c r="K41">
        <v>0.47448470499999801</v>
      </c>
      <c r="L41" s="3">
        <f t="shared" si="2"/>
        <v>7.4643702434081206E-3</v>
      </c>
      <c r="M41">
        <v>613.4</v>
      </c>
      <c r="N41">
        <v>11.219999999999899</v>
      </c>
      <c r="O41" s="3">
        <f t="shared" si="3"/>
        <v>1.9486271036315148E-2</v>
      </c>
      <c r="P41">
        <v>48205821.039999999</v>
      </c>
      <c r="Q41">
        <v>546529.47</v>
      </c>
      <c r="R41" s="3">
        <f t="shared" si="4"/>
        <v>1.1951954926334862E-2</v>
      </c>
      <c r="S41">
        <v>2676636</v>
      </c>
      <c r="T41">
        <v>-28360</v>
      </c>
      <c r="U41" s="3">
        <f t="shared" si="5"/>
        <v>-1.0892928200393006E-2</v>
      </c>
      <c r="V41">
        <v>263.24999999999898</v>
      </c>
      <c r="W41">
        <v>20.5899999999999</v>
      </c>
      <c r="X41" s="3">
        <f t="shared" si="6"/>
        <v>8.8999351631726398E-2</v>
      </c>
    </row>
    <row r="42" spans="1:24" x14ac:dyDescent="0.25">
      <c r="A42">
        <v>3</v>
      </c>
      <c r="B42">
        <v>0</v>
      </c>
      <c r="C42">
        <v>2008</v>
      </c>
      <c r="D42">
        <v>227512358.37900001</v>
      </c>
      <c r="E42">
        <v>14431063.664999999</v>
      </c>
      <c r="F42" s="3">
        <f t="shared" si="0"/>
        <v>6.7725624083378733E-2</v>
      </c>
      <c r="G42">
        <v>141764675.44729999</v>
      </c>
      <c r="H42">
        <v>-279677.28230000101</v>
      </c>
      <c r="I42" s="3">
        <f t="shared" si="1"/>
        <v>-1.968943340059448E-3</v>
      </c>
      <c r="J42">
        <v>68.711503710000002</v>
      </c>
      <c r="K42">
        <v>2.80318447099999</v>
      </c>
      <c r="L42" s="3">
        <f t="shared" si="2"/>
        <v>4.2531572696231937E-2</v>
      </c>
      <c r="M42">
        <v>622.55999999999904</v>
      </c>
      <c r="N42">
        <v>9.16</v>
      </c>
      <c r="O42" s="3">
        <f t="shared" si="3"/>
        <v>1.4933159439191393E-2</v>
      </c>
      <c r="P42">
        <v>48419670.819999903</v>
      </c>
      <c r="Q42">
        <v>213849.78</v>
      </c>
      <c r="R42" s="3">
        <f t="shared" si="4"/>
        <v>4.4361816765355524E-3</v>
      </c>
      <c r="S42">
        <v>2646375</v>
      </c>
      <c r="T42">
        <v>-30261</v>
      </c>
      <c r="U42" s="3">
        <f t="shared" si="5"/>
        <v>-1.1305608980825185E-2</v>
      </c>
      <c r="V42">
        <v>306.33</v>
      </c>
      <c r="W42">
        <v>43.079999999999899</v>
      </c>
      <c r="X42" s="3">
        <f t="shared" si="6"/>
        <v>0.16364672364672389</v>
      </c>
    </row>
    <row r="43" spans="1:24" x14ac:dyDescent="0.25">
      <c r="A43">
        <v>3</v>
      </c>
      <c r="B43">
        <v>0</v>
      </c>
      <c r="C43">
        <v>2009</v>
      </c>
      <c r="D43">
        <v>231668316.02149999</v>
      </c>
      <c r="E43">
        <v>4010727.6425000001</v>
      </c>
      <c r="F43" s="3">
        <f t="shared" si="0"/>
        <v>1.7628614423743763E-2</v>
      </c>
      <c r="G43">
        <v>147321988.45030001</v>
      </c>
      <c r="H43">
        <v>5314395.0029999996</v>
      </c>
      <c r="I43" s="3">
        <f t="shared" si="1"/>
        <v>3.7487441679190305E-2</v>
      </c>
      <c r="J43">
        <v>72.359999086999906</v>
      </c>
      <c r="K43">
        <v>3.1596500969999899</v>
      </c>
      <c r="L43" s="3">
        <f t="shared" si="2"/>
        <v>4.598429558950471E-2</v>
      </c>
      <c r="M43">
        <v>628.75999999999897</v>
      </c>
      <c r="N43">
        <v>-0.190000000000007</v>
      </c>
      <c r="O43" s="3">
        <f t="shared" si="3"/>
        <v>-3.0519146748908906E-4</v>
      </c>
      <c r="P43">
        <v>48641080.799999997</v>
      </c>
      <c r="Q43">
        <v>-292218.51999999897</v>
      </c>
      <c r="R43" s="3">
        <f t="shared" si="4"/>
        <v>-6.0351199223621557E-3</v>
      </c>
      <c r="S43">
        <v>2616114</v>
      </c>
      <c r="T43">
        <v>-30261</v>
      </c>
      <c r="U43" s="3">
        <f t="shared" si="5"/>
        <v>-1.143488734589769E-2</v>
      </c>
      <c r="V43">
        <v>223.93</v>
      </c>
      <c r="W43">
        <v>-84.759999999999906</v>
      </c>
      <c r="X43" s="3">
        <f t="shared" si="6"/>
        <v>-0.27669506741096173</v>
      </c>
    </row>
    <row r="44" spans="1:24" x14ac:dyDescent="0.25">
      <c r="A44">
        <v>3</v>
      </c>
      <c r="B44">
        <v>0</v>
      </c>
      <c r="C44">
        <v>2010</v>
      </c>
      <c r="D44">
        <v>237044128.75510001</v>
      </c>
      <c r="E44">
        <v>5338514.8613999896</v>
      </c>
      <c r="F44" s="3">
        <f t="shared" si="0"/>
        <v>2.304378498138929E-2</v>
      </c>
      <c r="G44">
        <v>147169017.61149901</v>
      </c>
      <c r="H44">
        <v>-177039.18339999899</v>
      </c>
      <c r="I44" s="3">
        <f t="shared" si="1"/>
        <v>-1.2017159506350558E-3</v>
      </c>
      <c r="J44">
        <v>74.501979023000004</v>
      </c>
      <c r="K44">
        <v>2.1419799359999998</v>
      </c>
      <c r="L44" s="3">
        <f t="shared" si="2"/>
        <v>2.9601713142984615E-2</v>
      </c>
      <c r="M44">
        <v>647</v>
      </c>
      <c r="N44">
        <v>11.52</v>
      </c>
      <c r="O44" s="3">
        <f t="shared" si="3"/>
        <v>1.8321776194414434E-2</v>
      </c>
      <c r="P44">
        <v>49266174.770000003</v>
      </c>
      <c r="Q44">
        <v>486087.71999999898</v>
      </c>
      <c r="R44" s="3">
        <f t="shared" si="4"/>
        <v>9.9933577133836833E-3</v>
      </c>
      <c r="S44">
        <v>2601518</v>
      </c>
      <c r="T44">
        <v>-30261</v>
      </c>
      <c r="U44" s="3">
        <f t="shared" si="5"/>
        <v>-1.1567156477125997E-2</v>
      </c>
      <c r="V44">
        <v>267.83999999999997</v>
      </c>
      <c r="W44">
        <v>41.129999999999903</v>
      </c>
      <c r="X44" s="3">
        <f t="shared" si="6"/>
        <v>0.18367346938775467</v>
      </c>
    </row>
    <row r="45" spans="1:24" x14ac:dyDescent="0.25">
      <c r="A45">
        <v>3</v>
      </c>
      <c r="B45">
        <v>0</v>
      </c>
      <c r="C45">
        <v>2011</v>
      </c>
      <c r="D45">
        <v>251062855.901999</v>
      </c>
      <c r="E45">
        <v>13892937.864600001</v>
      </c>
      <c r="F45" s="3">
        <f t="shared" si="0"/>
        <v>5.8609078139004928E-2</v>
      </c>
      <c r="G45">
        <v>146122793.901999</v>
      </c>
      <c r="H45">
        <v>-1192182.2790999899</v>
      </c>
      <c r="I45" s="3">
        <f t="shared" si="1"/>
        <v>-8.1007694312884987E-3</v>
      </c>
      <c r="J45">
        <v>82.447850894999902</v>
      </c>
      <c r="K45">
        <v>4.5866318099999903</v>
      </c>
      <c r="L45" s="3">
        <f t="shared" si="2"/>
        <v>6.1563892263640681E-2</v>
      </c>
      <c r="M45">
        <v>674.20999999999901</v>
      </c>
      <c r="N45">
        <v>13.469999999999899</v>
      </c>
      <c r="O45" s="3">
        <f t="shared" si="3"/>
        <v>2.0819165378670634E-2</v>
      </c>
      <c r="P45">
        <v>50275186.329999901</v>
      </c>
      <c r="Q45">
        <v>392686.97999999899</v>
      </c>
      <c r="R45" s="3">
        <f t="shared" si="4"/>
        <v>7.9707219371762672E-3</v>
      </c>
      <c r="S45">
        <v>2574295</v>
      </c>
      <c r="T45">
        <v>-29652</v>
      </c>
      <c r="U45" s="3">
        <f t="shared" si="5"/>
        <v>-1.1397960729082021E-2</v>
      </c>
      <c r="V45">
        <v>344.91999999999899</v>
      </c>
      <c r="W45">
        <v>70.019999999999897</v>
      </c>
      <c r="X45" s="3">
        <f t="shared" si="6"/>
        <v>0.26142473118279536</v>
      </c>
    </row>
    <row r="46" spans="1:24" x14ac:dyDescent="0.25">
      <c r="A46">
        <v>3</v>
      </c>
      <c r="B46">
        <v>0</v>
      </c>
      <c r="C46">
        <v>2012</v>
      </c>
      <c r="D46">
        <v>254907415.6076</v>
      </c>
      <c r="E46">
        <v>3844559.7056</v>
      </c>
      <c r="F46" s="3">
        <f t="shared" si="0"/>
        <v>1.5313136193673757E-2</v>
      </c>
      <c r="G46">
        <v>142890857.318499</v>
      </c>
      <c r="H46">
        <v>-3231936.5835000002</v>
      </c>
      <c r="I46" s="3">
        <f t="shared" si="1"/>
        <v>-2.2117949549114023E-2</v>
      </c>
      <c r="J46">
        <v>90.052712604000007</v>
      </c>
      <c r="K46">
        <v>7.6048617089999899</v>
      </c>
      <c r="L46" s="3">
        <f t="shared" si="2"/>
        <v>9.2238446805424146E-2</v>
      </c>
      <c r="M46">
        <v>671.28</v>
      </c>
      <c r="N46">
        <v>-2.93</v>
      </c>
      <c r="O46" s="3">
        <f t="shared" si="3"/>
        <v>-4.3458269678586852E-3</v>
      </c>
      <c r="P46">
        <v>50688525.520000003</v>
      </c>
      <c r="Q46">
        <v>413339.18999999901</v>
      </c>
      <c r="R46" s="3">
        <f t="shared" si="4"/>
        <v>8.2215347206650493E-3</v>
      </c>
      <c r="S46">
        <v>2583815</v>
      </c>
      <c r="T46">
        <v>9520</v>
      </c>
      <c r="U46" s="3">
        <f t="shared" si="5"/>
        <v>3.6980998681192326E-3</v>
      </c>
      <c r="V46">
        <v>354.82</v>
      </c>
      <c r="W46">
        <v>9.9000000000000092</v>
      </c>
      <c r="X46" s="3">
        <f t="shared" si="6"/>
        <v>2.8702307781514665E-2</v>
      </c>
    </row>
    <row r="47" spans="1:24" x14ac:dyDescent="0.25">
      <c r="A47">
        <v>3</v>
      </c>
      <c r="B47">
        <v>0</v>
      </c>
      <c r="C47">
        <v>2013</v>
      </c>
      <c r="D47">
        <v>251578607.3721</v>
      </c>
      <c r="E47">
        <v>-3328808.2355</v>
      </c>
      <c r="F47" s="3">
        <f t="shared" si="0"/>
        <v>-1.3058891313794922E-2</v>
      </c>
      <c r="G47">
        <v>143217216.95280001</v>
      </c>
      <c r="H47">
        <v>326359.634299998</v>
      </c>
      <c r="I47" s="3">
        <f t="shared" si="1"/>
        <v>2.2839784183851116E-3</v>
      </c>
      <c r="J47">
        <v>97.751448690000004</v>
      </c>
      <c r="K47">
        <v>7.6987360860000003</v>
      </c>
      <c r="L47" s="3">
        <f t="shared" si="2"/>
        <v>8.5491440106358702E-2</v>
      </c>
      <c r="M47">
        <v>657.609448818999</v>
      </c>
      <c r="N47">
        <v>-13.670551180999899</v>
      </c>
      <c r="O47" s="3">
        <f t="shared" si="3"/>
        <v>-2.0364901652067544E-2</v>
      </c>
      <c r="P47">
        <v>51642755.239999898</v>
      </c>
      <c r="Q47">
        <v>1355569.29999999</v>
      </c>
      <c r="R47" s="3">
        <f t="shared" si="4"/>
        <v>2.6743119593508939E-2</v>
      </c>
      <c r="S47">
        <v>2587261</v>
      </c>
      <c r="T47">
        <v>3446</v>
      </c>
      <c r="U47" s="3">
        <f t="shared" si="5"/>
        <v>1.3336868158130516E-3</v>
      </c>
      <c r="V47">
        <v>344.57999999999902</v>
      </c>
      <c r="W47">
        <v>-10.24</v>
      </c>
      <c r="X47" s="3">
        <f t="shared" si="6"/>
        <v>-2.8859703511639707E-2</v>
      </c>
    </row>
    <row r="48" spans="1:24" x14ac:dyDescent="0.25">
      <c r="A48">
        <v>3</v>
      </c>
      <c r="B48">
        <v>0</v>
      </c>
      <c r="C48">
        <v>2014</v>
      </c>
      <c r="D48">
        <v>253313905.37149999</v>
      </c>
      <c r="E48">
        <v>1735297.9993999901</v>
      </c>
      <c r="F48" s="3">
        <f t="shared" si="0"/>
        <v>6.8976373528985288E-3</v>
      </c>
      <c r="G48">
        <v>148131865.54629999</v>
      </c>
      <c r="H48">
        <v>4914648.5935000004</v>
      </c>
      <c r="I48" s="3">
        <f t="shared" si="1"/>
        <v>3.4316045920091562E-2</v>
      </c>
      <c r="J48">
        <v>98.077202977999903</v>
      </c>
      <c r="K48">
        <v>0.325754288000001</v>
      </c>
      <c r="L48" s="3">
        <f t="shared" si="2"/>
        <v>3.3324752969448907E-3</v>
      </c>
      <c r="M48">
        <v>670.46404938799901</v>
      </c>
      <c r="N48">
        <v>12.854600568999899</v>
      </c>
      <c r="O48" s="3">
        <f t="shared" si="3"/>
        <v>1.9547469386404774E-2</v>
      </c>
      <c r="P48">
        <v>52127612.339999899</v>
      </c>
      <c r="Q48">
        <v>484857.1</v>
      </c>
      <c r="R48" s="3">
        <f t="shared" si="4"/>
        <v>9.3886760639845541E-3</v>
      </c>
      <c r="S48">
        <v>2592716</v>
      </c>
      <c r="T48">
        <v>5455</v>
      </c>
      <c r="U48" s="3">
        <f t="shared" si="5"/>
        <v>2.1084073079600395E-3</v>
      </c>
      <c r="V48">
        <v>331.29</v>
      </c>
      <c r="W48">
        <v>-13.2899999999999</v>
      </c>
      <c r="X48" s="3">
        <f t="shared" si="6"/>
        <v>-3.8568692321086361E-2</v>
      </c>
    </row>
    <row r="49" spans="1:24" x14ac:dyDescent="0.25">
      <c r="A49">
        <v>3</v>
      </c>
      <c r="B49">
        <v>0</v>
      </c>
      <c r="C49">
        <v>2015</v>
      </c>
      <c r="D49">
        <v>245185654.62709999</v>
      </c>
      <c r="E49">
        <v>-8128250.7444000002</v>
      </c>
      <c r="F49" s="3">
        <f t="shared" si="0"/>
        <v>-3.2087661087848433E-2</v>
      </c>
      <c r="G49">
        <v>151972159.67959899</v>
      </c>
      <c r="H49">
        <v>3840294.1332999901</v>
      </c>
      <c r="I49" s="3">
        <f t="shared" si="1"/>
        <v>2.5924834735168243E-2</v>
      </c>
      <c r="J49">
        <v>98.6245150539999</v>
      </c>
      <c r="K49">
        <v>0.54731207599999898</v>
      </c>
      <c r="L49" s="3">
        <f t="shared" si="2"/>
        <v>5.5804209274072465E-3</v>
      </c>
      <c r="M49">
        <v>660.53518212899996</v>
      </c>
      <c r="N49">
        <v>-9.9288672590000004</v>
      </c>
      <c r="O49" s="3">
        <f t="shared" si="3"/>
        <v>-1.4808948023481783E-2</v>
      </c>
      <c r="P49">
        <v>52664855.490000002</v>
      </c>
      <c r="Q49">
        <v>537243.14999999898</v>
      </c>
      <c r="R49" s="3">
        <f t="shared" si="4"/>
        <v>1.0306306502125127E-2</v>
      </c>
      <c r="S49">
        <v>2596854</v>
      </c>
      <c r="T49">
        <v>4138</v>
      </c>
      <c r="U49" s="3">
        <f t="shared" si="5"/>
        <v>1.5960097442218894E-3</v>
      </c>
      <c r="V49">
        <v>240.36</v>
      </c>
      <c r="W49">
        <v>-90.929999999999893</v>
      </c>
      <c r="X49" s="3">
        <f t="shared" si="6"/>
        <v>-0.27447251652630594</v>
      </c>
    </row>
    <row r="50" spans="1:24" x14ac:dyDescent="0.25">
      <c r="A50">
        <v>3</v>
      </c>
      <c r="B50">
        <v>0</v>
      </c>
      <c r="C50">
        <v>2016</v>
      </c>
      <c r="D50">
        <v>229756931.70829901</v>
      </c>
      <c r="E50">
        <v>-15428722.9187999</v>
      </c>
      <c r="F50" s="3">
        <f t="shared" si="0"/>
        <v>-6.2926695047739498E-2</v>
      </c>
      <c r="G50">
        <v>153890475.44119999</v>
      </c>
      <c r="H50">
        <v>1918315.7616000001</v>
      </c>
      <c r="I50" s="3">
        <f t="shared" si="1"/>
        <v>1.2622810425569798E-2</v>
      </c>
      <c r="J50">
        <v>101.236513126999</v>
      </c>
      <c r="K50">
        <v>2.6119980730000001</v>
      </c>
      <c r="L50" s="3">
        <f t="shared" si="2"/>
        <v>2.6484267847297929E-2</v>
      </c>
      <c r="M50">
        <v>634.39423038699897</v>
      </c>
      <c r="N50">
        <v>-26.140951741999999</v>
      </c>
      <c r="O50" s="3">
        <f t="shared" si="3"/>
        <v>-3.9575411649904774E-2</v>
      </c>
      <c r="P50">
        <v>53250417.93</v>
      </c>
      <c r="Q50">
        <v>585562.43999999994</v>
      </c>
      <c r="R50" s="3">
        <f t="shared" si="4"/>
        <v>1.1118656541480238E-2</v>
      </c>
      <c r="S50">
        <v>2604836</v>
      </c>
      <c r="T50">
        <v>7982</v>
      </c>
      <c r="U50" s="3">
        <f t="shared" si="5"/>
        <v>3.0737192002322812E-3</v>
      </c>
      <c r="V50">
        <v>216.38</v>
      </c>
      <c r="W50">
        <v>-23.979999999999901</v>
      </c>
      <c r="X50" s="3">
        <f t="shared" si="6"/>
        <v>-9.9767016142452564E-2</v>
      </c>
    </row>
    <row r="51" spans="1:24" x14ac:dyDescent="0.25">
      <c r="A51">
        <v>3</v>
      </c>
      <c r="B51">
        <v>0</v>
      </c>
      <c r="C51">
        <v>2017</v>
      </c>
      <c r="D51">
        <v>223075617.08129901</v>
      </c>
      <c r="E51">
        <v>-6681314.6269999901</v>
      </c>
      <c r="F51" s="3">
        <f t="shared" si="0"/>
        <v>-2.9079926239103129E-2</v>
      </c>
      <c r="G51">
        <v>155235033.8989</v>
      </c>
      <c r="H51">
        <v>1344558.4576999899</v>
      </c>
      <c r="I51" s="3">
        <f t="shared" si="1"/>
        <v>8.7371128969819332E-3</v>
      </c>
      <c r="J51">
        <v>106.69301182</v>
      </c>
      <c r="K51">
        <v>5.4564986930000003</v>
      </c>
      <c r="L51" s="3">
        <f t="shared" si="2"/>
        <v>5.389852459808589E-2</v>
      </c>
      <c r="M51">
        <v>632.491229360999</v>
      </c>
      <c r="N51">
        <v>-1.9030010259999901</v>
      </c>
      <c r="O51" s="3">
        <f t="shared" si="3"/>
        <v>-2.9997136399539824E-3</v>
      </c>
      <c r="P51">
        <v>53805049.170000002</v>
      </c>
      <c r="Q51">
        <v>554631.24</v>
      </c>
      <c r="R51" s="3">
        <f t="shared" si="4"/>
        <v>1.0415528395083903E-2</v>
      </c>
      <c r="S51">
        <v>2599394</v>
      </c>
      <c r="T51">
        <v>-5442</v>
      </c>
      <c r="U51" s="3">
        <f t="shared" si="5"/>
        <v>-2.0891910277652795E-3</v>
      </c>
      <c r="V51">
        <v>242.19</v>
      </c>
      <c r="W51">
        <v>25.81</v>
      </c>
      <c r="X51" s="3">
        <f t="shared" si="6"/>
        <v>0.1192808947222479</v>
      </c>
    </row>
    <row r="52" spans="1:24" x14ac:dyDescent="0.25">
      <c r="A52">
        <v>3</v>
      </c>
      <c r="B52">
        <v>0</v>
      </c>
      <c r="C52">
        <v>2018</v>
      </c>
      <c r="D52">
        <v>219047817.00039899</v>
      </c>
      <c r="E52">
        <v>-4027800.0808999999</v>
      </c>
      <c r="F52" s="3">
        <f t="shared" si="0"/>
        <v>-1.8055761241857662E-2</v>
      </c>
      <c r="G52">
        <v>157033551.80919999</v>
      </c>
      <c r="H52">
        <v>1798517.9103000001</v>
      </c>
      <c r="I52" s="3">
        <f t="shared" si="1"/>
        <v>1.1585773295680933E-2</v>
      </c>
      <c r="J52">
        <v>117.170871343</v>
      </c>
      <c r="K52">
        <v>10.477859522999999</v>
      </c>
      <c r="L52" s="3">
        <f t="shared" si="2"/>
        <v>9.8205677619046139E-2</v>
      </c>
      <c r="M52">
        <v>624.94201843099995</v>
      </c>
      <c r="N52">
        <v>-7.5492109300000001</v>
      </c>
      <c r="O52" s="3">
        <f t="shared" si="3"/>
        <v>-1.1935676859309036E-2</v>
      </c>
      <c r="P52">
        <v>54490646.199999899</v>
      </c>
      <c r="Q52">
        <v>530753.84999999905</v>
      </c>
      <c r="R52" s="3">
        <f t="shared" si="4"/>
        <v>9.8643874169328082E-3</v>
      </c>
      <c r="S52">
        <v>2597308</v>
      </c>
      <c r="T52">
        <v>-2086</v>
      </c>
      <c r="U52" s="3">
        <f t="shared" si="5"/>
        <v>-8.0249473531138411E-4</v>
      </c>
      <c r="V52">
        <v>271.89999999999998</v>
      </c>
      <c r="W52">
        <v>29.709999999999901</v>
      </c>
      <c r="X52" s="3">
        <f t="shared" si="6"/>
        <v>0.12267228209257154</v>
      </c>
    </row>
    <row r="53" spans="1:24" x14ac:dyDescent="0.25">
      <c r="A53">
        <v>4</v>
      </c>
      <c r="B53">
        <v>0</v>
      </c>
      <c r="C53">
        <v>2002</v>
      </c>
      <c r="D53">
        <v>606988108.62</v>
      </c>
      <c r="F53" s="3">
        <f t="shared" si="0"/>
        <v>0</v>
      </c>
      <c r="G53">
        <v>284966613.91000003</v>
      </c>
      <c r="I53" s="3">
        <f t="shared" si="1"/>
        <v>0</v>
      </c>
      <c r="J53">
        <v>6.765777495</v>
      </c>
      <c r="L53" s="3">
        <f t="shared" si="2"/>
        <v>0</v>
      </c>
      <c r="M53">
        <v>68.69</v>
      </c>
      <c r="O53" s="3">
        <f t="shared" si="3"/>
        <v>0</v>
      </c>
      <c r="P53">
        <v>47738463.390999898</v>
      </c>
      <c r="R53" s="3">
        <f t="shared" si="4"/>
        <v>0</v>
      </c>
      <c r="S53">
        <v>15554446</v>
      </c>
      <c r="U53" s="3">
        <f t="shared" si="5"/>
        <v>0</v>
      </c>
      <c r="V53">
        <v>15.86</v>
      </c>
      <c r="X53" s="3">
        <f t="shared" si="6"/>
        <v>0</v>
      </c>
    </row>
    <row r="54" spans="1:24" x14ac:dyDescent="0.25">
      <c r="A54">
        <v>4</v>
      </c>
      <c r="B54">
        <v>0</v>
      </c>
      <c r="C54">
        <v>2003</v>
      </c>
      <c r="D54">
        <v>590395067.63999999</v>
      </c>
      <c r="E54">
        <v>-16593040.98</v>
      </c>
      <c r="F54" s="3">
        <f t="shared" si="0"/>
        <v>-2.7336682126647624E-2</v>
      </c>
      <c r="G54">
        <v>282324741.81999999</v>
      </c>
      <c r="H54">
        <v>-2641872.0899999901</v>
      </c>
      <c r="I54" s="3">
        <f t="shared" si="1"/>
        <v>-9.2708126532828269E-3</v>
      </c>
      <c r="J54">
        <v>7.1449785080000003</v>
      </c>
      <c r="K54">
        <v>0.37920101299999998</v>
      </c>
      <c r="L54" s="3">
        <f t="shared" si="2"/>
        <v>5.604692339945181E-2</v>
      </c>
      <c r="M54">
        <v>68.33</v>
      </c>
      <c r="N54">
        <v>-0.36000000000000099</v>
      </c>
      <c r="O54" s="3">
        <f t="shared" si="3"/>
        <v>-5.2409375454942637E-3</v>
      </c>
      <c r="P54">
        <v>49518100.955999903</v>
      </c>
      <c r="Q54">
        <v>1779637.5649999899</v>
      </c>
      <c r="R54" s="3">
        <f t="shared" si="4"/>
        <v>3.7278903395443264E-2</v>
      </c>
      <c r="S54">
        <v>15414709</v>
      </c>
      <c r="T54">
        <v>-139737</v>
      </c>
      <c r="U54" s="3">
        <f t="shared" si="5"/>
        <v>-8.9837336540304936E-3</v>
      </c>
      <c r="V54">
        <v>18.88</v>
      </c>
      <c r="W54">
        <v>3.02</v>
      </c>
      <c r="X54" s="3">
        <f t="shared" si="6"/>
        <v>0.19041614123581338</v>
      </c>
    </row>
    <row r="55" spans="1:24" x14ac:dyDescent="0.25">
      <c r="A55">
        <v>4</v>
      </c>
      <c r="B55">
        <v>0</v>
      </c>
      <c r="C55">
        <v>2004</v>
      </c>
      <c r="D55">
        <v>599704866.96000004</v>
      </c>
      <c r="E55">
        <v>9309799.3200000096</v>
      </c>
      <c r="F55" s="3">
        <f t="shared" si="0"/>
        <v>1.576876202102143E-2</v>
      </c>
      <c r="G55">
        <v>288970985.91000003</v>
      </c>
      <c r="H55">
        <v>6646244.0899999896</v>
      </c>
      <c r="I55" s="3">
        <f t="shared" si="1"/>
        <v>2.3541132269014501E-2</v>
      </c>
      <c r="J55">
        <v>7.6556246139999997</v>
      </c>
      <c r="K55">
        <v>0.51064610599999904</v>
      </c>
      <c r="L55" s="3">
        <f t="shared" si="2"/>
        <v>7.1469229113599875E-2</v>
      </c>
      <c r="M55">
        <v>68.02</v>
      </c>
      <c r="N55">
        <v>-0.309999999999997</v>
      </c>
      <c r="O55" s="3">
        <f t="shared" si="3"/>
        <v>-4.5368066734962241E-3</v>
      </c>
      <c r="P55">
        <v>51513228.759999998</v>
      </c>
      <c r="Q55">
        <v>1995127.80399999</v>
      </c>
      <c r="R55" s="3">
        <f t="shared" si="4"/>
        <v>4.0290878799507934E-2</v>
      </c>
      <c r="S55">
        <v>15274972</v>
      </c>
      <c r="T55">
        <v>-139737</v>
      </c>
      <c r="U55" s="3">
        <f t="shared" si="5"/>
        <v>-9.0651727515582686E-3</v>
      </c>
      <c r="V55">
        <v>22.01</v>
      </c>
      <c r="W55">
        <v>3.13</v>
      </c>
      <c r="X55" s="3">
        <f t="shared" si="6"/>
        <v>0.16578389830508475</v>
      </c>
    </row>
    <row r="56" spans="1:24" x14ac:dyDescent="0.25">
      <c r="A56">
        <v>4</v>
      </c>
      <c r="B56">
        <v>0</v>
      </c>
      <c r="C56">
        <v>2005</v>
      </c>
      <c r="D56">
        <v>608584615.26999998</v>
      </c>
      <c r="E56">
        <v>8879748.30999998</v>
      </c>
      <c r="F56" s="3">
        <f t="shared" si="0"/>
        <v>1.4806863841230514E-2</v>
      </c>
      <c r="G56">
        <v>283060625.13999999</v>
      </c>
      <c r="H56">
        <v>-5910360.7699999996</v>
      </c>
      <c r="I56" s="3">
        <f t="shared" si="1"/>
        <v>-2.0453128715976977E-2</v>
      </c>
      <c r="J56">
        <v>7.6018643590000003</v>
      </c>
      <c r="K56">
        <v>-5.3760255000000201E-2</v>
      </c>
      <c r="L56" s="3">
        <f t="shared" si="2"/>
        <v>-7.0223211965863251E-3</v>
      </c>
      <c r="M56">
        <v>67.669999999999902</v>
      </c>
      <c r="N56">
        <v>-0.35000000000000198</v>
      </c>
      <c r="O56" s="3">
        <f t="shared" si="3"/>
        <v>-5.1455454278153774E-3</v>
      </c>
      <c r="P56">
        <v>53529201.5</v>
      </c>
      <c r="Q56">
        <v>2015972.74</v>
      </c>
      <c r="R56" s="3">
        <f t="shared" si="4"/>
        <v>3.9135049161690326E-2</v>
      </c>
      <c r="S56">
        <v>15135235</v>
      </c>
      <c r="T56">
        <v>-139737</v>
      </c>
      <c r="U56" s="3">
        <f t="shared" si="5"/>
        <v>-9.148101875407693E-3</v>
      </c>
      <c r="V56">
        <v>26.42</v>
      </c>
      <c r="W56">
        <v>4.4099999999999904</v>
      </c>
      <c r="X56" s="3">
        <f t="shared" si="6"/>
        <v>0.20036347114947706</v>
      </c>
    </row>
    <row r="57" spans="1:24" x14ac:dyDescent="0.25">
      <c r="A57">
        <v>4</v>
      </c>
      <c r="B57">
        <v>0</v>
      </c>
      <c r="C57">
        <v>2006</v>
      </c>
      <c r="D57">
        <v>623063480.99000001</v>
      </c>
      <c r="E57">
        <v>14478865.7199999</v>
      </c>
      <c r="F57" s="3">
        <f t="shared" si="0"/>
        <v>2.3791047878488215E-2</v>
      </c>
      <c r="G57">
        <v>284407249.66000003</v>
      </c>
      <c r="H57">
        <v>1346624.51999999</v>
      </c>
      <c r="I57" s="3">
        <f t="shared" si="1"/>
        <v>4.7573713911426502E-3</v>
      </c>
      <c r="J57">
        <v>7.7280347789999997</v>
      </c>
      <c r="K57">
        <v>0.12617042000000001</v>
      </c>
      <c r="L57" s="3">
        <f t="shared" si="2"/>
        <v>1.6597299562524332E-2</v>
      </c>
      <c r="M57">
        <v>67.62</v>
      </c>
      <c r="N57">
        <v>-4.9999999999998899E-2</v>
      </c>
      <c r="O57" s="3">
        <f t="shared" si="3"/>
        <v>-7.3887985813505207E-4</v>
      </c>
      <c r="P57">
        <v>55892473.569999903</v>
      </c>
      <c r="Q57">
        <v>2363272.0699999998</v>
      </c>
      <c r="R57" s="3">
        <f t="shared" si="4"/>
        <v>4.4149212089405067E-2</v>
      </c>
      <c r="S57">
        <v>14995498</v>
      </c>
      <c r="T57">
        <v>-139737</v>
      </c>
      <c r="U57" s="3">
        <f t="shared" si="5"/>
        <v>-9.2325622958612796E-3</v>
      </c>
      <c r="V57">
        <v>29.83</v>
      </c>
      <c r="W57">
        <v>3.4099999999999899</v>
      </c>
      <c r="X57" s="3">
        <f t="shared" si="6"/>
        <v>0.12906888720666124</v>
      </c>
    </row>
    <row r="58" spans="1:24" x14ac:dyDescent="0.25">
      <c r="A58">
        <v>4</v>
      </c>
      <c r="B58">
        <v>0</v>
      </c>
      <c r="C58">
        <v>2007</v>
      </c>
      <c r="D58">
        <v>630760140.80999994</v>
      </c>
      <c r="E58">
        <v>7696659.8200000003</v>
      </c>
      <c r="F58" s="3">
        <f t="shared" si="0"/>
        <v>1.2352930407300712E-2</v>
      </c>
      <c r="G58">
        <v>290362546.45999998</v>
      </c>
      <c r="H58">
        <v>5955296.7999999896</v>
      </c>
      <c r="I58" s="3">
        <f t="shared" si="1"/>
        <v>2.0939328400100071E-2</v>
      </c>
      <c r="J58">
        <v>8.3609517249999996</v>
      </c>
      <c r="K58">
        <v>0.63291694599999904</v>
      </c>
      <c r="L58" s="3">
        <f t="shared" si="2"/>
        <v>8.1898822158496795E-2</v>
      </c>
      <c r="M58">
        <v>66.67</v>
      </c>
      <c r="N58">
        <v>-0.95000000000000195</v>
      </c>
      <c r="O58" s="3">
        <f t="shared" si="3"/>
        <v>-1.4049097900029605E-2</v>
      </c>
      <c r="P58">
        <v>57019017</v>
      </c>
      <c r="Q58">
        <v>1126543.4299999899</v>
      </c>
      <c r="R58" s="3">
        <f t="shared" si="4"/>
        <v>2.015554793060113E-2</v>
      </c>
      <c r="S58">
        <v>14855761</v>
      </c>
      <c r="T58">
        <v>-139737</v>
      </c>
      <c r="U58" s="3">
        <f t="shared" si="5"/>
        <v>-9.3185968215260349E-3</v>
      </c>
      <c r="V58">
        <v>32.43</v>
      </c>
      <c r="W58">
        <v>2.6</v>
      </c>
      <c r="X58" s="3">
        <f t="shared" si="6"/>
        <v>8.7160576600737519E-2</v>
      </c>
    </row>
    <row r="59" spans="1:24" x14ac:dyDescent="0.25">
      <c r="A59">
        <v>4</v>
      </c>
      <c r="B59">
        <v>0</v>
      </c>
      <c r="C59">
        <v>2008</v>
      </c>
      <c r="D59">
        <v>657725482.74000001</v>
      </c>
      <c r="E59">
        <v>26965341.93</v>
      </c>
      <c r="F59" s="3">
        <f t="shared" si="0"/>
        <v>4.275054840239597E-2</v>
      </c>
      <c r="G59">
        <v>299006952.13</v>
      </c>
      <c r="H59">
        <v>8644405.6699999999</v>
      </c>
      <c r="I59" s="3">
        <f t="shared" si="1"/>
        <v>2.9771076798263456E-2</v>
      </c>
      <c r="J59">
        <v>8.2359558150000005</v>
      </c>
      <c r="K59">
        <v>-0.124995909999999</v>
      </c>
      <c r="L59" s="3">
        <f t="shared" si="2"/>
        <v>-1.4949961931516714E-2</v>
      </c>
      <c r="M59">
        <v>67.119999999999905</v>
      </c>
      <c r="N59">
        <v>0.45000000000000101</v>
      </c>
      <c r="O59" s="3">
        <f t="shared" si="3"/>
        <v>6.7496625168741711E-3</v>
      </c>
      <c r="P59">
        <v>57718747.670000002</v>
      </c>
      <c r="Q59">
        <v>699730.66999999899</v>
      </c>
      <c r="R59" s="3">
        <f t="shared" si="4"/>
        <v>1.2271882379171829E-2</v>
      </c>
      <c r="S59">
        <v>14716024</v>
      </c>
      <c r="T59">
        <v>-139737</v>
      </c>
      <c r="U59" s="3">
        <f t="shared" si="5"/>
        <v>-9.4062498716827765E-3</v>
      </c>
      <c r="V59">
        <v>37.519999999999897</v>
      </c>
      <c r="W59">
        <v>5.0899999999999901</v>
      </c>
      <c r="X59" s="3">
        <f t="shared" si="6"/>
        <v>0.15695343817452945</v>
      </c>
    </row>
    <row r="60" spans="1:24" x14ac:dyDescent="0.25">
      <c r="A60">
        <v>4</v>
      </c>
      <c r="B60">
        <v>0</v>
      </c>
      <c r="C60">
        <v>2009</v>
      </c>
      <c r="D60">
        <v>610996351.57999897</v>
      </c>
      <c r="E60">
        <v>-46729131.159999996</v>
      </c>
      <c r="F60" s="3">
        <f t="shared" si="0"/>
        <v>-7.1046557243505948E-2</v>
      </c>
      <c r="G60">
        <v>296130447.29000002</v>
      </c>
      <c r="H60">
        <v>-2876504.84</v>
      </c>
      <c r="I60" s="3">
        <f t="shared" si="1"/>
        <v>-9.6201938433504199E-3</v>
      </c>
      <c r="J60">
        <v>9.5243774969999997</v>
      </c>
      <c r="K60">
        <v>1.2884216819999901</v>
      </c>
      <c r="L60" s="3">
        <f t="shared" si="2"/>
        <v>0.1564386345605947</v>
      </c>
      <c r="M60">
        <v>68.839999999999904</v>
      </c>
      <c r="N60">
        <v>1.72</v>
      </c>
      <c r="O60" s="3">
        <f t="shared" si="3"/>
        <v>2.5625744934445804E-2</v>
      </c>
      <c r="P60">
        <v>57791638.259999998</v>
      </c>
      <c r="Q60">
        <v>72890.589999999793</v>
      </c>
      <c r="R60" s="3">
        <f t="shared" si="4"/>
        <v>1.2628581343577128E-3</v>
      </c>
      <c r="S60">
        <v>14576287</v>
      </c>
      <c r="T60">
        <v>-139737</v>
      </c>
      <c r="U60" s="3">
        <f t="shared" si="5"/>
        <v>-9.495567552757456E-3</v>
      </c>
      <c r="V60">
        <v>27.7699999999999</v>
      </c>
      <c r="W60">
        <v>-9.7499999999999893</v>
      </c>
      <c r="X60" s="3">
        <f t="shared" si="6"/>
        <v>-0.25986140724946738</v>
      </c>
    </row>
    <row r="61" spans="1:24" x14ac:dyDescent="0.25">
      <c r="A61">
        <v>4</v>
      </c>
      <c r="B61">
        <v>0</v>
      </c>
      <c r="C61">
        <v>2010</v>
      </c>
      <c r="D61">
        <v>579208483.63999999</v>
      </c>
      <c r="E61">
        <v>-31787867.939999901</v>
      </c>
      <c r="F61" s="3">
        <f t="shared" si="0"/>
        <v>-5.2026281102658681E-2</v>
      </c>
      <c r="G61">
        <v>286735718.33999997</v>
      </c>
      <c r="H61">
        <v>-9394728.9499999899</v>
      </c>
      <c r="I61" s="3">
        <f t="shared" si="1"/>
        <v>-3.1724967952382652E-2</v>
      </c>
      <c r="J61">
        <v>10.042680955</v>
      </c>
      <c r="K61">
        <v>0.51830345799999999</v>
      </c>
      <c r="L61" s="3">
        <f t="shared" si="2"/>
        <v>5.441861771682778E-2</v>
      </c>
      <c r="M61">
        <v>70.14</v>
      </c>
      <c r="N61">
        <v>1.2999999999999901</v>
      </c>
      <c r="O61" s="3">
        <f t="shared" si="3"/>
        <v>1.8884369552585586E-2</v>
      </c>
      <c r="P61">
        <v>57998633.4799999</v>
      </c>
      <c r="Q61">
        <v>206995.22</v>
      </c>
      <c r="R61" s="3">
        <f t="shared" si="4"/>
        <v>3.5817503402264688E-3</v>
      </c>
      <c r="S61">
        <v>14436550</v>
      </c>
      <c r="T61">
        <v>-139737</v>
      </c>
      <c r="U61" s="3">
        <f t="shared" si="5"/>
        <v>-9.5865977391910578E-3</v>
      </c>
      <c r="V61">
        <v>32.559999999999903</v>
      </c>
      <c r="W61">
        <v>4.79</v>
      </c>
      <c r="X61" s="3">
        <f t="shared" si="6"/>
        <v>0.17248829672308308</v>
      </c>
    </row>
    <row r="62" spans="1:24" x14ac:dyDescent="0.25">
      <c r="A62">
        <v>4</v>
      </c>
      <c r="B62">
        <v>0</v>
      </c>
      <c r="C62">
        <v>2011</v>
      </c>
      <c r="D62">
        <v>584656925.09000003</v>
      </c>
      <c r="E62">
        <v>5448441.4500000104</v>
      </c>
      <c r="F62" s="3">
        <f t="shared" si="0"/>
        <v>9.4067017384821712E-3</v>
      </c>
      <c r="G62">
        <v>274984839.52999997</v>
      </c>
      <c r="H62">
        <v>-11750878.8099999</v>
      </c>
      <c r="I62" s="3">
        <f t="shared" si="1"/>
        <v>-4.0981566154469004E-2</v>
      </c>
      <c r="J62">
        <v>10.197227885</v>
      </c>
      <c r="K62">
        <v>0.15454693</v>
      </c>
      <c r="L62" s="3">
        <f t="shared" si="2"/>
        <v>1.5389011230418003E-2</v>
      </c>
      <c r="M62">
        <v>72.81</v>
      </c>
      <c r="N62">
        <v>2.67</v>
      </c>
      <c r="O62" s="3">
        <f t="shared" si="3"/>
        <v>3.8066723695466209E-2</v>
      </c>
      <c r="P62">
        <v>58890010.090000004</v>
      </c>
      <c r="Q62">
        <v>891376.60999999905</v>
      </c>
      <c r="R62" s="3">
        <f t="shared" si="4"/>
        <v>1.536892434383612E-2</v>
      </c>
      <c r="S62">
        <v>14296813</v>
      </c>
      <c r="T62">
        <v>-139737</v>
      </c>
      <c r="U62" s="3">
        <f t="shared" si="5"/>
        <v>-9.6793901590061342E-3</v>
      </c>
      <c r="V62">
        <v>40.36</v>
      </c>
      <c r="W62">
        <v>7.7999999999999901</v>
      </c>
      <c r="X62" s="3">
        <f t="shared" si="6"/>
        <v>0.23955773955773996</v>
      </c>
    </row>
    <row r="63" spans="1:24" x14ac:dyDescent="0.25">
      <c r="A63">
        <v>4</v>
      </c>
      <c r="B63">
        <v>0</v>
      </c>
      <c r="C63">
        <v>2012</v>
      </c>
      <c r="D63">
        <v>594431396.69999897</v>
      </c>
      <c r="E63">
        <v>9774471.6099999808</v>
      </c>
      <c r="F63" s="3">
        <f t="shared" si="0"/>
        <v>1.6718302974852016E-2</v>
      </c>
      <c r="G63">
        <v>271988579.86000001</v>
      </c>
      <c r="H63">
        <v>-2996259.67</v>
      </c>
      <c r="I63" s="3">
        <f t="shared" si="1"/>
        <v>-1.0896090399460431E-2</v>
      </c>
      <c r="J63">
        <v>10.4918112219999</v>
      </c>
      <c r="K63">
        <v>0.294583336999999</v>
      </c>
      <c r="L63" s="3">
        <f t="shared" si="2"/>
        <v>2.8888570533304209E-2</v>
      </c>
      <c r="M63">
        <v>71.58</v>
      </c>
      <c r="N63">
        <v>-1.22999999999999</v>
      </c>
      <c r="O63" s="3">
        <f t="shared" si="3"/>
        <v>-1.6893283889575471E-2</v>
      </c>
      <c r="P63">
        <v>59933850.909999996</v>
      </c>
      <c r="Q63">
        <v>1043840.82</v>
      </c>
      <c r="R63" s="3">
        <f t="shared" si="4"/>
        <v>1.772526135425561E-2</v>
      </c>
      <c r="S63">
        <v>14468738</v>
      </c>
      <c r="T63">
        <v>171925</v>
      </c>
      <c r="U63" s="3">
        <f t="shared" si="5"/>
        <v>1.2025407340782873E-2</v>
      </c>
      <c r="V63">
        <v>42.09</v>
      </c>
      <c r="W63">
        <v>1.73</v>
      </c>
      <c r="X63" s="3">
        <f t="shared" si="6"/>
        <v>4.2864222001982158E-2</v>
      </c>
    </row>
    <row r="64" spans="1:24" x14ac:dyDescent="0.25">
      <c r="A64">
        <v>4</v>
      </c>
      <c r="B64">
        <v>0</v>
      </c>
      <c r="C64">
        <v>2013</v>
      </c>
      <c r="D64">
        <v>589621129.38</v>
      </c>
      <c r="E64">
        <v>-4810267.3199999901</v>
      </c>
      <c r="F64" s="3">
        <f t="shared" si="0"/>
        <v>-8.092216102151252E-3</v>
      </c>
      <c r="G64">
        <v>277493753.89999998</v>
      </c>
      <c r="H64">
        <v>5505174.0399999898</v>
      </c>
      <c r="I64" s="3">
        <f t="shared" si="1"/>
        <v>2.0240460253271125E-2</v>
      </c>
      <c r="J64">
        <v>10.9435410439999</v>
      </c>
      <c r="K64">
        <v>0.451729822</v>
      </c>
      <c r="L64" s="3">
        <f t="shared" si="2"/>
        <v>4.3055466062216607E-2</v>
      </c>
      <c r="M64">
        <v>70.510000000000005</v>
      </c>
      <c r="N64">
        <v>-1.0699999999999901</v>
      </c>
      <c r="O64" s="3">
        <f t="shared" si="3"/>
        <v>-1.4948309583682455E-2</v>
      </c>
      <c r="P64">
        <v>60930097.340000004</v>
      </c>
      <c r="Q64">
        <v>996246.429999999</v>
      </c>
      <c r="R64" s="3">
        <f t="shared" si="4"/>
        <v>1.6622433147104432E-2</v>
      </c>
      <c r="S64">
        <v>14640155</v>
      </c>
      <c r="T64">
        <v>171417</v>
      </c>
      <c r="U64" s="3">
        <f t="shared" si="5"/>
        <v>1.184740507430572E-2</v>
      </c>
      <c r="V64">
        <v>40.559999999999903</v>
      </c>
      <c r="W64">
        <v>-1.53</v>
      </c>
      <c r="X64" s="3">
        <f t="shared" si="6"/>
        <v>-3.6350677120456164E-2</v>
      </c>
    </row>
    <row r="65" spans="1:24" x14ac:dyDescent="0.25">
      <c r="A65">
        <v>4</v>
      </c>
      <c r="B65">
        <v>0</v>
      </c>
      <c r="C65">
        <v>2014</v>
      </c>
      <c r="D65">
        <v>598020534.33000004</v>
      </c>
      <c r="E65">
        <v>8399404.9499999993</v>
      </c>
      <c r="F65" s="3">
        <f t="shared" si="0"/>
        <v>1.4245427328617217E-2</v>
      </c>
      <c r="G65">
        <v>279663656.41000003</v>
      </c>
      <c r="H65">
        <v>2169902.5099999998</v>
      </c>
      <c r="I65" s="3">
        <f t="shared" si="1"/>
        <v>7.8196445127264539E-3</v>
      </c>
      <c r="J65">
        <v>10.910152892999999</v>
      </c>
      <c r="K65">
        <v>-3.3388151000000102E-2</v>
      </c>
      <c r="L65" s="3">
        <f t="shared" si="2"/>
        <v>-3.0509458378927615E-3</v>
      </c>
      <c r="M65">
        <v>70.77</v>
      </c>
      <c r="N65">
        <v>0.25999999999999801</v>
      </c>
      <c r="O65" s="3">
        <f t="shared" si="3"/>
        <v>3.6874202240816619E-3</v>
      </c>
      <c r="P65">
        <v>62266282.989999898</v>
      </c>
      <c r="Q65">
        <v>1336185.6499999999</v>
      </c>
      <c r="R65" s="3">
        <f t="shared" si="4"/>
        <v>2.19298131520103E-2</v>
      </c>
      <c r="S65">
        <v>14854453</v>
      </c>
      <c r="T65">
        <v>214298</v>
      </c>
      <c r="U65" s="3">
        <f t="shared" si="5"/>
        <v>1.463768655454809E-2</v>
      </c>
      <c r="V65">
        <v>39.22</v>
      </c>
      <c r="W65">
        <v>-1.34</v>
      </c>
      <c r="X65" s="3">
        <f t="shared" si="6"/>
        <v>-3.3037475345167731E-2</v>
      </c>
    </row>
    <row r="66" spans="1:24" x14ac:dyDescent="0.25">
      <c r="A66">
        <v>4</v>
      </c>
      <c r="B66">
        <v>0</v>
      </c>
      <c r="C66">
        <v>2015</v>
      </c>
      <c r="D66">
        <v>590513961.67999995</v>
      </c>
      <c r="E66">
        <v>-7506572.6500000097</v>
      </c>
      <c r="F66" s="3">
        <f t="shared" si="0"/>
        <v>-1.2552366046109259E-2</v>
      </c>
      <c r="G66">
        <v>291151137.06999999</v>
      </c>
      <c r="H66">
        <v>11487480.6599999</v>
      </c>
      <c r="I66" s="3">
        <f t="shared" si="1"/>
        <v>4.1076058317562419E-2</v>
      </c>
      <c r="J66">
        <v>11.182087069</v>
      </c>
      <c r="K66">
        <v>0.27193417599999897</v>
      </c>
      <c r="L66" s="3">
        <f t="shared" si="2"/>
        <v>2.4924873067037685E-2</v>
      </c>
      <c r="M66">
        <v>67.91</v>
      </c>
      <c r="N66">
        <v>-2.8599999999999901</v>
      </c>
      <c r="O66" s="3">
        <f t="shared" si="3"/>
        <v>-4.0412604210823655E-2</v>
      </c>
      <c r="P66">
        <v>63535697.579999998</v>
      </c>
      <c r="Q66">
        <v>1269414.5899999901</v>
      </c>
      <c r="R66" s="3">
        <f t="shared" si="4"/>
        <v>2.0386869571190895E-2</v>
      </c>
      <c r="S66">
        <v>15044291</v>
      </c>
      <c r="T66">
        <v>189838</v>
      </c>
      <c r="U66" s="3">
        <f t="shared" si="5"/>
        <v>1.2779871463459476E-2</v>
      </c>
      <c r="V66">
        <v>30.59</v>
      </c>
      <c r="W66">
        <v>-8.6299999999999901</v>
      </c>
      <c r="X66" s="3">
        <f t="shared" si="6"/>
        <v>-0.22004079551249339</v>
      </c>
    </row>
    <row r="67" spans="1:24" x14ac:dyDescent="0.25">
      <c r="A67">
        <v>4</v>
      </c>
      <c r="B67">
        <v>0</v>
      </c>
      <c r="C67">
        <v>2016</v>
      </c>
      <c r="D67">
        <v>560618579.63</v>
      </c>
      <c r="E67">
        <v>-29895382.0499999</v>
      </c>
      <c r="F67" s="3">
        <f t="shared" ref="F67:F103" si="7">IFERROR(E67/D66,0)</f>
        <v>-5.0626037638378876E-2</v>
      </c>
      <c r="G67">
        <v>299854490.27999997</v>
      </c>
      <c r="H67">
        <v>8703353.2099999897</v>
      </c>
      <c r="I67" s="3">
        <f t="shared" ref="I67:I103" si="8">IFERROR(H67/G66,0)</f>
        <v>2.9892904755881088E-2</v>
      </c>
      <c r="J67">
        <v>11.412158145999999</v>
      </c>
      <c r="K67">
        <v>0.23007107700000001</v>
      </c>
      <c r="L67" s="3">
        <f t="shared" ref="L67:L103" si="9">IFERROR(K67/J66,0)</f>
        <v>2.0574967408170521E-2</v>
      </c>
      <c r="M67">
        <v>64.819999999999993</v>
      </c>
      <c r="N67">
        <v>-3.09</v>
      </c>
      <c r="O67" s="3">
        <f t="shared" ref="O67:O103" si="10">IFERROR(N67/M66,0)</f>
        <v>-4.5501398910322483E-2</v>
      </c>
      <c r="P67">
        <v>64672933.399999902</v>
      </c>
      <c r="Q67">
        <v>1137235.82</v>
      </c>
      <c r="R67" s="3">
        <f t="shared" ref="R67:R103" si="11">IFERROR(Q67/P66,0)</f>
        <v>1.7899163199838437E-2</v>
      </c>
      <c r="S67">
        <v>15207418</v>
      </c>
      <c r="T67">
        <v>163127</v>
      </c>
      <c r="U67" s="3">
        <f t="shared" ref="U67:U103" si="12">IFERROR(T67/S66,0)</f>
        <v>1.0843116501801248E-2</v>
      </c>
      <c r="V67">
        <v>27.029999999999902</v>
      </c>
      <c r="W67">
        <v>-3.56</v>
      </c>
      <c r="X67" s="3">
        <f t="shared" ref="X67:X103" si="13">IFERROR(W67/V66,0)</f>
        <v>-0.11637790127492645</v>
      </c>
    </row>
    <row r="68" spans="1:24" x14ac:dyDescent="0.25">
      <c r="A68">
        <v>4</v>
      </c>
      <c r="B68">
        <v>0</v>
      </c>
      <c r="C68">
        <v>2017</v>
      </c>
      <c r="D68">
        <v>542420354.54999995</v>
      </c>
      <c r="E68">
        <v>-18198225.079999998</v>
      </c>
      <c r="F68" s="3">
        <f t="shared" si="7"/>
        <v>-3.2460973897815798E-2</v>
      </c>
      <c r="G68">
        <v>306214570.12999898</v>
      </c>
      <c r="H68">
        <v>6360079.8499999996</v>
      </c>
      <c r="I68" s="3">
        <f t="shared" si="8"/>
        <v>2.121055397256531E-2</v>
      </c>
      <c r="J68">
        <v>11.340613375</v>
      </c>
      <c r="K68">
        <v>-7.1544770999999993E-2</v>
      </c>
      <c r="L68" s="3">
        <f t="shared" si="9"/>
        <v>-6.2691710090853128E-3</v>
      </c>
      <c r="M68">
        <v>62.959999999999901</v>
      </c>
      <c r="N68">
        <v>-1.8599999999999901</v>
      </c>
      <c r="O68" s="3">
        <f t="shared" si="10"/>
        <v>-2.8694847269361157E-2</v>
      </c>
      <c r="P68">
        <v>65929839.829999998</v>
      </c>
      <c r="Q68">
        <v>1256906.4299999899</v>
      </c>
      <c r="R68" s="3">
        <f t="shared" si="11"/>
        <v>1.9434813977372362E-2</v>
      </c>
      <c r="S68">
        <v>15389810</v>
      </c>
      <c r="T68">
        <v>182392</v>
      </c>
      <c r="U68" s="3">
        <f t="shared" si="12"/>
        <v>1.199362048179382E-2</v>
      </c>
      <c r="V68">
        <v>30.209999999999901</v>
      </c>
      <c r="W68">
        <v>3.18</v>
      </c>
      <c r="X68" s="3">
        <f t="shared" si="13"/>
        <v>0.11764705882352984</v>
      </c>
    </row>
    <row r="69" spans="1:24" x14ac:dyDescent="0.25">
      <c r="A69">
        <v>4</v>
      </c>
      <c r="B69">
        <v>0</v>
      </c>
      <c r="C69">
        <v>2018</v>
      </c>
      <c r="D69">
        <v>536252012.97999901</v>
      </c>
      <c r="E69">
        <v>-6168341.5700000003</v>
      </c>
      <c r="F69" s="3">
        <f t="shared" si="7"/>
        <v>-1.1371884403411352E-2</v>
      </c>
      <c r="G69">
        <v>314084307.299999</v>
      </c>
      <c r="H69">
        <v>7869737.1699999897</v>
      </c>
      <c r="I69" s="3">
        <f t="shared" si="8"/>
        <v>2.5700074188693914E-2</v>
      </c>
      <c r="J69">
        <v>10.994245085999999</v>
      </c>
      <c r="K69">
        <v>-0.346368289</v>
      </c>
      <c r="L69" s="3">
        <f t="shared" si="9"/>
        <v>-3.0542288811604954E-2</v>
      </c>
      <c r="M69">
        <v>60.889999999999901</v>
      </c>
      <c r="N69">
        <v>-2.0699999999999998</v>
      </c>
      <c r="O69" s="3">
        <f t="shared" si="10"/>
        <v>-3.2878017789072476E-2</v>
      </c>
      <c r="P69">
        <v>67130273.469999999</v>
      </c>
      <c r="Q69">
        <v>1200433.6399999999</v>
      </c>
      <c r="R69" s="3">
        <f t="shared" si="11"/>
        <v>1.8207743915278976E-2</v>
      </c>
      <c r="S69">
        <v>15567385.75</v>
      </c>
      <c r="T69">
        <v>177575.75</v>
      </c>
      <c r="U69" s="3">
        <f t="shared" si="12"/>
        <v>1.1538527766099777E-2</v>
      </c>
      <c r="V69">
        <v>34.559999999999903</v>
      </c>
      <c r="W69">
        <v>4.3499999999999899</v>
      </c>
      <c r="X69" s="3">
        <f t="shared" si="13"/>
        <v>0.14399205561072506</v>
      </c>
    </row>
    <row r="70" spans="1:24" x14ac:dyDescent="0.25">
      <c r="A70">
        <v>5</v>
      </c>
      <c r="B70">
        <v>0</v>
      </c>
      <c r="C70">
        <v>2002</v>
      </c>
      <c r="D70">
        <v>1794917299.5999999</v>
      </c>
      <c r="F70" s="3">
        <f t="shared" si="7"/>
        <v>0</v>
      </c>
      <c r="G70">
        <v>527213946.67999899</v>
      </c>
      <c r="I70" s="3">
        <f t="shared" si="8"/>
        <v>0</v>
      </c>
      <c r="J70">
        <v>6.0765357119999903</v>
      </c>
      <c r="L70" s="3">
        <f t="shared" si="9"/>
        <v>0</v>
      </c>
      <c r="M70">
        <v>90.44</v>
      </c>
      <c r="O70" s="3">
        <f t="shared" si="10"/>
        <v>0</v>
      </c>
      <c r="P70">
        <v>70262096.959000006</v>
      </c>
      <c r="R70" s="3">
        <f t="shared" si="11"/>
        <v>0</v>
      </c>
      <c r="S70">
        <v>17755895</v>
      </c>
      <c r="U70" s="3">
        <f t="shared" si="12"/>
        <v>0</v>
      </c>
      <c r="V70">
        <v>11.34</v>
      </c>
      <c r="X70" s="3">
        <f t="shared" si="13"/>
        <v>0</v>
      </c>
    </row>
    <row r="71" spans="1:24" x14ac:dyDescent="0.25">
      <c r="A71">
        <v>5</v>
      </c>
      <c r="B71">
        <v>0</v>
      </c>
      <c r="C71">
        <v>2003</v>
      </c>
      <c r="D71">
        <v>1782722267.2</v>
      </c>
      <c r="E71">
        <v>-12195032.3999999</v>
      </c>
      <c r="F71" s="3">
        <f t="shared" si="7"/>
        <v>-6.7942029433431736E-3</v>
      </c>
      <c r="G71">
        <v>552197964.74000001</v>
      </c>
      <c r="H71">
        <v>24984018.059999999</v>
      </c>
      <c r="I71" s="3">
        <f t="shared" si="8"/>
        <v>4.7388765447748012E-2</v>
      </c>
      <c r="J71">
        <v>5.4982441040000003</v>
      </c>
      <c r="K71">
        <v>-0.57829160799999901</v>
      </c>
      <c r="L71" s="3">
        <f t="shared" si="9"/>
        <v>-9.516797652616181E-2</v>
      </c>
      <c r="M71">
        <v>88.71</v>
      </c>
      <c r="N71">
        <v>-1.72999999999999</v>
      </c>
      <c r="O71" s="3">
        <f t="shared" si="10"/>
        <v>-1.9128704113224128E-2</v>
      </c>
      <c r="P71">
        <v>71308734.047000006</v>
      </c>
      <c r="Q71">
        <v>1046637.08799999</v>
      </c>
      <c r="R71" s="3">
        <f t="shared" si="11"/>
        <v>1.4896183480130595E-2</v>
      </c>
      <c r="S71">
        <v>17616901</v>
      </c>
      <c r="T71">
        <v>-138994</v>
      </c>
      <c r="U71" s="3">
        <f t="shared" si="12"/>
        <v>-7.8280480933233722E-3</v>
      </c>
      <c r="V71">
        <v>13.35</v>
      </c>
      <c r="W71">
        <v>2.0099999999999998</v>
      </c>
      <c r="X71" s="3">
        <f t="shared" si="13"/>
        <v>0.17724867724867724</v>
      </c>
    </row>
    <row r="72" spans="1:24" x14ac:dyDescent="0.25">
      <c r="A72">
        <v>5</v>
      </c>
      <c r="B72">
        <v>0</v>
      </c>
      <c r="C72">
        <v>2004</v>
      </c>
      <c r="D72">
        <v>1881150483.3999901</v>
      </c>
      <c r="E72">
        <v>98428216.199999899</v>
      </c>
      <c r="F72" s="3">
        <f t="shared" si="7"/>
        <v>5.5212310975727236E-2</v>
      </c>
      <c r="G72">
        <v>572633761.86000001</v>
      </c>
      <c r="H72">
        <v>20435797.120000001</v>
      </c>
      <c r="I72" s="3">
        <f t="shared" si="8"/>
        <v>3.700809931384319E-2</v>
      </c>
      <c r="J72">
        <v>5.4266520639999998</v>
      </c>
      <c r="K72">
        <v>-7.1592040000000107E-2</v>
      </c>
      <c r="L72" s="3">
        <f t="shared" si="9"/>
        <v>-1.3020891514786791E-2</v>
      </c>
      <c r="M72">
        <v>87.02</v>
      </c>
      <c r="N72">
        <v>-1.68999999999999</v>
      </c>
      <c r="O72" s="3">
        <f t="shared" si="10"/>
        <v>-1.9050839815127833E-2</v>
      </c>
      <c r="P72">
        <v>72690367.420000002</v>
      </c>
      <c r="Q72">
        <v>1381633.3729999999</v>
      </c>
      <c r="R72" s="3">
        <f t="shared" si="11"/>
        <v>1.9375373738781523E-2</v>
      </c>
      <c r="S72">
        <v>17477907</v>
      </c>
      <c r="T72">
        <v>-138994</v>
      </c>
      <c r="U72" s="3">
        <f t="shared" si="12"/>
        <v>-7.8898099047045797E-3</v>
      </c>
      <c r="V72">
        <v>15.6799999999999</v>
      </c>
      <c r="W72">
        <v>2.33</v>
      </c>
      <c r="X72" s="3">
        <f t="shared" si="13"/>
        <v>0.17453183520599252</v>
      </c>
    </row>
    <row r="73" spans="1:24" x14ac:dyDescent="0.25">
      <c r="A73">
        <v>5</v>
      </c>
      <c r="B73">
        <v>0</v>
      </c>
      <c r="C73">
        <v>2005</v>
      </c>
      <c r="D73">
        <v>1893412126.0999999</v>
      </c>
      <c r="E73">
        <v>12261642.699999999</v>
      </c>
      <c r="F73" s="3">
        <f t="shared" si="7"/>
        <v>6.5181615230687521E-3</v>
      </c>
      <c r="G73">
        <v>570920453.67999995</v>
      </c>
      <c r="H73">
        <v>-1713308.1799999799</v>
      </c>
      <c r="I73" s="3">
        <f t="shared" si="8"/>
        <v>-2.991978982229233E-3</v>
      </c>
      <c r="J73">
        <v>5.895411953</v>
      </c>
      <c r="K73">
        <v>0.46875988899999999</v>
      </c>
      <c r="L73" s="3">
        <f t="shared" si="9"/>
        <v>8.6381047369835581E-2</v>
      </c>
      <c r="M73">
        <v>85.32</v>
      </c>
      <c r="N73">
        <v>-1.7</v>
      </c>
      <c r="O73" s="3">
        <f t="shared" si="10"/>
        <v>-1.9535738910595266E-2</v>
      </c>
      <c r="P73">
        <v>74147183</v>
      </c>
      <c r="Q73">
        <v>1456815.5799999901</v>
      </c>
      <c r="R73" s="3">
        <f t="shared" si="11"/>
        <v>2.0041384184820647E-2</v>
      </c>
      <c r="S73">
        <v>17338913</v>
      </c>
      <c r="T73">
        <v>-138994</v>
      </c>
      <c r="U73" s="3">
        <f t="shared" si="12"/>
        <v>-7.9525540443715608E-3</v>
      </c>
      <c r="V73">
        <v>18.96</v>
      </c>
      <c r="W73">
        <v>3.27999999999999</v>
      </c>
      <c r="X73" s="3">
        <f t="shared" si="13"/>
        <v>0.20918367346938846</v>
      </c>
    </row>
    <row r="74" spans="1:24" x14ac:dyDescent="0.25">
      <c r="A74">
        <v>5</v>
      </c>
      <c r="B74">
        <v>0</v>
      </c>
      <c r="C74">
        <v>2006</v>
      </c>
      <c r="D74">
        <v>1925517090.8</v>
      </c>
      <c r="E74">
        <v>32104964.699999899</v>
      </c>
      <c r="F74" s="3">
        <f t="shared" si="7"/>
        <v>1.6956141907746653E-2</v>
      </c>
      <c r="G74">
        <v>570945208.58000004</v>
      </c>
      <c r="H74">
        <v>24754.8999999761</v>
      </c>
      <c r="I74" s="3">
        <f t="shared" si="8"/>
        <v>4.3359630646288218E-5</v>
      </c>
      <c r="J74">
        <v>5.8763301620000004</v>
      </c>
      <c r="K74">
        <v>-1.90817909999999E-2</v>
      </c>
      <c r="L74" s="3">
        <f t="shared" si="9"/>
        <v>-3.236718850544404E-3</v>
      </c>
      <c r="M74">
        <v>83.54</v>
      </c>
      <c r="N74">
        <v>-1.78</v>
      </c>
      <c r="O74" s="3">
        <f t="shared" si="10"/>
        <v>-2.0862634786685423E-2</v>
      </c>
      <c r="P74">
        <v>76039932.75</v>
      </c>
      <c r="Q74">
        <v>1892749.75</v>
      </c>
      <c r="R74" s="3">
        <f t="shared" si="11"/>
        <v>2.5526927300798467E-2</v>
      </c>
      <c r="S74">
        <v>17199919</v>
      </c>
      <c r="T74">
        <v>-138994</v>
      </c>
      <c r="U74" s="3">
        <f t="shared" si="12"/>
        <v>-8.016304136251217E-3</v>
      </c>
      <c r="V74">
        <v>21.45</v>
      </c>
      <c r="W74">
        <v>2.48999999999999</v>
      </c>
      <c r="X74" s="3">
        <f t="shared" si="13"/>
        <v>0.13132911392405011</v>
      </c>
    </row>
    <row r="75" spans="1:24" x14ac:dyDescent="0.25">
      <c r="A75">
        <v>5</v>
      </c>
      <c r="B75">
        <v>0</v>
      </c>
      <c r="C75">
        <v>2007</v>
      </c>
      <c r="D75">
        <v>1926942867.3</v>
      </c>
      <c r="E75">
        <v>1425776.5</v>
      </c>
      <c r="F75" s="3">
        <f t="shared" si="7"/>
        <v>7.4046421442441142E-4</v>
      </c>
      <c r="G75">
        <v>581987763.57999897</v>
      </c>
      <c r="H75">
        <v>11042555</v>
      </c>
      <c r="I75" s="3">
        <f t="shared" si="8"/>
        <v>1.9340831368852326E-2</v>
      </c>
      <c r="J75">
        <v>6.2751372339999998</v>
      </c>
      <c r="K75">
        <v>0.39880707199999899</v>
      </c>
      <c r="L75" s="3">
        <f t="shared" si="9"/>
        <v>6.7866689073893968E-2</v>
      </c>
      <c r="M75">
        <v>82.22</v>
      </c>
      <c r="N75">
        <v>-1.32</v>
      </c>
      <c r="O75" s="3">
        <f t="shared" si="10"/>
        <v>-1.5800813981326309E-2</v>
      </c>
      <c r="P75">
        <v>76368209.599999994</v>
      </c>
      <c r="Q75">
        <v>328276.850000003</v>
      </c>
      <c r="R75" s="3">
        <f t="shared" si="11"/>
        <v>4.3171638654559835E-3</v>
      </c>
      <c r="S75">
        <v>17060925</v>
      </c>
      <c r="T75">
        <v>-138994</v>
      </c>
      <c r="U75" s="3">
        <f t="shared" si="12"/>
        <v>-8.081084567898255E-3</v>
      </c>
      <c r="V75">
        <v>23.25</v>
      </c>
      <c r="W75">
        <v>1.7999999999999901</v>
      </c>
      <c r="X75" s="3">
        <f t="shared" si="13"/>
        <v>8.3916083916083462E-2</v>
      </c>
    </row>
    <row r="76" spans="1:24" x14ac:dyDescent="0.25">
      <c r="A76">
        <v>5</v>
      </c>
      <c r="B76">
        <v>0</v>
      </c>
      <c r="C76">
        <v>2008</v>
      </c>
      <c r="D76">
        <v>1989171506.0999999</v>
      </c>
      <c r="E76">
        <v>62228638.800000101</v>
      </c>
      <c r="F76" s="3">
        <f t="shared" si="7"/>
        <v>3.2293971895074311E-2</v>
      </c>
      <c r="G76">
        <v>586311524.72000003</v>
      </c>
      <c r="H76">
        <v>4323761.1399999997</v>
      </c>
      <c r="I76" s="3">
        <f t="shared" si="8"/>
        <v>7.4292990515867838E-3</v>
      </c>
      <c r="J76">
        <v>6.3481826290000001</v>
      </c>
      <c r="K76">
        <v>7.3045395000000193E-2</v>
      </c>
      <c r="L76" s="3">
        <f t="shared" si="9"/>
        <v>1.1640445822320034E-2</v>
      </c>
      <c r="M76">
        <v>83.84</v>
      </c>
      <c r="N76">
        <v>1.62</v>
      </c>
      <c r="O76" s="3">
        <f t="shared" si="10"/>
        <v>1.9703235222573584E-2</v>
      </c>
      <c r="P76">
        <v>76557001.430000007</v>
      </c>
      <c r="Q76">
        <v>188791.82999999801</v>
      </c>
      <c r="R76" s="3">
        <f t="shared" si="11"/>
        <v>2.4721259145506799E-3</v>
      </c>
      <c r="S76">
        <v>16921931</v>
      </c>
      <c r="T76">
        <v>-138994</v>
      </c>
      <c r="U76" s="3">
        <f t="shared" si="12"/>
        <v>-8.1469205216012607E-3</v>
      </c>
      <c r="V76">
        <v>27.02</v>
      </c>
      <c r="W76">
        <v>3.77</v>
      </c>
      <c r="X76" s="3">
        <f t="shared" si="13"/>
        <v>0.16215053763440859</v>
      </c>
    </row>
    <row r="77" spans="1:24" x14ac:dyDescent="0.25">
      <c r="A77">
        <v>5</v>
      </c>
      <c r="B77">
        <v>0</v>
      </c>
      <c r="C77">
        <v>2009</v>
      </c>
      <c r="D77">
        <v>1901708323.0999999</v>
      </c>
      <c r="E77">
        <v>-87463183</v>
      </c>
      <c r="F77" s="3">
        <f t="shared" si="7"/>
        <v>-4.3969654065416239E-2</v>
      </c>
      <c r="G77">
        <v>581212683.49000001</v>
      </c>
      <c r="H77">
        <v>-5098841.2299999902</v>
      </c>
      <c r="I77" s="3">
        <f t="shared" si="8"/>
        <v>-8.6964710994466669E-3</v>
      </c>
      <c r="J77">
        <v>6.9718156589999998</v>
      </c>
      <c r="K77">
        <v>0.62363303000000003</v>
      </c>
      <c r="L77" s="3">
        <f t="shared" si="9"/>
        <v>9.8238041727264871E-2</v>
      </c>
      <c r="M77">
        <v>84.329999999999899</v>
      </c>
      <c r="N77">
        <v>0.48999999999999899</v>
      </c>
      <c r="O77" s="3">
        <f t="shared" si="10"/>
        <v>5.8444656488549499E-3</v>
      </c>
      <c r="P77">
        <v>76117346.760000005</v>
      </c>
      <c r="Q77">
        <v>-439654.669999998</v>
      </c>
      <c r="R77" s="3">
        <f t="shared" si="11"/>
        <v>-5.742840782524598E-3</v>
      </c>
      <c r="S77">
        <v>16782937</v>
      </c>
      <c r="T77">
        <v>-138994</v>
      </c>
      <c r="U77" s="3">
        <f t="shared" si="12"/>
        <v>-8.2138380070217749E-3</v>
      </c>
      <c r="V77">
        <v>19.829999999999998</v>
      </c>
      <c r="W77">
        <v>-7.1899999999999897</v>
      </c>
      <c r="X77" s="3">
        <f t="shared" si="13"/>
        <v>-0.2660991857883046</v>
      </c>
    </row>
    <row r="78" spans="1:24" x14ac:dyDescent="0.25">
      <c r="A78">
        <v>5</v>
      </c>
      <c r="B78">
        <v>0</v>
      </c>
      <c r="C78">
        <v>2010</v>
      </c>
      <c r="D78">
        <v>1843991364.19999</v>
      </c>
      <c r="E78">
        <v>-57716958.899999999</v>
      </c>
      <c r="F78" s="3">
        <f t="shared" si="7"/>
        <v>-3.0350058523125577E-2</v>
      </c>
      <c r="G78">
        <v>557982470.00999999</v>
      </c>
      <c r="H78">
        <v>-23230213.48</v>
      </c>
      <c r="I78" s="3">
        <f t="shared" si="8"/>
        <v>-3.9968524672431179E-2</v>
      </c>
      <c r="J78">
        <v>7.306711999</v>
      </c>
      <c r="K78">
        <v>0.33489633999999902</v>
      </c>
      <c r="L78" s="3">
        <f t="shared" si="9"/>
        <v>4.8035742248531389E-2</v>
      </c>
      <c r="M78">
        <v>87.119999999999905</v>
      </c>
      <c r="N78">
        <v>2.7899999999999898</v>
      </c>
      <c r="O78" s="3">
        <f t="shared" si="10"/>
        <v>3.3084311632870782E-2</v>
      </c>
      <c r="P78">
        <v>76162118.329999998</v>
      </c>
      <c r="Q78">
        <v>44771.5699999965</v>
      </c>
      <c r="R78" s="3">
        <f t="shared" si="11"/>
        <v>5.8819141635562311E-4</v>
      </c>
      <c r="S78">
        <v>16643943</v>
      </c>
      <c r="T78">
        <v>-138994</v>
      </c>
      <c r="U78" s="3">
        <f t="shared" si="12"/>
        <v>-8.2818638954552468E-3</v>
      </c>
      <c r="V78">
        <v>23.319999999999901</v>
      </c>
      <c r="W78">
        <v>3.49</v>
      </c>
      <c r="X78" s="3">
        <f t="shared" si="13"/>
        <v>0.17599596570852247</v>
      </c>
    </row>
    <row r="79" spans="1:24" x14ac:dyDescent="0.25">
      <c r="A79">
        <v>5</v>
      </c>
      <c r="B79">
        <v>0</v>
      </c>
      <c r="C79">
        <v>2011</v>
      </c>
      <c r="D79">
        <v>1878615735.3</v>
      </c>
      <c r="E79">
        <v>34624371.099999897</v>
      </c>
      <c r="F79" s="3">
        <f t="shared" si="7"/>
        <v>1.8776861850988969E-2</v>
      </c>
      <c r="G79">
        <v>544501832.91999996</v>
      </c>
      <c r="H79">
        <v>-13480637.089999899</v>
      </c>
      <c r="I79" s="3">
        <f t="shared" si="8"/>
        <v>-2.4159606823774056E-2</v>
      </c>
      <c r="J79">
        <v>7.8265191700000001</v>
      </c>
      <c r="K79">
        <v>0.51980717099999996</v>
      </c>
      <c r="L79" s="3">
        <f t="shared" si="9"/>
        <v>7.1141051005040437E-2</v>
      </c>
      <c r="M79">
        <v>89.3</v>
      </c>
      <c r="N79">
        <v>2.1800000000000002</v>
      </c>
      <c r="O79" s="3">
        <f t="shared" si="10"/>
        <v>2.5022956841138689E-2</v>
      </c>
      <c r="P79">
        <v>76902438.010000005</v>
      </c>
      <c r="Q79">
        <v>740319.679999999</v>
      </c>
      <c r="R79" s="3">
        <f t="shared" si="11"/>
        <v>9.720313670797542E-3</v>
      </c>
      <c r="S79">
        <v>16504949</v>
      </c>
      <c r="T79">
        <v>-138994</v>
      </c>
      <c r="U79" s="3">
        <f t="shared" si="12"/>
        <v>-8.3510259558086681E-3</v>
      </c>
      <c r="V79">
        <v>29.25</v>
      </c>
      <c r="W79">
        <v>5.93</v>
      </c>
      <c r="X79" s="3">
        <f t="shared" si="13"/>
        <v>0.25428816466552423</v>
      </c>
    </row>
    <row r="80" spans="1:24" x14ac:dyDescent="0.25">
      <c r="A80">
        <v>5</v>
      </c>
      <c r="B80">
        <v>0</v>
      </c>
      <c r="C80">
        <v>2012</v>
      </c>
      <c r="D80">
        <v>1913152858.5999999</v>
      </c>
      <c r="E80">
        <v>34537123.299999997</v>
      </c>
      <c r="F80" s="3">
        <f t="shared" si="7"/>
        <v>1.8384346862976048E-2</v>
      </c>
      <c r="G80">
        <v>535141319.83999997</v>
      </c>
      <c r="H80">
        <v>-9360513.0800000206</v>
      </c>
      <c r="I80" s="3">
        <f t="shared" si="8"/>
        <v>-1.7190967071318012E-2</v>
      </c>
      <c r="J80">
        <v>8.0388166259999991</v>
      </c>
      <c r="K80">
        <v>0.212297455999999</v>
      </c>
      <c r="L80" s="3">
        <f t="shared" si="9"/>
        <v>2.7125399093604851E-2</v>
      </c>
      <c r="M80">
        <v>88.49</v>
      </c>
      <c r="N80">
        <v>-0.81</v>
      </c>
      <c r="O80" s="3">
        <f t="shared" si="10"/>
        <v>-9.0705487122060471E-3</v>
      </c>
      <c r="P80">
        <v>77856186.5</v>
      </c>
      <c r="Q80">
        <v>953748.49000000197</v>
      </c>
      <c r="R80" s="3">
        <f t="shared" si="11"/>
        <v>1.2402057914938683E-2</v>
      </c>
      <c r="S80">
        <v>16660711</v>
      </c>
      <c r="T80">
        <v>155762</v>
      </c>
      <c r="U80" s="3">
        <f t="shared" si="12"/>
        <v>9.4372905968991474E-3</v>
      </c>
      <c r="V80">
        <v>30.38</v>
      </c>
      <c r="W80">
        <v>1.1299999999999999</v>
      </c>
      <c r="X80" s="3">
        <f t="shared" si="13"/>
        <v>3.863247863247863E-2</v>
      </c>
    </row>
    <row r="81" spans="1:24" x14ac:dyDescent="0.25">
      <c r="A81">
        <v>5</v>
      </c>
      <c r="B81">
        <v>0</v>
      </c>
      <c r="C81">
        <v>2013</v>
      </c>
      <c r="D81">
        <v>1910254969.2</v>
      </c>
      <c r="E81">
        <v>-2897889.3999999901</v>
      </c>
      <c r="F81" s="3">
        <f t="shared" si="7"/>
        <v>-1.5147192170104993E-3</v>
      </c>
      <c r="G81">
        <v>540690776.74000001</v>
      </c>
      <c r="H81">
        <v>5549456.9000000004</v>
      </c>
      <c r="I81" s="3">
        <f t="shared" si="8"/>
        <v>1.0370077387519269E-2</v>
      </c>
      <c r="J81">
        <v>8.3512904179999996</v>
      </c>
      <c r="K81">
        <v>0.31247379199999897</v>
      </c>
      <c r="L81" s="3">
        <f t="shared" si="9"/>
        <v>3.8870620706704877E-2</v>
      </c>
      <c r="M81">
        <v>86.72</v>
      </c>
      <c r="N81">
        <v>-1.77</v>
      </c>
      <c r="O81" s="3">
        <f t="shared" si="10"/>
        <v>-2.0002260142388973E-2</v>
      </c>
      <c r="P81">
        <v>78704277.760000005</v>
      </c>
      <c r="Q81">
        <v>848091.25999999698</v>
      </c>
      <c r="R81" s="3">
        <f t="shared" si="11"/>
        <v>1.0893049070673363E-2</v>
      </c>
      <c r="S81">
        <v>16833511</v>
      </c>
      <c r="T81">
        <v>172800</v>
      </c>
      <c r="U81" s="3">
        <f t="shared" si="12"/>
        <v>1.0371706225502621E-2</v>
      </c>
      <c r="V81">
        <v>29.409999999999901</v>
      </c>
      <c r="W81">
        <v>-0.97000000000000097</v>
      </c>
      <c r="X81" s="3">
        <f t="shared" si="13"/>
        <v>-3.1928900592495098E-2</v>
      </c>
    </row>
    <row r="82" spans="1:24" x14ac:dyDescent="0.25">
      <c r="A82">
        <v>5</v>
      </c>
      <c r="B82">
        <v>0</v>
      </c>
      <c r="C82">
        <v>2014</v>
      </c>
      <c r="D82">
        <v>1874166009.4000001</v>
      </c>
      <c r="E82">
        <v>-36088959.7999999</v>
      </c>
      <c r="F82" s="3">
        <f t="shared" si="7"/>
        <v>-1.8892221395510191E-2</v>
      </c>
      <c r="G82">
        <v>540443699.61000001</v>
      </c>
      <c r="H82">
        <v>-247077.12999999101</v>
      </c>
      <c r="I82" s="3">
        <f t="shared" si="8"/>
        <v>-4.569656828431569E-4</v>
      </c>
      <c r="J82">
        <v>8.5525088789999995</v>
      </c>
      <c r="K82">
        <v>0.20121846099999999</v>
      </c>
      <c r="L82" s="3">
        <f t="shared" si="9"/>
        <v>2.4094295723006191E-2</v>
      </c>
      <c r="M82">
        <v>85.81</v>
      </c>
      <c r="N82">
        <v>-0.90999999999999803</v>
      </c>
      <c r="O82" s="3">
        <f t="shared" si="10"/>
        <v>-1.0493542435424332E-2</v>
      </c>
      <c r="P82">
        <v>79741888.329999998</v>
      </c>
      <c r="Q82">
        <v>1037610.57</v>
      </c>
      <c r="R82" s="3">
        <f t="shared" si="11"/>
        <v>1.3183661670386947E-2</v>
      </c>
      <c r="S82">
        <v>17035277</v>
      </c>
      <c r="T82">
        <v>201766</v>
      </c>
      <c r="U82" s="3">
        <f t="shared" si="12"/>
        <v>1.198597250448822E-2</v>
      </c>
      <c r="V82">
        <v>28.4</v>
      </c>
      <c r="W82">
        <v>-1.00999999999999</v>
      </c>
      <c r="X82" s="3">
        <f t="shared" si="13"/>
        <v>-3.4342060523631195E-2</v>
      </c>
    </row>
    <row r="83" spans="1:24" x14ac:dyDescent="0.25">
      <c r="A83">
        <v>5</v>
      </c>
      <c r="B83">
        <v>0</v>
      </c>
      <c r="C83">
        <v>2015</v>
      </c>
      <c r="D83">
        <v>1826442917.5</v>
      </c>
      <c r="E83">
        <v>-47723091.899999999</v>
      </c>
      <c r="F83" s="3">
        <f t="shared" si="7"/>
        <v>-2.546364178020611E-2</v>
      </c>
      <c r="G83">
        <v>542252415.34000003</v>
      </c>
      <c r="H83">
        <v>1808715.73000001</v>
      </c>
      <c r="I83" s="3">
        <f t="shared" si="8"/>
        <v>3.3467236851965009E-3</v>
      </c>
      <c r="J83">
        <v>8.790690927</v>
      </c>
      <c r="K83">
        <v>0.23818204799999901</v>
      </c>
      <c r="L83" s="3">
        <f t="shared" si="9"/>
        <v>2.7849377459851103E-2</v>
      </c>
      <c r="M83">
        <v>85.33</v>
      </c>
      <c r="N83">
        <v>-0.48</v>
      </c>
      <c r="O83" s="3">
        <f t="shared" si="10"/>
        <v>-5.5937536417666935E-3</v>
      </c>
      <c r="P83">
        <v>80588217.340000004</v>
      </c>
      <c r="Q83">
        <v>846329.00999999605</v>
      </c>
      <c r="R83" s="3">
        <f t="shared" si="11"/>
        <v>1.0613355511441975E-2</v>
      </c>
      <c r="S83">
        <v>17209537</v>
      </c>
      <c r="T83">
        <v>174260</v>
      </c>
      <c r="U83" s="3">
        <f t="shared" si="12"/>
        <v>1.0229361107541721E-2</v>
      </c>
      <c r="V83">
        <v>21.36</v>
      </c>
      <c r="W83">
        <v>-7.0399999999999903</v>
      </c>
      <c r="X83" s="3">
        <f t="shared" si="13"/>
        <v>-0.24788732394366164</v>
      </c>
    </row>
    <row r="84" spans="1:24" x14ac:dyDescent="0.25">
      <c r="A84">
        <v>5</v>
      </c>
      <c r="B84">
        <v>0</v>
      </c>
      <c r="C84">
        <v>2016</v>
      </c>
      <c r="D84">
        <v>1726659486.2</v>
      </c>
      <c r="E84">
        <v>-99783431.299999997</v>
      </c>
      <c r="F84" s="3">
        <f t="shared" si="7"/>
        <v>-5.4632658017356298E-2</v>
      </c>
      <c r="G84">
        <v>545763057.60000002</v>
      </c>
      <c r="H84">
        <v>3510642.25999999</v>
      </c>
      <c r="I84" s="3">
        <f t="shared" si="8"/>
        <v>6.4741846429559324E-3</v>
      </c>
      <c r="J84">
        <v>9.1454527389999996</v>
      </c>
      <c r="K84">
        <v>0.35476181200000001</v>
      </c>
      <c r="L84" s="3">
        <f t="shared" si="9"/>
        <v>4.0356533399482128E-2</v>
      </c>
      <c r="M84">
        <v>84.91</v>
      </c>
      <c r="N84">
        <v>-0.42000000000000198</v>
      </c>
      <c r="O84" s="3">
        <f t="shared" si="10"/>
        <v>-4.9220672682526896E-3</v>
      </c>
      <c r="P84">
        <v>81234354.909999996</v>
      </c>
      <c r="Q84">
        <v>646137.57000000402</v>
      </c>
      <c r="R84" s="3">
        <f t="shared" si="11"/>
        <v>8.0177672534182398E-3</v>
      </c>
      <c r="S84">
        <v>17318546</v>
      </c>
      <c r="T84">
        <v>109009</v>
      </c>
      <c r="U84" s="3">
        <f t="shared" si="12"/>
        <v>6.334220380246139E-3</v>
      </c>
      <c r="V84">
        <v>19.09</v>
      </c>
      <c r="W84">
        <v>-2.27</v>
      </c>
      <c r="X84" s="3">
        <f t="shared" si="13"/>
        <v>-0.10627340823970038</v>
      </c>
    </row>
    <row r="85" spans="1:24" x14ac:dyDescent="0.25">
      <c r="A85">
        <v>5</v>
      </c>
      <c r="B85">
        <v>0</v>
      </c>
      <c r="C85">
        <v>2017</v>
      </c>
      <c r="D85">
        <v>1653971568.7</v>
      </c>
      <c r="E85">
        <v>-72687917.499999896</v>
      </c>
      <c r="F85" s="3">
        <f t="shared" si="7"/>
        <v>-4.2097424582521539E-2</v>
      </c>
      <c r="G85">
        <v>546543562.83000004</v>
      </c>
      <c r="H85">
        <v>780505.23000000406</v>
      </c>
      <c r="I85" s="3">
        <f t="shared" si="8"/>
        <v>1.4301173726054045E-3</v>
      </c>
      <c r="J85">
        <v>9.1010980139999997</v>
      </c>
      <c r="K85">
        <v>-4.4354725000000199E-2</v>
      </c>
      <c r="L85" s="3">
        <f t="shared" si="9"/>
        <v>-4.8499211866082116E-3</v>
      </c>
      <c r="M85">
        <v>83.559999999999903</v>
      </c>
      <c r="N85">
        <v>-1.3499999999999901</v>
      </c>
      <c r="O85" s="3">
        <f t="shared" si="10"/>
        <v>-1.5899187374867389E-2</v>
      </c>
      <c r="P85">
        <v>82111967.059999898</v>
      </c>
      <c r="Q85">
        <v>877612.14999999595</v>
      </c>
      <c r="R85" s="3">
        <f t="shared" si="11"/>
        <v>1.080346056754322E-2</v>
      </c>
      <c r="S85">
        <v>17497797</v>
      </c>
      <c r="T85">
        <v>179251</v>
      </c>
      <c r="U85" s="3">
        <f t="shared" si="12"/>
        <v>1.035023378983432E-2</v>
      </c>
      <c r="V85">
        <v>21.35</v>
      </c>
      <c r="W85">
        <v>2.2599999999999998</v>
      </c>
      <c r="X85" s="3">
        <f t="shared" si="13"/>
        <v>0.1183865898376113</v>
      </c>
    </row>
    <row r="86" spans="1:24" x14ac:dyDescent="0.25">
      <c r="A86">
        <v>5</v>
      </c>
      <c r="B86">
        <v>0</v>
      </c>
      <c r="C86">
        <v>2018</v>
      </c>
      <c r="D86">
        <v>1609050895.48999</v>
      </c>
      <c r="E86">
        <v>-44920673.210000001</v>
      </c>
      <c r="F86" s="3">
        <f t="shared" si="7"/>
        <v>-2.7159277740975353E-2</v>
      </c>
      <c r="G86">
        <v>546368819.63</v>
      </c>
      <c r="H86">
        <v>-174743.20000001701</v>
      </c>
      <c r="I86" s="3">
        <f t="shared" si="8"/>
        <v>-3.1972419379563732E-4</v>
      </c>
      <c r="J86">
        <v>9.0050214499999992</v>
      </c>
      <c r="K86">
        <v>-9.6076563999999906E-2</v>
      </c>
      <c r="L86" s="3">
        <f t="shared" si="9"/>
        <v>-1.0556590408344975E-2</v>
      </c>
      <c r="M86">
        <v>82.49</v>
      </c>
      <c r="N86">
        <v>-1.07</v>
      </c>
      <c r="O86" s="3">
        <f t="shared" si="10"/>
        <v>-1.2805169937769284E-2</v>
      </c>
      <c r="P86">
        <v>82783154.400000006</v>
      </c>
      <c r="Q86">
        <v>671187.33999999904</v>
      </c>
      <c r="R86" s="3">
        <f t="shared" si="11"/>
        <v>8.1740501906324668E-3</v>
      </c>
      <c r="S86">
        <v>17659487.5</v>
      </c>
      <c r="T86">
        <v>161690.5</v>
      </c>
      <c r="U86" s="3">
        <f t="shared" si="12"/>
        <v>9.2406204049572636E-3</v>
      </c>
      <c r="V86">
        <v>24.11</v>
      </c>
      <c r="W86">
        <v>2.75999999999999</v>
      </c>
      <c r="X86" s="3">
        <f t="shared" si="13"/>
        <v>0.12927400468384026</v>
      </c>
    </row>
    <row r="87" spans="1:24" x14ac:dyDescent="0.25">
      <c r="A87">
        <v>6</v>
      </c>
      <c r="B87">
        <v>0</v>
      </c>
      <c r="C87">
        <v>2002</v>
      </c>
      <c r="D87">
        <v>1323822038</v>
      </c>
      <c r="F87" s="3">
        <f t="shared" si="7"/>
        <v>0</v>
      </c>
      <c r="G87">
        <v>288501306.89999998</v>
      </c>
      <c r="I87" s="3">
        <f t="shared" si="8"/>
        <v>0</v>
      </c>
      <c r="J87">
        <v>1.0086160959999999</v>
      </c>
      <c r="L87" s="3">
        <f t="shared" si="9"/>
        <v>0</v>
      </c>
      <c r="M87">
        <v>31.71</v>
      </c>
      <c r="O87" s="3">
        <f t="shared" si="10"/>
        <v>0</v>
      </c>
      <c r="P87">
        <v>25697520.390000001</v>
      </c>
      <c r="R87" s="3">
        <f t="shared" si="11"/>
        <v>0</v>
      </c>
      <c r="S87">
        <v>13808513</v>
      </c>
      <c r="U87" s="3">
        <f t="shared" si="12"/>
        <v>0</v>
      </c>
      <c r="V87">
        <v>1.41</v>
      </c>
      <c r="X87" s="3">
        <f t="shared" si="13"/>
        <v>0</v>
      </c>
    </row>
    <row r="88" spans="1:24" x14ac:dyDescent="0.25">
      <c r="A88">
        <v>6</v>
      </c>
      <c r="B88">
        <v>0</v>
      </c>
      <c r="C88">
        <v>2003</v>
      </c>
      <c r="D88">
        <v>1281862733</v>
      </c>
      <c r="E88">
        <v>-41959305</v>
      </c>
      <c r="F88" s="3">
        <f t="shared" si="7"/>
        <v>-3.1695578254152014E-2</v>
      </c>
      <c r="G88">
        <v>270698672.69999999</v>
      </c>
      <c r="H88">
        <v>-17802634.199999899</v>
      </c>
      <c r="I88" s="3">
        <f t="shared" si="8"/>
        <v>-6.1707291350921435E-2</v>
      </c>
      <c r="J88">
        <v>1.107381414</v>
      </c>
      <c r="K88">
        <v>9.8765318000000102E-2</v>
      </c>
      <c r="L88" s="3">
        <f t="shared" si="9"/>
        <v>9.7921615956444261E-2</v>
      </c>
      <c r="M88">
        <v>31.36</v>
      </c>
      <c r="N88">
        <v>-0.35000000000000098</v>
      </c>
      <c r="O88" s="3">
        <f t="shared" si="10"/>
        <v>-1.1037527593819015E-2</v>
      </c>
      <c r="P88">
        <v>26042245.27</v>
      </c>
      <c r="Q88">
        <v>344724.88000000198</v>
      </c>
      <c r="R88" s="3">
        <f t="shared" si="11"/>
        <v>1.3414713745461181E-2</v>
      </c>
      <c r="S88">
        <v>13723962</v>
      </c>
      <c r="T88">
        <v>-84551</v>
      </c>
      <c r="U88" s="3">
        <f t="shared" si="12"/>
        <v>-6.1231068109940589E-3</v>
      </c>
      <c r="V88">
        <v>1.64</v>
      </c>
      <c r="W88">
        <v>0.22999999999999901</v>
      </c>
      <c r="X88" s="3">
        <f t="shared" si="13"/>
        <v>0.16312056737588584</v>
      </c>
    </row>
    <row r="89" spans="1:24" x14ac:dyDescent="0.25">
      <c r="A89">
        <v>6</v>
      </c>
      <c r="B89">
        <v>0</v>
      </c>
      <c r="C89">
        <v>2004</v>
      </c>
      <c r="D89">
        <v>1289530122</v>
      </c>
      <c r="E89">
        <v>7667389</v>
      </c>
      <c r="F89" s="3">
        <f t="shared" si="7"/>
        <v>5.9814431004290691E-3</v>
      </c>
      <c r="G89">
        <v>285674876.30000001</v>
      </c>
      <c r="H89">
        <v>14976203.6</v>
      </c>
      <c r="I89" s="3">
        <f t="shared" si="8"/>
        <v>5.5324259445473076E-2</v>
      </c>
      <c r="J89">
        <v>1.163845083</v>
      </c>
      <c r="K89">
        <v>5.6463668999999897E-2</v>
      </c>
      <c r="L89" s="3">
        <f t="shared" si="9"/>
        <v>5.0988456448845455E-2</v>
      </c>
      <c r="M89">
        <v>31</v>
      </c>
      <c r="N89">
        <v>-0.35999999999999899</v>
      </c>
      <c r="O89" s="3">
        <f t="shared" si="10"/>
        <v>-1.1479591836734662E-2</v>
      </c>
      <c r="P89">
        <v>26563773.75</v>
      </c>
      <c r="Q89">
        <v>521528.47999999602</v>
      </c>
      <c r="R89" s="3">
        <f t="shared" si="11"/>
        <v>2.0026248681436983E-2</v>
      </c>
      <c r="S89">
        <v>13639411</v>
      </c>
      <c r="T89">
        <v>-84551</v>
      </c>
      <c r="U89" s="3">
        <f t="shared" si="12"/>
        <v>-6.1608302325523783E-3</v>
      </c>
      <c r="V89">
        <v>1.93</v>
      </c>
      <c r="W89">
        <v>0.28999999999999998</v>
      </c>
      <c r="X89" s="3">
        <f t="shared" si="13"/>
        <v>0.17682926829268292</v>
      </c>
    </row>
    <row r="90" spans="1:24" x14ac:dyDescent="0.25">
      <c r="A90">
        <v>6</v>
      </c>
      <c r="B90">
        <v>0</v>
      </c>
      <c r="C90">
        <v>2005</v>
      </c>
      <c r="D90">
        <v>1349312532</v>
      </c>
      <c r="E90">
        <v>59782410</v>
      </c>
      <c r="F90" s="3">
        <f t="shared" si="7"/>
        <v>4.6359839898334691E-2</v>
      </c>
      <c r="G90">
        <v>292395695.30000001</v>
      </c>
      <c r="H90">
        <v>6720819</v>
      </c>
      <c r="I90" s="3">
        <f t="shared" si="8"/>
        <v>2.3526111525964805E-2</v>
      </c>
      <c r="J90">
        <v>1.117413309</v>
      </c>
      <c r="K90">
        <v>-4.6431773999999898E-2</v>
      </c>
      <c r="L90" s="3">
        <f t="shared" si="9"/>
        <v>-3.9895149859906137E-2</v>
      </c>
      <c r="M90">
        <v>30.68</v>
      </c>
      <c r="N90">
        <v>-0.32</v>
      </c>
      <c r="O90" s="3">
        <f t="shared" si="10"/>
        <v>-1.032258064516129E-2</v>
      </c>
      <c r="P90">
        <v>27081157.5</v>
      </c>
      <c r="Q90">
        <v>517383.75</v>
      </c>
      <c r="R90" s="3">
        <f t="shared" si="11"/>
        <v>1.9477042489115463E-2</v>
      </c>
      <c r="S90">
        <v>13554860</v>
      </c>
      <c r="T90">
        <v>-84551</v>
      </c>
      <c r="U90" s="3">
        <f t="shared" si="12"/>
        <v>-6.1990213507020211E-3</v>
      </c>
      <c r="V90">
        <v>2.35</v>
      </c>
      <c r="W90">
        <v>0.42</v>
      </c>
      <c r="X90" s="3">
        <f t="shared" si="13"/>
        <v>0.21761658031088082</v>
      </c>
    </row>
    <row r="91" spans="1:24" x14ac:dyDescent="0.25">
      <c r="A91">
        <v>6</v>
      </c>
      <c r="B91">
        <v>0</v>
      </c>
      <c r="C91">
        <v>2006</v>
      </c>
      <c r="D91">
        <v>1305932855</v>
      </c>
      <c r="E91">
        <v>-43379677</v>
      </c>
      <c r="F91" s="3">
        <f t="shared" si="7"/>
        <v>-3.2149465725113416E-2</v>
      </c>
      <c r="G91">
        <v>271397714.5</v>
      </c>
      <c r="H91">
        <v>-20997980.800000001</v>
      </c>
      <c r="I91" s="3">
        <f t="shared" si="8"/>
        <v>-7.181357707217928E-2</v>
      </c>
      <c r="J91">
        <v>2.482136063</v>
      </c>
      <c r="K91">
        <v>1.364722754</v>
      </c>
      <c r="L91" s="3">
        <f t="shared" si="9"/>
        <v>1.2213231603812944</v>
      </c>
      <c r="M91">
        <v>30.18</v>
      </c>
      <c r="N91">
        <v>-0.5</v>
      </c>
      <c r="O91" s="3">
        <f t="shared" si="10"/>
        <v>-1.6297262059973925E-2</v>
      </c>
      <c r="P91">
        <v>27655014.75</v>
      </c>
      <c r="Q91">
        <v>573857.25</v>
      </c>
      <c r="R91" s="3">
        <f t="shared" si="11"/>
        <v>2.1190277778931718E-2</v>
      </c>
      <c r="S91">
        <v>13470309</v>
      </c>
      <c r="T91">
        <v>-84551</v>
      </c>
      <c r="U91" s="3">
        <f t="shared" si="12"/>
        <v>-6.2376889174805203E-3</v>
      </c>
      <c r="V91">
        <v>2.68</v>
      </c>
      <c r="W91">
        <v>0.33</v>
      </c>
      <c r="X91" s="3">
        <f t="shared" si="13"/>
        <v>0.14042553191489363</v>
      </c>
    </row>
    <row r="92" spans="1:24" x14ac:dyDescent="0.25">
      <c r="A92">
        <v>6</v>
      </c>
      <c r="B92">
        <v>0</v>
      </c>
      <c r="C92">
        <v>2007</v>
      </c>
      <c r="D92">
        <v>1255878227</v>
      </c>
      <c r="E92">
        <v>-50054628</v>
      </c>
      <c r="F92" s="3">
        <f t="shared" si="7"/>
        <v>-3.8328638266781331E-2</v>
      </c>
      <c r="G92">
        <v>302119347.69999999</v>
      </c>
      <c r="H92">
        <v>30721633.199999899</v>
      </c>
      <c r="I92" s="3">
        <f t="shared" si="8"/>
        <v>0.11319783313797913</v>
      </c>
      <c r="J92">
        <v>1.197347113</v>
      </c>
      <c r="K92">
        <v>-1.28478895</v>
      </c>
      <c r="L92" s="3">
        <f t="shared" si="9"/>
        <v>-0.51761423120663153</v>
      </c>
      <c r="M92">
        <v>30.4</v>
      </c>
      <c r="N92">
        <v>0.219999999999998</v>
      </c>
      <c r="O92" s="3">
        <f t="shared" si="10"/>
        <v>7.2895957587805829E-3</v>
      </c>
      <c r="P92">
        <v>27714120</v>
      </c>
      <c r="Q92">
        <v>59105.25</v>
      </c>
      <c r="R92" s="3">
        <f t="shared" si="11"/>
        <v>2.1372344413593198E-3</v>
      </c>
      <c r="S92">
        <v>13385758</v>
      </c>
      <c r="T92">
        <v>-84551</v>
      </c>
      <c r="U92" s="3">
        <f t="shared" si="12"/>
        <v>-6.2768419046660322E-3</v>
      </c>
      <c r="V92">
        <v>2.86</v>
      </c>
      <c r="W92">
        <v>0.17999999999999899</v>
      </c>
      <c r="X92" s="3">
        <f t="shared" si="13"/>
        <v>6.7164179104477237E-2</v>
      </c>
    </row>
    <row r="93" spans="1:24" x14ac:dyDescent="0.25">
      <c r="A93">
        <v>6</v>
      </c>
      <c r="B93">
        <v>0</v>
      </c>
      <c r="C93">
        <v>2008</v>
      </c>
      <c r="D93">
        <v>1279870177</v>
      </c>
      <c r="E93">
        <v>23991950</v>
      </c>
      <c r="F93" s="3">
        <f t="shared" si="7"/>
        <v>1.9103723182868747E-2</v>
      </c>
      <c r="G93">
        <v>307251216</v>
      </c>
      <c r="H93">
        <v>5131868.3000000101</v>
      </c>
      <c r="I93" s="3">
        <f t="shared" si="8"/>
        <v>1.698622858505533E-2</v>
      </c>
      <c r="J93">
        <v>1.241485057</v>
      </c>
      <c r="K93">
        <v>4.4137943999999998E-2</v>
      </c>
      <c r="L93" s="3">
        <f t="shared" si="9"/>
        <v>3.686311473154235E-2</v>
      </c>
      <c r="M93">
        <v>30.42</v>
      </c>
      <c r="N93">
        <v>2.0000000000003099E-2</v>
      </c>
      <c r="O93" s="3">
        <f t="shared" si="10"/>
        <v>6.5789473684220727E-4</v>
      </c>
      <c r="P93">
        <v>27956797.670000002</v>
      </c>
      <c r="Q93">
        <v>242677.670000001</v>
      </c>
      <c r="R93" s="3">
        <f t="shared" si="11"/>
        <v>8.7564631314290698E-3</v>
      </c>
      <c r="S93">
        <v>13301207</v>
      </c>
      <c r="T93">
        <v>-84551</v>
      </c>
      <c r="U93" s="3">
        <f t="shared" si="12"/>
        <v>-6.316489510717286E-3</v>
      </c>
      <c r="V93">
        <v>3.35</v>
      </c>
      <c r="W93">
        <v>0.49</v>
      </c>
      <c r="X93" s="3">
        <f t="shared" si="13"/>
        <v>0.17132867132867133</v>
      </c>
    </row>
    <row r="94" spans="1:24" x14ac:dyDescent="0.25">
      <c r="A94">
        <v>6</v>
      </c>
      <c r="B94">
        <v>0</v>
      </c>
      <c r="C94">
        <v>2009</v>
      </c>
      <c r="D94">
        <v>1245049720</v>
      </c>
      <c r="E94">
        <v>-34820457</v>
      </c>
      <c r="F94" s="3">
        <f t="shared" si="7"/>
        <v>-2.7206241403029425E-2</v>
      </c>
      <c r="G94">
        <v>311985807.69999999</v>
      </c>
      <c r="H94">
        <v>4734591.6999999797</v>
      </c>
      <c r="I94" s="3">
        <f t="shared" si="8"/>
        <v>1.5409513301974953E-2</v>
      </c>
      <c r="J94">
        <v>1.2839370329999999</v>
      </c>
      <c r="K94">
        <v>4.2451975999999898E-2</v>
      </c>
      <c r="L94" s="3">
        <f t="shared" si="9"/>
        <v>3.4194512258233244E-2</v>
      </c>
      <c r="M94">
        <v>30.61</v>
      </c>
      <c r="N94">
        <v>0.189999999999997</v>
      </c>
      <c r="O94" s="3">
        <f t="shared" si="10"/>
        <v>6.2458908612753779E-3</v>
      </c>
      <c r="P94">
        <v>27734538</v>
      </c>
      <c r="Q94">
        <v>-222259.670000001</v>
      </c>
      <c r="R94" s="3">
        <f t="shared" si="11"/>
        <v>-7.9501119056459152E-3</v>
      </c>
      <c r="S94">
        <v>13216656</v>
      </c>
      <c r="T94">
        <v>-84551</v>
      </c>
      <c r="U94" s="3">
        <f t="shared" si="12"/>
        <v>-6.3566411679782144E-3</v>
      </c>
      <c r="V94">
        <v>2.4300000000000002</v>
      </c>
      <c r="W94">
        <v>-0.91999999999999904</v>
      </c>
      <c r="X94" s="3">
        <f t="shared" si="13"/>
        <v>-0.27462686567164152</v>
      </c>
    </row>
    <row r="95" spans="1:24" x14ac:dyDescent="0.25">
      <c r="A95">
        <v>6</v>
      </c>
      <c r="B95">
        <v>0</v>
      </c>
      <c r="C95">
        <v>2010</v>
      </c>
      <c r="D95">
        <v>1222463995</v>
      </c>
      <c r="E95">
        <v>-22585725</v>
      </c>
      <c r="F95" s="3">
        <f t="shared" si="7"/>
        <v>-1.8140420127157653E-2</v>
      </c>
      <c r="G95">
        <v>284108756.30000001</v>
      </c>
      <c r="H95">
        <v>-27877051.399999902</v>
      </c>
      <c r="I95" s="3">
        <f t="shared" si="8"/>
        <v>-8.9353588246571719E-2</v>
      </c>
      <c r="J95">
        <v>1.3352360649999999</v>
      </c>
      <c r="K95">
        <v>5.1299031999999897E-2</v>
      </c>
      <c r="L95" s="3">
        <f t="shared" si="9"/>
        <v>3.99544764902812E-2</v>
      </c>
      <c r="M95">
        <v>30.93</v>
      </c>
      <c r="N95">
        <v>0.32</v>
      </c>
      <c r="O95" s="3">
        <f t="shared" si="10"/>
        <v>1.0454099967330937E-2</v>
      </c>
      <c r="P95">
        <v>27553600.75</v>
      </c>
      <c r="Q95">
        <v>-180937.25</v>
      </c>
      <c r="R95" s="3">
        <f t="shared" si="11"/>
        <v>-6.5238963057542192E-3</v>
      </c>
      <c r="S95">
        <v>13132105</v>
      </c>
      <c r="T95">
        <v>-84551</v>
      </c>
      <c r="U95" s="3">
        <f t="shared" si="12"/>
        <v>-6.3973065501591328E-3</v>
      </c>
      <c r="V95">
        <v>2.86</v>
      </c>
      <c r="W95">
        <v>0.42999999999999899</v>
      </c>
      <c r="X95" s="3">
        <f t="shared" si="13"/>
        <v>0.17695473251028765</v>
      </c>
    </row>
    <row r="96" spans="1:24" x14ac:dyDescent="0.25">
      <c r="A96">
        <v>6</v>
      </c>
      <c r="B96">
        <v>0</v>
      </c>
      <c r="C96">
        <v>2011</v>
      </c>
      <c r="D96">
        <v>1189791728</v>
      </c>
      <c r="E96">
        <v>-32672267</v>
      </c>
      <c r="F96" s="3">
        <f t="shared" si="7"/>
        <v>-2.6726567926444327E-2</v>
      </c>
      <c r="G96">
        <v>276891484.30000001</v>
      </c>
      <c r="H96">
        <v>-7217272</v>
      </c>
      <c r="I96" s="3">
        <f t="shared" si="8"/>
        <v>-2.5403201555600909E-2</v>
      </c>
      <c r="J96">
        <v>1.4667977190000001</v>
      </c>
      <c r="K96">
        <v>0.131561654</v>
      </c>
      <c r="L96" s="3">
        <f t="shared" si="9"/>
        <v>9.8530632484076897E-2</v>
      </c>
      <c r="M96">
        <v>31.3</v>
      </c>
      <c r="N96">
        <v>0.37000000000000099</v>
      </c>
      <c r="O96" s="3">
        <f t="shared" si="10"/>
        <v>1.1962495958616263E-2</v>
      </c>
      <c r="P96">
        <v>27682634.670000002</v>
      </c>
      <c r="Q96">
        <v>129033.920000001</v>
      </c>
      <c r="R96" s="3">
        <f t="shared" si="11"/>
        <v>4.6830147961696442E-3</v>
      </c>
      <c r="S96">
        <v>13047554</v>
      </c>
      <c r="T96">
        <v>-84551</v>
      </c>
      <c r="U96" s="3">
        <f t="shared" si="12"/>
        <v>-6.4384955801069215E-3</v>
      </c>
      <c r="V96">
        <v>3.63</v>
      </c>
      <c r="W96">
        <v>0.77</v>
      </c>
      <c r="X96" s="3">
        <f t="shared" si="13"/>
        <v>0.26923076923076927</v>
      </c>
    </row>
    <row r="97" spans="1:24" x14ac:dyDescent="0.25">
      <c r="A97">
        <v>6</v>
      </c>
      <c r="B97">
        <v>0</v>
      </c>
      <c r="C97">
        <v>2012</v>
      </c>
      <c r="D97">
        <v>1198669782</v>
      </c>
      <c r="E97">
        <v>8878054</v>
      </c>
      <c r="F97" s="3">
        <f t="shared" si="7"/>
        <v>7.4618555425021412E-3</v>
      </c>
      <c r="G97">
        <v>275254101.5</v>
      </c>
      <c r="H97">
        <v>-1637382.8000000101</v>
      </c>
      <c r="I97" s="3">
        <f t="shared" si="8"/>
        <v>-5.9134458545715921E-3</v>
      </c>
      <c r="J97">
        <v>1.4718510250000001</v>
      </c>
      <c r="K97">
        <v>5.0533059999999796E-3</v>
      </c>
      <c r="L97" s="3">
        <f t="shared" si="9"/>
        <v>3.4451280735867977E-3</v>
      </c>
      <c r="M97">
        <v>31.51</v>
      </c>
      <c r="N97">
        <v>0.21</v>
      </c>
      <c r="O97" s="3">
        <f t="shared" si="10"/>
        <v>6.709265175718849E-3</v>
      </c>
      <c r="P97">
        <v>27909105.420000002</v>
      </c>
      <c r="Q97">
        <v>226470.75</v>
      </c>
      <c r="R97" s="3">
        <f t="shared" si="11"/>
        <v>8.1809680581245037E-3</v>
      </c>
      <c r="S97">
        <v>13149572</v>
      </c>
      <c r="T97">
        <v>102018</v>
      </c>
      <c r="U97" s="3">
        <f t="shared" si="12"/>
        <v>7.8189367907578692E-3</v>
      </c>
      <c r="V97">
        <v>3.77</v>
      </c>
      <c r="W97">
        <v>0.14000000000000001</v>
      </c>
      <c r="X97" s="3">
        <f t="shared" si="13"/>
        <v>3.8567493112947666E-2</v>
      </c>
    </row>
    <row r="98" spans="1:24" x14ac:dyDescent="0.25">
      <c r="A98">
        <v>6</v>
      </c>
      <c r="B98">
        <v>0</v>
      </c>
      <c r="C98">
        <v>2013</v>
      </c>
      <c r="D98">
        <v>1202744795</v>
      </c>
      <c r="E98">
        <v>4075013</v>
      </c>
      <c r="F98" s="3">
        <f t="shared" si="7"/>
        <v>3.3996126883258661E-3</v>
      </c>
      <c r="G98">
        <v>279698963.89999998</v>
      </c>
      <c r="H98">
        <v>4444862.3999999696</v>
      </c>
      <c r="I98" s="3">
        <f t="shared" si="8"/>
        <v>1.6148214961294483E-2</v>
      </c>
      <c r="J98">
        <v>1.5580801289999999</v>
      </c>
      <c r="K98">
        <v>8.6229104000000001E-2</v>
      </c>
      <c r="L98" s="3">
        <f t="shared" si="9"/>
        <v>5.8585483541039755E-2</v>
      </c>
      <c r="M98">
        <v>29.93</v>
      </c>
      <c r="N98">
        <v>-1.58</v>
      </c>
      <c r="O98" s="3">
        <f t="shared" si="10"/>
        <v>-5.0142811805775941E-2</v>
      </c>
      <c r="P98">
        <v>28818049.079999998</v>
      </c>
      <c r="Q98">
        <v>908943.65999999596</v>
      </c>
      <c r="R98" s="3">
        <f t="shared" si="11"/>
        <v>3.2567996942984637E-2</v>
      </c>
      <c r="S98">
        <v>13252329</v>
      </c>
      <c r="T98">
        <v>102757</v>
      </c>
      <c r="U98" s="3">
        <f t="shared" si="12"/>
        <v>7.8144748741632054E-3</v>
      </c>
      <c r="V98">
        <v>3.65</v>
      </c>
      <c r="W98">
        <v>-0.12</v>
      </c>
      <c r="X98" s="3">
        <f t="shared" si="13"/>
        <v>-3.1830238726790451E-2</v>
      </c>
    </row>
    <row r="99" spans="1:24" x14ac:dyDescent="0.25">
      <c r="A99">
        <v>6</v>
      </c>
      <c r="B99">
        <v>0</v>
      </c>
      <c r="C99">
        <v>2014</v>
      </c>
      <c r="D99">
        <v>1192647740</v>
      </c>
      <c r="E99">
        <v>-10097055</v>
      </c>
      <c r="F99" s="3">
        <f t="shared" si="7"/>
        <v>-8.3950103479766055E-3</v>
      </c>
      <c r="G99">
        <v>282626037.69999999</v>
      </c>
      <c r="H99">
        <v>2927073.8000000101</v>
      </c>
      <c r="I99" s="3">
        <f t="shared" si="8"/>
        <v>1.0465086317039483E-2</v>
      </c>
      <c r="J99">
        <v>1.6077871640000001</v>
      </c>
      <c r="K99">
        <v>4.9707034999999899E-2</v>
      </c>
      <c r="L99" s="3">
        <f t="shared" si="9"/>
        <v>3.1902746254714544E-2</v>
      </c>
      <c r="M99">
        <v>30.2</v>
      </c>
      <c r="N99">
        <v>0.26999999999999902</v>
      </c>
      <c r="O99" s="3">
        <f t="shared" si="10"/>
        <v>9.0210491146007019E-3</v>
      </c>
      <c r="P99">
        <v>29110612.079999998</v>
      </c>
      <c r="Q99">
        <v>292563</v>
      </c>
      <c r="R99" s="3">
        <f t="shared" si="11"/>
        <v>1.0152075152201803E-2</v>
      </c>
      <c r="S99">
        <v>13379952</v>
      </c>
      <c r="T99">
        <v>127623</v>
      </c>
      <c r="U99" s="3">
        <f t="shared" si="12"/>
        <v>9.6302317879370485E-3</v>
      </c>
      <c r="V99">
        <v>3.54</v>
      </c>
      <c r="W99">
        <v>-0.109999999999999</v>
      </c>
      <c r="X99" s="3">
        <f t="shared" si="13"/>
        <v>-3.013698630136959E-2</v>
      </c>
    </row>
    <row r="100" spans="1:24" x14ac:dyDescent="0.25">
      <c r="A100">
        <v>6</v>
      </c>
      <c r="B100">
        <v>0</v>
      </c>
      <c r="C100">
        <v>2015</v>
      </c>
      <c r="D100">
        <v>1160473736</v>
      </c>
      <c r="E100">
        <v>-32174004</v>
      </c>
      <c r="F100" s="3">
        <f t="shared" si="7"/>
        <v>-2.6976954653852778E-2</v>
      </c>
      <c r="G100">
        <v>280202617.10000002</v>
      </c>
      <c r="H100">
        <v>-2423420.59999996</v>
      </c>
      <c r="I100" s="3">
        <f t="shared" si="8"/>
        <v>-8.5746544080710519E-3</v>
      </c>
      <c r="J100">
        <v>1.6380333469999999</v>
      </c>
      <c r="K100">
        <v>3.0246182999999802E-2</v>
      </c>
      <c r="L100" s="3">
        <f t="shared" si="9"/>
        <v>1.8812305308341049E-2</v>
      </c>
      <c r="M100">
        <v>30.17</v>
      </c>
      <c r="N100">
        <v>-2.9999999999997501E-2</v>
      </c>
      <c r="O100" s="3">
        <f t="shared" si="10"/>
        <v>-9.9337748344362578E-4</v>
      </c>
      <c r="P100">
        <v>29378317.829999998</v>
      </c>
      <c r="Q100">
        <v>267705.75</v>
      </c>
      <c r="R100" s="3">
        <f t="shared" si="11"/>
        <v>9.1961566889870779E-3</v>
      </c>
      <c r="S100">
        <v>13482738</v>
      </c>
      <c r="T100">
        <v>102786</v>
      </c>
      <c r="U100" s="3">
        <f t="shared" si="12"/>
        <v>7.6820903393375406E-3</v>
      </c>
      <c r="V100">
        <v>2.5499999999999998</v>
      </c>
      <c r="W100">
        <v>-0.99</v>
      </c>
      <c r="X100" s="3">
        <f t="shared" si="13"/>
        <v>-0.27966101694915252</v>
      </c>
    </row>
    <row r="101" spans="1:24" x14ac:dyDescent="0.25">
      <c r="A101">
        <v>6</v>
      </c>
      <c r="B101">
        <v>0</v>
      </c>
      <c r="C101">
        <v>2016</v>
      </c>
      <c r="D101">
        <v>1162084609</v>
      </c>
      <c r="E101">
        <v>1610873</v>
      </c>
      <c r="F101" s="3">
        <f t="shared" si="7"/>
        <v>1.3881167233930401E-3</v>
      </c>
      <c r="G101">
        <v>279086354.60000002</v>
      </c>
      <c r="H101">
        <v>-1116262.5</v>
      </c>
      <c r="I101" s="3">
        <f t="shared" si="8"/>
        <v>-3.9837690009926745E-3</v>
      </c>
      <c r="J101">
        <v>1.6746984269999901</v>
      </c>
      <c r="K101">
        <v>3.6665079999999899E-2</v>
      </c>
      <c r="L101" s="3">
        <f t="shared" si="9"/>
        <v>2.2383598030620497E-2</v>
      </c>
      <c r="M101">
        <v>29.88</v>
      </c>
      <c r="N101">
        <v>-0.29000000000000198</v>
      </c>
      <c r="O101" s="3">
        <f t="shared" si="10"/>
        <v>-9.612197547232415E-3</v>
      </c>
      <c r="P101">
        <v>29437697.5</v>
      </c>
      <c r="Q101">
        <v>59379.670000001701</v>
      </c>
      <c r="R101" s="3">
        <f t="shared" si="11"/>
        <v>2.0212072843519137E-3</v>
      </c>
      <c r="S101">
        <v>13531238</v>
      </c>
      <c r="T101">
        <v>48500</v>
      </c>
      <c r="U101" s="3">
        <f t="shared" si="12"/>
        <v>3.5971922023553377E-3</v>
      </c>
      <c r="V101">
        <v>2.31</v>
      </c>
      <c r="W101">
        <v>-0.23999999999999899</v>
      </c>
      <c r="X101" s="3">
        <f t="shared" si="13"/>
        <v>-9.411764705882314E-2</v>
      </c>
    </row>
    <row r="102" spans="1:24" x14ac:dyDescent="0.25">
      <c r="A102">
        <v>6</v>
      </c>
      <c r="B102">
        <v>0</v>
      </c>
      <c r="C102">
        <v>2017</v>
      </c>
      <c r="D102">
        <v>1100306571</v>
      </c>
      <c r="E102">
        <v>-61778038</v>
      </c>
      <c r="F102" s="3">
        <f t="shared" si="7"/>
        <v>-5.3161394206194153E-2</v>
      </c>
      <c r="G102">
        <v>274821215.5</v>
      </c>
      <c r="H102">
        <v>-4265139.1000000201</v>
      </c>
      <c r="I102" s="3">
        <f t="shared" si="8"/>
        <v>-1.5282506757139819E-2</v>
      </c>
      <c r="J102">
        <v>1.7528460669999999</v>
      </c>
      <c r="K102">
        <v>7.8147640000000004E-2</v>
      </c>
      <c r="L102" s="3">
        <f t="shared" si="9"/>
        <v>4.6663708964002307E-2</v>
      </c>
      <c r="M102">
        <v>30</v>
      </c>
      <c r="N102">
        <v>0.12000000000000099</v>
      </c>
      <c r="O102" s="3">
        <f t="shared" si="10"/>
        <v>4.0160642570281459E-3</v>
      </c>
      <c r="P102">
        <v>29668394.670000002</v>
      </c>
      <c r="Q102">
        <v>230697.170000001</v>
      </c>
      <c r="R102" s="3">
        <f t="shared" si="11"/>
        <v>7.8367939612125244E-3</v>
      </c>
      <c r="S102">
        <v>13672194</v>
      </c>
      <c r="T102">
        <v>140956</v>
      </c>
      <c r="U102" s="3">
        <f t="shared" si="12"/>
        <v>1.0417080831776072E-2</v>
      </c>
      <c r="V102">
        <v>2.64</v>
      </c>
      <c r="W102">
        <v>0.33</v>
      </c>
      <c r="X102" s="3">
        <f t="shared" si="13"/>
        <v>0.14285714285714285</v>
      </c>
    </row>
    <row r="103" spans="1:24" x14ac:dyDescent="0.25">
      <c r="A103">
        <v>6</v>
      </c>
      <c r="B103">
        <v>0</v>
      </c>
      <c r="C103">
        <v>2018</v>
      </c>
      <c r="D103">
        <v>1107464474</v>
      </c>
      <c r="E103">
        <v>7157903</v>
      </c>
      <c r="F103" s="3">
        <f t="shared" si="7"/>
        <v>6.5053714925056103E-3</v>
      </c>
      <c r="G103">
        <v>274036302.39999998</v>
      </c>
      <c r="H103">
        <v>-784913.10000002303</v>
      </c>
      <c r="I103" s="3">
        <f t="shared" si="8"/>
        <v>-2.856086268929347E-3</v>
      </c>
      <c r="J103">
        <v>1.739897598</v>
      </c>
      <c r="K103">
        <v>-1.29484689999996E-2</v>
      </c>
      <c r="L103" s="3">
        <f t="shared" si="9"/>
        <v>-7.3871113064485662E-3</v>
      </c>
      <c r="M103">
        <v>30.01</v>
      </c>
      <c r="N103">
        <v>1.0000000000001501E-2</v>
      </c>
      <c r="O103" s="3">
        <f t="shared" si="10"/>
        <v>3.3333333333338336E-4</v>
      </c>
      <c r="P103">
        <v>29807700.84</v>
      </c>
      <c r="Q103">
        <v>139306.169999998</v>
      </c>
      <c r="R103" s="3">
        <f t="shared" si="11"/>
        <v>4.6954400987816577E-3</v>
      </c>
      <c r="S103">
        <v>13790036</v>
      </c>
      <c r="T103">
        <v>117842</v>
      </c>
      <c r="U103" s="3">
        <f t="shared" si="12"/>
        <v>8.6190994656746393E-3</v>
      </c>
      <c r="V103">
        <v>2.92</v>
      </c>
      <c r="W103">
        <v>0.27999999999999903</v>
      </c>
      <c r="X103" s="3">
        <f t="shared" si="13"/>
        <v>0.10606060606060569</v>
      </c>
    </row>
    <row r="104" spans="1:24" x14ac:dyDescent="0.25">
      <c r="A104" t="s">
        <v>45</v>
      </c>
      <c r="F104" s="3"/>
      <c r="I104" s="3"/>
      <c r="L104" s="3"/>
      <c r="O104" s="3"/>
      <c r="R104" s="3"/>
      <c r="U104" s="3"/>
      <c r="X104" s="3"/>
    </row>
    <row r="105" spans="1:24" x14ac:dyDescent="0.25">
      <c r="A105">
        <v>1</v>
      </c>
      <c r="B105">
        <v>1</v>
      </c>
      <c r="C105">
        <v>2002</v>
      </c>
      <c r="D105">
        <v>48662836.9344</v>
      </c>
      <c r="F105" s="3">
        <f>IFERROR(E105/D103,0)</f>
        <v>0</v>
      </c>
      <c r="G105">
        <v>16992579.509300001</v>
      </c>
      <c r="I105" s="3">
        <f>IFERROR(H105/G103,0)</f>
        <v>0</v>
      </c>
      <c r="J105">
        <v>10.3300009</v>
      </c>
      <c r="L105" s="3">
        <f>IFERROR(K105/J103,0)</f>
        <v>0</v>
      </c>
      <c r="M105">
        <v>71.319999999999993</v>
      </c>
      <c r="O105" s="3">
        <f>IFERROR(N105/M103,0)</f>
        <v>0</v>
      </c>
      <c r="P105">
        <v>19872065.484999999</v>
      </c>
      <c r="R105" s="3">
        <f>IFERROR(Q105/P103,0)</f>
        <v>0</v>
      </c>
      <c r="S105">
        <v>3763072</v>
      </c>
      <c r="U105" s="3">
        <f>IFERROR(T105/S103,0)</f>
        <v>0</v>
      </c>
      <c r="V105">
        <v>9.77</v>
      </c>
      <c r="X105" s="3">
        <f>IFERROR(W105/V103,0)</f>
        <v>0</v>
      </c>
    </row>
    <row r="106" spans="1:24" x14ac:dyDescent="0.25">
      <c r="A106">
        <v>1</v>
      </c>
      <c r="B106">
        <v>1</v>
      </c>
      <c r="C106">
        <v>2003</v>
      </c>
      <c r="D106">
        <v>49297622.329599999</v>
      </c>
      <c r="E106">
        <v>634785.39519999898</v>
      </c>
      <c r="F106" s="3">
        <f t="shared" ref="F106:F169" si="14">IFERROR(E106/D104,0)</f>
        <v>0</v>
      </c>
      <c r="G106">
        <v>16743902.1151</v>
      </c>
      <c r="H106">
        <v>-248677.39419999899</v>
      </c>
      <c r="I106" s="3">
        <f t="shared" ref="I106:I169" si="15">IFERROR(H106/G104,0)</f>
        <v>0</v>
      </c>
      <c r="J106">
        <v>10.901956524999999</v>
      </c>
      <c r="K106">
        <v>0.57195562499999897</v>
      </c>
      <c r="L106" s="3">
        <f t="shared" ref="L106:L169" si="16">IFERROR(K106/J104,0)</f>
        <v>0</v>
      </c>
      <c r="M106">
        <v>71.349999999999994</v>
      </c>
      <c r="N106">
        <v>2.9999999999997501E-2</v>
      </c>
      <c r="O106" s="3">
        <f t="shared" ref="O106:O169" si="17">IFERROR(N106/M104,0)</f>
        <v>0</v>
      </c>
      <c r="P106">
        <v>20057601.377</v>
      </c>
      <c r="Q106">
        <v>185535.891999999</v>
      </c>
      <c r="R106" s="3">
        <f t="shared" ref="R106:R169" si="18">IFERROR(Q106/P104,0)</f>
        <v>0</v>
      </c>
      <c r="S106">
        <v>3775901</v>
      </c>
      <c r="T106">
        <v>12829</v>
      </c>
      <c r="U106" s="3">
        <f t="shared" ref="U106:U169" si="19">IFERROR(T106/S104,0)</f>
        <v>0</v>
      </c>
      <c r="V106">
        <v>11.3</v>
      </c>
      <c r="W106">
        <v>1.52999999999999</v>
      </c>
      <c r="X106" s="3">
        <f t="shared" ref="X106:X169" si="20">IFERROR(W106/V104,0)</f>
        <v>0</v>
      </c>
    </row>
    <row r="107" spans="1:24" x14ac:dyDescent="0.25">
      <c r="A107">
        <v>1</v>
      </c>
      <c r="B107">
        <v>1</v>
      </c>
      <c r="C107">
        <v>2004</v>
      </c>
      <c r="D107">
        <v>51353950.532899998</v>
      </c>
      <c r="E107">
        <v>-63497821.796700001</v>
      </c>
      <c r="F107" s="3">
        <f t="shared" si="14"/>
        <v>-1.3048524458674351</v>
      </c>
      <c r="G107">
        <v>17769692.1076</v>
      </c>
      <c r="H107">
        <v>-32279051.0075</v>
      </c>
      <c r="I107" s="3">
        <f t="shared" si="15"/>
        <v>-1.8995968793221623</v>
      </c>
      <c r="J107">
        <v>9.8155777700000009</v>
      </c>
      <c r="K107">
        <v>-2.2585178909999901</v>
      </c>
      <c r="L107" s="3">
        <f t="shared" si="16"/>
        <v>-0.21863675645952654</v>
      </c>
      <c r="M107">
        <v>77.760000000000005</v>
      </c>
      <c r="N107">
        <v>-0.46999999999999797</v>
      </c>
      <c r="O107" s="3">
        <f t="shared" si="17"/>
        <v>-6.5900168255748461E-3</v>
      </c>
      <c r="P107">
        <v>24994249.829999998</v>
      </c>
      <c r="Q107">
        <v>-634835.20700000005</v>
      </c>
      <c r="R107" s="3">
        <f t="shared" si="18"/>
        <v>-3.1946110859950201E-2</v>
      </c>
      <c r="S107">
        <v>4580516</v>
      </c>
      <c r="T107">
        <v>-24438.25</v>
      </c>
      <c r="U107" s="3">
        <f t="shared" si="19"/>
        <v>-6.4942286514847441E-3</v>
      </c>
      <c r="V107">
        <v>15.1299999999999</v>
      </c>
      <c r="W107">
        <v>1.1100000000000001</v>
      </c>
      <c r="X107" s="3">
        <f t="shared" si="20"/>
        <v>0.1136131013306039</v>
      </c>
    </row>
    <row r="108" spans="1:24" x14ac:dyDescent="0.25">
      <c r="A108">
        <v>1</v>
      </c>
      <c r="B108">
        <v>1</v>
      </c>
      <c r="C108">
        <v>2005</v>
      </c>
      <c r="D108">
        <v>58365702.218999997</v>
      </c>
      <c r="E108">
        <v>7011751.6860999996</v>
      </c>
      <c r="F108" s="3">
        <f t="shared" si="14"/>
        <v>0.1422330602319922</v>
      </c>
      <c r="G108">
        <v>13824764.232899999</v>
      </c>
      <c r="H108">
        <v>-3944927.8746999898</v>
      </c>
      <c r="I108" s="3">
        <f t="shared" si="15"/>
        <v>-0.23560385432153066</v>
      </c>
      <c r="J108">
        <v>9.6576366409999999</v>
      </c>
      <c r="K108">
        <v>-0.15794112900000001</v>
      </c>
      <c r="L108" s="3">
        <f t="shared" si="16"/>
        <v>-1.448741137774809E-2</v>
      </c>
      <c r="M108">
        <v>78.139999999999901</v>
      </c>
      <c r="N108">
        <v>0.37999999999999801</v>
      </c>
      <c r="O108" s="3">
        <f t="shared" si="17"/>
        <v>5.3258584442886902E-3</v>
      </c>
      <c r="P108">
        <v>25331802.670000002</v>
      </c>
      <c r="Q108">
        <v>337552.83999999898</v>
      </c>
      <c r="R108" s="3">
        <f t="shared" si="18"/>
        <v>1.6829172823579489E-2</v>
      </c>
      <c r="S108">
        <v>4589472</v>
      </c>
      <c r="T108">
        <v>8956</v>
      </c>
      <c r="U108" s="3">
        <f t="shared" si="19"/>
        <v>2.3718842204814164E-3</v>
      </c>
      <c r="V108">
        <v>18.47</v>
      </c>
      <c r="W108">
        <v>3.34</v>
      </c>
      <c r="X108" s="3">
        <f t="shared" si="20"/>
        <v>0.29557522123893804</v>
      </c>
    </row>
    <row r="109" spans="1:24" x14ac:dyDescent="0.25">
      <c r="A109">
        <v>1</v>
      </c>
      <c r="B109">
        <v>1</v>
      </c>
      <c r="C109">
        <v>2006</v>
      </c>
      <c r="D109">
        <v>61065589.735999897</v>
      </c>
      <c r="E109">
        <v>2699887.5169999902</v>
      </c>
      <c r="F109" s="3">
        <f t="shared" si="14"/>
        <v>5.2574095838455556E-2</v>
      </c>
      <c r="G109">
        <v>14859868.0436</v>
      </c>
      <c r="H109">
        <v>1035103.8107</v>
      </c>
      <c r="I109" s="3">
        <f t="shared" si="15"/>
        <v>5.8251083048157702E-2</v>
      </c>
      <c r="J109">
        <v>10.08233023</v>
      </c>
      <c r="K109">
        <v>0.42469358899999898</v>
      </c>
      <c r="L109" s="3">
        <f t="shared" si="16"/>
        <v>4.3267304172151543E-2</v>
      </c>
      <c r="M109">
        <v>78.44</v>
      </c>
      <c r="N109">
        <v>0.3</v>
      </c>
      <c r="O109" s="3">
        <f t="shared" si="17"/>
        <v>3.8580246913580245E-3</v>
      </c>
      <c r="P109">
        <v>25763696.010000002</v>
      </c>
      <c r="Q109">
        <v>431893.33999999898</v>
      </c>
      <c r="R109" s="3">
        <f t="shared" si="18"/>
        <v>1.7279708050353556E-2</v>
      </c>
      <c r="S109">
        <v>4598428</v>
      </c>
      <c r="T109">
        <v>8956</v>
      </c>
      <c r="U109" s="3">
        <f t="shared" si="19"/>
        <v>1.9552382308019446E-3</v>
      </c>
      <c r="V109">
        <v>20.99</v>
      </c>
      <c r="W109">
        <v>2.52</v>
      </c>
      <c r="X109" s="3">
        <f t="shared" si="20"/>
        <v>0.16655651024454837</v>
      </c>
    </row>
    <row r="110" spans="1:24" x14ac:dyDescent="0.25">
      <c r="A110">
        <v>1</v>
      </c>
      <c r="B110">
        <v>1</v>
      </c>
      <c r="C110">
        <v>2007</v>
      </c>
      <c r="D110">
        <v>65670126.1734</v>
      </c>
      <c r="E110">
        <v>-7263092.5625999896</v>
      </c>
      <c r="F110" s="3">
        <f t="shared" si="14"/>
        <v>-0.12444110644548381</v>
      </c>
      <c r="G110">
        <v>12032415.4198</v>
      </c>
      <c r="H110">
        <v>-9819669.9008000009</v>
      </c>
      <c r="I110" s="3">
        <f t="shared" si="15"/>
        <v>-0.71029565028178021</v>
      </c>
      <c r="J110">
        <v>10.995165267000001</v>
      </c>
      <c r="K110">
        <v>-0.25959759499999902</v>
      </c>
      <c r="L110" s="3">
        <f t="shared" si="16"/>
        <v>-2.6880033350801132E-2</v>
      </c>
      <c r="M110">
        <v>87.539999999999907</v>
      </c>
      <c r="N110">
        <v>-0.58999999999999697</v>
      </c>
      <c r="O110" s="3">
        <f t="shared" si="17"/>
        <v>-7.5505502943434572E-3</v>
      </c>
      <c r="P110">
        <v>27281235.920000002</v>
      </c>
      <c r="Q110">
        <v>-331791</v>
      </c>
      <c r="R110" s="3">
        <f t="shared" si="18"/>
        <v>-1.3097804539308769E-2</v>
      </c>
      <c r="S110">
        <v>5060595</v>
      </c>
      <c r="T110">
        <v>12817</v>
      </c>
      <c r="U110" s="3">
        <f t="shared" si="19"/>
        <v>2.7926959789710015E-3</v>
      </c>
      <c r="V110">
        <v>25.459999999999901</v>
      </c>
      <c r="W110">
        <v>1.8899999999999899</v>
      </c>
      <c r="X110" s="3">
        <f t="shared" si="20"/>
        <v>0.1023280996210065</v>
      </c>
    </row>
    <row r="111" spans="1:24" x14ac:dyDescent="0.25">
      <c r="A111">
        <v>1</v>
      </c>
      <c r="B111">
        <v>1</v>
      </c>
      <c r="C111">
        <v>2008</v>
      </c>
      <c r="D111">
        <v>73409972.563199997</v>
      </c>
      <c r="E111">
        <v>7739846.3898</v>
      </c>
      <c r="F111" s="3">
        <f t="shared" si="14"/>
        <v>0.12674644465501889</v>
      </c>
      <c r="G111">
        <v>12577917.962300001</v>
      </c>
      <c r="H111">
        <v>545502.54249999998</v>
      </c>
      <c r="I111" s="3">
        <f t="shared" si="15"/>
        <v>3.6709783754435329E-2</v>
      </c>
      <c r="J111">
        <v>11.230079</v>
      </c>
      <c r="K111">
        <v>0.23491373300000001</v>
      </c>
      <c r="L111" s="3">
        <f t="shared" si="16"/>
        <v>2.3299547588811718E-2</v>
      </c>
      <c r="M111">
        <v>89.39</v>
      </c>
      <c r="N111">
        <v>1.8499999999999901</v>
      </c>
      <c r="O111" s="3">
        <f t="shared" si="17"/>
        <v>2.3584905660377232E-2</v>
      </c>
      <c r="P111">
        <v>27295733.75</v>
      </c>
      <c r="Q111">
        <v>14497.83</v>
      </c>
      <c r="R111" s="3">
        <f t="shared" si="18"/>
        <v>5.6272322085980082E-4</v>
      </c>
      <c r="S111">
        <v>5061339</v>
      </c>
      <c r="T111">
        <v>744</v>
      </c>
      <c r="U111" s="3">
        <f t="shared" si="19"/>
        <v>1.6179442191983868E-4</v>
      </c>
      <c r="V111">
        <v>29.59</v>
      </c>
      <c r="W111">
        <v>4.13</v>
      </c>
      <c r="X111" s="3">
        <f t="shared" si="20"/>
        <v>0.19676036207717962</v>
      </c>
    </row>
    <row r="112" spans="1:24" x14ac:dyDescent="0.25">
      <c r="A112">
        <v>1</v>
      </c>
      <c r="B112">
        <v>1</v>
      </c>
      <c r="C112">
        <v>2009</v>
      </c>
      <c r="D112">
        <v>69195882.509999901</v>
      </c>
      <c r="E112">
        <v>-4214090.0532</v>
      </c>
      <c r="F112" s="3">
        <f t="shared" si="14"/>
        <v>-6.4170579512407538E-2</v>
      </c>
      <c r="G112">
        <v>12775006.6601</v>
      </c>
      <c r="H112">
        <v>197088.69779999999</v>
      </c>
      <c r="I112" s="3">
        <f t="shared" si="15"/>
        <v>1.6379811610865738E-2</v>
      </c>
      <c r="J112">
        <v>12.829659765000001</v>
      </c>
      <c r="K112">
        <v>1.599580765</v>
      </c>
      <c r="L112" s="3">
        <f t="shared" si="16"/>
        <v>0.14548037488812035</v>
      </c>
      <c r="M112">
        <v>93.01</v>
      </c>
      <c r="N112">
        <v>3.62</v>
      </c>
      <c r="O112" s="3">
        <f t="shared" si="17"/>
        <v>4.1352524560201095E-2</v>
      </c>
      <c r="P112">
        <v>27070581.920000002</v>
      </c>
      <c r="Q112">
        <v>-225151.83</v>
      </c>
      <c r="R112" s="3">
        <f t="shared" si="18"/>
        <v>-8.2529923006508712E-3</v>
      </c>
      <c r="S112">
        <v>5062083</v>
      </c>
      <c r="T112">
        <v>744</v>
      </c>
      <c r="U112" s="3">
        <f t="shared" si="19"/>
        <v>1.4701828539924653E-4</v>
      </c>
      <c r="V112">
        <v>21.38</v>
      </c>
      <c r="W112">
        <v>-8.2099999999999902</v>
      </c>
      <c r="X112" s="3">
        <f t="shared" si="20"/>
        <v>-0.32246661429693724</v>
      </c>
    </row>
    <row r="113" spans="1:24" x14ac:dyDescent="0.25">
      <c r="A113">
        <v>1</v>
      </c>
      <c r="B113">
        <v>1</v>
      </c>
      <c r="C113">
        <v>2010</v>
      </c>
      <c r="D113">
        <v>70843375.425400004</v>
      </c>
      <c r="E113">
        <v>1647492.91539999</v>
      </c>
      <c r="F113" s="3">
        <f t="shared" si="14"/>
        <v>2.2442358413656032E-2</v>
      </c>
      <c r="G113">
        <v>22737507.7478</v>
      </c>
      <c r="H113">
        <v>9962501.0876999907</v>
      </c>
      <c r="I113" s="3">
        <f t="shared" si="15"/>
        <v>0.79206281338141638</v>
      </c>
      <c r="J113">
        <v>12.570453886999999</v>
      </c>
      <c r="K113">
        <v>-0.259205878</v>
      </c>
      <c r="L113" s="3">
        <f t="shared" si="16"/>
        <v>-2.3081393995536451E-2</v>
      </c>
      <c r="M113">
        <v>91.59</v>
      </c>
      <c r="N113">
        <v>-1.42</v>
      </c>
      <c r="O113" s="3">
        <f t="shared" si="17"/>
        <v>-1.5885445799306411E-2</v>
      </c>
      <c r="P113">
        <v>26940900.079999998</v>
      </c>
      <c r="Q113">
        <v>-129681.83999999901</v>
      </c>
      <c r="R113" s="3">
        <f t="shared" si="18"/>
        <v>-4.7509930008750546E-3</v>
      </c>
      <c r="S113">
        <v>5062827</v>
      </c>
      <c r="T113">
        <v>744</v>
      </c>
      <c r="U113" s="3">
        <f t="shared" si="19"/>
        <v>1.4699667420024621E-4</v>
      </c>
      <c r="V113">
        <v>25.34</v>
      </c>
      <c r="W113">
        <v>3.9599999999999902</v>
      </c>
      <c r="X113" s="3">
        <f t="shared" si="20"/>
        <v>0.13382899628252756</v>
      </c>
    </row>
    <row r="114" spans="1:24" x14ac:dyDescent="0.25">
      <c r="A114">
        <v>1</v>
      </c>
      <c r="B114">
        <v>1</v>
      </c>
      <c r="C114">
        <v>2011</v>
      </c>
      <c r="D114">
        <v>74448940.667599902</v>
      </c>
      <c r="E114">
        <v>3605565.2422000002</v>
      </c>
      <c r="F114" s="3">
        <f t="shared" si="14"/>
        <v>5.2106644375536922E-2</v>
      </c>
      <c r="G114">
        <v>24607573.264600001</v>
      </c>
      <c r="H114">
        <v>1870065.5168000001</v>
      </c>
      <c r="I114" s="3">
        <f t="shared" si="15"/>
        <v>0.14638469995015735</v>
      </c>
      <c r="J114">
        <v>12.678972941</v>
      </c>
      <c r="K114">
        <v>0.108519053999999</v>
      </c>
      <c r="L114" s="3">
        <f t="shared" si="16"/>
        <v>8.458451431116263E-3</v>
      </c>
      <c r="M114">
        <v>94.17</v>
      </c>
      <c r="N114">
        <v>2.58</v>
      </c>
      <c r="O114" s="3">
        <f t="shared" si="17"/>
        <v>2.7738952800774111E-2</v>
      </c>
      <c r="P114">
        <v>27055546.84</v>
      </c>
      <c r="Q114">
        <v>114646.75999999901</v>
      </c>
      <c r="R114" s="3">
        <f t="shared" si="18"/>
        <v>4.2351051166468236E-3</v>
      </c>
      <c r="S114">
        <v>5063571</v>
      </c>
      <c r="T114">
        <v>744</v>
      </c>
      <c r="U114" s="3">
        <f t="shared" si="19"/>
        <v>1.4697506935386085E-4</v>
      </c>
      <c r="V114">
        <v>32.19</v>
      </c>
      <c r="W114">
        <v>6.85</v>
      </c>
      <c r="X114" s="3">
        <f t="shared" si="20"/>
        <v>0.32039289055191766</v>
      </c>
    </row>
    <row r="115" spans="1:24" x14ac:dyDescent="0.25">
      <c r="A115">
        <v>1</v>
      </c>
      <c r="B115">
        <v>1</v>
      </c>
      <c r="C115">
        <v>2012</v>
      </c>
      <c r="D115">
        <v>77564693.127399996</v>
      </c>
      <c r="E115">
        <v>3115752.4597999998</v>
      </c>
      <c r="F115" s="3">
        <f t="shared" si="14"/>
        <v>4.3980858352535332E-2</v>
      </c>
      <c r="G115">
        <v>24891525.605299901</v>
      </c>
      <c r="H115">
        <v>283952.34069999901</v>
      </c>
      <c r="I115" s="3">
        <f t="shared" si="15"/>
        <v>1.2488279007952102E-2</v>
      </c>
      <c r="J115">
        <v>12.734261002</v>
      </c>
      <c r="K115">
        <v>5.5288061000000603E-2</v>
      </c>
      <c r="L115" s="3">
        <f t="shared" si="16"/>
        <v>4.3982549474349463E-3</v>
      </c>
      <c r="M115">
        <v>92.979999999999905</v>
      </c>
      <c r="N115">
        <v>-1.19</v>
      </c>
      <c r="O115" s="3">
        <f t="shared" si="17"/>
        <v>-1.2992684790916038E-2</v>
      </c>
      <c r="P115">
        <v>27224545.1599999</v>
      </c>
      <c r="Q115">
        <v>168998.32</v>
      </c>
      <c r="R115" s="3">
        <f t="shared" si="18"/>
        <v>6.2729277603259656E-3</v>
      </c>
      <c r="S115">
        <v>5067411</v>
      </c>
      <c r="T115">
        <v>3840</v>
      </c>
      <c r="U115" s="3">
        <f t="shared" si="19"/>
        <v>7.5846952700536676E-4</v>
      </c>
      <c r="V115">
        <v>33.19</v>
      </c>
      <c r="W115">
        <v>1</v>
      </c>
      <c r="X115" s="3">
        <f t="shared" si="20"/>
        <v>3.9463299131807419E-2</v>
      </c>
    </row>
    <row r="116" spans="1:24" x14ac:dyDescent="0.25">
      <c r="A116">
        <v>1</v>
      </c>
      <c r="B116">
        <v>1</v>
      </c>
      <c r="C116">
        <v>2013</v>
      </c>
      <c r="D116">
        <v>77340454.831400007</v>
      </c>
      <c r="E116">
        <v>-224238.296</v>
      </c>
      <c r="F116" s="3">
        <f t="shared" si="14"/>
        <v>-3.0119743006308251E-3</v>
      </c>
      <c r="G116">
        <v>25620230.593699999</v>
      </c>
      <c r="H116">
        <v>728704.98840000096</v>
      </c>
      <c r="I116" s="3">
        <f t="shared" si="15"/>
        <v>2.9613037440319335E-2</v>
      </c>
      <c r="J116">
        <v>12.488313778999901</v>
      </c>
      <c r="K116">
        <v>-0.24594722299999999</v>
      </c>
      <c r="L116" s="3">
        <f t="shared" si="16"/>
        <v>-1.9398039899957541E-2</v>
      </c>
      <c r="M116">
        <v>95.22</v>
      </c>
      <c r="N116">
        <v>2.23999999999999</v>
      </c>
      <c r="O116" s="3">
        <f t="shared" si="17"/>
        <v>2.3786768609960603E-2</v>
      </c>
      <c r="P116">
        <v>27474362.4099999</v>
      </c>
      <c r="Q116">
        <v>249817.25</v>
      </c>
      <c r="R116" s="3">
        <f t="shared" si="18"/>
        <v>9.2334947608843088E-3</v>
      </c>
      <c r="S116">
        <v>5072491</v>
      </c>
      <c r="T116">
        <v>5080</v>
      </c>
      <c r="U116" s="3">
        <f t="shared" si="19"/>
        <v>1.0032445481657115E-3</v>
      </c>
      <c r="V116">
        <v>32.22</v>
      </c>
      <c r="W116">
        <v>-0.97</v>
      </c>
      <c r="X116" s="3">
        <f t="shared" si="20"/>
        <v>-3.0133581857719791E-2</v>
      </c>
    </row>
    <row r="117" spans="1:24" x14ac:dyDescent="0.25">
      <c r="A117">
        <v>1</v>
      </c>
      <c r="B117">
        <v>1</v>
      </c>
      <c r="C117">
        <v>2014</v>
      </c>
      <c r="D117">
        <v>80703668.145899996</v>
      </c>
      <c r="E117">
        <v>-11248860.9955</v>
      </c>
      <c r="F117" s="3">
        <f t="shared" si="14"/>
        <v>-0.14502553342180763</v>
      </c>
      <c r="G117">
        <v>27907998.6864</v>
      </c>
      <c r="H117">
        <v>-5995655.7083000001</v>
      </c>
      <c r="I117" s="3">
        <f t="shared" si="15"/>
        <v>-0.24087136334557999</v>
      </c>
      <c r="J117">
        <v>13.247437570999899</v>
      </c>
      <c r="K117">
        <v>7.1848630000000899E-3</v>
      </c>
      <c r="L117" s="3">
        <f t="shared" si="16"/>
        <v>5.6421515146200154E-4</v>
      </c>
      <c r="M117">
        <v>101.3</v>
      </c>
      <c r="N117">
        <v>-1.92</v>
      </c>
      <c r="O117" s="3">
        <f t="shared" si="17"/>
        <v>-2.0649602064960228E-2</v>
      </c>
      <c r="P117">
        <v>29071033.079999998</v>
      </c>
      <c r="Q117">
        <v>104829.26</v>
      </c>
      <c r="R117" s="3">
        <f t="shared" si="18"/>
        <v>3.8505421994716031E-3</v>
      </c>
      <c r="S117">
        <v>5346897</v>
      </c>
      <c r="T117">
        <v>9231.25</v>
      </c>
      <c r="U117" s="3">
        <f t="shared" si="19"/>
        <v>1.8216896162557171E-3</v>
      </c>
      <c r="V117">
        <v>34.719999999999899</v>
      </c>
      <c r="W117">
        <v>-0.89999999999999902</v>
      </c>
      <c r="X117" s="3">
        <f t="shared" si="20"/>
        <v>-2.7116601385959598E-2</v>
      </c>
    </row>
    <row r="118" spans="1:24" x14ac:dyDescent="0.25">
      <c r="A118">
        <v>1</v>
      </c>
      <c r="B118">
        <v>1</v>
      </c>
      <c r="C118">
        <v>2015</v>
      </c>
      <c r="D118">
        <v>85957306.837599993</v>
      </c>
      <c r="E118">
        <v>5253638.6916999901</v>
      </c>
      <c r="F118" s="3">
        <f t="shared" si="14"/>
        <v>6.7928727638759984E-2</v>
      </c>
      <c r="G118">
        <v>29377514.8726</v>
      </c>
      <c r="H118">
        <v>1469516.1862000001</v>
      </c>
      <c r="I118" s="3">
        <f t="shared" si="15"/>
        <v>5.7357648707555088E-2</v>
      </c>
      <c r="J118">
        <v>13.774253203999899</v>
      </c>
      <c r="K118">
        <v>0.52681563300000001</v>
      </c>
      <c r="L118" s="3">
        <f t="shared" si="16"/>
        <v>4.2184689007885329E-2</v>
      </c>
      <c r="M118">
        <v>103.18</v>
      </c>
      <c r="N118">
        <v>1.88</v>
      </c>
      <c r="O118" s="3">
        <f t="shared" si="17"/>
        <v>1.974375131274942E-2</v>
      </c>
      <c r="P118">
        <v>29239637.489999998</v>
      </c>
      <c r="Q118">
        <v>168604.41</v>
      </c>
      <c r="R118" s="3">
        <f t="shared" si="18"/>
        <v>6.1367906371735384E-3</v>
      </c>
      <c r="S118">
        <v>5363873</v>
      </c>
      <c r="T118">
        <v>16976</v>
      </c>
      <c r="U118" s="3">
        <f t="shared" si="19"/>
        <v>3.3466791759709383E-3</v>
      </c>
      <c r="V118">
        <v>25.18</v>
      </c>
      <c r="W118">
        <v>-9.5399999999999991</v>
      </c>
      <c r="X118" s="3">
        <f t="shared" si="20"/>
        <v>-0.2960893854748603</v>
      </c>
    </row>
    <row r="119" spans="1:24" x14ac:dyDescent="0.25">
      <c r="A119">
        <v>1</v>
      </c>
      <c r="B119">
        <v>1</v>
      </c>
      <c r="C119">
        <v>2016</v>
      </c>
      <c r="D119">
        <v>84504721.840999901</v>
      </c>
      <c r="E119">
        <v>-1452584.9965999899</v>
      </c>
      <c r="F119" s="3">
        <f t="shared" si="14"/>
        <v>-1.7998995956093798E-2</v>
      </c>
      <c r="G119">
        <v>29481153.664700001</v>
      </c>
      <c r="H119">
        <v>103638.792100001</v>
      </c>
      <c r="I119" s="3">
        <f t="shared" si="15"/>
        <v>3.7135873935133078E-3</v>
      </c>
      <c r="J119">
        <v>15.028859154999999</v>
      </c>
      <c r="K119">
        <v>1.2546059510000001</v>
      </c>
      <c r="L119" s="3">
        <f t="shared" si="16"/>
        <v>9.4705556774728319E-2</v>
      </c>
      <c r="M119">
        <v>98.08</v>
      </c>
      <c r="N119">
        <v>-5.0999999999999996</v>
      </c>
      <c r="O119" s="3">
        <f t="shared" si="17"/>
        <v>-5.0345508390918066E-2</v>
      </c>
      <c r="P119">
        <v>29370724.940000001</v>
      </c>
      <c r="Q119">
        <v>131087.44999999899</v>
      </c>
      <c r="R119" s="3">
        <f t="shared" si="18"/>
        <v>4.5092119581461743E-3</v>
      </c>
      <c r="S119">
        <v>5370860</v>
      </c>
      <c r="T119">
        <v>6987</v>
      </c>
      <c r="U119" s="3">
        <f t="shared" si="19"/>
        <v>1.3067392171571661E-3</v>
      </c>
      <c r="V119">
        <v>22.63</v>
      </c>
      <c r="W119">
        <v>-2.5499999999999901</v>
      </c>
      <c r="X119" s="3">
        <f t="shared" si="20"/>
        <v>-7.3444700460829418E-2</v>
      </c>
    </row>
    <row r="120" spans="1:24" x14ac:dyDescent="0.25">
      <c r="A120">
        <v>1</v>
      </c>
      <c r="B120">
        <v>1</v>
      </c>
      <c r="C120">
        <v>2017</v>
      </c>
      <c r="D120">
        <v>83912241.668200001</v>
      </c>
      <c r="E120">
        <v>-592480.17279999703</v>
      </c>
      <c r="F120" s="3">
        <f t="shared" si="14"/>
        <v>-6.892726105523243E-3</v>
      </c>
      <c r="G120">
        <v>29827674.417399898</v>
      </c>
      <c r="H120">
        <v>346520.75269999902</v>
      </c>
      <c r="I120" s="3">
        <f t="shared" si="15"/>
        <v>1.1795441316351579E-2</v>
      </c>
      <c r="J120">
        <v>14.698559967</v>
      </c>
      <c r="K120">
        <v>-0.33029918799999902</v>
      </c>
      <c r="L120" s="3">
        <f t="shared" si="16"/>
        <v>-2.39794624875985E-2</v>
      </c>
      <c r="M120">
        <v>94.63</v>
      </c>
      <c r="N120">
        <v>-3.44999999999999</v>
      </c>
      <c r="O120" s="3">
        <f t="shared" si="17"/>
        <v>-3.3436712541190051E-2</v>
      </c>
      <c r="P120">
        <v>29579709.329999998</v>
      </c>
      <c r="Q120">
        <v>208984.39</v>
      </c>
      <c r="R120" s="3">
        <f t="shared" si="18"/>
        <v>7.1472975706854437E-3</v>
      </c>
      <c r="S120">
        <v>5377281</v>
      </c>
      <c r="T120">
        <v>6421</v>
      </c>
      <c r="U120" s="3">
        <f t="shared" si="19"/>
        <v>1.1970827795512683E-3</v>
      </c>
      <c r="V120">
        <v>25.57</v>
      </c>
      <c r="W120">
        <v>2.94</v>
      </c>
      <c r="X120" s="3">
        <f t="shared" si="20"/>
        <v>0.11675933280381255</v>
      </c>
    </row>
    <row r="121" spans="1:24" x14ac:dyDescent="0.25">
      <c r="A121">
        <v>1</v>
      </c>
      <c r="B121">
        <v>1</v>
      </c>
      <c r="C121">
        <v>2018</v>
      </c>
      <c r="D121">
        <v>81434164.0704</v>
      </c>
      <c r="E121">
        <v>-2478077.5978000001</v>
      </c>
      <c r="F121" s="3">
        <f t="shared" si="14"/>
        <v>-2.9324723445189656E-2</v>
      </c>
      <c r="G121">
        <v>28883193.716899998</v>
      </c>
      <c r="H121">
        <v>-944480.70050000097</v>
      </c>
      <c r="I121" s="3">
        <f t="shared" si="15"/>
        <v>-3.2036761900227077E-2</v>
      </c>
      <c r="J121">
        <v>16.3765939449999</v>
      </c>
      <c r="K121">
        <v>1.67803397799999</v>
      </c>
      <c r="L121" s="3">
        <f t="shared" si="16"/>
        <v>0.11165411563802695</v>
      </c>
      <c r="M121">
        <v>90.8</v>
      </c>
      <c r="N121">
        <v>-3.83</v>
      </c>
      <c r="O121" s="3">
        <f t="shared" si="17"/>
        <v>-3.9049755301794456E-2</v>
      </c>
      <c r="P121">
        <v>29730673.140000001</v>
      </c>
      <c r="Q121">
        <v>150963.81</v>
      </c>
      <c r="R121" s="3">
        <f t="shared" si="18"/>
        <v>5.1399415679523226E-3</v>
      </c>
      <c r="S121">
        <v>5383843.5</v>
      </c>
      <c r="T121">
        <v>6562.5</v>
      </c>
      <c r="U121" s="3">
        <f t="shared" si="19"/>
        <v>1.2218713576596671E-3</v>
      </c>
      <c r="V121">
        <v>28.67</v>
      </c>
      <c r="W121">
        <v>3.0999999999999899</v>
      </c>
      <c r="X121" s="3">
        <f t="shared" si="20"/>
        <v>0.13698630136986256</v>
      </c>
    </row>
    <row r="122" spans="1:24" x14ac:dyDescent="0.25">
      <c r="A122">
        <v>2</v>
      </c>
      <c r="B122">
        <v>1</v>
      </c>
      <c r="C122">
        <v>2002</v>
      </c>
      <c r="D122">
        <v>24668363.1529999</v>
      </c>
      <c r="F122" s="3">
        <f t="shared" si="14"/>
        <v>0</v>
      </c>
      <c r="G122">
        <v>7490264.5609999998</v>
      </c>
      <c r="I122" s="3">
        <f t="shared" si="15"/>
        <v>0</v>
      </c>
      <c r="J122">
        <v>1.2537803460000001</v>
      </c>
      <c r="L122" s="3">
        <f t="shared" si="16"/>
        <v>0</v>
      </c>
      <c r="M122">
        <v>19.86</v>
      </c>
      <c r="O122" s="3">
        <f t="shared" si="17"/>
        <v>0</v>
      </c>
      <c r="P122">
        <v>8809398.7089000009</v>
      </c>
      <c r="R122" s="3">
        <f t="shared" si="18"/>
        <v>0</v>
      </c>
      <c r="S122">
        <v>1553910</v>
      </c>
      <c r="U122" s="3">
        <f t="shared" si="19"/>
        <v>0</v>
      </c>
      <c r="V122">
        <v>4.08</v>
      </c>
      <c r="X122" s="3">
        <f t="shared" si="20"/>
        <v>0</v>
      </c>
    </row>
    <row r="123" spans="1:24" x14ac:dyDescent="0.25">
      <c r="A123">
        <v>2</v>
      </c>
      <c r="B123">
        <v>1</v>
      </c>
      <c r="C123">
        <v>2003</v>
      </c>
      <c r="D123">
        <v>25149939.629999999</v>
      </c>
      <c r="E123">
        <v>481576.477000001</v>
      </c>
      <c r="F123" s="3">
        <f t="shared" si="14"/>
        <v>5.9136909244095291E-3</v>
      </c>
      <c r="G123">
        <v>7771882.29</v>
      </c>
      <c r="H123">
        <v>281617.72899999999</v>
      </c>
      <c r="I123" s="3">
        <f t="shared" si="15"/>
        <v>9.7502281693738445E-3</v>
      </c>
      <c r="J123">
        <v>2.0900467909999998</v>
      </c>
      <c r="K123">
        <v>0.83626644500000002</v>
      </c>
      <c r="L123" s="3">
        <f t="shared" si="16"/>
        <v>5.106473591569563E-2</v>
      </c>
      <c r="M123">
        <v>19.670000000000002</v>
      </c>
      <c r="N123">
        <v>-0.189999999999999</v>
      </c>
      <c r="O123" s="3">
        <f t="shared" si="17"/>
        <v>-2.0925110132158481E-3</v>
      </c>
      <c r="P123">
        <v>9004726.7954999991</v>
      </c>
      <c r="Q123">
        <v>195328.08659999899</v>
      </c>
      <c r="R123" s="3">
        <f t="shared" si="18"/>
        <v>6.5699180667793981E-3</v>
      </c>
      <c r="S123">
        <v>1537946</v>
      </c>
      <c r="T123">
        <v>-15964</v>
      </c>
      <c r="U123" s="3">
        <f t="shared" si="19"/>
        <v>-2.9651679139633237E-3</v>
      </c>
      <c r="V123">
        <v>4.6900000000000004</v>
      </c>
      <c r="W123">
        <v>0.61</v>
      </c>
      <c r="X123" s="3">
        <f t="shared" si="20"/>
        <v>2.1276595744680851E-2</v>
      </c>
    </row>
    <row r="124" spans="1:24" x14ac:dyDescent="0.25">
      <c r="A124">
        <v>2</v>
      </c>
      <c r="B124">
        <v>1</v>
      </c>
      <c r="C124">
        <v>2004</v>
      </c>
      <c r="D124">
        <v>26852144.5</v>
      </c>
      <c r="E124">
        <v>1702204.8699999901</v>
      </c>
      <c r="F124" s="3">
        <f t="shared" si="14"/>
        <v>6.9003559719080357E-2</v>
      </c>
      <c r="G124">
        <v>7122175.091</v>
      </c>
      <c r="H124">
        <v>-649707.19900000002</v>
      </c>
      <c r="I124" s="3">
        <f t="shared" si="15"/>
        <v>-8.6740220416628364E-2</v>
      </c>
      <c r="J124">
        <v>2.1730807589999999</v>
      </c>
      <c r="K124">
        <v>8.3033967999999805E-2</v>
      </c>
      <c r="L124" s="3">
        <f t="shared" si="16"/>
        <v>6.6226885965238916E-2</v>
      </c>
      <c r="M124">
        <v>19.52</v>
      </c>
      <c r="N124">
        <v>-0.15</v>
      </c>
      <c r="O124" s="3">
        <f t="shared" si="17"/>
        <v>-7.5528700906344406E-3</v>
      </c>
      <c r="P124">
        <v>9239900.25</v>
      </c>
      <c r="Q124">
        <v>235173.45449999999</v>
      </c>
      <c r="R124" s="3">
        <f t="shared" si="18"/>
        <v>2.6695744201293538E-2</v>
      </c>
      <c r="S124">
        <v>1521982</v>
      </c>
      <c r="T124">
        <v>-15964</v>
      </c>
      <c r="U124" s="3">
        <f t="shared" si="19"/>
        <v>-1.0273439259673984E-2</v>
      </c>
      <c r="V124">
        <v>5.56</v>
      </c>
      <c r="W124">
        <v>0.869999999999999</v>
      </c>
      <c r="X124" s="3">
        <f t="shared" si="20"/>
        <v>0.2132352941176468</v>
      </c>
    </row>
    <row r="125" spans="1:24" x14ac:dyDescent="0.25">
      <c r="A125">
        <v>2</v>
      </c>
      <c r="B125">
        <v>1</v>
      </c>
      <c r="C125">
        <v>2005</v>
      </c>
      <c r="D125">
        <v>29604627.710000001</v>
      </c>
      <c r="E125">
        <v>2752483.21</v>
      </c>
      <c r="F125" s="3">
        <f t="shared" si="14"/>
        <v>0.10944293507236542</v>
      </c>
      <c r="G125">
        <v>7293489.5410000002</v>
      </c>
      <c r="H125">
        <v>171314.45</v>
      </c>
      <c r="I125" s="3">
        <f t="shared" si="15"/>
        <v>2.2042851861051541E-2</v>
      </c>
      <c r="J125">
        <v>2.07138451099999</v>
      </c>
      <c r="K125">
        <v>-0.101696247999999</v>
      </c>
      <c r="L125" s="3">
        <f t="shared" si="16"/>
        <v>-4.8657402522238082E-2</v>
      </c>
      <c r="M125">
        <v>19.32</v>
      </c>
      <c r="N125">
        <v>-0.19999999999999901</v>
      </c>
      <c r="O125" s="3">
        <f t="shared" si="17"/>
        <v>-1.0167768174885562E-2</v>
      </c>
      <c r="P125">
        <v>9457332.0800000001</v>
      </c>
      <c r="Q125">
        <v>217431.83</v>
      </c>
      <c r="R125" s="3">
        <f t="shared" si="18"/>
        <v>2.4146410539480093E-2</v>
      </c>
      <c r="S125">
        <v>1506018</v>
      </c>
      <c r="T125">
        <v>-15964</v>
      </c>
      <c r="U125" s="3">
        <f t="shared" si="19"/>
        <v>-1.0380078364259863E-2</v>
      </c>
      <c r="V125">
        <v>6.85</v>
      </c>
      <c r="W125">
        <v>1.28999999999999</v>
      </c>
      <c r="X125" s="3">
        <f t="shared" si="20"/>
        <v>0.275053304904049</v>
      </c>
    </row>
    <row r="126" spans="1:24" x14ac:dyDescent="0.25">
      <c r="A126">
        <v>2</v>
      </c>
      <c r="B126">
        <v>1</v>
      </c>
      <c r="C126">
        <v>2006</v>
      </c>
      <c r="D126">
        <v>34752825.408</v>
      </c>
      <c r="E126">
        <v>-11243248.971999999</v>
      </c>
      <c r="F126" s="3">
        <f t="shared" si="14"/>
        <v>-0.41870953629048135</v>
      </c>
      <c r="G126">
        <v>8072979.2960000001</v>
      </c>
      <c r="H126">
        <v>-11940184.185000001</v>
      </c>
      <c r="I126" s="3">
        <f t="shared" si="15"/>
        <v>-1.6764800124175998</v>
      </c>
      <c r="J126">
        <v>16.427768004000001</v>
      </c>
      <c r="K126">
        <v>11.453219993999999</v>
      </c>
      <c r="L126" s="3">
        <f t="shared" si="16"/>
        <v>5.2704990123194957</v>
      </c>
      <c r="M126">
        <v>31.61</v>
      </c>
      <c r="N126">
        <v>4.0699999999999896</v>
      </c>
      <c r="O126" s="3">
        <f t="shared" si="17"/>
        <v>0.2085040983606552</v>
      </c>
      <c r="P126">
        <v>13055749.33</v>
      </c>
      <c r="Q126">
        <v>-1099762.02999999</v>
      </c>
      <c r="R126" s="3">
        <f t="shared" si="18"/>
        <v>-0.1190231496276153</v>
      </c>
      <c r="S126">
        <v>1927924</v>
      </c>
      <c r="T126">
        <v>-14882.5</v>
      </c>
      <c r="U126" s="3">
        <f t="shared" si="19"/>
        <v>-9.7783679439047248E-3</v>
      </c>
      <c r="V126">
        <v>13.12</v>
      </c>
      <c r="W126">
        <v>0.16</v>
      </c>
      <c r="X126" s="3">
        <f t="shared" si="20"/>
        <v>2.8776978417266189E-2</v>
      </c>
    </row>
    <row r="127" spans="1:24" x14ac:dyDescent="0.25">
      <c r="A127">
        <v>2</v>
      </c>
      <c r="B127">
        <v>1</v>
      </c>
      <c r="C127">
        <v>2007</v>
      </c>
      <c r="D127">
        <v>38056500.500500001</v>
      </c>
      <c r="E127">
        <v>-6254027.9074999997</v>
      </c>
      <c r="F127" s="3">
        <f t="shared" si="14"/>
        <v>-0.21125169918578246</v>
      </c>
      <c r="G127">
        <v>9921338.1189999897</v>
      </c>
      <c r="H127">
        <v>-4892951.1769999899</v>
      </c>
      <c r="I127" s="3">
        <f t="shared" si="15"/>
        <v>-0.67086559177119542</v>
      </c>
      <c r="J127">
        <v>10.5777848749999</v>
      </c>
      <c r="K127">
        <v>-6.9127132119999999</v>
      </c>
      <c r="L127" s="3">
        <f t="shared" si="16"/>
        <v>-3.3372428804455962</v>
      </c>
      <c r="M127">
        <v>35.03</v>
      </c>
      <c r="N127">
        <v>-0.66000000000000103</v>
      </c>
      <c r="O127" s="3">
        <f t="shared" si="17"/>
        <v>-3.4161490683229864E-2</v>
      </c>
      <c r="P127">
        <v>15513667.24</v>
      </c>
      <c r="Q127">
        <v>-443624.31999999902</v>
      </c>
      <c r="R127" s="3">
        <f t="shared" si="18"/>
        <v>-4.6907977455730727E-2</v>
      </c>
      <c r="S127">
        <v>2044380</v>
      </c>
      <c r="T127">
        <v>-12812</v>
      </c>
      <c r="U127" s="3">
        <f t="shared" si="19"/>
        <v>-8.5072024371554648E-3</v>
      </c>
      <c r="V127">
        <v>17.119999999999902</v>
      </c>
      <c r="W127">
        <v>1.27999999999999</v>
      </c>
      <c r="X127" s="3">
        <f t="shared" si="20"/>
        <v>0.18686131386861168</v>
      </c>
    </row>
    <row r="128" spans="1:24" x14ac:dyDescent="0.25">
      <c r="A128">
        <v>2</v>
      </c>
      <c r="B128">
        <v>1</v>
      </c>
      <c r="C128">
        <v>2008</v>
      </c>
      <c r="D128">
        <v>43978235.512999997</v>
      </c>
      <c r="E128">
        <v>5921735.0124999899</v>
      </c>
      <c r="F128" s="3">
        <f t="shared" si="14"/>
        <v>0.17039578632754343</v>
      </c>
      <c r="G128">
        <v>12312317.0515</v>
      </c>
      <c r="H128">
        <v>2390978.9325000001</v>
      </c>
      <c r="I128" s="3">
        <f t="shared" si="15"/>
        <v>0.29617057654101531</v>
      </c>
      <c r="J128">
        <v>11.527848734999999</v>
      </c>
      <c r="K128">
        <v>0.95006385999999898</v>
      </c>
      <c r="L128" s="3">
        <f t="shared" si="16"/>
        <v>5.7832802348357228E-2</v>
      </c>
      <c r="M128">
        <v>37.630000000000003</v>
      </c>
      <c r="N128">
        <v>2.6</v>
      </c>
      <c r="O128" s="3">
        <f t="shared" si="17"/>
        <v>8.225245175577349E-2</v>
      </c>
      <c r="P128">
        <v>15582393.41</v>
      </c>
      <c r="Q128">
        <v>68726.169999999896</v>
      </c>
      <c r="R128" s="3">
        <f t="shared" si="18"/>
        <v>5.2640540395546866E-3</v>
      </c>
      <c r="S128">
        <v>2015158</v>
      </c>
      <c r="T128">
        <v>-29222</v>
      </c>
      <c r="U128" s="3">
        <f t="shared" si="19"/>
        <v>-1.5157236488575275E-2</v>
      </c>
      <c r="V128">
        <v>19.84</v>
      </c>
      <c r="W128">
        <v>2.71999999999999</v>
      </c>
      <c r="X128" s="3">
        <f t="shared" si="20"/>
        <v>0.20731707317073095</v>
      </c>
    </row>
    <row r="129" spans="1:24" x14ac:dyDescent="0.25">
      <c r="A129">
        <v>2</v>
      </c>
      <c r="B129">
        <v>1</v>
      </c>
      <c r="C129">
        <v>2009</v>
      </c>
      <c r="D129">
        <v>39580423.072999999</v>
      </c>
      <c r="E129">
        <v>-14036553.439999999</v>
      </c>
      <c r="F129" s="3">
        <f t="shared" si="14"/>
        <v>-0.36883458161938937</v>
      </c>
      <c r="G129">
        <v>13193035.450999999</v>
      </c>
      <c r="H129">
        <v>-4816626.6004999997</v>
      </c>
      <c r="I129" s="3">
        <f t="shared" si="15"/>
        <v>-0.48548154923536524</v>
      </c>
      <c r="J129">
        <v>16.618543721999998</v>
      </c>
      <c r="K129">
        <v>4.7925274150000003</v>
      </c>
      <c r="L129" s="3">
        <f t="shared" si="16"/>
        <v>0.45307476675262276</v>
      </c>
      <c r="M129">
        <v>41.76</v>
      </c>
      <c r="N129">
        <v>-0.71999999999999897</v>
      </c>
      <c r="O129" s="3">
        <f t="shared" si="17"/>
        <v>-2.0553811019126435E-2</v>
      </c>
      <c r="P129">
        <v>16712390.16</v>
      </c>
      <c r="Q129">
        <v>-198132.66</v>
      </c>
      <c r="R129" s="3">
        <f t="shared" si="18"/>
        <v>-1.2771490901206155E-2</v>
      </c>
      <c r="S129">
        <v>2236673</v>
      </c>
      <c r="T129">
        <v>-23795</v>
      </c>
      <c r="U129" s="3">
        <f t="shared" si="19"/>
        <v>-1.1639225584284723E-2</v>
      </c>
      <c r="V129">
        <v>16.62</v>
      </c>
      <c r="W129">
        <v>-5.7999999999999901</v>
      </c>
      <c r="X129" s="3">
        <f t="shared" si="20"/>
        <v>-0.3387850467289733</v>
      </c>
    </row>
    <row r="130" spans="1:24" x14ac:dyDescent="0.25">
      <c r="A130">
        <v>2</v>
      </c>
      <c r="B130">
        <v>1</v>
      </c>
      <c r="C130">
        <v>2010</v>
      </c>
      <c r="D130">
        <v>37500188.877999999</v>
      </c>
      <c r="E130">
        <v>-2080234.1949999901</v>
      </c>
      <c r="F130" s="3">
        <f t="shared" si="14"/>
        <v>-4.7301447425853897E-2</v>
      </c>
      <c r="G130">
        <v>13995435.241</v>
      </c>
      <c r="H130">
        <v>802399.78999999899</v>
      </c>
      <c r="I130" s="3">
        <f t="shared" si="15"/>
        <v>6.5170494444199131E-2</v>
      </c>
      <c r="J130">
        <v>14.483202721</v>
      </c>
      <c r="K130">
        <v>-2.1353410009999898</v>
      </c>
      <c r="L130" s="3">
        <f t="shared" si="16"/>
        <v>-0.18523325991577475</v>
      </c>
      <c r="M130">
        <v>43.61</v>
      </c>
      <c r="N130">
        <v>1.85</v>
      </c>
      <c r="O130" s="3">
        <f t="shared" si="17"/>
        <v>4.9162901939941536E-2</v>
      </c>
      <c r="P130">
        <v>17041270.739999998</v>
      </c>
      <c r="Q130">
        <v>328880.58</v>
      </c>
      <c r="R130" s="3">
        <f t="shared" si="18"/>
        <v>2.1105909172395874E-2</v>
      </c>
      <c r="S130">
        <v>2204300</v>
      </c>
      <c r="T130">
        <v>-32373</v>
      </c>
      <c r="U130" s="3">
        <f t="shared" si="19"/>
        <v>-1.6064745295406118E-2</v>
      </c>
      <c r="V130">
        <v>19.729999999999901</v>
      </c>
      <c r="W130">
        <v>3.11</v>
      </c>
      <c r="X130" s="3">
        <f t="shared" si="20"/>
        <v>0.1567540322580645</v>
      </c>
    </row>
    <row r="131" spans="1:24" x14ac:dyDescent="0.25">
      <c r="A131">
        <v>2</v>
      </c>
      <c r="B131">
        <v>1</v>
      </c>
      <c r="C131">
        <v>2011</v>
      </c>
      <c r="D131">
        <v>41050749.891000003</v>
      </c>
      <c r="E131">
        <v>-9806790.9869999997</v>
      </c>
      <c r="F131" s="3">
        <f t="shared" si="14"/>
        <v>-0.24776872568827482</v>
      </c>
      <c r="G131">
        <v>15649495.57</v>
      </c>
      <c r="H131">
        <v>-9929255.6710000001</v>
      </c>
      <c r="I131" s="3">
        <f t="shared" si="15"/>
        <v>-0.75261343061481634</v>
      </c>
      <c r="J131">
        <v>14.386434490999999</v>
      </c>
      <c r="K131">
        <v>-1.06935495599999</v>
      </c>
      <c r="L131" s="3">
        <f t="shared" si="16"/>
        <v>-6.434709165186081E-2</v>
      </c>
      <c r="M131">
        <v>54.7899999999999</v>
      </c>
      <c r="N131">
        <v>4.50999999999999</v>
      </c>
      <c r="O131" s="3">
        <f t="shared" si="17"/>
        <v>0.1079980842911875</v>
      </c>
      <c r="P131">
        <v>19712668.670000002</v>
      </c>
      <c r="Q131">
        <v>124489.179999999</v>
      </c>
      <c r="R131" s="3">
        <f t="shared" si="18"/>
        <v>7.4489153740531751E-3</v>
      </c>
      <c r="S131">
        <v>2580423</v>
      </c>
      <c r="T131">
        <v>-43337</v>
      </c>
      <c r="U131" s="3">
        <f t="shared" si="19"/>
        <v>-1.9375653034663539E-2</v>
      </c>
      <c r="V131">
        <v>28.32</v>
      </c>
      <c r="W131">
        <v>5.8799999999999901</v>
      </c>
      <c r="X131" s="3">
        <f t="shared" si="20"/>
        <v>0.35379061371841092</v>
      </c>
    </row>
    <row r="132" spans="1:24" x14ac:dyDescent="0.25">
      <c r="A132">
        <v>2</v>
      </c>
      <c r="B132">
        <v>1</v>
      </c>
      <c r="C132">
        <v>2012</v>
      </c>
      <c r="D132">
        <v>45203526.618000001</v>
      </c>
      <c r="E132">
        <v>4152776.727</v>
      </c>
      <c r="F132" s="3">
        <f t="shared" si="14"/>
        <v>0.1107401549498937</v>
      </c>
      <c r="G132">
        <v>17748006.743500002</v>
      </c>
      <c r="H132">
        <v>2098511.1735</v>
      </c>
      <c r="I132" s="3">
        <f t="shared" si="15"/>
        <v>0.14994254464858339</v>
      </c>
      <c r="J132">
        <v>15.428638362999999</v>
      </c>
      <c r="K132">
        <v>1.04220387199999</v>
      </c>
      <c r="L132" s="3">
        <f t="shared" si="16"/>
        <v>7.1959489353058681E-2</v>
      </c>
      <c r="M132">
        <v>53.94</v>
      </c>
      <c r="N132">
        <v>-0.84999999999999898</v>
      </c>
      <c r="O132" s="3">
        <f t="shared" si="17"/>
        <v>-1.9490942444393464E-2</v>
      </c>
      <c r="P132">
        <v>19945675.9099999</v>
      </c>
      <c r="Q132">
        <v>233007.24</v>
      </c>
      <c r="R132" s="3">
        <f t="shared" si="18"/>
        <v>1.3673114144772985E-2</v>
      </c>
      <c r="S132">
        <v>2597046</v>
      </c>
      <c r="T132">
        <v>16623</v>
      </c>
      <c r="U132" s="3">
        <f t="shared" si="19"/>
        <v>7.5411695322778203E-3</v>
      </c>
      <c r="V132">
        <v>29.12</v>
      </c>
      <c r="W132">
        <v>0.80000000000000104</v>
      </c>
      <c r="X132" s="3">
        <f t="shared" si="20"/>
        <v>4.054738976178434E-2</v>
      </c>
    </row>
    <row r="133" spans="1:24" x14ac:dyDescent="0.25">
      <c r="A133">
        <v>2</v>
      </c>
      <c r="B133">
        <v>1</v>
      </c>
      <c r="C133">
        <v>2013</v>
      </c>
      <c r="D133">
        <v>48955132.653999999</v>
      </c>
      <c r="E133">
        <v>3751606.0359999901</v>
      </c>
      <c r="F133" s="3">
        <f t="shared" si="14"/>
        <v>9.1389464162322034E-2</v>
      </c>
      <c r="G133">
        <v>21679652.815499999</v>
      </c>
      <c r="H133">
        <v>3931646.0719999899</v>
      </c>
      <c r="I133" s="3">
        <f t="shared" si="15"/>
        <v>0.25123148886261448</v>
      </c>
      <c r="J133">
        <v>16.736441111000001</v>
      </c>
      <c r="K133">
        <v>1.3078027479999901</v>
      </c>
      <c r="L133" s="3">
        <f t="shared" si="16"/>
        <v>9.0905272520313329E-2</v>
      </c>
      <c r="M133">
        <v>50.8</v>
      </c>
      <c r="N133">
        <v>-3.1399999999999899</v>
      </c>
      <c r="O133" s="3">
        <f t="shared" si="17"/>
        <v>-5.7309728052564256E-2</v>
      </c>
      <c r="P133">
        <v>20648453.739999998</v>
      </c>
      <c r="Q133">
        <v>702777.83</v>
      </c>
      <c r="R133" s="3">
        <f t="shared" si="18"/>
        <v>3.5651075040363869E-2</v>
      </c>
      <c r="S133">
        <v>2623461</v>
      </c>
      <c r="T133">
        <v>26415</v>
      </c>
      <c r="U133" s="3">
        <f t="shared" si="19"/>
        <v>1.0236693751373321E-2</v>
      </c>
      <c r="V133">
        <v>28.31</v>
      </c>
      <c r="W133">
        <v>-0.81</v>
      </c>
      <c r="X133" s="3">
        <f t="shared" si="20"/>
        <v>-2.8601694915254237E-2</v>
      </c>
    </row>
    <row r="134" spans="1:24" x14ac:dyDescent="0.25">
      <c r="A134">
        <v>2</v>
      </c>
      <c r="B134">
        <v>1</v>
      </c>
      <c r="C134">
        <v>2014</v>
      </c>
      <c r="D134">
        <v>51089604.634999998</v>
      </c>
      <c r="E134">
        <v>-22146887.269000001</v>
      </c>
      <c r="F134" s="3">
        <f t="shared" si="14"/>
        <v>-0.4899371559249347</v>
      </c>
      <c r="G134">
        <v>22324894.842</v>
      </c>
      <c r="H134">
        <v>-15954702.6134999</v>
      </c>
      <c r="I134" s="3">
        <f t="shared" si="15"/>
        <v>-0.89895743471830281</v>
      </c>
      <c r="J134">
        <v>17.651727900000001</v>
      </c>
      <c r="K134">
        <v>2.0557120999999699E-2</v>
      </c>
      <c r="L134" s="3">
        <f t="shared" si="16"/>
        <v>1.3324002103321385E-3</v>
      </c>
      <c r="M134">
        <v>58.66</v>
      </c>
      <c r="N134">
        <v>3.0499999999999901</v>
      </c>
      <c r="O134" s="3">
        <f t="shared" si="17"/>
        <v>5.654430849091565E-2</v>
      </c>
      <c r="P134">
        <v>24389596.350000001</v>
      </c>
      <c r="Q134">
        <v>-135317.46</v>
      </c>
      <c r="R134" s="3">
        <f t="shared" si="18"/>
        <v>-6.7843005476769863E-3</v>
      </c>
      <c r="S134">
        <v>2887066</v>
      </c>
      <c r="T134">
        <v>-338.25</v>
      </c>
      <c r="U134" s="3">
        <f t="shared" si="19"/>
        <v>-1.3024413121677476E-4</v>
      </c>
      <c r="V134">
        <v>30.69</v>
      </c>
      <c r="W134">
        <v>-0.32999999999999902</v>
      </c>
      <c r="X134" s="3">
        <f t="shared" si="20"/>
        <v>-1.1332417582417549E-2</v>
      </c>
    </row>
    <row r="135" spans="1:24" x14ac:dyDescent="0.25">
      <c r="A135">
        <v>2</v>
      </c>
      <c r="B135">
        <v>1</v>
      </c>
      <c r="C135">
        <v>2015</v>
      </c>
      <c r="D135">
        <v>50214163.539999999</v>
      </c>
      <c r="E135">
        <v>-875441.09499999904</v>
      </c>
      <c r="F135" s="3">
        <f t="shared" si="14"/>
        <v>-1.7882519105552233E-2</v>
      </c>
      <c r="G135">
        <v>22898143.960000001</v>
      </c>
      <c r="H135">
        <v>573249.11800000002</v>
      </c>
      <c r="I135" s="3">
        <f t="shared" si="15"/>
        <v>2.6441803421785062E-2</v>
      </c>
      <c r="J135">
        <v>20.675319147</v>
      </c>
      <c r="K135">
        <v>3.0235912470000001</v>
      </c>
      <c r="L135" s="3">
        <f t="shared" si="16"/>
        <v>0.18065915130623256</v>
      </c>
      <c r="M135">
        <v>57.03</v>
      </c>
      <c r="N135">
        <v>-1.6299999999999899</v>
      </c>
      <c r="O135" s="3">
        <f t="shared" si="17"/>
        <v>-3.2086614173228147E-2</v>
      </c>
      <c r="P135">
        <v>24798969.5</v>
      </c>
      <c r="Q135">
        <v>409373.15</v>
      </c>
      <c r="R135" s="3">
        <f t="shared" si="18"/>
        <v>1.9825850165572739E-2</v>
      </c>
      <c r="S135">
        <v>2912156</v>
      </c>
      <c r="T135">
        <v>25090</v>
      </c>
      <c r="U135" s="3">
        <f t="shared" si="19"/>
        <v>9.5637023001294858E-3</v>
      </c>
      <c r="V135">
        <v>22.19</v>
      </c>
      <c r="W135">
        <v>-8.5</v>
      </c>
      <c r="X135" s="3">
        <f t="shared" si="20"/>
        <v>-0.30024726245143063</v>
      </c>
    </row>
    <row r="136" spans="1:24" x14ac:dyDescent="0.25">
      <c r="A136">
        <v>2</v>
      </c>
      <c r="B136">
        <v>1</v>
      </c>
      <c r="C136">
        <v>2016</v>
      </c>
      <c r="D136">
        <v>50608672.239</v>
      </c>
      <c r="E136">
        <v>-29892535.300999999</v>
      </c>
      <c r="F136" s="3">
        <f t="shared" si="14"/>
        <v>-0.58510014932708043</v>
      </c>
      <c r="G136">
        <v>23144166.263999999</v>
      </c>
      <c r="H136">
        <v>-22668441.695999999</v>
      </c>
      <c r="I136" s="3">
        <f t="shared" si="15"/>
        <v>-1.015388509394171</v>
      </c>
      <c r="J136">
        <v>21.336290407999901</v>
      </c>
      <c r="K136">
        <v>-1.6753095279999899</v>
      </c>
      <c r="L136" s="3">
        <f t="shared" si="16"/>
        <v>-9.4909095443284602E-2</v>
      </c>
      <c r="M136">
        <v>66.8</v>
      </c>
      <c r="N136">
        <v>-3.1299999999999901</v>
      </c>
      <c r="O136" s="3">
        <f t="shared" si="17"/>
        <v>-5.3358336174565126E-2</v>
      </c>
      <c r="P136">
        <v>31639313.5</v>
      </c>
      <c r="Q136">
        <v>303037.33999999898</v>
      </c>
      <c r="R136" s="3">
        <f t="shared" si="18"/>
        <v>1.2424860815705914E-2</v>
      </c>
      <c r="S136">
        <v>3486844</v>
      </c>
      <c r="T136">
        <v>15971.5</v>
      </c>
      <c r="U136" s="3">
        <f t="shared" si="19"/>
        <v>5.5320869006804836E-3</v>
      </c>
      <c r="V136">
        <v>24.33</v>
      </c>
      <c r="W136">
        <v>-3.3</v>
      </c>
      <c r="X136" s="3">
        <f t="shared" si="20"/>
        <v>-0.1075268817204301</v>
      </c>
    </row>
    <row r="137" spans="1:24" x14ac:dyDescent="0.25">
      <c r="A137">
        <v>2</v>
      </c>
      <c r="B137">
        <v>1</v>
      </c>
      <c r="C137">
        <v>2017</v>
      </c>
      <c r="D137">
        <v>50131935.450000003</v>
      </c>
      <c r="E137">
        <v>-476736.78899999999</v>
      </c>
      <c r="F137" s="3">
        <f t="shared" si="14"/>
        <v>-9.4940701067386529E-3</v>
      </c>
      <c r="G137">
        <v>23222202.700999901</v>
      </c>
      <c r="H137">
        <v>78036.436999999307</v>
      </c>
      <c r="I137" s="3">
        <f t="shared" si="15"/>
        <v>3.4079808885959725E-3</v>
      </c>
      <c r="J137">
        <v>21.368944922000001</v>
      </c>
      <c r="K137">
        <v>3.2654513999999898E-2</v>
      </c>
      <c r="L137" s="3">
        <f t="shared" si="16"/>
        <v>1.579395885878651E-3</v>
      </c>
      <c r="M137">
        <v>63.54</v>
      </c>
      <c r="N137">
        <v>-3.26</v>
      </c>
      <c r="O137" s="3">
        <f t="shared" si="17"/>
        <v>-5.7162896721024016E-2</v>
      </c>
      <c r="P137">
        <v>32170884.4099999</v>
      </c>
      <c r="Q137">
        <v>531570.91</v>
      </c>
      <c r="R137" s="3">
        <f t="shared" si="18"/>
        <v>2.1435201571581432E-2</v>
      </c>
      <c r="S137">
        <v>3515320</v>
      </c>
      <c r="T137">
        <v>28476</v>
      </c>
      <c r="U137" s="3">
        <f t="shared" si="19"/>
        <v>9.7783223151506997E-3</v>
      </c>
      <c r="V137">
        <v>27.23</v>
      </c>
      <c r="W137">
        <v>2.9</v>
      </c>
      <c r="X137" s="3">
        <f t="shared" si="20"/>
        <v>0.13068949977467326</v>
      </c>
    </row>
    <row r="138" spans="1:24" x14ac:dyDescent="0.25">
      <c r="A138">
        <v>2</v>
      </c>
      <c r="B138">
        <v>1</v>
      </c>
      <c r="C138">
        <v>2018</v>
      </c>
      <c r="D138">
        <v>50980094.317000002</v>
      </c>
      <c r="E138">
        <v>848158.86700000102</v>
      </c>
      <c r="F138" s="3">
        <f t="shared" si="14"/>
        <v>1.6759160623589602E-2</v>
      </c>
      <c r="G138">
        <v>24267283.285</v>
      </c>
      <c r="H138">
        <v>1045080.584</v>
      </c>
      <c r="I138" s="3">
        <f t="shared" si="15"/>
        <v>4.5155248717063924E-2</v>
      </c>
      <c r="J138">
        <v>19.923834637999999</v>
      </c>
      <c r="K138">
        <v>-1.4451102840000001</v>
      </c>
      <c r="L138" s="3">
        <f t="shared" si="16"/>
        <v>-6.7730156290812651E-2</v>
      </c>
      <c r="M138">
        <v>60.03</v>
      </c>
      <c r="N138">
        <v>-3.51</v>
      </c>
      <c r="O138" s="3">
        <f t="shared" si="17"/>
        <v>-5.2544910179640719E-2</v>
      </c>
      <c r="P138">
        <v>32652521.59</v>
      </c>
      <c r="Q138">
        <v>481637.179999999</v>
      </c>
      <c r="R138" s="3">
        <f t="shared" si="18"/>
        <v>1.5222744324082728E-2</v>
      </c>
      <c r="S138">
        <v>3542610.5</v>
      </c>
      <c r="T138">
        <v>27290.5</v>
      </c>
      <c r="U138" s="3">
        <f t="shared" si="19"/>
        <v>7.8267051809602032E-3</v>
      </c>
      <c r="V138">
        <v>30.59</v>
      </c>
      <c r="W138">
        <v>3.36</v>
      </c>
      <c r="X138" s="3">
        <f t="shared" si="20"/>
        <v>0.13810110974106043</v>
      </c>
    </row>
    <row r="139" spans="1:24" x14ac:dyDescent="0.25">
      <c r="A139">
        <v>3</v>
      </c>
      <c r="B139">
        <v>1</v>
      </c>
      <c r="C139">
        <v>2002</v>
      </c>
      <c r="D139">
        <v>527677</v>
      </c>
      <c r="F139" s="3">
        <f t="shared" si="14"/>
        <v>0</v>
      </c>
      <c r="G139">
        <v>272459</v>
      </c>
      <c r="I139" s="3">
        <f t="shared" si="15"/>
        <v>0</v>
      </c>
      <c r="J139">
        <v>6.6397059669999896</v>
      </c>
      <c r="L139" s="3">
        <f t="shared" si="16"/>
        <v>0</v>
      </c>
      <c r="M139">
        <v>13.969999999999899</v>
      </c>
      <c r="O139" s="3">
        <f t="shared" si="17"/>
        <v>0</v>
      </c>
      <c r="P139">
        <v>2303452.5272999899</v>
      </c>
      <c r="R139" s="3">
        <f t="shared" si="18"/>
        <v>0</v>
      </c>
      <c r="S139">
        <v>126726</v>
      </c>
      <c r="U139" s="3">
        <f t="shared" si="19"/>
        <v>0</v>
      </c>
      <c r="V139">
        <v>2.66</v>
      </c>
      <c r="X139" s="3">
        <f t="shared" si="20"/>
        <v>0</v>
      </c>
    </row>
    <row r="140" spans="1:24" x14ac:dyDescent="0.25">
      <c r="A140">
        <v>3</v>
      </c>
      <c r="B140">
        <v>1</v>
      </c>
      <c r="C140">
        <v>2003</v>
      </c>
      <c r="D140">
        <v>475713</v>
      </c>
      <c r="E140">
        <v>-51964</v>
      </c>
      <c r="F140" s="3">
        <f t="shared" si="14"/>
        <v>-1.0192998011514447E-3</v>
      </c>
      <c r="G140">
        <v>296740</v>
      </c>
      <c r="H140">
        <v>24281</v>
      </c>
      <c r="I140" s="3">
        <f t="shared" si="15"/>
        <v>1.0005652348818329E-3</v>
      </c>
      <c r="J140">
        <v>7.4510953109999898</v>
      </c>
      <c r="K140">
        <v>0.81138934399999896</v>
      </c>
      <c r="L140" s="3">
        <f t="shared" si="16"/>
        <v>4.0724557232193939E-2</v>
      </c>
      <c r="M140">
        <v>13.739999999999901</v>
      </c>
      <c r="N140">
        <v>-0.23</v>
      </c>
      <c r="O140" s="3">
        <f t="shared" si="17"/>
        <v>-3.831417624521073E-3</v>
      </c>
      <c r="P140">
        <v>2374780.25</v>
      </c>
      <c r="Q140">
        <v>71327.7227000001</v>
      </c>
      <c r="R140" s="3">
        <f t="shared" si="18"/>
        <v>2.184447608537669E-3</v>
      </c>
      <c r="S140">
        <v>122454</v>
      </c>
      <c r="T140">
        <v>-4272</v>
      </c>
      <c r="U140" s="3">
        <f t="shared" si="19"/>
        <v>-1.2058904020072203E-3</v>
      </c>
      <c r="V140">
        <v>3.06</v>
      </c>
      <c r="W140">
        <v>0.39999999999999902</v>
      </c>
      <c r="X140" s="3">
        <f t="shared" si="20"/>
        <v>1.3076168682575974E-2</v>
      </c>
    </row>
    <row r="141" spans="1:24" x14ac:dyDescent="0.25">
      <c r="A141">
        <v>3</v>
      </c>
      <c r="B141">
        <v>1</v>
      </c>
      <c r="C141">
        <v>2004</v>
      </c>
      <c r="D141">
        <v>560441</v>
      </c>
      <c r="E141">
        <v>-2130316</v>
      </c>
      <c r="F141" s="3">
        <f t="shared" si="14"/>
        <v>-4.0371590954314858</v>
      </c>
      <c r="G141">
        <v>284932</v>
      </c>
      <c r="H141">
        <v>-2442823</v>
      </c>
      <c r="I141" s="3">
        <f t="shared" si="15"/>
        <v>-8.9658370617230485</v>
      </c>
      <c r="J141">
        <v>7.7295912229999999</v>
      </c>
      <c r="K141">
        <v>-0.49790649799999898</v>
      </c>
      <c r="L141" s="3">
        <f t="shared" si="16"/>
        <v>-7.4989239052850334E-2</v>
      </c>
      <c r="M141">
        <v>20.439999999999898</v>
      </c>
      <c r="N141">
        <v>1.35</v>
      </c>
      <c r="O141" s="3">
        <f t="shared" si="17"/>
        <v>9.663564781675088E-2</v>
      </c>
      <c r="P141">
        <v>3358516.5</v>
      </c>
      <c r="Q141">
        <v>-102180.97999999901</v>
      </c>
      <c r="R141" s="3">
        <f t="shared" si="18"/>
        <v>-4.4359924413016338E-2</v>
      </c>
      <c r="S141">
        <v>150429</v>
      </c>
      <c r="T141">
        <v>-2632.75</v>
      </c>
      <c r="U141" s="3">
        <f t="shared" si="19"/>
        <v>-2.0775136909552894E-2</v>
      </c>
      <c r="V141">
        <v>5.49</v>
      </c>
      <c r="W141">
        <v>-0.149999999999999</v>
      </c>
      <c r="X141" s="3">
        <f t="shared" si="20"/>
        <v>-5.6390977443608645E-2</v>
      </c>
    </row>
    <row r="142" spans="1:24" x14ac:dyDescent="0.25">
      <c r="A142">
        <v>3</v>
      </c>
      <c r="B142">
        <v>1</v>
      </c>
      <c r="C142">
        <v>2005</v>
      </c>
      <c r="D142">
        <v>698452</v>
      </c>
      <c r="E142">
        <v>138011</v>
      </c>
      <c r="F142" s="3">
        <f t="shared" si="14"/>
        <v>0.29011399730509785</v>
      </c>
      <c r="G142">
        <v>316150</v>
      </c>
      <c r="H142">
        <v>31218</v>
      </c>
      <c r="I142" s="3">
        <f t="shared" si="15"/>
        <v>0.1052032081957269</v>
      </c>
      <c r="J142">
        <v>7.246265932</v>
      </c>
      <c r="K142">
        <v>-0.48332529099999999</v>
      </c>
      <c r="L142" s="3">
        <f t="shared" si="16"/>
        <v>-6.4866341232606553E-2</v>
      </c>
      <c r="M142">
        <v>19.649999999999999</v>
      </c>
      <c r="N142">
        <v>-0.78999999999999904</v>
      </c>
      <c r="O142" s="3">
        <f t="shared" si="17"/>
        <v>-5.7496360989811118E-2</v>
      </c>
      <c r="P142">
        <v>3494282.66</v>
      </c>
      <c r="Q142">
        <v>135766.15999999901</v>
      </c>
      <c r="R142" s="3">
        <f t="shared" si="18"/>
        <v>5.7169988675793905E-2</v>
      </c>
      <c r="S142">
        <v>145960</v>
      </c>
      <c r="T142">
        <v>-4469</v>
      </c>
      <c r="U142" s="3">
        <f t="shared" si="19"/>
        <v>-3.649533702451533E-2</v>
      </c>
      <c r="V142">
        <v>6.83</v>
      </c>
      <c r="W142">
        <v>1.3399999999999901</v>
      </c>
      <c r="X142" s="3">
        <f t="shared" si="20"/>
        <v>0.43790849673202292</v>
      </c>
    </row>
    <row r="143" spans="1:24" x14ac:dyDescent="0.25">
      <c r="A143">
        <v>3</v>
      </c>
      <c r="B143">
        <v>1</v>
      </c>
      <c r="C143">
        <v>2006</v>
      </c>
      <c r="D143">
        <v>652821</v>
      </c>
      <c r="E143">
        <v>-45631</v>
      </c>
      <c r="F143" s="3">
        <f t="shared" si="14"/>
        <v>-8.1419810470682905E-2</v>
      </c>
      <c r="G143">
        <v>325182</v>
      </c>
      <c r="H143">
        <v>9032</v>
      </c>
      <c r="I143" s="3">
        <f t="shared" si="15"/>
        <v>3.1698791290553537E-2</v>
      </c>
      <c r="J143">
        <v>56.941207477999903</v>
      </c>
      <c r="K143">
        <v>49.694941546000003</v>
      </c>
      <c r="L143" s="3">
        <f t="shared" si="16"/>
        <v>6.4291810669274252</v>
      </c>
      <c r="M143">
        <v>18.71</v>
      </c>
      <c r="N143">
        <v>-0.94</v>
      </c>
      <c r="O143" s="3">
        <f t="shared" si="17"/>
        <v>-4.5988258317025667E-2</v>
      </c>
      <c r="P143">
        <v>3638353.9199999999</v>
      </c>
      <c r="Q143">
        <v>144071.26</v>
      </c>
      <c r="R143" s="3">
        <f t="shared" si="18"/>
        <v>4.2897291110524545E-2</v>
      </c>
      <c r="S143">
        <v>141491</v>
      </c>
      <c r="T143">
        <v>-4469</v>
      </c>
      <c r="U143" s="3">
        <f t="shared" si="19"/>
        <v>-2.9708367402562007E-2</v>
      </c>
      <c r="V143">
        <v>7.6999999999999904</v>
      </c>
      <c r="W143">
        <v>0.87</v>
      </c>
      <c r="X143" s="3">
        <f t="shared" si="20"/>
        <v>0.15846994535519124</v>
      </c>
    </row>
    <row r="144" spans="1:24" x14ac:dyDescent="0.25">
      <c r="A144">
        <v>3</v>
      </c>
      <c r="B144">
        <v>1</v>
      </c>
      <c r="C144">
        <v>2007</v>
      </c>
      <c r="D144">
        <v>789754</v>
      </c>
      <c r="E144">
        <v>-1810105</v>
      </c>
      <c r="F144" s="3">
        <f t="shared" si="14"/>
        <v>-2.5915954138580748</v>
      </c>
      <c r="G144">
        <v>882119</v>
      </c>
      <c r="H144">
        <v>-592553</v>
      </c>
      <c r="I144" s="3">
        <f t="shared" si="15"/>
        <v>-1.8742780325794717</v>
      </c>
      <c r="J144">
        <v>32.405714805000002</v>
      </c>
      <c r="K144">
        <v>-33.200623373999903</v>
      </c>
      <c r="L144" s="3">
        <f t="shared" si="16"/>
        <v>-4.5817561328219689</v>
      </c>
      <c r="M144">
        <v>24.43</v>
      </c>
      <c r="N144">
        <v>1.48999999999999</v>
      </c>
      <c r="O144" s="3">
        <f t="shared" si="17"/>
        <v>7.5826972010177615E-2</v>
      </c>
      <c r="P144">
        <v>4505283.67</v>
      </c>
      <c r="Q144">
        <v>38290.109999999797</v>
      </c>
      <c r="R144" s="3">
        <f t="shared" si="18"/>
        <v>1.0957931491438016E-2</v>
      </c>
      <c r="S144">
        <v>174392</v>
      </c>
      <c r="T144">
        <v>-7847</v>
      </c>
      <c r="U144" s="3">
        <f t="shared" si="19"/>
        <v>-5.3761304466977251E-2</v>
      </c>
      <c r="V144">
        <v>11.14</v>
      </c>
      <c r="W144">
        <v>0.59</v>
      </c>
      <c r="X144" s="3">
        <f t="shared" si="20"/>
        <v>8.6383601756954601E-2</v>
      </c>
    </row>
    <row r="145" spans="1:24" x14ac:dyDescent="0.25">
      <c r="A145">
        <v>3</v>
      </c>
      <c r="B145">
        <v>1</v>
      </c>
      <c r="C145">
        <v>2008</v>
      </c>
      <c r="D145">
        <v>1367885</v>
      </c>
      <c r="E145">
        <v>578131</v>
      </c>
      <c r="F145" s="3">
        <f t="shared" si="14"/>
        <v>0.88558885207430516</v>
      </c>
      <c r="G145">
        <v>1651898</v>
      </c>
      <c r="H145">
        <v>769779</v>
      </c>
      <c r="I145" s="3">
        <f t="shared" si="15"/>
        <v>2.3672251231617985</v>
      </c>
      <c r="J145">
        <v>23.867988041</v>
      </c>
      <c r="K145">
        <v>-8.5377267639999896</v>
      </c>
      <c r="L145" s="3">
        <f t="shared" si="16"/>
        <v>-0.1499393346602049</v>
      </c>
      <c r="M145">
        <v>26.26</v>
      </c>
      <c r="N145">
        <v>1.83</v>
      </c>
      <c r="O145" s="3">
        <f t="shared" si="17"/>
        <v>9.7808658471405671E-2</v>
      </c>
      <c r="P145">
        <v>4524603.09</v>
      </c>
      <c r="Q145">
        <v>19319.419999999998</v>
      </c>
      <c r="R145" s="3">
        <f t="shared" si="18"/>
        <v>5.3099342243208706E-3</v>
      </c>
      <c r="S145">
        <v>170843</v>
      </c>
      <c r="T145">
        <v>-3549</v>
      </c>
      <c r="U145" s="3">
        <f t="shared" si="19"/>
        <v>-2.5082867461534656E-2</v>
      </c>
      <c r="V145">
        <v>13.1</v>
      </c>
      <c r="W145">
        <v>1.95999999999999</v>
      </c>
      <c r="X145" s="3">
        <f t="shared" si="20"/>
        <v>0.25454545454545358</v>
      </c>
    </row>
    <row r="146" spans="1:24" x14ac:dyDescent="0.25">
      <c r="A146">
        <v>3</v>
      </c>
      <c r="B146">
        <v>1</v>
      </c>
      <c r="C146">
        <v>2009</v>
      </c>
      <c r="D146">
        <v>1258963</v>
      </c>
      <c r="E146">
        <v>-108922</v>
      </c>
      <c r="F146" s="3">
        <f t="shared" si="14"/>
        <v>-0.13791889626389989</v>
      </c>
      <c r="G146">
        <v>1579474</v>
      </c>
      <c r="H146">
        <v>-72424</v>
      </c>
      <c r="I146" s="3">
        <f t="shared" si="15"/>
        <v>-8.2102301390175242E-2</v>
      </c>
      <c r="J146">
        <v>26.540488795999899</v>
      </c>
      <c r="K146">
        <v>2.67250075499999</v>
      </c>
      <c r="L146" s="3">
        <f t="shared" si="16"/>
        <v>8.2470044900464265E-2</v>
      </c>
      <c r="M146">
        <v>25.77</v>
      </c>
      <c r="N146">
        <v>-0.49</v>
      </c>
      <c r="O146" s="3">
        <f t="shared" si="17"/>
        <v>-2.0057306590257881E-2</v>
      </c>
      <c r="P146">
        <v>4487036.66</v>
      </c>
      <c r="Q146">
        <v>-37566.429999999797</v>
      </c>
      <c r="R146" s="3">
        <f t="shared" si="18"/>
        <v>-8.3383051438356594E-3</v>
      </c>
      <c r="S146">
        <v>167294</v>
      </c>
      <c r="T146">
        <v>-3549</v>
      </c>
      <c r="U146" s="3">
        <f t="shared" si="19"/>
        <v>-2.0350704160741317E-2</v>
      </c>
      <c r="V146">
        <v>9.39</v>
      </c>
      <c r="W146">
        <v>-3.71</v>
      </c>
      <c r="X146" s="3">
        <f t="shared" si="20"/>
        <v>-0.33303411131059246</v>
      </c>
    </row>
    <row r="147" spans="1:24" x14ac:dyDescent="0.25">
      <c r="A147">
        <v>3</v>
      </c>
      <c r="B147">
        <v>1</v>
      </c>
      <c r="C147">
        <v>2010</v>
      </c>
      <c r="D147">
        <v>1454076</v>
      </c>
      <c r="E147">
        <v>195113</v>
      </c>
      <c r="F147" s="3">
        <f t="shared" si="14"/>
        <v>0.14263845279391177</v>
      </c>
      <c r="G147">
        <v>2080572</v>
      </c>
      <c r="H147">
        <v>501098</v>
      </c>
      <c r="I147" s="3">
        <f t="shared" si="15"/>
        <v>0.30334681681314463</v>
      </c>
      <c r="J147">
        <v>20.786550987999998</v>
      </c>
      <c r="K147">
        <v>-5.7539378079999901</v>
      </c>
      <c r="L147" s="3">
        <f t="shared" si="16"/>
        <v>-0.24107343267124062</v>
      </c>
      <c r="M147">
        <v>26.72</v>
      </c>
      <c r="N147">
        <v>0.95000000000000095</v>
      </c>
      <c r="O147" s="3">
        <f t="shared" si="17"/>
        <v>3.617669459253621E-2</v>
      </c>
      <c r="P147">
        <v>4540482.83</v>
      </c>
      <c r="Q147">
        <v>53446.169999999896</v>
      </c>
      <c r="R147" s="3">
        <f t="shared" si="18"/>
        <v>1.1812344406103454E-2</v>
      </c>
      <c r="S147">
        <v>163745</v>
      </c>
      <c r="T147">
        <v>-3549</v>
      </c>
      <c r="U147" s="3">
        <f t="shared" si="19"/>
        <v>-2.0773458672582429E-2</v>
      </c>
      <c r="V147">
        <v>11.14</v>
      </c>
      <c r="W147">
        <v>1.75</v>
      </c>
      <c r="X147" s="3">
        <f t="shared" si="20"/>
        <v>0.13358778625954199</v>
      </c>
    </row>
    <row r="148" spans="1:24" x14ac:dyDescent="0.25">
      <c r="A148">
        <v>3</v>
      </c>
      <c r="B148">
        <v>1</v>
      </c>
      <c r="C148">
        <v>2011</v>
      </c>
      <c r="D148">
        <v>1466498</v>
      </c>
      <c r="E148">
        <v>12422</v>
      </c>
      <c r="F148" s="3">
        <f t="shared" si="14"/>
        <v>9.8668507335005085E-3</v>
      </c>
      <c r="G148">
        <v>2134729</v>
      </c>
      <c r="H148">
        <v>54157</v>
      </c>
      <c r="I148" s="3">
        <f t="shared" si="15"/>
        <v>3.4287997143352789E-2</v>
      </c>
      <c r="J148">
        <v>20.757928124999999</v>
      </c>
      <c r="K148">
        <v>-2.8622862999999301E-2</v>
      </c>
      <c r="L148" s="3">
        <f t="shared" si="16"/>
        <v>-1.0784602808186882E-3</v>
      </c>
      <c r="M148">
        <v>28.39</v>
      </c>
      <c r="N148">
        <v>1.6699999999999899</v>
      </c>
      <c r="O148" s="3">
        <f t="shared" si="17"/>
        <v>6.4804035700426463E-2</v>
      </c>
      <c r="P148">
        <v>4577644.33</v>
      </c>
      <c r="Q148">
        <v>37161.5</v>
      </c>
      <c r="R148" s="3">
        <f t="shared" si="18"/>
        <v>8.2819693298427383E-3</v>
      </c>
      <c r="S148">
        <v>160196</v>
      </c>
      <c r="T148">
        <v>-3549</v>
      </c>
      <c r="U148" s="3">
        <f t="shared" si="19"/>
        <v>-2.1214149939627242E-2</v>
      </c>
      <c r="V148">
        <v>14.14</v>
      </c>
      <c r="W148">
        <v>2.9999999999999898</v>
      </c>
      <c r="X148" s="3">
        <f t="shared" si="20"/>
        <v>0.31948881789137268</v>
      </c>
    </row>
    <row r="149" spans="1:24" x14ac:dyDescent="0.25">
      <c r="A149">
        <v>3</v>
      </c>
      <c r="B149">
        <v>1</v>
      </c>
      <c r="C149">
        <v>2012</v>
      </c>
      <c r="D149">
        <v>1978270</v>
      </c>
      <c r="E149">
        <v>511772</v>
      </c>
      <c r="F149" s="3">
        <f t="shared" si="14"/>
        <v>0.35195684407142408</v>
      </c>
      <c r="G149">
        <v>2213448</v>
      </c>
      <c r="H149">
        <v>78719</v>
      </c>
      <c r="I149" s="3">
        <f t="shared" si="15"/>
        <v>3.7835268378119097E-2</v>
      </c>
      <c r="J149">
        <v>19.643363563000001</v>
      </c>
      <c r="K149">
        <v>-1.114564562</v>
      </c>
      <c r="L149" s="3">
        <f t="shared" si="16"/>
        <v>-5.3619504392211775E-2</v>
      </c>
      <c r="M149">
        <v>27.04</v>
      </c>
      <c r="N149">
        <v>-1.3499999999999901</v>
      </c>
      <c r="O149" s="3">
        <f t="shared" si="17"/>
        <v>-5.0523952095808018E-2</v>
      </c>
      <c r="P149">
        <v>4634801.08</v>
      </c>
      <c r="Q149">
        <v>57156.75</v>
      </c>
      <c r="R149" s="3">
        <f t="shared" si="18"/>
        <v>1.2588253747454431E-2</v>
      </c>
      <c r="S149">
        <v>161313</v>
      </c>
      <c r="T149">
        <v>1117</v>
      </c>
      <c r="U149" s="3">
        <f t="shared" si="19"/>
        <v>6.821582338392012E-3</v>
      </c>
      <c r="V149">
        <v>14.52</v>
      </c>
      <c r="W149">
        <v>0.38</v>
      </c>
      <c r="X149" s="3">
        <f t="shared" si="20"/>
        <v>3.4111310592459601E-2</v>
      </c>
    </row>
    <row r="150" spans="1:24" x14ac:dyDescent="0.25">
      <c r="A150">
        <v>3</v>
      </c>
      <c r="B150">
        <v>1</v>
      </c>
      <c r="C150">
        <v>2013</v>
      </c>
      <c r="D150">
        <v>2146841</v>
      </c>
      <c r="E150">
        <v>168571</v>
      </c>
      <c r="F150" s="3">
        <f t="shared" si="14"/>
        <v>0.11494799174632356</v>
      </c>
      <c r="G150">
        <v>2387644</v>
      </c>
      <c r="H150">
        <v>174196</v>
      </c>
      <c r="I150" s="3">
        <f t="shared" si="15"/>
        <v>8.1600990102256535E-2</v>
      </c>
      <c r="J150">
        <v>21.299981520999999</v>
      </c>
      <c r="K150">
        <v>1.656617958</v>
      </c>
      <c r="L150" s="3">
        <f t="shared" si="16"/>
        <v>7.980651768443292E-2</v>
      </c>
      <c r="M150">
        <v>26.57</v>
      </c>
      <c r="N150">
        <v>-0.47</v>
      </c>
      <c r="O150" s="3">
        <f t="shared" si="17"/>
        <v>-1.6555125044029586E-2</v>
      </c>
      <c r="P150">
        <v>4674538.33</v>
      </c>
      <c r="Q150">
        <v>39737.249999999804</v>
      </c>
      <c r="R150" s="3">
        <f t="shared" si="18"/>
        <v>8.6807202865408738E-3</v>
      </c>
      <c r="S150">
        <v>161921</v>
      </c>
      <c r="T150">
        <v>608</v>
      </c>
      <c r="U150" s="3">
        <f t="shared" si="19"/>
        <v>3.7953506953981374E-3</v>
      </c>
      <c r="V150">
        <v>14.12</v>
      </c>
      <c r="W150">
        <v>-0.4</v>
      </c>
      <c r="X150" s="3">
        <f t="shared" si="20"/>
        <v>-2.828854314002829E-2</v>
      </c>
    </row>
    <row r="151" spans="1:24" x14ac:dyDescent="0.25">
      <c r="A151">
        <v>3</v>
      </c>
      <c r="B151">
        <v>1</v>
      </c>
      <c r="C151">
        <v>2014</v>
      </c>
      <c r="D151">
        <v>2216859</v>
      </c>
      <c r="E151">
        <v>70018</v>
      </c>
      <c r="F151" s="3">
        <f t="shared" si="14"/>
        <v>3.5393550930863833E-2</v>
      </c>
      <c r="G151">
        <v>2241055</v>
      </c>
      <c r="H151">
        <v>-146589</v>
      </c>
      <c r="I151" s="3">
        <f t="shared" si="15"/>
        <v>-6.622653886605874E-2</v>
      </c>
      <c r="J151">
        <v>24.296283244000001</v>
      </c>
      <c r="K151">
        <v>2.99630172299999</v>
      </c>
      <c r="L151" s="3">
        <f t="shared" si="16"/>
        <v>0.15253506424143098</v>
      </c>
      <c r="M151">
        <v>26.82</v>
      </c>
      <c r="N151">
        <v>0.25</v>
      </c>
      <c r="O151" s="3">
        <f t="shared" si="17"/>
        <v>9.2455621301775152E-3</v>
      </c>
      <c r="P151">
        <v>4717834.16</v>
      </c>
      <c r="Q151">
        <v>43295.8300000003</v>
      </c>
      <c r="R151" s="3">
        <f t="shared" si="18"/>
        <v>9.3414645532101884E-3</v>
      </c>
      <c r="S151">
        <v>165614</v>
      </c>
      <c r="T151">
        <v>3693</v>
      </c>
      <c r="U151" s="3">
        <f t="shared" si="19"/>
        <v>2.2893381190604602E-2</v>
      </c>
      <c r="V151">
        <v>13.59</v>
      </c>
      <c r="W151">
        <v>-0.52999999999999903</v>
      </c>
      <c r="X151" s="3">
        <f t="shared" si="20"/>
        <v>-3.6501377410468251E-2</v>
      </c>
    </row>
    <row r="152" spans="1:24" x14ac:dyDescent="0.25">
      <c r="A152">
        <v>3</v>
      </c>
      <c r="B152">
        <v>1</v>
      </c>
      <c r="C152">
        <v>2015</v>
      </c>
      <c r="D152">
        <v>2242261</v>
      </c>
      <c r="E152">
        <v>25402</v>
      </c>
      <c r="F152" s="3">
        <f t="shared" si="14"/>
        <v>1.1832268901143587E-2</v>
      </c>
      <c r="G152">
        <v>2088378</v>
      </c>
      <c r="H152">
        <v>-152677</v>
      </c>
      <c r="I152" s="3">
        <f t="shared" si="15"/>
        <v>-6.394462491058131E-2</v>
      </c>
      <c r="J152">
        <v>24.925382732999999</v>
      </c>
      <c r="K152">
        <v>0.62909948900000001</v>
      </c>
      <c r="L152" s="3">
        <f t="shared" si="16"/>
        <v>2.9535212900525784E-2</v>
      </c>
      <c r="M152">
        <v>26.479999999999901</v>
      </c>
      <c r="N152">
        <v>-0.33999999999999803</v>
      </c>
      <c r="O152" s="3">
        <f t="shared" si="17"/>
        <v>-1.2796386902521566E-2</v>
      </c>
      <c r="P152">
        <v>4779983.58</v>
      </c>
      <c r="Q152">
        <v>62149.419999999802</v>
      </c>
      <c r="R152" s="3">
        <f t="shared" si="18"/>
        <v>1.3295306533511684E-2</v>
      </c>
      <c r="S152">
        <v>167609</v>
      </c>
      <c r="T152">
        <v>1995</v>
      </c>
      <c r="U152" s="3">
        <f t="shared" si="19"/>
        <v>1.2320823117446162E-2</v>
      </c>
      <c r="V152">
        <v>9.57</v>
      </c>
      <c r="W152">
        <v>-4.0199999999999996</v>
      </c>
      <c r="X152" s="3">
        <f t="shared" si="20"/>
        <v>-0.2847025495750708</v>
      </c>
    </row>
    <row r="153" spans="1:24" x14ac:dyDescent="0.25">
      <c r="A153">
        <v>3</v>
      </c>
      <c r="B153">
        <v>1</v>
      </c>
      <c r="C153">
        <v>2016</v>
      </c>
      <c r="D153">
        <v>2233336</v>
      </c>
      <c r="E153">
        <v>-8925</v>
      </c>
      <c r="F153" s="3">
        <f t="shared" si="14"/>
        <v>-4.0259664687740627E-3</v>
      </c>
      <c r="G153">
        <v>2266211</v>
      </c>
      <c r="H153">
        <v>177833</v>
      </c>
      <c r="I153" s="3">
        <f t="shared" si="15"/>
        <v>7.9352358598963432E-2</v>
      </c>
      <c r="J153">
        <v>24.102918476999999</v>
      </c>
      <c r="K153">
        <v>-0.82246425599999895</v>
      </c>
      <c r="L153" s="3">
        <f t="shared" si="16"/>
        <v>-3.3851443356181135E-2</v>
      </c>
      <c r="M153">
        <v>26.29</v>
      </c>
      <c r="N153">
        <v>-0.19</v>
      </c>
      <c r="O153" s="3">
        <f t="shared" si="17"/>
        <v>-7.0842654735272185E-3</v>
      </c>
      <c r="P153">
        <v>4865495.09</v>
      </c>
      <c r="Q153">
        <v>85511.509999999893</v>
      </c>
      <c r="R153" s="3">
        <f t="shared" si="18"/>
        <v>1.8125162330843755E-2</v>
      </c>
      <c r="S153">
        <v>168252</v>
      </c>
      <c r="T153">
        <v>643</v>
      </c>
      <c r="U153" s="3">
        <f t="shared" si="19"/>
        <v>3.8825220090089002E-3</v>
      </c>
      <c r="V153">
        <v>8.7099999999999902</v>
      </c>
      <c r="W153">
        <v>-0.86</v>
      </c>
      <c r="X153" s="3">
        <f t="shared" si="20"/>
        <v>-6.3281824871228839E-2</v>
      </c>
    </row>
    <row r="154" spans="1:24" x14ac:dyDescent="0.25">
      <c r="A154">
        <v>3</v>
      </c>
      <c r="B154">
        <v>1</v>
      </c>
      <c r="C154">
        <v>2017</v>
      </c>
      <c r="D154">
        <v>2101660</v>
      </c>
      <c r="E154">
        <v>-131676</v>
      </c>
      <c r="F154" s="3">
        <f t="shared" si="14"/>
        <v>-5.872465337442876E-2</v>
      </c>
      <c r="G154">
        <v>2582933</v>
      </c>
      <c r="H154">
        <v>316722</v>
      </c>
      <c r="I154" s="3">
        <f t="shared" si="15"/>
        <v>0.15165932604154994</v>
      </c>
      <c r="J154">
        <v>22.739195666000001</v>
      </c>
      <c r="K154">
        <v>-1.3637228109999999</v>
      </c>
      <c r="L154" s="3">
        <f t="shared" si="16"/>
        <v>-5.471221146764968E-2</v>
      </c>
      <c r="M154">
        <v>23.27</v>
      </c>
      <c r="N154">
        <v>-3.02</v>
      </c>
      <c r="O154" s="3">
        <f t="shared" si="17"/>
        <v>-0.11404833836858048</v>
      </c>
      <c r="P154">
        <v>4952699.92</v>
      </c>
      <c r="Q154">
        <v>87204.8299999999</v>
      </c>
      <c r="R154" s="3">
        <f t="shared" si="18"/>
        <v>1.8243750954475016E-2</v>
      </c>
      <c r="S154">
        <v>168497</v>
      </c>
      <c r="T154">
        <v>245</v>
      </c>
      <c r="U154" s="3">
        <f t="shared" si="19"/>
        <v>1.461735348340483E-3</v>
      </c>
      <c r="V154">
        <v>9.75</v>
      </c>
      <c r="W154">
        <v>1.04</v>
      </c>
      <c r="X154" s="3">
        <f t="shared" si="20"/>
        <v>0.10867293625914316</v>
      </c>
    </row>
    <row r="155" spans="1:24" x14ac:dyDescent="0.25">
      <c r="A155">
        <v>3</v>
      </c>
      <c r="B155">
        <v>1</v>
      </c>
      <c r="C155">
        <v>2018</v>
      </c>
      <c r="D155">
        <v>1978653.9848</v>
      </c>
      <c r="E155">
        <v>-12257115.2152</v>
      </c>
      <c r="F155" s="3">
        <f t="shared" si="14"/>
        <v>-5.4882539909803087</v>
      </c>
      <c r="G155">
        <v>2374712.8594</v>
      </c>
      <c r="H155">
        <v>-6949629.2665999997</v>
      </c>
      <c r="I155" s="3">
        <f t="shared" si="15"/>
        <v>-3.0666293944385585</v>
      </c>
      <c r="J155">
        <v>24.067764685</v>
      </c>
      <c r="K155">
        <v>0.74600600300000097</v>
      </c>
      <c r="L155" s="3">
        <f t="shared" si="16"/>
        <v>3.0950857827107981E-2</v>
      </c>
      <c r="M155">
        <v>27.58</v>
      </c>
      <c r="N155">
        <v>-2.2899999999999898</v>
      </c>
      <c r="O155" s="3">
        <f t="shared" si="17"/>
        <v>-8.7105363255990484E-2</v>
      </c>
      <c r="P155">
        <v>6209336.4099999899</v>
      </c>
      <c r="Q155">
        <v>69452.309999999896</v>
      </c>
      <c r="R155" s="3">
        <f t="shared" si="18"/>
        <v>1.4274458963640614E-2</v>
      </c>
      <c r="S155">
        <v>548035.75</v>
      </c>
      <c r="T155">
        <v>344.5</v>
      </c>
      <c r="U155" s="3">
        <f t="shared" si="19"/>
        <v>2.0475239521669875E-3</v>
      </c>
      <c r="V155">
        <v>13.43</v>
      </c>
      <c r="W155">
        <v>1.1000000000000001</v>
      </c>
      <c r="X155" s="3">
        <f t="shared" si="20"/>
        <v>0.12629161882893242</v>
      </c>
    </row>
    <row r="156" spans="1:24" x14ac:dyDescent="0.25">
      <c r="A156">
        <v>4</v>
      </c>
      <c r="B156">
        <v>1</v>
      </c>
      <c r="C156">
        <v>2002</v>
      </c>
      <c r="D156">
        <v>174655518.52700001</v>
      </c>
      <c r="F156" s="3">
        <f t="shared" si="14"/>
        <v>0</v>
      </c>
      <c r="G156">
        <v>45904427.514999896</v>
      </c>
      <c r="I156" s="3">
        <f t="shared" si="15"/>
        <v>0</v>
      </c>
      <c r="J156">
        <v>5.9789745119999997</v>
      </c>
      <c r="L156" s="3">
        <f t="shared" si="16"/>
        <v>0</v>
      </c>
      <c r="M156">
        <v>38.68</v>
      </c>
      <c r="O156" s="3">
        <f t="shared" si="17"/>
        <v>0</v>
      </c>
      <c r="P156">
        <v>29264901.532000002</v>
      </c>
      <c r="R156" s="3">
        <f t="shared" si="18"/>
        <v>0</v>
      </c>
      <c r="S156">
        <v>9074887</v>
      </c>
      <c r="U156" s="3">
        <f t="shared" si="19"/>
        <v>0</v>
      </c>
      <c r="V156">
        <v>10.039999999999999</v>
      </c>
      <c r="X156" s="3">
        <f t="shared" si="20"/>
        <v>0</v>
      </c>
    </row>
    <row r="157" spans="1:24" x14ac:dyDescent="0.25">
      <c r="A157">
        <v>4</v>
      </c>
      <c r="B157">
        <v>1</v>
      </c>
      <c r="C157">
        <v>2003</v>
      </c>
      <c r="D157">
        <v>169051406.07599899</v>
      </c>
      <c r="E157">
        <v>-5604112.4509999901</v>
      </c>
      <c r="F157" s="3">
        <f t="shared" si="14"/>
        <v>-2.8322852272558645</v>
      </c>
      <c r="G157">
        <v>46678050.296999998</v>
      </c>
      <c r="H157">
        <v>773622.78200000199</v>
      </c>
      <c r="I157" s="3">
        <f t="shared" si="15"/>
        <v>0.32577529486889928</v>
      </c>
      <c r="J157">
        <v>5.5772843950000004</v>
      </c>
      <c r="K157">
        <v>-0.40169011700000001</v>
      </c>
      <c r="L157" s="3">
        <f t="shared" si="16"/>
        <v>-1.668996361969375E-2</v>
      </c>
      <c r="M157">
        <v>39.83</v>
      </c>
      <c r="N157">
        <v>1.1499999999999999</v>
      </c>
      <c r="O157" s="3">
        <f t="shared" si="17"/>
        <v>4.1696881798404639E-2</v>
      </c>
      <c r="P157">
        <v>30160334.2849999</v>
      </c>
      <c r="Q157">
        <v>895432.75299999898</v>
      </c>
      <c r="R157" s="3">
        <f t="shared" si="18"/>
        <v>0.14420747949135526</v>
      </c>
      <c r="S157">
        <v>8982737</v>
      </c>
      <c r="T157">
        <v>-92150</v>
      </c>
      <c r="U157" s="3">
        <f t="shared" si="19"/>
        <v>-0.16814596493020756</v>
      </c>
      <c r="V157">
        <v>11.92</v>
      </c>
      <c r="W157">
        <v>1.88</v>
      </c>
      <c r="X157" s="3">
        <f t="shared" si="20"/>
        <v>0.13998510796723751</v>
      </c>
    </row>
    <row r="158" spans="1:24" x14ac:dyDescent="0.25">
      <c r="A158">
        <v>4</v>
      </c>
      <c r="B158">
        <v>1</v>
      </c>
      <c r="C158">
        <v>2004</v>
      </c>
      <c r="D158">
        <v>188403253.05500001</v>
      </c>
      <c r="E158">
        <v>-48991252.020999998</v>
      </c>
      <c r="F158" s="3">
        <f t="shared" si="14"/>
        <v>-0.28050217041052977</v>
      </c>
      <c r="G158">
        <v>43189293.615999997</v>
      </c>
      <c r="H158">
        <v>-50181732.681000002</v>
      </c>
      <c r="I158" s="3">
        <f t="shared" si="15"/>
        <v>-1.0931784883844251</v>
      </c>
      <c r="J158">
        <v>5.072672528</v>
      </c>
      <c r="K158">
        <v>-1.287130823</v>
      </c>
      <c r="L158" s="3">
        <f t="shared" si="16"/>
        <v>-0.21527618497397602</v>
      </c>
      <c r="M158">
        <v>47.769999999999897</v>
      </c>
      <c r="N158">
        <v>2.9</v>
      </c>
      <c r="O158" s="3">
        <f t="shared" si="17"/>
        <v>7.4974146845915204E-2</v>
      </c>
      <c r="P158">
        <v>38510789.759999998</v>
      </c>
      <c r="Q158">
        <v>-1928280.0049999999</v>
      </c>
      <c r="R158" s="3">
        <f t="shared" si="18"/>
        <v>-6.5890534533031064E-2</v>
      </c>
      <c r="S158">
        <v>10910608</v>
      </c>
      <c r="T158">
        <v>-62689.5</v>
      </c>
      <c r="U158" s="3">
        <f t="shared" si="19"/>
        <v>-6.9080199015150272E-3</v>
      </c>
      <c r="V158">
        <v>15.7099999999999</v>
      </c>
      <c r="W158">
        <v>1.21</v>
      </c>
      <c r="X158" s="3">
        <f t="shared" si="20"/>
        <v>0.12051792828685259</v>
      </c>
    </row>
    <row r="159" spans="1:24" x14ac:dyDescent="0.25">
      <c r="A159">
        <v>4</v>
      </c>
      <c r="B159">
        <v>1</v>
      </c>
      <c r="C159">
        <v>2005</v>
      </c>
      <c r="D159">
        <v>199525620.572999</v>
      </c>
      <c r="E159">
        <v>11122367.517999901</v>
      </c>
      <c r="F159" s="3">
        <f t="shared" si="14"/>
        <v>6.5792812826411584E-2</v>
      </c>
      <c r="G159">
        <v>50873752.632999897</v>
      </c>
      <c r="H159">
        <v>7684459.0169999897</v>
      </c>
      <c r="I159" s="3">
        <f t="shared" si="15"/>
        <v>0.16462682070278908</v>
      </c>
      <c r="J159">
        <v>5.1610830679999999</v>
      </c>
      <c r="K159">
        <v>8.8410539999999899E-2</v>
      </c>
      <c r="L159" s="3">
        <f t="shared" si="16"/>
        <v>1.5851897399971102E-2</v>
      </c>
      <c r="M159">
        <v>48.5</v>
      </c>
      <c r="N159">
        <v>0.72999999999999698</v>
      </c>
      <c r="O159" s="3">
        <f t="shared" si="17"/>
        <v>1.8327893547577127E-2</v>
      </c>
      <c r="P159">
        <v>39893465.590000004</v>
      </c>
      <c r="Q159">
        <v>1382675.83</v>
      </c>
      <c r="R159" s="3">
        <f t="shared" si="18"/>
        <v>4.5844181199532243E-2</v>
      </c>
      <c r="S159">
        <v>10786394</v>
      </c>
      <c r="T159">
        <v>-124214</v>
      </c>
      <c r="U159" s="3">
        <f t="shared" si="19"/>
        <v>-1.3828079348198661E-2</v>
      </c>
      <c r="V159">
        <v>18.98</v>
      </c>
      <c r="W159">
        <v>3.2699999999999898</v>
      </c>
      <c r="X159" s="3">
        <f t="shared" si="20"/>
        <v>0.27432885906040183</v>
      </c>
    </row>
    <row r="160" spans="1:24" x14ac:dyDescent="0.25">
      <c r="A160">
        <v>4</v>
      </c>
      <c r="B160">
        <v>1</v>
      </c>
      <c r="C160">
        <v>2006</v>
      </c>
      <c r="D160">
        <v>213075261.77399999</v>
      </c>
      <c r="E160">
        <v>13549641.200999999</v>
      </c>
      <c r="F160" s="3">
        <f t="shared" si="14"/>
        <v>7.1918297488443542E-2</v>
      </c>
      <c r="G160">
        <v>56475123.648000002</v>
      </c>
      <c r="H160">
        <v>5601371.0149999997</v>
      </c>
      <c r="I160" s="3">
        <f t="shared" si="15"/>
        <v>0.12969350841443036</v>
      </c>
      <c r="J160">
        <v>6.3033924749999999</v>
      </c>
      <c r="K160">
        <v>1.1423094069999999</v>
      </c>
      <c r="L160" s="3">
        <f t="shared" si="16"/>
        <v>0.22518887247199804</v>
      </c>
      <c r="M160">
        <v>50.2</v>
      </c>
      <c r="N160">
        <v>1.7</v>
      </c>
      <c r="O160" s="3">
        <f t="shared" si="17"/>
        <v>3.5587188612099717E-2</v>
      </c>
      <c r="P160">
        <v>41563519.989999898</v>
      </c>
      <c r="Q160">
        <v>1670054.4</v>
      </c>
      <c r="R160" s="3">
        <f t="shared" si="18"/>
        <v>4.3365882922885041E-2</v>
      </c>
      <c r="S160">
        <v>10662180</v>
      </c>
      <c r="T160">
        <v>-124214</v>
      </c>
      <c r="U160" s="3">
        <f t="shared" si="19"/>
        <v>-1.1384700101039282E-2</v>
      </c>
      <c r="V160">
        <v>21.43</v>
      </c>
      <c r="W160">
        <v>2.44999999999999</v>
      </c>
      <c r="X160" s="3">
        <f t="shared" si="20"/>
        <v>0.15595162316995581</v>
      </c>
    </row>
    <row r="161" spans="1:24" x14ac:dyDescent="0.25">
      <c r="A161">
        <v>4</v>
      </c>
      <c r="B161">
        <v>1</v>
      </c>
      <c r="C161">
        <v>2007</v>
      </c>
      <c r="D161">
        <v>233647548.5</v>
      </c>
      <c r="E161">
        <v>20572286.726</v>
      </c>
      <c r="F161" s="3">
        <f t="shared" si="14"/>
        <v>0.10310599043331062</v>
      </c>
      <c r="G161">
        <v>60964385.366999999</v>
      </c>
      <c r="H161">
        <v>4489261.7189999903</v>
      </c>
      <c r="I161" s="3">
        <f t="shared" si="15"/>
        <v>8.8243180159821244E-2</v>
      </c>
      <c r="J161">
        <v>5.7723072020000004</v>
      </c>
      <c r="K161">
        <v>-0.53108527299999997</v>
      </c>
      <c r="L161" s="3">
        <f t="shared" si="16"/>
        <v>-0.10290190372886282</v>
      </c>
      <c r="M161">
        <v>48.16</v>
      </c>
      <c r="N161">
        <v>-2.04</v>
      </c>
      <c r="O161" s="3">
        <f t="shared" si="17"/>
        <v>-4.2061855670103093E-2</v>
      </c>
      <c r="P161">
        <v>42363652.420000002</v>
      </c>
      <c r="Q161">
        <v>800132.429999999</v>
      </c>
      <c r="R161" s="3">
        <f t="shared" si="18"/>
        <v>2.0056729044883134E-2</v>
      </c>
      <c r="S161">
        <v>10537966</v>
      </c>
      <c r="T161">
        <v>-124214</v>
      </c>
      <c r="U161" s="3">
        <f t="shared" si="19"/>
        <v>-1.1515804076876851E-2</v>
      </c>
      <c r="V161">
        <v>23.28</v>
      </c>
      <c r="W161">
        <v>1.85</v>
      </c>
      <c r="X161" s="3">
        <f t="shared" si="20"/>
        <v>9.7471022128556378E-2</v>
      </c>
    </row>
    <row r="162" spans="1:24" x14ac:dyDescent="0.25">
      <c r="A162">
        <v>4</v>
      </c>
      <c r="B162">
        <v>1</v>
      </c>
      <c r="C162">
        <v>2008</v>
      </c>
      <c r="D162">
        <v>246747522.65000001</v>
      </c>
      <c r="E162">
        <v>13099974.15</v>
      </c>
      <c r="F162" s="3">
        <f t="shared" si="14"/>
        <v>6.148050243342934E-2</v>
      </c>
      <c r="G162">
        <v>64266550.281999998</v>
      </c>
      <c r="H162">
        <v>3302164.9149999898</v>
      </c>
      <c r="I162" s="3">
        <f t="shared" si="15"/>
        <v>5.8471140950161198E-2</v>
      </c>
      <c r="J162">
        <v>6.2357837549999999</v>
      </c>
      <c r="K162">
        <v>0.46347655300000001</v>
      </c>
      <c r="L162" s="3">
        <f t="shared" si="16"/>
        <v>7.3528112811982252E-2</v>
      </c>
      <c r="M162">
        <v>49.059999999999903</v>
      </c>
      <c r="N162">
        <v>0.90000000000000102</v>
      </c>
      <c r="O162" s="3">
        <f t="shared" si="17"/>
        <v>1.792828685258966E-2</v>
      </c>
      <c r="P162">
        <v>42936047.670000002</v>
      </c>
      <c r="Q162">
        <v>572395.25</v>
      </c>
      <c r="R162" s="3">
        <f t="shared" si="18"/>
        <v>1.377157781962926E-2</v>
      </c>
      <c r="S162">
        <v>10413752</v>
      </c>
      <c r="T162">
        <v>-124214</v>
      </c>
      <c r="U162" s="3">
        <f t="shared" si="19"/>
        <v>-1.1649962765588275E-2</v>
      </c>
      <c r="V162">
        <v>26.989999999999899</v>
      </c>
      <c r="W162">
        <v>3.7099999999999902</v>
      </c>
      <c r="X162" s="3">
        <f t="shared" si="20"/>
        <v>0.17312179188054083</v>
      </c>
    </row>
    <row r="163" spans="1:24" x14ac:dyDescent="0.25">
      <c r="A163">
        <v>4</v>
      </c>
      <c r="B163">
        <v>1</v>
      </c>
      <c r="C163">
        <v>2009</v>
      </c>
      <c r="D163">
        <v>243711794.03999999</v>
      </c>
      <c r="E163">
        <v>-54653689.609999999</v>
      </c>
      <c r="F163" s="3">
        <f t="shared" si="14"/>
        <v>-0.23391509973407659</v>
      </c>
      <c r="G163">
        <v>66454738.905999899</v>
      </c>
      <c r="H163">
        <v>-33509058.375999998</v>
      </c>
      <c r="I163" s="3">
        <f t="shared" si="15"/>
        <v>-0.54964973687963137</v>
      </c>
      <c r="J163">
        <v>7.1811168739999998</v>
      </c>
      <c r="K163">
        <v>0.27589238399999899</v>
      </c>
      <c r="L163" s="3">
        <f t="shared" si="16"/>
        <v>4.7795859496945564E-2</v>
      </c>
      <c r="M163">
        <v>55.979999999999897</v>
      </c>
      <c r="N163">
        <v>2.12</v>
      </c>
      <c r="O163" s="3">
        <f t="shared" si="17"/>
        <v>4.401993355481728E-2</v>
      </c>
      <c r="P163">
        <v>49344241.009999998</v>
      </c>
      <c r="Q163">
        <v>-681943</v>
      </c>
      <c r="R163" s="3">
        <f t="shared" si="18"/>
        <v>-1.6097360851682674E-2</v>
      </c>
      <c r="S163">
        <v>11822253</v>
      </c>
      <c r="T163">
        <v>-270707.75</v>
      </c>
      <c r="U163" s="3">
        <f t="shared" si="19"/>
        <v>-2.5688804651675664E-2</v>
      </c>
      <c r="V163">
        <v>22.469999999999899</v>
      </c>
      <c r="W163">
        <v>-7.9199999999999902</v>
      </c>
      <c r="X163" s="3">
        <f t="shared" si="20"/>
        <v>-0.34020618556700988</v>
      </c>
    </row>
    <row r="164" spans="1:24" x14ac:dyDescent="0.25">
      <c r="A164">
        <v>4</v>
      </c>
      <c r="B164">
        <v>1</v>
      </c>
      <c r="C164">
        <v>2010</v>
      </c>
      <c r="D164">
        <v>246077163.81199899</v>
      </c>
      <c r="E164">
        <v>2365369.7720000101</v>
      </c>
      <c r="F164" s="3">
        <f t="shared" si="14"/>
        <v>9.5861946113849263E-3</v>
      </c>
      <c r="G164">
        <v>63764765.444999903</v>
      </c>
      <c r="H164">
        <v>-2689973.4610000001</v>
      </c>
      <c r="I164" s="3">
        <f t="shared" si="15"/>
        <v>-4.1856509322446354E-2</v>
      </c>
      <c r="J164">
        <v>8.1793347829999998</v>
      </c>
      <c r="K164">
        <v>0.99821790899999996</v>
      </c>
      <c r="L164" s="3">
        <f t="shared" si="16"/>
        <v>0.16007898096203305</v>
      </c>
      <c r="M164">
        <v>57.05</v>
      </c>
      <c r="N164">
        <v>1.0699999999999901</v>
      </c>
      <c r="O164" s="3">
        <f t="shared" si="17"/>
        <v>2.1810028536485778E-2</v>
      </c>
      <c r="P164">
        <v>49338852.059999898</v>
      </c>
      <c r="Q164">
        <v>-5388.9499999992504</v>
      </c>
      <c r="R164" s="3">
        <f t="shared" si="18"/>
        <v>-1.2551108666121084E-4</v>
      </c>
      <c r="S164">
        <v>11701328</v>
      </c>
      <c r="T164">
        <v>-120925</v>
      </c>
      <c r="U164" s="3">
        <f t="shared" si="19"/>
        <v>-1.1612049144246954E-2</v>
      </c>
      <c r="V164">
        <v>26.4</v>
      </c>
      <c r="W164">
        <v>3.93</v>
      </c>
      <c r="X164" s="3">
        <f t="shared" si="20"/>
        <v>0.14560948499444293</v>
      </c>
    </row>
    <row r="165" spans="1:24" x14ac:dyDescent="0.25">
      <c r="A165">
        <v>4</v>
      </c>
      <c r="B165">
        <v>1</v>
      </c>
      <c r="C165">
        <v>2011</v>
      </c>
      <c r="D165">
        <v>254122673.68000001</v>
      </c>
      <c r="E165">
        <v>8045509.8679999998</v>
      </c>
      <c r="F165" s="3">
        <f t="shared" si="14"/>
        <v>3.3012394413212125E-2</v>
      </c>
      <c r="G165">
        <v>62085372.103</v>
      </c>
      <c r="H165">
        <v>-1679393.3419999999</v>
      </c>
      <c r="I165" s="3">
        <f t="shared" si="15"/>
        <v>-2.5271235274515164E-2</v>
      </c>
      <c r="J165">
        <v>8.3525719980000002</v>
      </c>
      <c r="K165">
        <v>0.173237214999999</v>
      </c>
      <c r="L165" s="3">
        <f t="shared" si="16"/>
        <v>2.4123993250579564E-2</v>
      </c>
      <c r="M165">
        <v>58.39</v>
      </c>
      <c r="N165">
        <v>1.3399999999999901</v>
      </c>
      <c r="O165" s="3">
        <f t="shared" si="17"/>
        <v>2.3937120400142776E-2</v>
      </c>
      <c r="P165">
        <v>50127738.840000004</v>
      </c>
      <c r="Q165">
        <v>788886.77999999898</v>
      </c>
      <c r="R165" s="3">
        <f t="shared" si="18"/>
        <v>1.5987413401294892E-2</v>
      </c>
      <c r="S165">
        <v>11580403</v>
      </c>
      <c r="T165">
        <v>-120925</v>
      </c>
      <c r="U165" s="3">
        <f t="shared" si="19"/>
        <v>-1.0228591792105954E-2</v>
      </c>
      <c r="V165">
        <v>32.78</v>
      </c>
      <c r="W165">
        <v>6.3799999999999901</v>
      </c>
      <c r="X165" s="3">
        <f t="shared" si="20"/>
        <v>0.28393413440142495</v>
      </c>
    </row>
    <row r="166" spans="1:24" x14ac:dyDescent="0.25">
      <c r="A166">
        <v>4</v>
      </c>
      <c r="B166">
        <v>1</v>
      </c>
      <c r="C166">
        <v>2012</v>
      </c>
      <c r="D166">
        <v>248794470.06</v>
      </c>
      <c r="E166">
        <v>-5328203.62</v>
      </c>
      <c r="F166" s="3">
        <f t="shared" si="14"/>
        <v>-2.1652572459225455E-2</v>
      </c>
      <c r="G166">
        <v>63006457.256999999</v>
      </c>
      <c r="H166">
        <v>921085.15399999998</v>
      </c>
      <c r="I166" s="3">
        <f t="shared" si="15"/>
        <v>1.4445048885100644E-2</v>
      </c>
      <c r="J166">
        <v>8.7080162720000001</v>
      </c>
      <c r="K166">
        <v>0.355444274</v>
      </c>
      <c r="L166" s="3">
        <f t="shared" si="16"/>
        <v>4.3456379208093851E-2</v>
      </c>
      <c r="M166">
        <v>57.48</v>
      </c>
      <c r="N166">
        <v>-0.90999999999999803</v>
      </c>
      <c r="O166" s="3">
        <f t="shared" si="17"/>
        <v>-1.595092024539874E-2</v>
      </c>
      <c r="P166">
        <v>51033352.5</v>
      </c>
      <c r="Q166">
        <v>905613.66</v>
      </c>
      <c r="R166" s="3">
        <f t="shared" si="18"/>
        <v>1.8354980348928733E-2</v>
      </c>
      <c r="S166">
        <v>11727620</v>
      </c>
      <c r="T166">
        <v>147217</v>
      </c>
      <c r="U166" s="3">
        <f t="shared" si="19"/>
        <v>1.2581221550237717E-2</v>
      </c>
      <c r="V166">
        <v>34.11</v>
      </c>
      <c r="W166">
        <v>1.33</v>
      </c>
      <c r="X166" s="3">
        <f t="shared" si="20"/>
        <v>5.0378787878787884E-2</v>
      </c>
    </row>
    <row r="167" spans="1:24" x14ac:dyDescent="0.25">
      <c r="A167">
        <v>4</v>
      </c>
      <c r="B167">
        <v>1</v>
      </c>
      <c r="C167">
        <v>2013</v>
      </c>
      <c r="D167">
        <v>253465713.65000001</v>
      </c>
      <c r="E167">
        <v>4671243.59</v>
      </c>
      <c r="F167" s="3">
        <f t="shared" si="14"/>
        <v>1.8381844966270856E-2</v>
      </c>
      <c r="G167">
        <v>66825608.018999897</v>
      </c>
      <c r="H167">
        <v>3819150.7620000001</v>
      </c>
      <c r="I167" s="3">
        <f t="shared" si="15"/>
        <v>6.1514502251255036E-2</v>
      </c>
      <c r="J167">
        <v>9.7302845849999908</v>
      </c>
      <c r="K167">
        <v>1.0222683129999901</v>
      </c>
      <c r="L167" s="3">
        <f t="shared" si="16"/>
        <v>0.1223896439617365</v>
      </c>
      <c r="M167">
        <v>56.94</v>
      </c>
      <c r="N167">
        <v>-0.54</v>
      </c>
      <c r="O167" s="3">
        <f t="shared" si="17"/>
        <v>-9.2481589313238577E-3</v>
      </c>
      <c r="P167">
        <v>51907629.18</v>
      </c>
      <c r="Q167">
        <v>874276.679999999</v>
      </c>
      <c r="R167" s="3">
        <f t="shared" si="18"/>
        <v>1.7440975799657654E-2</v>
      </c>
      <c r="S167">
        <v>11886446</v>
      </c>
      <c r="T167">
        <v>158826</v>
      </c>
      <c r="U167" s="3">
        <f t="shared" si="19"/>
        <v>1.3715066738178282E-2</v>
      </c>
      <c r="V167">
        <v>32.899999999999899</v>
      </c>
      <c r="W167">
        <v>-1.21</v>
      </c>
      <c r="X167" s="3">
        <f t="shared" si="20"/>
        <v>-3.6912751677852344E-2</v>
      </c>
    </row>
    <row r="168" spans="1:24" x14ac:dyDescent="0.25">
      <c r="A168">
        <v>4</v>
      </c>
      <c r="B168">
        <v>1</v>
      </c>
      <c r="C168">
        <v>2014</v>
      </c>
      <c r="D168">
        <v>265944664.25999999</v>
      </c>
      <c r="E168">
        <v>12478950.609999901</v>
      </c>
      <c r="F168" s="3">
        <f t="shared" si="14"/>
        <v>5.0157668725476258E-2</v>
      </c>
      <c r="G168">
        <v>71623810.865999997</v>
      </c>
      <c r="H168">
        <v>4798202.8470000001</v>
      </c>
      <c r="I168" s="3">
        <f t="shared" si="15"/>
        <v>7.6154144446312619E-2</v>
      </c>
      <c r="J168">
        <v>9.0503586410000008</v>
      </c>
      <c r="K168">
        <v>-0.67992594399999995</v>
      </c>
      <c r="L168" s="3">
        <f t="shared" si="16"/>
        <v>-7.8080463191858393E-2</v>
      </c>
      <c r="M168">
        <v>56.3</v>
      </c>
      <c r="N168">
        <v>-0.64000000000000101</v>
      </c>
      <c r="O168" s="3">
        <f t="shared" si="17"/>
        <v>-1.113430758524706E-2</v>
      </c>
      <c r="P168">
        <v>53051381.079999998</v>
      </c>
      <c r="Q168">
        <v>1143751.8999999999</v>
      </c>
      <c r="R168" s="3">
        <f t="shared" si="18"/>
        <v>2.2411851151656163E-2</v>
      </c>
      <c r="S168">
        <v>12076464</v>
      </c>
      <c r="T168">
        <v>190018</v>
      </c>
      <c r="U168" s="3">
        <f t="shared" si="19"/>
        <v>1.6202605473233274E-2</v>
      </c>
      <c r="V168">
        <v>31.8</v>
      </c>
      <c r="W168">
        <v>-1.1000000000000001</v>
      </c>
      <c r="X168" s="3">
        <f t="shared" si="20"/>
        <v>-3.224860744649663E-2</v>
      </c>
    </row>
    <row r="169" spans="1:24" x14ac:dyDescent="0.25">
      <c r="A169">
        <v>4</v>
      </c>
      <c r="B169">
        <v>1</v>
      </c>
      <c r="C169">
        <v>2015</v>
      </c>
      <c r="D169">
        <v>270272084.60000002</v>
      </c>
      <c r="E169">
        <v>4327420.3400000101</v>
      </c>
      <c r="F169" s="3">
        <f t="shared" si="14"/>
        <v>1.7073000831881981E-2</v>
      </c>
      <c r="G169">
        <v>76011302.025999993</v>
      </c>
      <c r="H169">
        <v>4387491.1599999899</v>
      </c>
      <c r="I169" s="3">
        <f t="shared" si="15"/>
        <v>6.5655835989588546E-2</v>
      </c>
      <c r="J169">
        <v>9.1391899059999897</v>
      </c>
      <c r="K169">
        <v>8.8831264999999701E-2</v>
      </c>
      <c r="L169" s="3">
        <f t="shared" si="16"/>
        <v>9.1293593958125512E-3</v>
      </c>
      <c r="M169">
        <v>54.67</v>
      </c>
      <c r="N169">
        <v>-1.6299999999999899</v>
      </c>
      <c r="O169" s="3">
        <f t="shared" si="17"/>
        <v>-2.86266245170353E-2</v>
      </c>
      <c r="P169">
        <v>54135873.5</v>
      </c>
      <c r="Q169">
        <v>1084492.42</v>
      </c>
      <c r="R169" s="3">
        <f t="shared" si="18"/>
        <v>2.0892736523167092E-2</v>
      </c>
      <c r="S169">
        <v>12246680</v>
      </c>
      <c r="T169">
        <v>170216</v>
      </c>
      <c r="U169" s="3">
        <f t="shared" si="19"/>
        <v>1.4320176106466138E-2</v>
      </c>
      <c r="V169">
        <v>24.53</v>
      </c>
      <c r="W169">
        <v>-7.27</v>
      </c>
      <c r="X169" s="3">
        <f t="shared" si="20"/>
        <v>-0.22097264437690037</v>
      </c>
    </row>
    <row r="170" spans="1:24" x14ac:dyDescent="0.25">
      <c r="A170">
        <v>4</v>
      </c>
      <c r="B170">
        <v>1</v>
      </c>
      <c r="C170">
        <v>2016</v>
      </c>
      <c r="D170">
        <v>270989389.88499999</v>
      </c>
      <c r="E170">
        <v>717305.28499999002</v>
      </c>
      <c r="F170" s="3">
        <f t="shared" ref="F170:F206" si="21">IFERROR(E170/D168,0)</f>
        <v>2.6971975053378724E-3</v>
      </c>
      <c r="G170">
        <v>80487823.858999997</v>
      </c>
      <c r="H170">
        <v>4476521.8329999996</v>
      </c>
      <c r="I170" s="3">
        <f t="shared" ref="I170:I206" si="22">IFERROR(H170/G168,0)</f>
        <v>6.250046986993002E-2</v>
      </c>
      <c r="J170">
        <v>9.5671998679999994</v>
      </c>
      <c r="K170">
        <v>0.42800996200000002</v>
      </c>
      <c r="L170" s="3">
        <f t="shared" ref="L170:L206" si="23">IFERROR(K170/J168,0)</f>
        <v>4.7292044324191325E-2</v>
      </c>
      <c r="M170">
        <v>51.37</v>
      </c>
      <c r="N170">
        <v>-3.3</v>
      </c>
      <c r="O170" s="3">
        <f t="shared" ref="O170:O206" si="24">IFERROR(N170/M168,0)</f>
        <v>-5.8614564831261103E-2</v>
      </c>
      <c r="P170">
        <v>55133910.739999898</v>
      </c>
      <c r="Q170">
        <v>998037.24</v>
      </c>
      <c r="R170" s="3">
        <f t="shared" ref="R170:R206" si="25">IFERROR(Q170/P168,0)</f>
        <v>1.8812653312361233E-2</v>
      </c>
      <c r="S170">
        <v>12389773</v>
      </c>
      <c r="T170">
        <v>143093</v>
      </c>
      <c r="U170" s="3">
        <f t="shared" ref="U170:U206" si="26">IFERROR(T170/S168,0)</f>
        <v>1.1848915377878824E-2</v>
      </c>
      <c r="V170">
        <v>21.729999999999901</v>
      </c>
      <c r="W170">
        <v>-2.8</v>
      </c>
      <c r="X170" s="3">
        <f t="shared" ref="X170:X206" si="27">IFERROR(W170/V168,0)</f>
        <v>-8.8050314465408799E-2</v>
      </c>
    </row>
    <row r="171" spans="1:24" x14ac:dyDescent="0.25">
      <c r="A171">
        <v>4</v>
      </c>
      <c r="B171">
        <v>1</v>
      </c>
      <c r="C171">
        <v>2017</v>
      </c>
      <c r="D171">
        <v>269146985.49199998</v>
      </c>
      <c r="E171">
        <v>-1842404.3929999899</v>
      </c>
      <c r="F171" s="3">
        <f t="shared" si="21"/>
        <v>-6.8168504924462697E-3</v>
      </c>
      <c r="G171">
        <v>83291500.800999999</v>
      </c>
      <c r="H171">
        <v>2803676.94199999</v>
      </c>
      <c r="I171" s="3">
        <f t="shared" si="22"/>
        <v>3.6885000878434895E-2</v>
      </c>
      <c r="J171">
        <v>9.8996333759999899</v>
      </c>
      <c r="K171">
        <v>0.33243350799999899</v>
      </c>
      <c r="L171" s="3">
        <f t="shared" si="23"/>
        <v>3.6374504898049262E-2</v>
      </c>
      <c r="M171">
        <v>50.28</v>
      </c>
      <c r="N171">
        <v>-1.0899999999999901</v>
      </c>
      <c r="O171" s="3">
        <f t="shared" si="24"/>
        <v>-1.9937808670202853E-2</v>
      </c>
      <c r="P171">
        <v>56206920.079999998</v>
      </c>
      <c r="Q171">
        <v>1073009.3399999901</v>
      </c>
      <c r="R171" s="3">
        <f t="shared" si="25"/>
        <v>1.9820671038031559E-2</v>
      </c>
      <c r="S171">
        <v>12546277</v>
      </c>
      <c r="T171">
        <v>156504</v>
      </c>
      <c r="U171" s="3">
        <f t="shared" si="26"/>
        <v>1.2779300185846287E-2</v>
      </c>
      <c r="V171">
        <v>24.309999999999899</v>
      </c>
      <c r="W171">
        <v>2.58</v>
      </c>
      <c r="X171" s="3">
        <f t="shared" si="27"/>
        <v>0.10517733387688545</v>
      </c>
    </row>
    <row r="172" spans="1:24" x14ac:dyDescent="0.25">
      <c r="A172">
        <v>4</v>
      </c>
      <c r="B172">
        <v>1</v>
      </c>
      <c r="C172">
        <v>2018</v>
      </c>
      <c r="D172">
        <v>264191299.71799999</v>
      </c>
      <c r="E172">
        <v>-4955685.7740000002</v>
      </c>
      <c r="F172" s="3">
        <f t="shared" si="21"/>
        <v>-1.8287379354974188E-2</v>
      </c>
      <c r="G172">
        <v>82899333.438999996</v>
      </c>
      <c r="H172">
        <v>-392167.36199999799</v>
      </c>
      <c r="I172" s="3">
        <f t="shared" si="22"/>
        <v>-4.8723812273394765E-3</v>
      </c>
      <c r="J172">
        <v>10.4369923099999</v>
      </c>
      <c r="K172">
        <v>0.53735893399999901</v>
      </c>
      <c r="L172" s="3">
        <f t="shared" si="23"/>
        <v>5.6166792939837749E-2</v>
      </c>
      <c r="M172">
        <v>48.72</v>
      </c>
      <c r="N172">
        <v>-1.5599999999999901</v>
      </c>
      <c r="O172" s="3">
        <f t="shared" si="24"/>
        <v>-3.0367919018882424E-2</v>
      </c>
      <c r="P172">
        <v>57237768.219999999</v>
      </c>
      <c r="Q172">
        <v>1030848.14</v>
      </c>
      <c r="R172" s="3">
        <f t="shared" si="25"/>
        <v>1.8697170691577936E-2</v>
      </c>
      <c r="S172">
        <v>12699428.25</v>
      </c>
      <c r="T172">
        <v>153151.25</v>
      </c>
      <c r="U172" s="3">
        <f t="shared" si="26"/>
        <v>1.2361102176771116E-2</v>
      </c>
      <c r="V172">
        <v>27.759999999999899</v>
      </c>
      <c r="W172">
        <v>3.44999999999999</v>
      </c>
      <c r="X172" s="3">
        <f t="shared" si="27"/>
        <v>0.15876668200644298</v>
      </c>
    </row>
    <row r="173" spans="1:24" x14ac:dyDescent="0.25">
      <c r="A173">
        <v>5</v>
      </c>
      <c r="B173">
        <v>1</v>
      </c>
      <c r="C173">
        <v>2002</v>
      </c>
      <c r="D173">
        <v>1118417893.0679901</v>
      </c>
      <c r="F173" s="3">
        <f t="shared" si="21"/>
        <v>0</v>
      </c>
      <c r="G173">
        <v>318224477.429699</v>
      </c>
      <c r="I173" s="3">
        <f t="shared" si="22"/>
        <v>0</v>
      </c>
      <c r="J173">
        <v>9.6705351410000002</v>
      </c>
      <c r="L173" s="3">
        <f t="shared" si="23"/>
        <v>0</v>
      </c>
      <c r="M173">
        <v>90.44</v>
      </c>
      <c r="O173" s="3">
        <f t="shared" si="24"/>
        <v>0</v>
      </c>
      <c r="P173">
        <v>70262096.959000006</v>
      </c>
      <c r="R173" s="3">
        <f t="shared" si="25"/>
        <v>0</v>
      </c>
      <c r="S173">
        <v>17755895</v>
      </c>
      <c r="U173" s="3">
        <f t="shared" si="26"/>
        <v>0</v>
      </c>
      <c r="V173">
        <v>11.34</v>
      </c>
      <c r="X173" s="3">
        <f t="shared" si="27"/>
        <v>0</v>
      </c>
    </row>
    <row r="174" spans="1:24" x14ac:dyDescent="0.25">
      <c r="A174">
        <v>5</v>
      </c>
      <c r="B174">
        <v>1</v>
      </c>
      <c r="C174">
        <v>2003</v>
      </c>
      <c r="D174">
        <v>1111962762.605</v>
      </c>
      <c r="E174">
        <v>-6455130.4629999902</v>
      </c>
      <c r="F174" s="3">
        <f t="shared" si="21"/>
        <v>-2.4433546713651246E-2</v>
      </c>
      <c r="G174">
        <v>338990711.07149899</v>
      </c>
      <c r="H174">
        <v>20766233.641800001</v>
      </c>
      <c r="I174" s="3">
        <f t="shared" si="22"/>
        <v>0.25049940428146467</v>
      </c>
      <c r="J174">
        <v>9.7305794779999992</v>
      </c>
      <c r="K174">
        <v>6.0044337000000399E-2</v>
      </c>
      <c r="L174" s="3">
        <f t="shared" si="23"/>
        <v>5.7530306832238127E-3</v>
      </c>
      <c r="M174">
        <v>88.71</v>
      </c>
      <c r="N174">
        <v>-1.72999999999999</v>
      </c>
      <c r="O174" s="3">
        <f t="shared" si="24"/>
        <v>-3.5509031198686168E-2</v>
      </c>
      <c r="P174">
        <v>71308734.047000006</v>
      </c>
      <c r="Q174">
        <v>1046637.08799999</v>
      </c>
      <c r="R174" s="3">
        <f t="shared" si="25"/>
        <v>1.8285777390500604E-2</v>
      </c>
      <c r="S174">
        <v>17616901</v>
      </c>
      <c r="T174">
        <v>-138994</v>
      </c>
      <c r="U174" s="3">
        <f t="shared" si="26"/>
        <v>-1.0944902184868047E-2</v>
      </c>
      <c r="V174">
        <v>13.35</v>
      </c>
      <c r="W174">
        <v>2.0099999999999998</v>
      </c>
      <c r="X174" s="3">
        <f t="shared" si="27"/>
        <v>7.2406340057637145E-2</v>
      </c>
    </row>
    <row r="175" spans="1:24" x14ac:dyDescent="0.25">
      <c r="A175">
        <v>5</v>
      </c>
      <c r="B175">
        <v>1</v>
      </c>
      <c r="C175">
        <v>2004</v>
      </c>
      <c r="D175">
        <v>1174261900.595</v>
      </c>
      <c r="E175">
        <v>62299137.989999898</v>
      </c>
      <c r="F175" s="3">
        <f t="shared" si="21"/>
        <v>5.5702916035350526E-2</v>
      </c>
      <c r="G175">
        <v>344727956.46749997</v>
      </c>
      <c r="H175">
        <v>5737245.3959999904</v>
      </c>
      <c r="I175" s="3">
        <f t="shared" si="22"/>
        <v>1.8028925500450987E-2</v>
      </c>
      <c r="J175">
        <v>9.6502180129999999</v>
      </c>
      <c r="K175">
        <v>-8.0361465000000507E-2</v>
      </c>
      <c r="L175" s="3">
        <f t="shared" si="23"/>
        <v>-8.3099294742535398E-3</v>
      </c>
      <c r="M175">
        <v>87.02</v>
      </c>
      <c r="N175">
        <v>-1.68999999999999</v>
      </c>
      <c r="O175" s="3">
        <f t="shared" si="24"/>
        <v>-1.8686421937195819E-2</v>
      </c>
      <c r="P175">
        <v>72690367.420000002</v>
      </c>
      <c r="Q175">
        <v>1381633.3729999999</v>
      </c>
      <c r="R175" s="3">
        <f t="shared" si="25"/>
        <v>1.966399286099052E-2</v>
      </c>
      <c r="S175">
        <v>17477907</v>
      </c>
      <c r="T175">
        <v>-138994</v>
      </c>
      <c r="U175" s="3">
        <f t="shared" si="26"/>
        <v>-7.8280480933233722E-3</v>
      </c>
      <c r="V175">
        <v>15.6799999999999</v>
      </c>
      <c r="W175">
        <v>2.33</v>
      </c>
      <c r="X175" s="3">
        <f t="shared" si="27"/>
        <v>0.20546737213403882</v>
      </c>
    </row>
    <row r="176" spans="1:24" x14ac:dyDescent="0.25">
      <c r="A176">
        <v>5</v>
      </c>
      <c r="B176">
        <v>1</v>
      </c>
      <c r="C176">
        <v>2005</v>
      </c>
      <c r="D176">
        <v>1206984544.576</v>
      </c>
      <c r="E176">
        <v>32722643.980999999</v>
      </c>
      <c r="F176" s="3">
        <f t="shared" si="21"/>
        <v>2.9427823557994441E-2</v>
      </c>
      <c r="G176">
        <v>347348079.04879999</v>
      </c>
      <c r="H176">
        <v>2620122.5812999899</v>
      </c>
      <c r="I176" s="3">
        <f t="shared" si="22"/>
        <v>7.7291869532889971E-3</v>
      </c>
      <c r="J176">
        <v>10.0876296569999</v>
      </c>
      <c r="K176">
        <v>0.43741164399999999</v>
      </c>
      <c r="L176" s="3">
        <f t="shared" si="23"/>
        <v>4.4952270827133163E-2</v>
      </c>
      <c r="M176">
        <v>85.32</v>
      </c>
      <c r="N176">
        <v>-1.7</v>
      </c>
      <c r="O176" s="3">
        <f t="shared" si="24"/>
        <v>-1.9163566677939354E-2</v>
      </c>
      <c r="P176">
        <v>74147183</v>
      </c>
      <c r="Q176">
        <v>1456815.5799999901</v>
      </c>
      <c r="R176" s="3">
        <f t="shared" si="25"/>
        <v>2.0429693493644051E-2</v>
      </c>
      <c r="S176">
        <v>17338913</v>
      </c>
      <c r="T176">
        <v>-138994</v>
      </c>
      <c r="U176" s="3">
        <f t="shared" si="26"/>
        <v>-7.8898099047045797E-3</v>
      </c>
      <c r="V176">
        <v>18.96</v>
      </c>
      <c r="W176">
        <v>3.27999999999999</v>
      </c>
      <c r="X176" s="3">
        <f t="shared" si="27"/>
        <v>0.24569288389513036</v>
      </c>
    </row>
    <row r="177" spans="1:24" x14ac:dyDescent="0.25">
      <c r="A177">
        <v>5</v>
      </c>
      <c r="B177">
        <v>1</v>
      </c>
      <c r="C177">
        <v>2006</v>
      </c>
      <c r="D177">
        <v>1252873530.9820001</v>
      </c>
      <c r="E177">
        <v>45888986.406000003</v>
      </c>
      <c r="F177" s="3">
        <f t="shared" si="21"/>
        <v>3.9079004762692202E-2</v>
      </c>
      <c r="G177">
        <v>358176776.87909901</v>
      </c>
      <c r="H177">
        <v>10828697.8303</v>
      </c>
      <c r="I177" s="3">
        <f t="shared" si="22"/>
        <v>3.1412299545600965E-2</v>
      </c>
      <c r="J177">
        <v>11.426529386</v>
      </c>
      <c r="K177">
        <v>1.338899729</v>
      </c>
      <c r="L177" s="3">
        <f t="shared" si="23"/>
        <v>0.1387429514231017</v>
      </c>
      <c r="M177">
        <v>83.54</v>
      </c>
      <c r="N177">
        <v>-1.78</v>
      </c>
      <c r="O177" s="3">
        <f t="shared" si="24"/>
        <v>-2.0455067800505631E-2</v>
      </c>
      <c r="P177">
        <v>76039932.75</v>
      </c>
      <c r="Q177">
        <v>1892749.75</v>
      </c>
      <c r="R177" s="3">
        <f t="shared" si="25"/>
        <v>2.6038522257891758E-2</v>
      </c>
      <c r="S177">
        <v>17199919</v>
      </c>
      <c r="T177">
        <v>-138994</v>
      </c>
      <c r="U177" s="3">
        <f t="shared" si="26"/>
        <v>-7.9525540443715608E-3</v>
      </c>
      <c r="V177">
        <v>21.45</v>
      </c>
      <c r="W177">
        <v>2.48999999999999</v>
      </c>
      <c r="X177" s="3">
        <f t="shared" si="27"/>
        <v>0.15880102040816363</v>
      </c>
    </row>
    <row r="178" spans="1:24" x14ac:dyDescent="0.25">
      <c r="A178">
        <v>5</v>
      </c>
      <c r="B178">
        <v>1</v>
      </c>
      <c r="C178">
        <v>2007</v>
      </c>
      <c r="D178">
        <v>1260159894.349</v>
      </c>
      <c r="E178">
        <v>7286363.3669999801</v>
      </c>
      <c r="F178" s="3">
        <f t="shared" si="21"/>
        <v>6.036832368520176E-3</v>
      </c>
      <c r="G178">
        <v>379029274.71399999</v>
      </c>
      <c r="H178">
        <v>20852497.834899999</v>
      </c>
      <c r="I178" s="3">
        <f t="shared" si="22"/>
        <v>6.0033433586285552E-2</v>
      </c>
      <c r="J178">
        <v>11.724103972</v>
      </c>
      <c r="K178">
        <v>0.29757458599999898</v>
      </c>
      <c r="L178" s="3">
        <f t="shared" si="23"/>
        <v>2.9498960223377075E-2</v>
      </c>
      <c r="M178">
        <v>82.22</v>
      </c>
      <c r="N178">
        <v>-1.32</v>
      </c>
      <c r="O178" s="3">
        <f t="shared" si="24"/>
        <v>-1.547116736990155E-2</v>
      </c>
      <c r="P178">
        <v>76368209.599999994</v>
      </c>
      <c r="Q178">
        <v>328276.850000003</v>
      </c>
      <c r="R178" s="3">
        <f t="shared" si="25"/>
        <v>4.4273677935951121E-3</v>
      </c>
      <c r="S178">
        <v>17060925</v>
      </c>
      <c r="T178">
        <v>-138994</v>
      </c>
      <c r="U178" s="3">
        <f t="shared" si="26"/>
        <v>-8.016304136251217E-3</v>
      </c>
      <c r="V178">
        <v>23.25</v>
      </c>
      <c r="W178">
        <v>1.7999999999999901</v>
      </c>
      <c r="X178" s="3">
        <f t="shared" si="27"/>
        <v>9.4936708860758959E-2</v>
      </c>
    </row>
    <row r="179" spans="1:24" x14ac:dyDescent="0.25">
      <c r="A179">
        <v>5</v>
      </c>
      <c r="B179">
        <v>1</v>
      </c>
      <c r="C179">
        <v>2008</v>
      </c>
      <c r="D179">
        <v>1321820076.641</v>
      </c>
      <c r="E179">
        <v>61660182.292000003</v>
      </c>
      <c r="F179" s="3">
        <f t="shared" si="21"/>
        <v>4.9215009150740743E-2</v>
      </c>
      <c r="G179">
        <v>387343632.85500002</v>
      </c>
      <c r="H179">
        <v>8314358.1409999998</v>
      </c>
      <c r="I179" s="3">
        <f t="shared" si="22"/>
        <v>2.3213001729049772E-2</v>
      </c>
      <c r="J179">
        <v>12.406126328999999</v>
      </c>
      <c r="K179">
        <v>0.68202235700000002</v>
      </c>
      <c r="L179" s="3">
        <f t="shared" si="23"/>
        <v>5.9687621145544573E-2</v>
      </c>
      <c r="M179">
        <v>83.84</v>
      </c>
      <c r="N179">
        <v>1.62</v>
      </c>
      <c r="O179" s="3">
        <f t="shared" si="24"/>
        <v>1.9391908067991383E-2</v>
      </c>
      <c r="P179">
        <v>76557001.430000007</v>
      </c>
      <c r="Q179">
        <v>188791.82999999801</v>
      </c>
      <c r="R179" s="3">
        <f t="shared" si="25"/>
        <v>2.4827984872198353E-3</v>
      </c>
      <c r="S179">
        <v>16921931</v>
      </c>
      <c r="T179">
        <v>-138994</v>
      </c>
      <c r="U179" s="3">
        <f t="shared" si="26"/>
        <v>-8.081084567898255E-3</v>
      </c>
      <c r="V179">
        <v>27.02</v>
      </c>
      <c r="W179">
        <v>3.77</v>
      </c>
      <c r="X179" s="3">
        <f t="shared" si="27"/>
        <v>0.17575757575757575</v>
      </c>
    </row>
    <row r="180" spans="1:24" x14ac:dyDescent="0.25">
      <c r="A180">
        <v>5</v>
      </c>
      <c r="B180">
        <v>1</v>
      </c>
      <c r="C180">
        <v>2009</v>
      </c>
      <c r="D180">
        <v>1306132620.1329999</v>
      </c>
      <c r="E180">
        <v>-15687456.507999999</v>
      </c>
      <c r="F180" s="3">
        <f t="shared" si="21"/>
        <v>-1.2448782553982293E-2</v>
      </c>
      <c r="G180">
        <v>388070567.26499999</v>
      </c>
      <c r="H180">
        <v>726934.40999999398</v>
      </c>
      <c r="I180" s="3">
        <f t="shared" si="22"/>
        <v>1.9178846028410576E-3</v>
      </c>
      <c r="J180">
        <v>13.150375832999901</v>
      </c>
      <c r="K180">
        <v>0.74424950400000001</v>
      </c>
      <c r="L180" s="3">
        <f t="shared" si="23"/>
        <v>6.3480288623970593E-2</v>
      </c>
      <c r="M180">
        <v>84.329999999999899</v>
      </c>
      <c r="N180">
        <v>0.48999999999999899</v>
      </c>
      <c r="O180" s="3">
        <f t="shared" si="24"/>
        <v>5.9596205302845902E-3</v>
      </c>
      <c r="P180">
        <v>76117346.760000005</v>
      </c>
      <c r="Q180">
        <v>-439654.669999998</v>
      </c>
      <c r="R180" s="3">
        <f t="shared" si="25"/>
        <v>-5.7570378080462163E-3</v>
      </c>
      <c r="S180">
        <v>16782937</v>
      </c>
      <c r="T180">
        <v>-138994</v>
      </c>
      <c r="U180" s="3">
        <f t="shared" si="26"/>
        <v>-8.1469205216012607E-3</v>
      </c>
      <c r="V180">
        <v>19.829999999999998</v>
      </c>
      <c r="W180">
        <v>-7.1899999999999897</v>
      </c>
      <c r="X180" s="3">
        <f t="shared" si="27"/>
        <v>-0.30924731182795656</v>
      </c>
    </row>
    <row r="181" spans="1:24" x14ac:dyDescent="0.25">
      <c r="A181">
        <v>5</v>
      </c>
      <c r="B181">
        <v>1</v>
      </c>
      <c r="C181">
        <v>2010</v>
      </c>
      <c r="D181">
        <v>1304459825.53</v>
      </c>
      <c r="E181">
        <v>-1672794.6029999601</v>
      </c>
      <c r="F181" s="3">
        <f t="shared" si="21"/>
        <v>-1.2655236764528906E-3</v>
      </c>
      <c r="G181">
        <v>390988854.71899998</v>
      </c>
      <c r="H181">
        <v>2918287.4539999999</v>
      </c>
      <c r="I181" s="3">
        <f t="shared" si="22"/>
        <v>7.5341046204635692E-3</v>
      </c>
      <c r="J181">
        <v>13.697028429</v>
      </c>
      <c r="K181">
        <v>0.54665259599999905</v>
      </c>
      <c r="L181" s="3">
        <f t="shared" si="23"/>
        <v>4.4063117003908678E-2</v>
      </c>
      <c r="M181">
        <v>87.119999999999905</v>
      </c>
      <c r="N181">
        <v>2.7899999999999898</v>
      </c>
      <c r="O181" s="3">
        <f t="shared" si="24"/>
        <v>3.3277671755725068E-2</v>
      </c>
      <c r="P181">
        <v>76162118.329999998</v>
      </c>
      <c r="Q181">
        <v>44771.5699999965</v>
      </c>
      <c r="R181" s="3">
        <f t="shared" si="25"/>
        <v>5.8481352670184512E-4</v>
      </c>
      <c r="S181">
        <v>16643943</v>
      </c>
      <c r="T181">
        <v>-138994</v>
      </c>
      <c r="U181" s="3">
        <f t="shared" si="26"/>
        <v>-8.2138380070217749E-3</v>
      </c>
      <c r="V181">
        <v>23.319999999999901</v>
      </c>
      <c r="W181">
        <v>3.49</v>
      </c>
      <c r="X181" s="3">
        <f t="shared" si="27"/>
        <v>0.12916358253145818</v>
      </c>
    </row>
    <row r="182" spans="1:24" x14ac:dyDescent="0.25">
      <c r="A182">
        <v>5</v>
      </c>
      <c r="B182">
        <v>1</v>
      </c>
      <c r="C182">
        <v>2011</v>
      </c>
      <c r="D182">
        <v>1358879995.45</v>
      </c>
      <c r="E182">
        <v>54420169.919999897</v>
      </c>
      <c r="F182" s="3">
        <f t="shared" si="21"/>
        <v>4.1665118136670107E-2</v>
      </c>
      <c r="G182">
        <v>393277159.88700002</v>
      </c>
      <c r="H182">
        <v>2288305.16799998</v>
      </c>
      <c r="I182" s="3">
        <f t="shared" si="22"/>
        <v>5.8966212875334488E-3</v>
      </c>
      <c r="J182">
        <v>14.2604811979999</v>
      </c>
      <c r="K182">
        <v>0.56345276899999897</v>
      </c>
      <c r="L182" s="3">
        <f t="shared" si="23"/>
        <v>4.2846894731788251E-2</v>
      </c>
      <c r="M182">
        <v>89.3</v>
      </c>
      <c r="N182">
        <v>2.1800000000000002</v>
      </c>
      <c r="O182" s="3">
        <f t="shared" si="24"/>
        <v>2.5850824143246801E-2</v>
      </c>
      <c r="P182">
        <v>76902438.010000005</v>
      </c>
      <c r="Q182">
        <v>740319.679999999</v>
      </c>
      <c r="R182" s="3">
        <f t="shared" si="25"/>
        <v>9.7260310758629891E-3</v>
      </c>
      <c r="S182">
        <v>16504949</v>
      </c>
      <c r="T182">
        <v>-138994</v>
      </c>
      <c r="U182" s="3">
        <f t="shared" si="26"/>
        <v>-8.2818638954552468E-3</v>
      </c>
      <c r="V182">
        <v>29.25</v>
      </c>
      <c r="W182">
        <v>5.93</v>
      </c>
      <c r="X182" s="3">
        <f t="shared" si="27"/>
        <v>0.29904185577407971</v>
      </c>
    </row>
    <row r="183" spans="1:24" x14ac:dyDescent="0.25">
      <c r="A183">
        <v>5</v>
      </c>
      <c r="B183">
        <v>1</v>
      </c>
      <c r="C183">
        <v>2012</v>
      </c>
      <c r="D183">
        <v>1393741146.0799999</v>
      </c>
      <c r="E183">
        <v>34861150.629999898</v>
      </c>
      <c r="F183" s="3">
        <f t="shared" si="21"/>
        <v>2.6724587409839063E-2</v>
      </c>
      <c r="G183">
        <v>405343614.827999</v>
      </c>
      <c r="H183">
        <v>12066454.941</v>
      </c>
      <c r="I183" s="3">
        <f t="shared" si="22"/>
        <v>3.0861378260186079E-2</v>
      </c>
      <c r="J183">
        <v>14.706370626999901</v>
      </c>
      <c r="K183">
        <v>0.445889429</v>
      </c>
      <c r="L183" s="3">
        <f t="shared" si="23"/>
        <v>3.2553734652104663E-2</v>
      </c>
      <c r="M183">
        <v>88.49</v>
      </c>
      <c r="N183">
        <v>-0.81</v>
      </c>
      <c r="O183" s="3">
        <f t="shared" si="24"/>
        <v>-9.2975206611570355E-3</v>
      </c>
      <c r="P183">
        <v>77856186.5</v>
      </c>
      <c r="Q183">
        <v>953748.49000000197</v>
      </c>
      <c r="R183" s="3">
        <f t="shared" si="25"/>
        <v>1.2522609808035285E-2</v>
      </c>
      <c r="S183">
        <v>16660711</v>
      </c>
      <c r="T183">
        <v>155762</v>
      </c>
      <c r="U183" s="3">
        <f t="shared" si="26"/>
        <v>9.3584795381719352E-3</v>
      </c>
      <c r="V183">
        <v>30.38</v>
      </c>
      <c r="W183">
        <v>1.1299999999999999</v>
      </c>
      <c r="X183" s="3">
        <f t="shared" si="27"/>
        <v>4.8456260720411863E-2</v>
      </c>
    </row>
    <row r="184" spans="1:24" x14ac:dyDescent="0.25">
      <c r="A184">
        <v>5</v>
      </c>
      <c r="B184">
        <v>1</v>
      </c>
      <c r="C184">
        <v>2013</v>
      </c>
      <c r="D184">
        <v>1398547513.5899999</v>
      </c>
      <c r="E184">
        <v>4806367.50999997</v>
      </c>
      <c r="F184" s="3">
        <f t="shared" si="21"/>
        <v>3.5370065981494684E-3</v>
      </c>
      <c r="G184">
        <v>415762609.58599901</v>
      </c>
      <c r="H184">
        <v>10418994.757999999</v>
      </c>
      <c r="I184" s="3">
        <f t="shared" si="22"/>
        <v>2.6492753255728554E-2</v>
      </c>
      <c r="J184">
        <v>15.434703877999899</v>
      </c>
      <c r="K184">
        <v>0.72833325100000001</v>
      </c>
      <c r="L184" s="3">
        <f t="shared" si="23"/>
        <v>5.1073539587300334E-2</v>
      </c>
      <c r="M184">
        <v>86.72</v>
      </c>
      <c r="N184">
        <v>-1.77</v>
      </c>
      <c r="O184" s="3">
        <f t="shared" si="24"/>
        <v>-1.9820828667413214E-2</v>
      </c>
      <c r="P184">
        <v>78704277.760000005</v>
      </c>
      <c r="Q184">
        <v>848091.25999999698</v>
      </c>
      <c r="R184" s="3">
        <f t="shared" si="25"/>
        <v>1.1028145296118121E-2</v>
      </c>
      <c r="S184">
        <v>16833511</v>
      </c>
      <c r="T184">
        <v>172800</v>
      </c>
      <c r="U184" s="3">
        <f t="shared" si="26"/>
        <v>1.0469587031138358E-2</v>
      </c>
      <c r="V184">
        <v>29.409999999999901</v>
      </c>
      <c r="W184">
        <v>-0.97000000000000097</v>
      </c>
      <c r="X184" s="3">
        <f t="shared" si="27"/>
        <v>-3.3162393162393194E-2</v>
      </c>
    </row>
    <row r="185" spans="1:24" x14ac:dyDescent="0.25">
      <c r="A185">
        <v>5</v>
      </c>
      <c r="B185">
        <v>1</v>
      </c>
      <c r="C185">
        <v>2014</v>
      </c>
      <c r="D185">
        <v>1427908634.9000001</v>
      </c>
      <c r="E185">
        <v>29361121.309999999</v>
      </c>
      <c r="F185" s="3">
        <f t="shared" si="21"/>
        <v>2.10664092055977E-2</v>
      </c>
      <c r="G185">
        <v>426886423.13399899</v>
      </c>
      <c r="H185">
        <v>11123813.5479999</v>
      </c>
      <c r="I185" s="3">
        <f t="shared" si="22"/>
        <v>2.74429228463858E-2</v>
      </c>
      <c r="J185">
        <v>15.546677787</v>
      </c>
      <c r="K185">
        <v>0.111973909</v>
      </c>
      <c r="L185" s="3">
        <f t="shared" si="23"/>
        <v>7.6139730080257515E-3</v>
      </c>
      <c r="M185">
        <v>85.81</v>
      </c>
      <c r="N185">
        <v>-0.90999999999999803</v>
      </c>
      <c r="O185" s="3">
        <f t="shared" si="24"/>
        <v>-1.0283647869815777E-2</v>
      </c>
      <c r="P185">
        <v>79741888.329999998</v>
      </c>
      <c r="Q185">
        <v>1037610.57</v>
      </c>
      <c r="R185" s="3">
        <f t="shared" si="25"/>
        <v>1.332727194389363E-2</v>
      </c>
      <c r="S185">
        <v>17035277</v>
      </c>
      <c r="T185">
        <v>201766</v>
      </c>
      <c r="U185" s="3">
        <f t="shared" si="26"/>
        <v>1.2110287490131724E-2</v>
      </c>
      <c r="V185">
        <v>28.4</v>
      </c>
      <c r="W185">
        <v>-1.00999999999999</v>
      </c>
      <c r="X185" s="3">
        <f t="shared" si="27"/>
        <v>-3.3245556287030617E-2</v>
      </c>
    </row>
    <row r="186" spans="1:24" x14ac:dyDescent="0.25">
      <c r="A186">
        <v>5</v>
      </c>
      <c r="B186">
        <v>1</v>
      </c>
      <c r="C186">
        <v>2015</v>
      </c>
      <c r="D186">
        <v>1400838798.8</v>
      </c>
      <c r="E186">
        <v>-27069836.100000001</v>
      </c>
      <c r="F186" s="3">
        <f t="shared" si="21"/>
        <v>-1.9355678542885623E-2</v>
      </c>
      <c r="G186">
        <v>430655790.41900003</v>
      </c>
      <c r="H186">
        <v>3769367.2850000001</v>
      </c>
      <c r="I186" s="3">
        <f t="shared" si="22"/>
        <v>9.0661526507960794E-3</v>
      </c>
      <c r="J186">
        <v>16.676810081999999</v>
      </c>
      <c r="K186">
        <v>1.1301322949999999</v>
      </c>
      <c r="L186" s="3">
        <f t="shared" si="23"/>
        <v>7.3220212317182967E-2</v>
      </c>
      <c r="M186">
        <v>85.33</v>
      </c>
      <c r="N186">
        <v>-0.48</v>
      </c>
      <c r="O186" s="3">
        <f t="shared" si="24"/>
        <v>-5.5350553505535052E-3</v>
      </c>
      <c r="P186">
        <v>80588217.340000004</v>
      </c>
      <c r="Q186">
        <v>846329.00999999605</v>
      </c>
      <c r="R186" s="3">
        <f t="shared" si="25"/>
        <v>1.0753278399692362E-2</v>
      </c>
      <c r="S186">
        <v>17209537</v>
      </c>
      <c r="T186">
        <v>174260</v>
      </c>
      <c r="U186" s="3">
        <f t="shared" si="26"/>
        <v>1.0351969948515196E-2</v>
      </c>
      <c r="V186">
        <v>21.36</v>
      </c>
      <c r="W186">
        <v>-7.0399999999999903</v>
      </c>
      <c r="X186" s="3">
        <f t="shared" si="27"/>
        <v>-0.23937436246174817</v>
      </c>
    </row>
    <row r="187" spans="1:24" x14ac:dyDescent="0.25">
      <c r="A187">
        <v>5</v>
      </c>
      <c r="B187">
        <v>1</v>
      </c>
      <c r="C187">
        <v>2016</v>
      </c>
      <c r="D187">
        <v>1376644223.8699999</v>
      </c>
      <c r="E187">
        <v>-24194574.93</v>
      </c>
      <c r="F187" s="3">
        <f t="shared" si="21"/>
        <v>-1.6944063743752347E-2</v>
      </c>
      <c r="G187">
        <v>437481293.25199997</v>
      </c>
      <c r="H187">
        <v>6825502.8329999801</v>
      </c>
      <c r="I187" s="3">
        <f t="shared" si="22"/>
        <v>1.5989037043835582E-2</v>
      </c>
      <c r="J187">
        <v>17.001606234</v>
      </c>
      <c r="K187">
        <v>0.32479615199999901</v>
      </c>
      <c r="L187" s="3">
        <f t="shared" si="23"/>
        <v>2.0891675794013739E-2</v>
      </c>
      <c r="M187">
        <v>84.91</v>
      </c>
      <c r="N187">
        <v>-0.42000000000000198</v>
      </c>
      <c r="O187" s="3">
        <f t="shared" si="24"/>
        <v>-4.89453443654588E-3</v>
      </c>
      <c r="P187">
        <v>81234354.909999996</v>
      </c>
      <c r="Q187">
        <v>646137.57000000402</v>
      </c>
      <c r="R187" s="3">
        <f t="shared" si="25"/>
        <v>8.1028626676867659E-3</v>
      </c>
      <c r="S187">
        <v>17318546</v>
      </c>
      <c r="T187">
        <v>109009</v>
      </c>
      <c r="U187" s="3">
        <f t="shared" si="26"/>
        <v>6.3990154078504271E-3</v>
      </c>
      <c r="V187">
        <v>19.09</v>
      </c>
      <c r="W187">
        <v>-2.27</v>
      </c>
      <c r="X187" s="3">
        <f t="shared" si="27"/>
        <v>-7.9929577464788737E-2</v>
      </c>
    </row>
    <row r="188" spans="1:24" x14ac:dyDescent="0.25">
      <c r="A188">
        <v>5</v>
      </c>
      <c r="B188">
        <v>1</v>
      </c>
      <c r="C188">
        <v>2017</v>
      </c>
      <c r="D188">
        <v>1346850155.72</v>
      </c>
      <c r="E188">
        <v>-29794068.149999902</v>
      </c>
      <c r="F188" s="3">
        <f t="shared" si="21"/>
        <v>-2.1268734258019114E-2</v>
      </c>
      <c r="G188">
        <v>452154001.505</v>
      </c>
      <c r="H188">
        <v>14672708.253</v>
      </c>
      <c r="I188" s="3">
        <f t="shared" si="22"/>
        <v>3.4070616439928536E-2</v>
      </c>
      <c r="J188">
        <v>17.213336031999901</v>
      </c>
      <c r="K188">
        <v>0.211729797999999</v>
      </c>
      <c r="L188" s="3">
        <f t="shared" si="23"/>
        <v>1.2696060994813876E-2</v>
      </c>
      <c r="M188">
        <v>83.559999999999903</v>
      </c>
      <c r="N188">
        <v>-1.3499999999999901</v>
      </c>
      <c r="O188" s="3">
        <f t="shared" si="24"/>
        <v>-1.5820930505097738E-2</v>
      </c>
      <c r="P188">
        <v>82111967.059999898</v>
      </c>
      <c r="Q188">
        <v>877612.14999999595</v>
      </c>
      <c r="R188" s="3">
        <f t="shared" si="25"/>
        <v>1.0890080199905262E-2</v>
      </c>
      <c r="S188">
        <v>17497797</v>
      </c>
      <c r="T188">
        <v>179251</v>
      </c>
      <c r="U188" s="3">
        <f t="shared" si="26"/>
        <v>1.04157944516462E-2</v>
      </c>
      <c r="V188">
        <v>21.35</v>
      </c>
      <c r="W188">
        <v>2.2599999999999998</v>
      </c>
      <c r="X188" s="3">
        <f t="shared" si="27"/>
        <v>0.10580524344569288</v>
      </c>
    </row>
    <row r="189" spans="1:24" x14ac:dyDescent="0.25">
      <c r="A189">
        <v>5</v>
      </c>
      <c r="B189">
        <v>1</v>
      </c>
      <c r="C189">
        <v>2018</v>
      </c>
      <c r="D189">
        <v>1320650958.03</v>
      </c>
      <c r="E189">
        <v>-26199197.689999901</v>
      </c>
      <c r="F189" s="3">
        <f t="shared" si="21"/>
        <v>-1.9031204457713221E-2</v>
      </c>
      <c r="G189">
        <v>459103564.66799998</v>
      </c>
      <c r="H189">
        <v>6949563.1629999802</v>
      </c>
      <c r="I189" s="3">
        <f t="shared" si="22"/>
        <v>1.5885395033329714E-2</v>
      </c>
      <c r="J189">
        <v>17.649264491</v>
      </c>
      <c r="K189">
        <v>0.43592845899999999</v>
      </c>
      <c r="L189" s="3">
        <f t="shared" si="23"/>
        <v>2.5640427910171536E-2</v>
      </c>
      <c r="M189">
        <v>82.49</v>
      </c>
      <c r="N189">
        <v>-1.07</v>
      </c>
      <c r="O189" s="3">
        <f t="shared" si="24"/>
        <v>-1.2601578141561655E-2</v>
      </c>
      <c r="P189">
        <v>82783154.400000006</v>
      </c>
      <c r="Q189">
        <v>671187.33999999904</v>
      </c>
      <c r="R189" s="3">
        <f t="shared" si="25"/>
        <v>8.2623582195440748E-3</v>
      </c>
      <c r="S189">
        <v>17659487.5</v>
      </c>
      <c r="T189">
        <v>161690.5</v>
      </c>
      <c r="U189" s="3">
        <f t="shared" si="26"/>
        <v>9.3362629865116845E-3</v>
      </c>
      <c r="V189">
        <v>24.11</v>
      </c>
      <c r="W189">
        <v>2.75999999999999</v>
      </c>
      <c r="X189" s="3">
        <f t="shared" si="27"/>
        <v>0.14457831325301151</v>
      </c>
    </row>
    <row r="190" spans="1:24" x14ac:dyDescent="0.25">
      <c r="A190">
        <v>6</v>
      </c>
      <c r="B190">
        <v>1</v>
      </c>
      <c r="C190">
        <v>2002</v>
      </c>
      <c r="D190">
        <v>2028458449</v>
      </c>
      <c r="F190" s="3">
        <f t="shared" si="21"/>
        <v>0</v>
      </c>
      <c r="G190">
        <v>474570591.5</v>
      </c>
      <c r="I190" s="3">
        <f t="shared" si="22"/>
        <v>0</v>
      </c>
      <c r="J190">
        <v>1.2615172990000001</v>
      </c>
      <c r="L190" s="3">
        <f t="shared" si="23"/>
        <v>0</v>
      </c>
      <c r="M190">
        <v>31.71</v>
      </c>
      <c r="O190" s="3">
        <f t="shared" si="24"/>
        <v>0</v>
      </c>
      <c r="P190">
        <v>25697520.390000001</v>
      </c>
      <c r="R190" s="3">
        <f t="shared" si="25"/>
        <v>0</v>
      </c>
      <c r="S190">
        <v>13808513</v>
      </c>
      <c r="U190" s="3">
        <f t="shared" si="26"/>
        <v>0</v>
      </c>
      <c r="V190">
        <v>1.41</v>
      </c>
      <c r="X190" s="3">
        <f t="shared" si="27"/>
        <v>0</v>
      </c>
    </row>
    <row r="191" spans="1:24" x14ac:dyDescent="0.25">
      <c r="A191">
        <v>6</v>
      </c>
      <c r="B191">
        <v>1</v>
      </c>
      <c r="C191">
        <v>2003</v>
      </c>
      <c r="D191">
        <v>1999850730</v>
      </c>
      <c r="E191">
        <v>-28607719</v>
      </c>
      <c r="F191" s="3">
        <f t="shared" si="21"/>
        <v>-2.1661831861064795E-2</v>
      </c>
      <c r="G191">
        <v>503552796.69999999</v>
      </c>
      <c r="H191">
        <v>28982205.199999899</v>
      </c>
      <c r="I191" s="3">
        <f t="shared" si="22"/>
        <v>6.3127815661719669E-2</v>
      </c>
      <c r="J191">
        <v>1.4122819790000001</v>
      </c>
      <c r="K191">
        <v>0.15076467999999901</v>
      </c>
      <c r="L191" s="3">
        <f t="shared" si="23"/>
        <v>8.5422641876594565E-3</v>
      </c>
      <c r="M191">
        <v>31.36</v>
      </c>
      <c r="N191">
        <v>-0.35000000000000098</v>
      </c>
      <c r="O191" s="3">
        <f t="shared" si="24"/>
        <v>-4.2429385380046191E-3</v>
      </c>
      <c r="P191">
        <v>26042245.27</v>
      </c>
      <c r="Q191">
        <v>344724.88000000198</v>
      </c>
      <c r="R191" s="3">
        <f t="shared" si="25"/>
        <v>4.164191163027269E-3</v>
      </c>
      <c r="S191">
        <v>13723962</v>
      </c>
      <c r="T191">
        <v>-84551</v>
      </c>
      <c r="U191" s="3">
        <f t="shared" si="26"/>
        <v>-4.7878512895688508E-3</v>
      </c>
      <c r="V191">
        <v>1.64</v>
      </c>
      <c r="W191">
        <v>0.22999999999999901</v>
      </c>
      <c r="X191" s="3">
        <f t="shared" si="27"/>
        <v>9.5396101202820001E-3</v>
      </c>
    </row>
    <row r="192" spans="1:24" x14ac:dyDescent="0.25">
      <c r="A192">
        <v>6</v>
      </c>
      <c r="B192">
        <v>1</v>
      </c>
      <c r="C192">
        <v>2004</v>
      </c>
      <c r="D192">
        <v>2115153452</v>
      </c>
      <c r="E192">
        <v>115302722</v>
      </c>
      <c r="F192" s="3">
        <f t="shared" si="21"/>
        <v>5.6842535796995268E-2</v>
      </c>
      <c r="G192">
        <v>521860484</v>
      </c>
      <c r="H192">
        <v>18307687.300000001</v>
      </c>
      <c r="I192" s="3">
        <f t="shared" si="22"/>
        <v>3.8577374215570205E-2</v>
      </c>
      <c r="J192">
        <v>1.4342283499999999</v>
      </c>
      <c r="K192">
        <v>2.1946370999999801E-2</v>
      </c>
      <c r="L192" s="3">
        <f t="shared" si="23"/>
        <v>1.7396805432154282E-2</v>
      </c>
      <c r="M192">
        <v>31</v>
      </c>
      <c r="N192">
        <v>-0.35999999999999899</v>
      </c>
      <c r="O192" s="3">
        <f t="shared" si="24"/>
        <v>-1.1352885525070923E-2</v>
      </c>
      <c r="P192">
        <v>26563773.75</v>
      </c>
      <c r="Q192">
        <v>521528.47999999602</v>
      </c>
      <c r="R192" s="3">
        <f t="shared" si="25"/>
        <v>2.029489507489388E-2</v>
      </c>
      <c r="S192">
        <v>13639411</v>
      </c>
      <c r="T192">
        <v>-84551</v>
      </c>
      <c r="U192" s="3">
        <f t="shared" si="26"/>
        <v>-6.1231068109940589E-3</v>
      </c>
      <c r="V192">
        <v>1.93</v>
      </c>
      <c r="W192">
        <v>0.28999999999999998</v>
      </c>
      <c r="X192" s="3">
        <f t="shared" si="27"/>
        <v>0.20567375886524822</v>
      </c>
    </row>
    <row r="193" spans="1:24" x14ac:dyDescent="0.25">
      <c r="A193">
        <v>6</v>
      </c>
      <c r="B193">
        <v>1</v>
      </c>
      <c r="C193">
        <v>2005</v>
      </c>
      <c r="D193">
        <v>2507212523</v>
      </c>
      <c r="E193">
        <v>392059071</v>
      </c>
      <c r="F193" s="3">
        <f t="shared" si="21"/>
        <v>0.19604416725642318</v>
      </c>
      <c r="G193">
        <v>527998936.69999999</v>
      </c>
      <c r="H193">
        <v>6138452.6999999797</v>
      </c>
      <c r="I193" s="3">
        <f t="shared" si="22"/>
        <v>1.2190286182954249E-2</v>
      </c>
      <c r="J193">
        <v>1.2506809240000001</v>
      </c>
      <c r="K193">
        <v>-0.18354742599999899</v>
      </c>
      <c r="L193" s="3">
        <f t="shared" si="23"/>
        <v>-0.12996514062295414</v>
      </c>
      <c r="M193">
        <v>30.68</v>
      </c>
      <c r="N193">
        <v>-0.32</v>
      </c>
      <c r="O193" s="3">
        <f t="shared" si="24"/>
        <v>-1.0204081632653062E-2</v>
      </c>
      <c r="P193">
        <v>27081157.5</v>
      </c>
      <c r="Q193">
        <v>517383.75</v>
      </c>
      <c r="R193" s="3">
        <f t="shared" si="25"/>
        <v>1.9867094585581408E-2</v>
      </c>
      <c r="S193">
        <v>13554860</v>
      </c>
      <c r="T193">
        <v>-84551</v>
      </c>
      <c r="U193" s="3">
        <f t="shared" si="26"/>
        <v>-6.1608302325523783E-3</v>
      </c>
      <c r="V193">
        <v>2.35</v>
      </c>
      <c r="W193">
        <v>0.42</v>
      </c>
      <c r="X193" s="3">
        <f t="shared" si="27"/>
        <v>0.25609756097560976</v>
      </c>
    </row>
    <row r="194" spans="1:24" x14ac:dyDescent="0.25">
      <c r="A194">
        <v>6</v>
      </c>
      <c r="B194">
        <v>1</v>
      </c>
      <c r="C194">
        <v>2006</v>
      </c>
      <c r="D194">
        <v>2603647775</v>
      </c>
      <c r="E194">
        <v>96435252</v>
      </c>
      <c r="F194" s="3">
        <f t="shared" si="21"/>
        <v>4.5592555901234913E-2</v>
      </c>
      <c r="G194">
        <v>539962610.10000002</v>
      </c>
      <c r="H194">
        <v>11963673.4</v>
      </c>
      <c r="I194" s="3">
        <f t="shared" si="22"/>
        <v>2.2925041781856777E-2</v>
      </c>
      <c r="J194">
        <v>1.2738114759999899</v>
      </c>
      <c r="K194">
        <v>2.3130551999999801E-2</v>
      </c>
      <c r="L194" s="3">
        <f t="shared" si="23"/>
        <v>1.6127523905101863E-2</v>
      </c>
      <c r="M194">
        <v>30.18</v>
      </c>
      <c r="N194">
        <v>-0.5</v>
      </c>
      <c r="O194" s="3">
        <f t="shared" si="24"/>
        <v>-1.6129032258064516E-2</v>
      </c>
      <c r="P194">
        <v>27655014.75</v>
      </c>
      <c r="Q194">
        <v>573857.25</v>
      </c>
      <c r="R194" s="3">
        <f t="shared" si="25"/>
        <v>2.1603001719588129E-2</v>
      </c>
      <c r="S194">
        <v>13470309</v>
      </c>
      <c r="T194">
        <v>-84551</v>
      </c>
      <c r="U194" s="3">
        <f t="shared" si="26"/>
        <v>-6.1990213507020211E-3</v>
      </c>
      <c r="V194">
        <v>2.68</v>
      </c>
      <c r="W194">
        <v>0.33</v>
      </c>
      <c r="X194" s="3">
        <f t="shared" si="27"/>
        <v>0.17098445595854925</v>
      </c>
    </row>
    <row r="195" spans="1:24" x14ac:dyDescent="0.25">
      <c r="A195">
        <v>6</v>
      </c>
      <c r="B195">
        <v>1</v>
      </c>
      <c r="C195">
        <v>2007</v>
      </c>
      <c r="D195">
        <v>2751026060</v>
      </c>
      <c r="E195">
        <v>147378285</v>
      </c>
      <c r="F195" s="3">
        <f t="shared" si="21"/>
        <v>5.8781728173427764E-2</v>
      </c>
      <c r="G195">
        <v>543107372.79999995</v>
      </c>
      <c r="H195">
        <v>3144762.6999999201</v>
      </c>
      <c r="I195" s="3">
        <f t="shared" si="22"/>
        <v>5.9560019564712128E-3</v>
      </c>
      <c r="J195">
        <v>1.263113852</v>
      </c>
      <c r="K195">
        <v>-1.06976239999998E-2</v>
      </c>
      <c r="L195" s="3">
        <f t="shared" si="23"/>
        <v>-8.553439806042647E-3</v>
      </c>
      <c r="M195">
        <v>30.4</v>
      </c>
      <c r="N195">
        <v>0.219999999999998</v>
      </c>
      <c r="O195" s="3">
        <f t="shared" si="24"/>
        <v>7.1707953063884621E-3</v>
      </c>
      <c r="P195">
        <v>27714120</v>
      </c>
      <c r="Q195">
        <v>59105.25</v>
      </c>
      <c r="R195" s="3">
        <f t="shared" si="25"/>
        <v>2.1825230328504238E-3</v>
      </c>
      <c r="S195">
        <v>13385758</v>
      </c>
      <c r="T195">
        <v>-84551</v>
      </c>
      <c r="U195" s="3">
        <f t="shared" si="26"/>
        <v>-6.2376889174805203E-3</v>
      </c>
      <c r="V195">
        <v>2.86</v>
      </c>
      <c r="W195">
        <v>0.17999999999999899</v>
      </c>
      <c r="X195" s="3">
        <f t="shared" si="27"/>
        <v>7.6595744680850633E-2</v>
      </c>
    </row>
    <row r="196" spans="1:24" x14ac:dyDescent="0.25">
      <c r="A196">
        <v>6</v>
      </c>
      <c r="B196">
        <v>1</v>
      </c>
      <c r="C196">
        <v>2008</v>
      </c>
      <c r="D196">
        <v>2818659239</v>
      </c>
      <c r="E196">
        <v>67633179</v>
      </c>
      <c r="F196" s="3">
        <f t="shared" si="21"/>
        <v>2.5976316631384597E-2</v>
      </c>
      <c r="G196">
        <v>558408346.89999998</v>
      </c>
      <c r="H196">
        <v>15300974.1</v>
      </c>
      <c r="I196" s="3">
        <f t="shared" si="22"/>
        <v>2.8337099298720497E-2</v>
      </c>
      <c r="J196">
        <v>1.3277246579999999</v>
      </c>
      <c r="K196">
        <v>6.4610805999999896E-2</v>
      </c>
      <c r="L196" s="3">
        <f t="shared" si="23"/>
        <v>5.0722424171346064E-2</v>
      </c>
      <c r="M196">
        <v>30.42</v>
      </c>
      <c r="N196">
        <v>2.0000000000003099E-2</v>
      </c>
      <c r="O196" s="3">
        <f t="shared" si="24"/>
        <v>6.6269052352561626E-4</v>
      </c>
      <c r="P196">
        <v>27956797.670000002</v>
      </c>
      <c r="Q196">
        <v>242677.670000001</v>
      </c>
      <c r="R196" s="3">
        <f t="shared" si="25"/>
        <v>8.7751777460180532E-3</v>
      </c>
      <c r="S196">
        <v>13301207</v>
      </c>
      <c r="T196">
        <v>-84551</v>
      </c>
      <c r="U196" s="3">
        <f t="shared" si="26"/>
        <v>-6.2768419046660322E-3</v>
      </c>
      <c r="V196">
        <v>3.35</v>
      </c>
      <c r="W196">
        <v>0.49</v>
      </c>
      <c r="X196" s="3">
        <f t="shared" si="27"/>
        <v>0.18283582089552236</v>
      </c>
    </row>
    <row r="197" spans="1:24" x14ac:dyDescent="0.25">
      <c r="A197">
        <v>6</v>
      </c>
      <c r="B197">
        <v>1</v>
      </c>
      <c r="C197">
        <v>2009</v>
      </c>
      <c r="D197">
        <v>2717269400</v>
      </c>
      <c r="E197">
        <v>-101389839</v>
      </c>
      <c r="F197" s="3">
        <f t="shared" si="21"/>
        <v>-3.6855281189157471E-2</v>
      </c>
      <c r="G197">
        <v>562176551.29999995</v>
      </c>
      <c r="H197">
        <v>3768204.3999999701</v>
      </c>
      <c r="I197" s="3">
        <f t="shared" si="22"/>
        <v>6.9382309810543056E-3</v>
      </c>
      <c r="J197">
        <v>1.399351325</v>
      </c>
      <c r="K197">
        <v>7.1626667000000005E-2</v>
      </c>
      <c r="L197" s="3">
        <f t="shared" si="23"/>
        <v>5.6706421900596812E-2</v>
      </c>
      <c r="M197">
        <v>30.61</v>
      </c>
      <c r="N197">
        <v>0.189999999999997</v>
      </c>
      <c r="O197" s="3">
        <f t="shared" si="24"/>
        <v>6.2499999999999015E-3</v>
      </c>
      <c r="P197">
        <v>27734538</v>
      </c>
      <c r="Q197">
        <v>-222259.670000001</v>
      </c>
      <c r="R197" s="3">
        <f t="shared" si="25"/>
        <v>-8.0197267674384388E-3</v>
      </c>
      <c r="S197">
        <v>13216656</v>
      </c>
      <c r="T197">
        <v>-84551</v>
      </c>
      <c r="U197" s="3">
        <f t="shared" si="26"/>
        <v>-6.316489510717286E-3</v>
      </c>
      <c r="V197">
        <v>2.4300000000000002</v>
      </c>
      <c r="W197">
        <v>-0.91999999999999904</v>
      </c>
      <c r="X197" s="3">
        <f t="shared" si="27"/>
        <v>-0.32167832167832133</v>
      </c>
    </row>
    <row r="198" spans="1:24" x14ac:dyDescent="0.25">
      <c r="A198">
        <v>6</v>
      </c>
      <c r="B198">
        <v>1</v>
      </c>
      <c r="C198">
        <v>2010</v>
      </c>
      <c r="D198">
        <v>2812782058</v>
      </c>
      <c r="E198">
        <v>95512658</v>
      </c>
      <c r="F198" s="3">
        <f t="shared" si="21"/>
        <v>3.3885847809643654E-2</v>
      </c>
      <c r="G198">
        <v>552453534.10000002</v>
      </c>
      <c r="H198">
        <v>-9723017.1999999192</v>
      </c>
      <c r="I198" s="3">
        <f t="shared" si="22"/>
        <v>-1.7412019813058278E-2</v>
      </c>
      <c r="J198">
        <v>1.424962058</v>
      </c>
      <c r="K198">
        <v>2.5610733000000101E-2</v>
      </c>
      <c r="L198" s="3">
        <f t="shared" si="23"/>
        <v>1.9289189852494327E-2</v>
      </c>
      <c r="M198">
        <v>30.93</v>
      </c>
      <c r="N198">
        <v>0.32</v>
      </c>
      <c r="O198" s="3">
        <f t="shared" si="24"/>
        <v>1.0519395134779749E-2</v>
      </c>
      <c r="P198">
        <v>27553600.75</v>
      </c>
      <c r="Q198">
        <v>-180937.25</v>
      </c>
      <c r="R198" s="3">
        <f t="shared" si="25"/>
        <v>-6.4720306000626429E-3</v>
      </c>
      <c r="S198">
        <v>13132105</v>
      </c>
      <c r="T198">
        <v>-84551</v>
      </c>
      <c r="U198" s="3">
        <f t="shared" si="26"/>
        <v>-6.3566411679782144E-3</v>
      </c>
      <c r="V198">
        <v>2.86</v>
      </c>
      <c r="W198">
        <v>0.42999999999999899</v>
      </c>
      <c r="X198" s="3">
        <f t="shared" si="27"/>
        <v>0.12835820895522357</v>
      </c>
    </row>
    <row r="199" spans="1:24" x14ac:dyDescent="0.25">
      <c r="A199">
        <v>6</v>
      </c>
      <c r="B199">
        <v>1</v>
      </c>
      <c r="C199">
        <v>2011</v>
      </c>
      <c r="D199">
        <v>2875478447</v>
      </c>
      <c r="E199">
        <v>62696389</v>
      </c>
      <c r="F199" s="3">
        <f t="shared" si="21"/>
        <v>2.3073306238976524E-2</v>
      </c>
      <c r="G199">
        <v>542784230.60000002</v>
      </c>
      <c r="H199">
        <v>-9669303.5</v>
      </c>
      <c r="I199" s="3">
        <f t="shared" si="22"/>
        <v>-1.7199763095134987E-2</v>
      </c>
      <c r="J199">
        <v>1.5565862049999999</v>
      </c>
      <c r="K199">
        <v>0.131624146999999</v>
      </c>
      <c r="L199" s="3">
        <f t="shared" si="23"/>
        <v>9.4060829934897866E-2</v>
      </c>
      <c r="M199">
        <v>31.3</v>
      </c>
      <c r="N199">
        <v>0.37000000000000099</v>
      </c>
      <c r="O199" s="3">
        <f t="shared" si="24"/>
        <v>1.208755308722643E-2</v>
      </c>
      <c r="P199">
        <v>27682634.670000002</v>
      </c>
      <c r="Q199">
        <v>129033.920000001</v>
      </c>
      <c r="R199" s="3">
        <f t="shared" si="25"/>
        <v>4.6524632932411205E-3</v>
      </c>
      <c r="S199">
        <v>13047554</v>
      </c>
      <c r="T199">
        <v>-84551</v>
      </c>
      <c r="U199" s="3">
        <f t="shared" si="26"/>
        <v>-6.3973065501591328E-3</v>
      </c>
      <c r="V199">
        <v>3.63</v>
      </c>
      <c r="W199">
        <v>0.77</v>
      </c>
      <c r="X199" s="3">
        <f t="shared" si="27"/>
        <v>0.3168724279835391</v>
      </c>
    </row>
    <row r="200" spans="1:24" x14ac:dyDescent="0.25">
      <c r="A200">
        <v>6</v>
      </c>
      <c r="B200">
        <v>1</v>
      </c>
      <c r="C200">
        <v>2012</v>
      </c>
      <c r="D200">
        <v>2926682201</v>
      </c>
      <c r="E200">
        <v>51203754</v>
      </c>
      <c r="F200" s="3">
        <f t="shared" si="21"/>
        <v>1.820395357484892E-2</v>
      </c>
      <c r="G200">
        <v>541132314.10000002</v>
      </c>
      <c r="H200">
        <v>-1651916.5</v>
      </c>
      <c r="I200" s="3">
        <f t="shared" si="22"/>
        <v>-2.9901455924091986E-3</v>
      </c>
      <c r="J200">
        <v>1.561612505</v>
      </c>
      <c r="K200">
        <v>5.0263000000001501E-3</v>
      </c>
      <c r="L200" s="3">
        <f t="shared" si="23"/>
        <v>3.5273219885270449E-3</v>
      </c>
      <c r="M200">
        <v>31.51</v>
      </c>
      <c r="N200">
        <v>0.21</v>
      </c>
      <c r="O200" s="3">
        <f t="shared" si="24"/>
        <v>6.7895247332686714E-3</v>
      </c>
      <c r="P200">
        <v>27909105.420000002</v>
      </c>
      <c r="Q200">
        <v>226470.75</v>
      </c>
      <c r="R200" s="3">
        <f t="shared" si="25"/>
        <v>8.2192796525876934E-3</v>
      </c>
      <c r="S200">
        <v>13149572</v>
      </c>
      <c r="T200">
        <v>102018</v>
      </c>
      <c r="U200" s="3">
        <f t="shared" si="26"/>
        <v>7.7685946007894392E-3</v>
      </c>
      <c r="V200">
        <v>3.77</v>
      </c>
      <c r="W200">
        <v>0.14000000000000001</v>
      </c>
      <c r="X200" s="3">
        <f t="shared" si="27"/>
        <v>4.8951048951048959E-2</v>
      </c>
    </row>
    <row r="201" spans="1:24" x14ac:dyDescent="0.25">
      <c r="A201">
        <v>6</v>
      </c>
      <c r="B201">
        <v>1</v>
      </c>
      <c r="C201">
        <v>2013</v>
      </c>
      <c r="D201">
        <v>3025842522</v>
      </c>
      <c r="E201">
        <v>99160321</v>
      </c>
      <c r="F201" s="3">
        <f t="shared" si="21"/>
        <v>3.4484807599046492E-2</v>
      </c>
      <c r="G201">
        <v>553170967.5</v>
      </c>
      <c r="H201">
        <v>12038653.3999999</v>
      </c>
      <c r="I201" s="3">
        <f t="shared" si="22"/>
        <v>2.2179445756359266E-2</v>
      </c>
      <c r="J201">
        <v>1.63302466</v>
      </c>
      <c r="K201">
        <v>7.1412154999999894E-2</v>
      </c>
      <c r="L201" s="3">
        <f t="shared" si="23"/>
        <v>4.5877417370533552E-2</v>
      </c>
      <c r="M201">
        <v>29.93</v>
      </c>
      <c r="N201">
        <v>-1.58</v>
      </c>
      <c r="O201" s="3">
        <f t="shared" si="24"/>
        <v>-5.0479233226837061E-2</v>
      </c>
      <c r="P201">
        <v>28818049.079999998</v>
      </c>
      <c r="Q201">
        <v>908943.65999999596</v>
      </c>
      <c r="R201" s="3">
        <f t="shared" si="25"/>
        <v>3.283443468569229E-2</v>
      </c>
      <c r="S201">
        <v>13252329</v>
      </c>
      <c r="T201">
        <v>102757</v>
      </c>
      <c r="U201" s="3">
        <f t="shared" si="26"/>
        <v>7.8755757592572518E-3</v>
      </c>
      <c r="V201">
        <v>3.65</v>
      </c>
      <c r="W201">
        <v>-0.12</v>
      </c>
      <c r="X201" s="3">
        <f t="shared" si="27"/>
        <v>-3.3057851239669422E-2</v>
      </c>
    </row>
    <row r="202" spans="1:24" x14ac:dyDescent="0.25">
      <c r="A202">
        <v>6</v>
      </c>
      <c r="B202">
        <v>1</v>
      </c>
      <c r="C202">
        <v>2014</v>
      </c>
      <c r="D202">
        <v>3134495496</v>
      </c>
      <c r="E202">
        <v>108652974</v>
      </c>
      <c r="F202" s="3">
        <f t="shared" si="21"/>
        <v>3.7124964904927171E-2</v>
      </c>
      <c r="G202">
        <v>560050466.89999998</v>
      </c>
      <c r="H202">
        <v>6879499.3999999696</v>
      </c>
      <c r="I202" s="3">
        <f t="shared" si="22"/>
        <v>1.2713155767534987E-2</v>
      </c>
      <c r="J202">
        <v>1.6551606369999901</v>
      </c>
      <c r="K202">
        <v>2.21359769999998E-2</v>
      </c>
      <c r="L202" s="3">
        <f t="shared" si="23"/>
        <v>1.417507667819284E-2</v>
      </c>
      <c r="M202">
        <v>30.2</v>
      </c>
      <c r="N202">
        <v>0.26999999999999902</v>
      </c>
      <c r="O202" s="3">
        <f t="shared" si="24"/>
        <v>8.5687083465566163E-3</v>
      </c>
      <c r="P202">
        <v>29110612.079999998</v>
      </c>
      <c r="Q202">
        <v>292563</v>
      </c>
      <c r="R202" s="3">
        <f t="shared" si="25"/>
        <v>1.0482707904723661E-2</v>
      </c>
      <c r="S202">
        <v>13379952</v>
      </c>
      <c r="T202">
        <v>127623</v>
      </c>
      <c r="U202" s="3">
        <f t="shared" si="26"/>
        <v>9.70548699227625E-3</v>
      </c>
      <c r="V202">
        <v>3.54</v>
      </c>
      <c r="W202">
        <v>-0.109999999999999</v>
      </c>
      <c r="X202" s="3">
        <f t="shared" si="27"/>
        <v>-2.917771883289098E-2</v>
      </c>
    </row>
    <row r="203" spans="1:24" x14ac:dyDescent="0.25">
      <c r="A203">
        <v>6</v>
      </c>
      <c r="B203">
        <v>1</v>
      </c>
      <c r="C203">
        <v>2015</v>
      </c>
      <c r="D203">
        <v>3047199074</v>
      </c>
      <c r="E203">
        <v>-87296422</v>
      </c>
      <c r="F203" s="3">
        <f t="shared" si="21"/>
        <v>-2.8850285950208481E-2</v>
      </c>
      <c r="G203">
        <v>561246899.20000005</v>
      </c>
      <c r="H203">
        <v>1196432.3000000699</v>
      </c>
      <c r="I203" s="3">
        <f t="shared" si="22"/>
        <v>2.1628617015228115E-3</v>
      </c>
      <c r="J203">
        <v>1.7834350839999999</v>
      </c>
      <c r="K203">
        <v>0.12827444700000001</v>
      </c>
      <c r="L203" s="3">
        <f t="shared" si="23"/>
        <v>7.8550220423493189E-2</v>
      </c>
      <c r="M203">
        <v>30.17</v>
      </c>
      <c r="N203">
        <v>-2.9999999999997501E-2</v>
      </c>
      <c r="O203" s="3">
        <f t="shared" si="24"/>
        <v>-1.0023387905111092E-3</v>
      </c>
      <c r="P203">
        <v>29378317.829999998</v>
      </c>
      <c r="Q203">
        <v>267705.75</v>
      </c>
      <c r="R203" s="3">
        <f t="shared" si="25"/>
        <v>9.289516762805098E-3</v>
      </c>
      <c r="S203">
        <v>13482738</v>
      </c>
      <c r="T203">
        <v>102786</v>
      </c>
      <c r="U203" s="3">
        <f t="shared" si="26"/>
        <v>7.7560706499212326E-3</v>
      </c>
      <c r="V203">
        <v>2.5499999999999998</v>
      </c>
      <c r="W203">
        <v>-0.99</v>
      </c>
      <c r="X203" s="3">
        <f t="shared" si="27"/>
        <v>-0.27123287671232876</v>
      </c>
    </row>
    <row r="204" spans="1:24" x14ac:dyDescent="0.25">
      <c r="A204">
        <v>6</v>
      </c>
      <c r="B204">
        <v>1</v>
      </c>
      <c r="C204">
        <v>2016</v>
      </c>
      <c r="D204">
        <v>3069648697</v>
      </c>
      <c r="E204">
        <v>22449623</v>
      </c>
      <c r="F204" s="3">
        <f t="shared" si="21"/>
        <v>7.1621168473996752E-3</v>
      </c>
      <c r="G204">
        <v>560737093.89999998</v>
      </c>
      <c r="H204">
        <v>-509805.300000071</v>
      </c>
      <c r="I204" s="3">
        <f t="shared" si="22"/>
        <v>-9.1028457278493702E-4</v>
      </c>
      <c r="J204">
        <v>1.8097946409999901</v>
      </c>
      <c r="K204">
        <v>2.63595569999997E-2</v>
      </c>
      <c r="L204" s="3">
        <f t="shared" si="23"/>
        <v>1.5925679001028502E-2</v>
      </c>
      <c r="M204">
        <v>29.88</v>
      </c>
      <c r="N204">
        <v>-0.29000000000000198</v>
      </c>
      <c r="O204" s="3">
        <f t="shared" si="24"/>
        <v>-9.6026490066225823E-3</v>
      </c>
      <c r="P204">
        <v>29437697.5</v>
      </c>
      <c r="Q204">
        <v>59379.670000001701</v>
      </c>
      <c r="R204" s="3">
        <f t="shared" si="25"/>
        <v>2.039794623239736E-3</v>
      </c>
      <c r="S204">
        <v>13531238</v>
      </c>
      <c r="T204">
        <v>48500</v>
      </c>
      <c r="U204" s="3">
        <f t="shared" si="26"/>
        <v>3.6248261578217919E-3</v>
      </c>
      <c r="V204">
        <v>2.31</v>
      </c>
      <c r="W204">
        <v>-0.23999999999999899</v>
      </c>
      <c r="X204" s="3">
        <f t="shared" si="27"/>
        <v>-6.7796610169491234E-2</v>
      </c>
    </row>
    <row r="205" spans="1:24" x14ac:dyDescent="0.25">
      <c r="A205">
        <v>6</v>
      </c>
      <c r="B205">
        <v>1</v>
      </c>
      <c r="C205">
        <v>2017</v>
      </c>
      <c r="D205">
        <v>3090688330</v>
      </c>
      <c r="E205">
        <v>21039633</v>
      </c>
      <c r="F205" s="3">
        <f t="shared" si="21"/>
        <v>6.9045810559339909E-3</v>
      </c>
      <c r="G205">
        <v>563993926.60000002</v>
      </c>
      <c r="H205">
        <v>3256832.7000000398</v>
      </c>
      <c r="I205" s="3">
        <f t="shared" si="22"/>
        <v>5.8028520151154886E-3</v>
      </c>
      <c r="J205">
        <v>1.866888656</v>
      </c>
      <c r="K205">
        <v>5.7094015000000102E-2</v>
      </c>
      <c r="L205" s="3">
        <f t="shared" si="23"/>
        <v>3.2013508936891644E-2</v>
      </c>
      <c r="M205">
        <v>30</v>
      </c>
      <c r="N205">
        <v>0.12000000000000099</v>
      </c>
      <c r="O205" s="3">
        <f t="shared" si="24"/>
        <v>3.9774610540272122E-3</v>
      </c>
      <c r="P205">
        <v>29668394.670000002</v>
      </c>
      <c r="Q205">
        <v>230697.170000001</v>
      </c>
      <c r="R205" s="3">
        <f t="shared" si="25"/>
        <v>7.8526337462528923E-3</v>
      </c>
      <c r="S205">
        <v>13672194</v>
      </c>
      <c r="T205">
        <v>140956</v>
      </c>
      <c r="U205" s="3">
        <f t="shared" si="26"/>
        <v>1.0454553073715442E-2</v>
      </c>
      <c r="V205">
        <v>2.64</v>
      </c>
      <c r="W205">
        <v>0.33</v>
      </c>
      <c r="X205" s="3">
        <f t="shared" si="27"/>
        <v>0.12941176470588237</v>
      </c>
    </row>
    <row r="206" spans="1:24" x14ac:dyDescent="0.25">
      <c r="A206">
        <v>6</v>
      </c>
      <c r="B206">
        <v>1</v>
      </c>
      <c r="C206">
        <v>2018</v>
      </c>
      <c r="D206">
        <v>3025899129</v>
      </c>
      <c r="E206">
        <v>-64789201</v>
      </c>
      <c r="F206" s="3">
        <f t="shared" si="21"/>
        <v>-2.1106389491188086E-2</v>
      </c>
      <c r="G206">
        <v>559394026.10000002</v>
      </c>
      <c r="H206">
        <v>-4599900.5</v>
      </c>
      <c r="I206" s="3">
        <f t="shared" si="22"/>
        <v>-8.2033105176029814E-3</v>
      </c>
      <c r="J206">
        <v>1.9700299480000001</v>
      </c>
      <c r="K206">
        <v>0.103141292</v>
      </c>
      <c r="L206" s="3">
        <f t="shared" si="23"/>
        <v>5.6990605267241784E-2</v>
      </c>
      <c r="M206">
        <v>30.01</v>
      </c>
      <c r="N206">
        <v>1.0000000000001501E-2</v>
      </c>
      <c r="O206" s="3">
        <f t="shared" si="24"/>
        <v>3.3467202141905961E-4</v>
      </c>
      <c r="P206">
        <v>29807700.84</v>
      </c>
      <c r="Q206">
        <v>139306.169999998</v>
      </c>
      <c r="R206" s="3">
        <f t="shared" si="25"/>
        <v>4.7322372953930245E-3</v>
      </c>
      <c r="S206">
        <v>13790036</v>
      </c>
      <c r="T206">
        <v>117842</v>
      </c>
      <c r="U206" s="3">
        <f t="shared" si="26"/>
        <v>8.7088853215056897E-3</v>
      </c>
      <c r="V206">
        <v>2.92</v>
      </c>
      <c r="W206">
        <v>0.27999999999999903</v>
      </c>
      <c r="X206" s="3">
        <f t="shared" si="27"/>
        <v>0.12121212121212079</v>
      </c>
    </row>
  </sheetData>
  <autoFilter ref="A1:W206"/>
  <sortState ref="A2:W206">
    <sortCondition ref="B2:B2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FAC_TOTALS_APTA</vt:lpstr>
      <vt:lpstr>Summary-Bus</vt:lpstr>
      <vt:lpstr>Summary-Rail</vt:lpstr>
      <vt:lpstr>FAC 2012-2018 BUS</vt:lpstr>
      <vt:lpstr>FAC 2012-2018 RAIL</vt:lpstr>
      <vt:lpstr>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2019-12-17T20:24:16Z</dcterms:modified>
</cp:coreProperties>
</file>