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7\"/>
    </mc:Choice>
  </mc:AlternateContent>
  <bookViews>
    <workbookView xWindow="15105" yWindow="465" windowWidth="13695" windowHeight="13800" firstSheet="1" activeTab="3"/>
  </bookViews>
  <sheets>
    <sheet name="FAC_TOTALS_APTA" sheetId="1" r:id="rId1"/>
    <sheet name="Summary-Bus" sheetId="21" r:id="rId2"/>
    <sheet name="Summary-Rail" sheetId="22" r:id="rId3"/>
    <sheet name="FAC 2012-2018 BUS" sheetId="19" r:id="rId4"/>
    <sheet name="FAC 2012-2018 RAIL" sheetId="20" r:id="rId5"/>
    <sheet name="Original" sheetId="6" r:id="rId6"/>
    <sheet name="Differences" sheetId="7" r:id="rId7"/>
  </sheets>
  <definedNames>
    <definedName name="_xlnm._FilterDatabase" localSheetId="6" hidden="1">Differences!$A$1:$W$206</definedName>
    <definedName name="_xlnm._FilterDatabase" localSheetId="0" hidden="1">FAC_TOTALS_APTA!$C$2:$BM$120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22" l="1"/>
  <c r="N13" i="22"/>
  <c r="P13" i="22"/>
  <c r="Q13" i="22"/>
  <c r="R13" i="22"/>
  <c r="T13" i="22"/>
  <c r="M14" i="22"/>
  <c r="N14" i="22"/>
  <c r="P14" i="22"/>
  <c r="Q14" i="22"/>
  <c r="R14" i="22"/>
  <c r="T14" i="22"/>
  <c r="M15" i="22"/>
  <c r="N15" i="22"/>
  <c r="P15" i="22"/>
  <c r="Q15" i="22"/>
  <c r="R15" i="22"/>
  <c r="T15" i="22"/>
  <c r="M16" i="22"/>
  <c r="N16" i="22"/>
  <c r="P16" i="22"/>
  <c r="Q16" i="22"/>
  <c r="R16" i="22"/>
  <c r="T16" i="22"/>
  <c r="M17" i="22"/>
  <c r="N17" i="22"/>
  <c r="P17" i="22"/>
  <c r="Q17" i="22"/>
  <c r="R17" i="22"/>
  <c r="T17" i="22"/>
  <c r="M18" i="22"/>
  <c r="N18" i="22"/>
  <c r="P18" i="22"/>
  <c r="Q18" i="22"/>
  <c r="R18" i="22"/>
  <c r="T18" i="22"/>
  <c r="M7" i="22"/>
  <c r="N7" i="22"/>
  <c r="P7" i="22"/>
  <c r="Q7" i="22"/>
  <c r="R7" i="22"/>
  <c r="T7" i="22"/>
  <c r="M8" i="22"/>
  <c r="N8" i="22"/>
  <c r="P8" i="22"/>
  <c r="Q8" i="22"/>
  <c r="R8" i="22"/>
  <c r="T8" i="22"/>
  <c r="M9" i="22"/>
  <c r="N9" i="22"/>
  <c r="P9" i="22"/>
  <c r="Q9" i="22"/>
  <c r="R9" i="22"/>
  <c r="T9" i="22"/>
  <c r="M10" i="22"/>
  <c r="N10" i="22"/>
  <c r="P10" i="22"/>
  <c r="Q10" i="22"/>
  <c r="R10" i="22"/>
  <c r="T10" i="22"/>
  <c r="M11" i="22"/>
  <c r="N11" i="22"/>
  <c r="P11" i="22"/>
  <c r="Q11" i="22"/>
  <c r="R11" i="22"/>
  <c r="T11" i="22"/>
  <c r="M12" i="22"/>
  <c r="N12" i="22"/>
  <c r="P12" i="22"/>
  <c r="Q12" i="22"/>
  <c r="R12" i="22"/>
  <c r="T12" i="22"/>
  <c r="Q6" i="22"/>
  <c r="R6" i="21"/>
  <c r="S6" i="21"/>
  <c r="T6" i="21"/>
  <c r="R7" i="21"/>
  <c r="S7" i="21"/>
  <c r="T7" i="21"/>
  <c r="R8" i="21"/>
  <c r="S8" i="21"/>
  <c r="T8" i="21"/>
  <c r="R9" i="21"/>
  <c r="S9" i="21"/>
  <c r="T9" i="21"/>
  <c r="R10" i="21"/>
  <c r="S10" i="21"/>
  <c r="T10" i="21"/>
  <c r="R11" i="21"/>
  <c r="S11" i="21"/>
  <c r="T11" i="21"/>
  <c r="R12" i="21"/>
  <c r="S12" i="21"/>
  <c r="T12" i="21"/>
  <c r="R13" i="21"/>
  <c r="S13" i="21"/>
  <c r="T13" i="21"/>
  <c r="R14" i="21"/>
  <c r="S14" i="21"/>
  <c r="T14" i="21"/>
  <c r="R15" i="21"/>
  <c r="S15" i="21"/>
  <c r="T15" i="21"/>
  <c r="R16" i="21"/>
  <c r="S16" i="21"/>
  <c r="T16" i="21"/>
  <c r="R17" i="21"/>
  <c r="S17" i="21"/>
  <c r="T17" i="21"/>
  <c r="M6" i="21"/>
  <c r="N6" i="21"/>
  <c r="O6" i="21"/>
  <c r="P6" i="21"/>
  <c r="Q6" i="21"/>
  <c r="M7" i="21"/>
  <c r="N7" i="21"/>
  <c r="O7" i="21"/>
  <c r="P7" i="21"/>
  <c r="Q7" i="21"/>
  <c r="M8" i="21"/>
  <c r="N8" i="21"/>
  <c r="O8" i="21"/>
  <c r="P8" i="21"/>
  <c r="Q8" i="21"/>
  <c r="M9" i="21"/>
  <c r="N9" i="21"/>
  <c r="O9" i="21"/>
  <c r="P9" i="21"/>
  <c r="Q9" i="21"/>
  <c r="M10" i="21"/>
  <c r="N10" i="21"/>
  <c r="O10" i="21"/>
  <c r="P10" i="21"/>
  <c r="Q10" i="21"/>
  <c r="M11" i="21"/>
  <c r="N11" i="21"/>
  <c r="O11" i="21"/>
  <c r="P11" i="21"/>
  <c r="Q11" i="21"/>
  <c r="M12" i="21"/>
  <c r="N12" i="21"/>
  <c r="O12" i="21"/>
  <c r="P12" i="21"/>
  <c r="Q12" i="21"/>
  <c r="M13" i="21"/>
  <c r="N13" i="21"/>
  <c r="O13" i="21"/>
  <c r="P13" i="21"/>
  <c r="Q13" i="21"/>
  <c r="M14" i="21"/>
  <c r="N14" i="21"/>
  <c r="O14" i="21"/>
  <c r="P14" i="21"/>
  <c r="Q14" i="21"/>
  <c r="M15" i="21"/>
  <c r="N15" i="21"/>
  <c r="O15" i="21"/>
  <c r="P15" i="21"/>
  <c r="Q15" i="21"/>
  <c r="M16" i="21"/>
  <c r="N16" i="21"/>
  <c r="O16" i="21"/>
  <c r="P16" i="21"/>
  <c r="Q16" i="21"/>
  <c r="M17" i="21"/>
  <c r="N17" i="21"/>
  <c r="O17" i="21"/>
  <c r="P17" i="21"/>
  <c r="Q17" i="21"/>
  <c r="S24" i="21"/>
  <c r="S22" i="21"/>
  <c r="S20" i="21"/>
  <c r="S18" i="21"/>
  <c r="S5" i="21"/>
  <c r="AB110" i="19" l="1"/>
  <c r="AA110" i="19"/>
  <c r="Z110" i="19"/>
  <c r="Y110" i="19"/>
  <c r="X110" i="19"/>
  <c r="W110" i="19"/>
  <c r="V110" i="19"/>
  <c r="U110" i="19"/>
  <c r="T110" i="19"/>
  <c r="S110" i="19"/>
  <c r="J110" i="19"/>
  <c r="K110" i="19" s="1"/>
  <c r="L110" i="19" s="1"/>
  <c r="F110" i="19"/>
  <c r="AB78" i="19"/>
  <c r="AA78" i="19"/>
  <c r="Z78" i="19"/>
  <c r="Y78" i="19"/>
  <c r="X78" i="19"/>
  <c r="W78" i="19"/>
  <c r="V78" i="19"/>
  <c r="U78" i="19"/>
  <c r="T78" i="19"/>
  <c r="S78" i="19"/>
  <c r="J78" i="19"/>
  <c r="K78" i="19" s="1"/>
  <c r="L78" i="19" s="1"/>
  <c r="F78" i="19"/>
  <c r="AB46" i="19"/>
  <c r="AA46" i="19"/>
  <c r="Z46" i="19"/>
  <c r="Y46" i="19"/>
  <c r="X46" i="19"/>
  <c r="W46" i="19"/>
  <c r="V46" i="19"/>
  <c r="U46" i="19"/>
  <c r="T46" i="19"/>
  <c r="S46" i="19"/>
  <c r="J46" i="19"/>
  <c r="K46" i="19" s="1"/>
  <c r="L46" i="19" s="1"/>
  <c r="F46" i="19"/>
  <c r="AB14" i="19"/>
  <c r="AA14" i="19"/>
  <c r="Z14" i="19"/>
  <c r="Y14" i="19"/>
  <c r="X14" i="19"/>
  <c r="W14" i="19"/>
  <c r="V14" i="19"/>
  <c r="U14" i="19"/>
  <c r="T14" i="19"/>
  <c r="S14" i="19"/>
  <c r="J14" i="19"/>
  <c r="K14" i="19" s="1"/>
  <c r="L14" i="19" s="1"/>
  <c r="F14" i="19"/>
  <c r="AB110" i="20"/>
  <c r="AA110" i="20"/>
  <c r="Z110" i="20"/>
  <c r="Y110" i="20"/>
  <c r="X110" i="20"/>
  <c r="W110" i="20"/>
  <c r="V110" i="20"/>
  <c r="U110" i="20"/>
  <c r="T110" i="20"/>
  <c r="S110" i="20"/>
  <c r="J110" i="20"/>
  <c r="K110" i="20" s="1"/>
  <c r="L110" i="20" s="1"/>
  <c r="F110" i="20"/>
  <c r="AB46" i="20"/>
  <c r="AA46" i="20"/>
  <c r="Z46" i="20"/>
  <c r="Y46" i="20"/>
  <c r="X46" i="20"/>
  <c r="W46" i="20"/>
  <c r="V46" i="20"/>
  <c r="U46" i="20"/>
  <c r="T46" i="20"/>
  <c r="S46" i="20"/>
  <c r="J46" i="20"/>
  <c r="K46" i="20" s="1"/>
  <c r="L46" i="20" s="1"/>
  <c r="F46" i="20"/>
  <c r="J14" i="20"/>
  <c r="K14" i="20" s="1"/>
  <c r="L14" i="20" s="1"/>
  <c r="F14" i="20"/>
  <c r="E67" i="1" l="1"/>
  <c r="T22" i="22" l="1"/>
  <c r="R22" i="22"/>
  <c r="Q22" i="22"/>
  <c r="J22" i="22"/>
  <c r="H22" i="22"/>
  <c r="G22" i="22"/>
  <c r="T20" i="22"/>
  <c r="R20" i="22"/>
  <c r="Q20" i="22"/>
  <c r="J20" i="22"/>
  <c r="H20" i="22"/>
  <c r="G20" i="22"/>
  <c r="T19" i="21"/>
  <c r="T21" i="21"/>
  <c r="S19" i="21"/>
  <c r="S21" i="21"/>
  <c r="R19" i="21"/>
  <c r="R21" i="21"/>
  <c r="Q19" i="21"/>
  <c r="Q21" i="21"/>
  <c r="J19" i="21"/>
  <c r="J21" i="21"/>
  <c r="I19" i="21"/>
  <c r="I21" i="21"/>
  <c r="H19" i="21"/>
  <c r="H21" i="21"/>
  <c r="G19" i="21"/>
  <c r="G21" i="21"/>
  <c r="F127" i="20" l="1"/>
  <c r="F125" i="20"/>
  <c r="K122" i="20"/>
  <c r="L122" i="20" s="1"/>
  <c r="J121" i="20"/>
  <c r="K121" i="20" s="1"/>
  <c r="L121" i="20" s="1"/>
  <c r="F121" i="20"/>
  <c r="J120" i="20"/>
  <c r="K120" i="20" s="1"/>
  <c r="L120" i="20" s="1"/>
  <c r="F120" i="20"/>
  <c r="J119" i="20"/>
  <c r="K119" i="20" s="1"/>
  <c r="L119" i="20" s="1"/>
  <c r="F119" i="20"/>
  <c r="J118" i="20"/>
  <c r="K118" i="20" s="1"/>
  <c r="L118" i="20" s="1"/>
  <c r="F118" i="20"/>
  <c r="J117" i="20"/>
  <c r="K117" i="20" s="1"/>
  <c r="L117" i="20" s="1"/>
  <c r="F117" i="20"/>
  <c r="J116" i="20"/>
  <c r="K116" i="20" s="1"/>
  <c r="L116" i="20" s="1"/>
  <c r="F116" i="20"/>
  <c r="J115" i="20"/>
  <c r="K115" i="20" s="1"/>
  <c r="L115" i="20" s="1"/>
  <c r="F115" i="20"/>
  <c r="J114" i="20"/>
  <c r="K114" i="20" s="1"/>
  <c r="L114" i="20" s="1"/>
  <c r="F114" i="20"/>
  <c r="J113" i="20"/>
  <c r="K113" i="20" s="1"/>
  <c r="L113" i="20" s="1"/>
  <c r="F113" i="20"/>
  <c r="J112" i="20"/>
  <c r="K112" i="20" s="1"/>
  <c r="L112" i="20" s="1"/>
  <c r="F112" i="20"/>
  <c r="J111" i="20"/>
  <c r="K111" i="20" s="1"/>
  <c r="L111" i="20" s="1"/>
  <c r="F111" i="20"/>
  <c r="J109" i="20"/>
  <c r="K109" i="20" s="1"/>
  <c r="L109" i="20" s="1"/>
  <c r="F109" i="20"/>
  <c r="H105" i="20"/>
  <c r="H107" i="20" s="1"/>
  <c r="G105" i="20"/>
  <c r="F63" i="20"/>
  <c r="F61" i="20"/>
  <c r="K58" i="20"/>
  <c r="L58" i="20" s="1"/>
  <c r="J57" i="20"/>
  <c r="K57" i="20" s="1"/>
  <c r="L57" i="20" s="1"/>
  <c r="F57" i="20"/>
  <c r="J56" i="20"/>
  <c r="K56" i="20" s="1"/>
  <c r="L56" i="20" s="1"/>
  <c r="F56" i="20"/>
  <c r="J55" i="20"/>
  <c r="K55" i="20" s="1"/>
  <c r="L55" i="20" s="1"/>
  <c r="F55" i="20"/>
  <c r="J54" i="20"/>
  <c r="K54" i="20" s="1"/>
  <c r="L54" i="20" s="1"/>
  <c r="F54" i="20"/>
  <c r="J53" i="20"/>
  <c r="K53" i="20" s="1"/>
  <c r="L53" i="20" s="1"/>
  <c r="F53" i="20"/>
  <c r="J52" i="20"/>
  <c r="K52" i="20" s="1"/>
  <c r="L52" i="20" s="1"/>
  <c r="F52" i="20"/>
  <c r="J51" i="20"/>
  <c r="K51" i="20" s="1"/>
  <c r="L51" i="20" s="1"/>
  <c r="F51" i="20"/>
  <c r="J50" i="20"/>
  <c r="K50" i="20" s="1"/>
  <c r="L50" i="20" s="1"/>
  <c r="F50" i="20"/>
  <c r="J49" i="20"/>
  <c r="K49" i="20" s="1"/>
  <c r="L49" i="20" s="1"/>
  <c r="F49" i="20"/>
  <c r="J48" i="20"/>
  <c r="K48" i="20" s="1"/>
  <c r="L48" i="20" s="1"/>
  <c r="F48" i="20"/>
  <c r="J47" i="20"/>
  <c r="K47" i="20" s="1"/>
  <c r="L47" i="20" s="1"/>
  <c r="F47" i="20"/>
  <c r="J45" i="20"/>
  <c r="K45" i="20" s="1"/>
  <c r="L45" i="20" s="1"/>
  <c r="F45" i="20"/>
  <c r="H41" i="20"/>
  <c r="H43" i="20" s="1"/>
  <c r="G41" i="20"/>
  <c r="F31" i="20"/>
  <c r="F29" i="20"/>
  <c r="K26" i="20"/>
  <c r="L26" i="20" s="1"/>
  <c r="J25" i="20"/>
  <c r="K25" i="20" s="1"/>
  <c r="L25" i="20" s="1"/>
  <c r="F25" i="20"/>
  <c r="J24" i="20"/>
  <c r="K24" i="20" s="1"/>
  <c r="L24" i="20" s="1"/>
  <c r="F24" i="20"/>
  <c r="J23" i="20"/>
  <c r="K23" i="20" s="1"/>
  <c r="L23" i="20" s="1"/>
  <c r="F23" i="20"/>
  <c r="J22" i="20"/>
  <c r="K22" i="20" s="1"/>
  <c r="L22" i="20" s="1"/>
  <c r="F22" i="20"/>
  <c r="J21" i="20"/>
  <c r="K21" i="20" s="1"/>
  <c r="L21" i="20" s="1"/>
  <c r="F21" i="20"/>
  <c r="J20" i="20"/>
  <c r="K20" i="20" s="1"/>
  <c r="L20" i="20" s="1"/>
  <c r="F20" i="20"/>
  <c r="J19" i="20"/>
  <c r="K19" i="20" s="1"/>
  <c r="L19" i="20" s="1"/>
  <c r="F19" i="20"/>
  <c r="J18" i="20"/>
  <c r="K18" i="20" s="1"/>
  <c r="L18" i="20" s="1"/>
  <c r="F18" i="20"/>
  <c r="J17" i="20"/>
  <c r="K17" i="20" s="1"/>
  <c r="L17" i="20" s="1"/>
  <c r="F17" i="20"/>
  <c r="J16" i="20"/>
  <c r="K16" i="20" s="1"/>
  <c r="L16" i="20" s="1"/>
  <c r="F16" i="20"/>
  <c r="J15" i="20"/>
  <c r="K15" i="20" s="1"/>
  <c r="L15" i="20" s="1"/>
  <c r="F15" i="20"/>
  <c r="J13" i="20"/>
  <c r="K13" i="20" s="1"/>
  <c r="L13" i="20" s="1"/>
  <c r="F13" i="20"/>
  <c r="H9" i="20"/>
  <c r="H11" i="20" s="1"/>
  <c r="G9" i="20"/>
  <c r="F127" i="19"/>
  <c r="F125" i="19"/>
  <c r="K122" i="19"/>
  <c r="L122" i="19" s="1"/>
  <c r="J121" i="19"/>
  <c r="K121" i="19" s="1"/>
  <c r="L121" i="19" s="1"/>
  <c r="F121" i="19"/>
  <c r="J120" i="19"/>
  <c r="K120" i="19" s="1"/>
  <c r="L120" i="19" s="1"/>
  <c r="F120" i="19"/>
  <c r="J119" i="19"/>
  <c r="K119" i="19" s="1"/>
  <c r="L119" i="19" s="1"/>
  <c r="F119" i="19"/>
  <c r="J118" i="19"/>
  <c r="K118" i="19" s="1"/>
  <c r="L118" i="19" s="1"/>
  <c r="F118" i="19"/>
  <c r="J117" i="19"/>
  <c r="K117" i="19" s="1"/>
  <c r="L117" i="19" s="1"/>
  <c r="F117" i="19"/>
  <c r="J116" i="19"/>
  <c r="K116" i="19" s="1"/>
  <c r="L116" i="19" s="1"/>
  <c r="F116" i="19"/>
  <c r="J115" i="19"/>
  <c r="K115" i="19" s="1"/>
  <c r="L115" i="19" s="1"/>
  <c r="F115" i="19"/>
  <c r="J114" i="19"/>
  <c r="K114" i="19" s="1"/>
  <c r="L114" i="19" s="1"/>
  <c r="F114" i="19"/>
  <c r="J113" i="19"/>
  <c r="K113" i="19" s="1"/>
  <c r="L113" i="19" s="1"/>
  <c r="F113" i="19"/>
  <c r="J112" i="19"/>
  <c r="K112" i="19" s="1"/>
  <c r="L112" i="19" s="1"/>
  <c r="F112" i="19"/>
  <c r="J111" i="19"/>
  <c r="K111" i="19" s="1"/>
  <c r="L111" i="19" s="1"/>
  <c r="F111" i="19"/>
  <c r="J109" i="19"/>
  <c r="K109" i="19" s="1"/>
  <c r="L109" i="19" s="1"/>
  <c r="F109" i="19"/>
  <c r="S107" i="19"/>
  <c r="S122" i="19" s="1"/>
  <c r="H105" i="19"/>
  <c r="H107" i="19" s="1"/>
  <c r="G105" i="19"/>
  <c r="M107" i="19" s="1"/>
  <c r="F95" i="19"/>
  <c r="F93" i="19"/>
  <c r="K90" i="19"/>
  <c r="L90" i="19" s="1"/>
  <c r="J89" i="19"/>
  <c r="K89" i="19" s="1"/>
  <c r="L89" i="19" s="1"/>
  <c r="F89" i="19"/>
  <c r="J88" i="19"/>
  <c r="K88" i="19" s="1"/>
  <c r="L88" i="19" s="1"/>
  <c r="F88" i="19"/>
  <c r="J87" i="19"/>
  <c r="K87" i="19" s="1"/>
  <c r="L87" i="19" s="1"/>
  <c r="F87" i="19"/>
  <c r="J86" i="19"/>
  <c r="K86" i="19" s="1"/>
  <c r="L86" i="19" s="1"/>
  <c r="F86" i="19"/>
  <c r="J85" i="19"/>
  <c r="K85" i="19" s="1"/>
  <c r="L85" i="19" s="1"/>
  <c r="F85" i="19"/>
  <c r="J84" i="19"/>
  <c r="K84" i="19" s="1"/>
  <c r="L84" i="19" s="1"/>
  <c r="F84" i="19"/>
  <c r="J83" i="19"/>
  <c r="K83" i="19" s="1"/>
  <c r="L83" i="19" s="1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J77" i="19"/>
  <c r="K77" i="19" s="1"/>
  <c r="L77" i="19" s="1"/>
  <c r="F77" i="19"/>
  <c r="H73" i="19"/>
  <c r="G73" i="19"/>
  <c r="F63" i="19"/>
  <c r="F61" i="19"/>
  <c r="K58" i="19"/>
  <c r="L58" i="19" s="1"/>
  <c r="J57" i="19"/>
  <c r="K57" i="19" s="1"/>
  <c r="L57" i="19" s="1"/>
  <c r="F57" i="19"/>
  <c r="J56" i="19"/>
  <c r="K56" i="19" s="1"/>
  <c r="L56" i="19" s="1"/>
  <c r="F56" i="19"/>
  <c r="J55" i="19"/>
  <c r="K55" i="19" s="1"/>
  <c r="L55" i="19" s="1"/>
  <c r="F55" i="19"/>
  <c r="J54" i="19"/>
  <c r="K54" i="19" s="1"/>
  <c r="L54" i="19" s="1"/>
  <c r="F54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5" i="19"/>
  <c r="K45" i="19" s="1"/>
  <c r="L45" i="19" s="1"/>
  <c r="F45" i="19"/>
  <c r="H41" i="19"/>
  <c r="G41" i="19"/>
  <c r="G43" i="19" s="1"/>
  <c r="F31" i="19"/>
  <c r="F29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3" i="19"/>
  <c r="K13" i="19" s="1"/>
  <c r="L13" i="19" s="1"/>
  <c r="F13" i="19"/>
  <c r="H9" i="19"/>
  <c r="G9" i="19"/>
  <c r="W11" i="20" l="1"/>
  <c r="W20" i="20" s="1"/>
  <c r="AB43" i="20"/>
  <c r="AA43" i="20"/>
  <c r="AA51" i="20" s="1"/>
  <c r="O11" i="20"/>
  <c r="T43" i="20"/>
  <c r="T48" i="20" s="1"/>
  <c r="Y107" i="20"/>
  <c r="Y111" i="20" s="1"/>
  <c r="Y11" i="19"/>
  <c r="N43" i="19"/>
  <c r="AA107" i="19"/>
  <c r="Y107" i="19"/>
  <c r="Y120" i="19" s="1"/>
  <c r="R43" i="19"/>
  <c r="Y75" i="19"/>
  <c r="Y87" i="19" s="1"/>
  <c r="G11" i="19"/>
  <c r="N11" i="19"/>
  <c r="Z43" i="19"/>
  <c r="G75" i="19"/>
  <c r="Z11" i="20"/>
  <c r="G43" i="20"/>
  <c r="V43" i="20"/>
  <c r="V47" i="20" s="1"/>
  <c r="R107" i="20"/>
  <c r="AB107" i="20"/>
  <c r="G107" i="20"/>
  <c r="T107" i="20"/>
  <c r="T119" i="20" s="1"/>
  <c r="Y109" i="20"/>
  <c r="N43" i="20"/>
  <c r="V107" i="20"/>
  <c r="N107" i="20"/>
  <c r="Z107" i="20"/>
  <c r="W26" i="20"/>
  <c r="W23" i="20"/>
  <c r="W24" i="20"/>
  <c r="W17" i="20"/>
  <c r="W22" i="20"/>
  <c r="W18" i="20"/>
  <c r="W13" i="20"/>
  <c r="G11" i="20"/>
  <c r="Q11" i="20"/>
  <c r="V11" i="20"/>
  <c r="V14" i="20" s="1"/>
  <c r="AA11" i="20"/>
  <c r="AA14" i="20" s="1"/>
  <c r="U11" i="20"/>
  <c r="U14" i="20" s="1"/>
  <c r="M11" i="20"/>
  <c r="R11" i="20"/>
  <c r="AB11" i="20"/>
  <c r="AB14" i="20" s="1"/>
  <c r="X11" i="20"/>
  <c r="X14" i="20" s="1"/>
  <c r="T11" i="20"/>
  <c r="T14" i="20" s="1"/>
  <c r="P11" i="20"/>
  <c r="N11" i="20"/>
  <c r="S11" i="20"/>
  <c r="S14" i="20" s="1"/>
  <c r="Y11" i="20"/>
  <c r="Y14" i="20" s="1"/>
  <c r="AB56" i="20"/>
  <c r="AB54" i="20"/>
  <c r="AB52" i="20"/>
  <c r="AB50" i="20"/>
  <c r="AB48" i="20"/>
  <c r="AB45" i="20"/>
  <c r="AB58" i="20"/>
  <c r="AB57" i="20"/>
  <c r="AB55" i="20"/>
  <c r="AB53" i="20"/>
  <c r="AB51" i="20"/>
  <c r="AB49" i="20"/>
  <c r="AB47" i="20"/>
  <c r="AA47" i="20"/>
  <c r="T116" i="20"/>
  <c r="AA56" i="20"/>
  <c r="AA54" i="20"/>
  <c r="AA58" i="20"/>
  <c r="V49" i="20"/>
  <c r="AA45" i="20"/>
  <c r="AA50" i="20"/>
  <c r="AA57" i="20"/>
  <c r="S43" i="20"/>
  <c r="O43" i="20"/>
  <c r="P43" i="20"/>
  <c r="X43" i="20"/>
  <c r="AA49" i="20"/>
  <c r="AA53" i="20"/>
  <c r="AA55" i="20"/>
  <c r="R43" i="20"/>
  <c r="Z43" i="20"/>
  <c r="AA48" i="20"/>
  <c r="AA52" i="20"/>
  <c r="M43" i="20"/>
  <c r="Q43" i="20"/>
  <c r="U43" i="20"/>
  <c r="Y43" i="20"/>
  <c r="W43" i="20"/>
  <c r="AB122" i="20"/>
  <c r="AB121" i="20"/>
  <c r="AB117" i="20"/>
  <c r="AB113" i="20"/>
  <c r="AB111" i="20"/>
  <c r="AB120" i="20"/>
  <c r="AB116" i="20"/>
  <c r="AB119" i="20"/>
  <c r="AB115" i="20"/>
  <c r="AB112" i="20"/>
  <c r="AB109" i="20"/>
  <c r="AB118" i="20"/>
  <c r="AB114" i="20"/>
  <c r="Y120" i="20"/>
  <c r="Y118" i="20"/>
  <c r="Y116" i="20"/>
  <c r="Y114" i="20"/>
  <c r="Y122" i="20"/>
  <c r="Y121" i="20"/>
  <c r="Y119" i="20"/>
  <c r="Y117" i="20"/>
  <c r="Y115" i="20"/>
  <c r="Y113" i="20"/>
  <c r="Y112" i="20"/>
  <c r="V122" i="20"/>
  <c r="V120" i="20"/>
  <c r="V116" i="20"/>
  <c r="V112" i="20"/>
  <c r="V109" i="20"/>
  <c r="V119" i="20"/>
  <c r="V115" i="20"/>
  <c r="V118" i="20"/>
  <c r="V114" i="20"/>
  <c r="V111" i="20"/>
  <c r="V113" i="20"/>
  <c r="V117" i="20"/>
  <c r="V121" i="20"/>
  <c r="W107" i="20"/>
  <c r="S107" i="20"/>
  <c r="O107" i="20"/>
  <c r="P107" i="20"/>
  <c r="X107" i="20"/>
  <c r="Z122" i="20"/>
  <c r="Z118" i="20"/>
  <c r="Z114" i="20"/>
  <c r="Z112" i="20"/>
  <c r="Z109" i="20"/>
  <c r="Z121" i="20"/>
  <c r="Z117" i="20"/>
  <c r="Z113" i="20"/>
  <c r="Z120" i="20"/>
  <c r="Z116" i="20"/>
  <c r="Z111" i="20"/>
  <c r="Z115" i="20"/>
  <c r="Z119" i="20"/>
  <c r="AA107" i="20"/>
  <c r="M107" i="20"/>
  <c r="Q107" i="20"/>
  <c r="U107" i="20"/>
  <c r="G107" i="19"/>
  <c r="U107" i="19"/>
  <c r="R11" i="19"/>
  <c r="R75" i="19"/>
  <c r="Q107" i="19"/>
  <c r="Z75" i="19"/>
  <c r="Z89" i="19" s="1"/>
  <c r="Y24" i="19"/>
  <c r="Y22" i="19"/>
  <c r="Y20" i="19"/>
  <c r="Y18" i="19"/>
  <c r="Y16" i="19"/>
  <c r="Y13" i="19"/>
  <c r="Y26" i="19"/>
  <c r="Z56" i="19"/>
  <c r="Z54" i="19"/>
  <c r="Z52" i="19"/>
  <c r="Z50" i="19"/>
  <c r="Z58" i="19"/>
  <c r="Z57" i="19"/>
  <c r="Z55" i="19"/>
  <c r="Z53" i="19"/>
  <c r="Z51" i="19"/>
  <c r="Z49" i="19"/>
  <c r="Z45" i="19"/>
  <c r="Z47" i="19"/>
  <c r="AA11" i="19"/>
  <c r="O11" i="19"/>
  <c r="H11" i="19"/>
  <c r="W11" i="19"/>
  <c r="S11" i="19"/>
  <c r="Y21" i="19"/>
  <c r="Z48" i="19"/>
  <c r="Y19" i="19"/>
  <c r="V11" i="19"/>
  <c r="Z11" i="19"/>
  <c r="Y15" i="19"/>
  <c r="Y23" i="19"/>
  <c r="Y43" i="19"/>
  <c r="Y17" i="19"/>
  <c r="Y25" i="19"/>
  <c r="AB43" i="19"/>
  <c r="X43" i="19"/>
  <c r="T43" i="19"/>
  <c r="P43" i="19"/>
  <c r="H43" i="19"/>
  <c r="AA43" i="19"/>
  <c r="W43" i="19"/>
  <c r="S43" i="19"/>
  <c r="O43" i="19"/>
  <c r="V43" i="19"/>
  <c r="AB75" i="19"/>
  <c r="X75" i="19"/>
  <c r="T75" i="19"/>
  <c r="P75" i="19"/>
  <c r="H75" i="19"/>
  <c r="AA75" i="19"/>
  <c r="W75" i="19"/>
  <c r="S75" i="19"/>
  <c r="O75" i="19"/>
  <c r="V75" i="19"/>
  <c r="P11" i="19"/>
  <c r="T11" i="19"/>
  <c r="X11" i="19"/>
  <c r="AB11" i="19"/>
  <c r="Z83" i="19"/>
  <c r="Z82" i="19"/>
  <c r="Z85" i="19"/>
  <c r="Z84" i="19"/>
  <c r="Z86" i="19"/>
  <c r="Z81" i="19"/>
  <c r="M11" i="19"/>
  <c r="Q11" i="19"/>
  <c r="U11" i="19"/>
  <c r="M43" i="19"/>
  <c r="Q43" i="19"/>
  <c r="U43" i="19"/>
  <c r="N75" i="19"/>
  <c r="Z88" i="19"/>
  <c r="AA121" i="19"/>
  <c r="AA120" i="19"/>
  <c r="AA118" i="19"/>
  <c r="AA116" i="19"/>
  <c r="AA114" i="19"/>
  <c r="AA117" i="19"/>
  <c r="AA111" i="19"/>
  <c r="AA122" i="19"/>
  <c r="AA119" i="19"/>
  <c r="AA113" i="19"/>
  <c r="AA112" i="19"/>
  <c r="AA109" i="19"/>
  <c r="AA115" i="19"/>
  <c r="S121" i="19"/>
  <c r="S120" i="19"/>
  <c r="S118" i="19"/>
  <c r="S116" i="19"/>
  <c r="S114" i="19"/>
  <c r="S113" i="19"/>
  <c r="S111" i="19"/>
  <c r="S115" i="19"/>
  <c r="S117" i="19"/>
  <c r="S112" i="19"/>
  <c r="S109" i="19"/>
  <c r="S119" i="19"/>
  <c r="M75" i="19"/>
  <c r="Q75" i="19"/>
  <c r="U75" i="19"/>
  <c r="AB107" i="19"/>
  <c r="X107" i="19"/>
  <c r="T107" i="19"/>
  <c r="P107" i="19"/>
  <c r="Z107" i="19"/>
  <c r="V107" i="19"/>
  <c r="R107" i="19"/>
  <c r="N107" i="19"/>
  <c r="O107" i="19"/>
  <c r="W107" i="19"/>
  <c r="Y122" i="19"/>
  <c r="Y121" i="19"/>
  <c r="Y119" i="19"/>
  <c r="Y117" i="19"/>
  <c r="Y115" i="19"/>
  <c r="Y113" i="19"/>
  <c r="Y114" i="19"/>
  <c r="Y112" i="19"/>
  <c r="Y109" i="19"/>
  <c r="Y116" i="19"/>
  <c r="Y118" i="19"/>
  <c r="Y111" i="19"/>
  <c r="A4" i="1"/>
  <c r="Z13" i="20" l="1"/>
  <c r="Z14" i="20"/>
  <c r="W21" i="20"/>
  <c r="W14" i="20"/>
  <c r="W25" i="20"/>
  <c r="W15" i="20"/>
  <c r="W19" i="20"/>
  <c r="W16" i="20"/>
  <c r="T120" i="20"/>
  <c r="Z16" i="20"/>
  <c r="T114" i="20"/>
  <c r="T111" i="20"/>
  <c r="Z18" i="20"/>
  <c r="Z21" i="20"/>
  <c r="T118" i="20"/>
  <c r="T113" i="20"/>
  <c r="Z20" i="20"/>
  <c r="T109" i="20"/>
  <c r="T117" i="20"/>
  <c r="Z24" i="20"/>
  <c r="T112" i="20"/>
  <c r="T121" i="20"/>
  <c r="Z23" i="20"/>
  <c r="T115" i="20"/>
  <c r="T122" i="20"/>
  <c r="Z15" i="20"/>
  <c r="Z26" i="20"/>
  <c r="Z19" i="20"/>
  <c r="T50" i="20"/>
  <c r="T52" i="20"/>
  <c r="Z17" i="20"/>
  <c r="Z22" i="20"/>
  <c r="T51" i="20"/>
  <c r="Z25" i="20"/>
  <c r="T49" i="20"/>
  <c r="V51" i="20"/>
  <c r="V48" i="20"/>
  <c r="V53" i="20"/>
  <c r="T53" i="20"/>
  <c r="T54" i="20"/>
  <c r="V50" i="20"/>
  <c r="V55" i="20"/>
  <c r="T55" i="20"/>
  <c r="T56" i="20"/>
  <c r="V45" i="20"/>
  <c r="V52" i="20"/>
  <c r="V57" i="20"/>
  <c r="T57" i="20"/>
  <c r="V58" i="20"/>
  <c r="V54" i="20"/>
  <c r="T58" i="20"/>
  <c r="V56" i="20"/>
  <c r="T45" i="20"/>
  <c r="T47" i="20"/>
  <c r="Y81" i="19"/>
  <c r="Y77" i="19"/>
  <c r="Y90" i="19"/>
  <c r="U112" i="19"/>
  <c r="Y80" i="19"/>
  <c r="U119" i="19"/>
  <c r="Y82" i="19"/>
  <c r="Y83" i="19"/>
  <c r="Y79" i="19"/>
  <c r="Y89" i="19"/>
  <c r="Y84" i="19"/>
  <c r="Y86" i="19"/>
  <c r="Y85" i="19"/>
  <c r="Y88" i="19"/>
  <c r="U111" i="19"/>
  <c r="U116" i="19"/>
  <c r="U121" i="19"/>
  <c r="U114" i="19"/>
  <c r="U120" i="19"/>
  <c r="U113" i="19"/>
  <c r="U122" i="19"/>
  <c r="U118" i="19"/>
  <c r="U117" i="19"/>
  <c r="U109" i="19"/>
  <c r="U115" i="19"/>
  <c r="Z87" i="19"/>
  <c r="Z77" i="19"/>
  <c r="Z79" i="19"/>
  <c r="Z80" i="19"/>
  <c r="Z90" i="19"/>
  <c r="Z125" i="20"/>
  <c r="Y125" i="20"/>
  <c r="AA121" i="20"/>
  <c r="AA119" i="20"/>
  <c r="AA117" i="20"/>
  <c r="AA115" i="20"/>
  <c r="AA113" i="20"/>
  <c r="AA120" i="20"/>
  <c r="AA118" i="20"/>
  <c r="AA116" i="20"/>
  <c r="AA114" i="20"/>
  <c r="AA122" i="20"/>
  <c r="AA111" i="20"/>
  <c r="AA112" i="20"/>
  <c r="AA109" i="20"/>
  <c r="S26" i="20"/>
  <c r="S25" i="20"/>
  <c r="S21" i="20"/>
  <c r="S19" i="20"/>
  <c r="S17" i="20"/>
  <c r="S15" i="20"/>
  <c r="S23" i="20"/>
  <c r="S24" i="20"/>
  <c r="S22" i="20"/>
  <c r="S20" i="20"/>
  <c r="S18" i="20"/>
  <c r="S16" i="20"/>
  <c r="S13" i="20"/>
  <c r="X24" i="20"/>
  <c r="X25" i="20"/>
  <c r="X23" i="20"/>
  <c r="X26" i="20"/>
  <c r="X21" i="20"/>
  <c r="X19" i="20"/>
  <c r="X17" i="20"/>
  <c r="X15" i="20"/>
  <c r="X22" i="20"/>
  <c r="X20" i="20"/>
  <c r="X18" i="20"/>
  <c r="X16" i="20"/>
  <c r="X13" i="20"/>
  <c r="V25" i="20"/>
  <c r="V23" i="20"/>
  <c r="V24" i="20"/>
  <c r="V22" i="20"/>
  <c r="V20" i="20"/>
  <c r="V18" i="20"/>
  <c r="V16" i="20"/>
  <c r="V13" i="20"/>
  <c r="V26" i="20"/>
  <c r="V21" i="20"/>
  <c r="V19" i="20"/>
  <c r="V17" i="20"/>
  <c r="V15" i="20"/>
  <c r="U120" i="20"/>
  <c r="U118" i="20"/>
  <c r="U116" i="20"/>
  <c r="U114" i="20"/>
  <c r="U122" i="20"/>
  <c r="U121" i="20"/>
  <c r="U119" i="20"/>
  <c r="U117" i="20"/>
  <c r="U115" i="20"/>
  <c r="U113" i="20"/>
  <c r="U112" i="20"/>
  <c r="U111" i="20"/>
  <c r="U109" i="20"/>
  <c r="V125" i="20"/>
  <c r="W56" i="20"/>
  <c r="W54" i="20"/>
  <c r="W58" i="20"/>
  <c r="W50" i="20"/>
  <c r="W45" i="20"/>
  <c r="W51" i="20"/>
  <c r="W47" i="20"/>
  <c r="W55" i="20"/>
  <c r="W52" i="20"/>
  <c r="W48" i="20"/>
  <c r="W57" i="20"/>
  <c r="W53" i="20"/>
  <c r="W49" i="20"/>
  <c r="Y58" i="20"/>
  <c r="Y57" i="20"/>
  <c r="Y55" i="20"/>
  <c r="Y51" i="20"/>
  <c r="Y47" i="20"/>
  <c r="Y52" i="20"/>
  <c r="Y48" i="20"/>
  <c r="Y54" i="20"/>
  <c r="Y53" i="20"/>
  <c r="Y49" i="20"/>
  <c r="Y56" i="20"/>
  <c r="Y50" i="20"/>
  <c r="Y45" i="20"/>
  <c r="S56" i="20"/>
  <c r="S54" i="20"/>
  <c r="S58" i="20"/>
  <c r="S57" i="20"/>
  <c r="S52" i="20"/>
  <c r="S48" i="20"/>
  <c r="S53" i="20"/>
  <c r="S49" i="20"/>
  <c r="S50" i="20"/>
  <c r="S45" i="20"/>
  <c r="S55" i="20"/>
  <c r="S51" i="20"/>
  <c r="S47" i="20"/>
  <c r="AA61" i="20"/>
  <c r="AB24" i="20"/>
  <c r="AB25" i="20"/>
  <c r="AB23" i="20"/>
  <c r="AB21" i="20"/>
  <c r="AB19" i="20"/>
  <c r="AB17" i="20"/>
  <c r="AB15" i="20"/>
  <c r="AB26" i="20"/>
  <c r="AB22" i="20"/>
  <c r="AB20" i="20"/>
  <c r="AB18" i="20"/>
  <c r="AB13" i="20"/>
  <c r="AB16" i="20"/>
  <c r="U26" i="20"/>
  <c r="U23" i="20"/>
  <c r="U22" i="20"/>
  <c r="U20" i="20"/>
  <c r="U18" i="20"/>
  <c r="U16" i="20"/>
  <c r="U13" i="20"/>
  <c r="U24" i="20"/>
  <c r="U25" i="20"/>
  <c r="U21" i="20"/>
  <c r="U19" i="20"/>
  <c r="U17" i="20"/>
  <c r="U15" i="20"/>
  <c r="S121" i="20"/>
  <c r="S119" i="20"/>
  <c r="S117" i="20"/>
  <c r="S115" i="20"/>
  <c r="S113" i="20"/>
  <c r="S120" i="20"/>
  <c r="S118" i="20"/>
  <c r="S116" i="20"/>
  <c r="S114" i="20"/>
  <c r="S111" i="20"/>
  <c r="S112" i="20"/>
  <c r="S109" i="20"/>
  <c r="S122" i="20"/>
  <c r="U58" i="20"/>
  <c r="U57" i="20"/>
  <c r="U55" i="20"/>
  <c r="U56" i="20"/>
  <c r="U53" i="20"/>
  <c r="U49" i="20"/>
  <c r="U50" i="20"/>
  <c r="U45" i="20"/>
  <c r="U51" i="20"/>
  <c r="U47" i="20"/>
  <c r="U54" i="20"/>
  <c r="U52" i="20"/>
  <c r="U48" i="20"/>
  <c r="X56" i="20"/>
  <c r="X54" i="20"/>
  <c r="X52" i="20"/>
  <c r="X50" i="20"/>
  <c r="X48" i="20"/>
  <c r="X45" i="20"/>
  <c r="X58" i="20"/>
  <c r="X57" i="20"/>
  <c r="X55" i="20"/>
  <c r="X53" i="20"/>
  <c r="X51" i="20"/>
  <c r="X49" i="20"/>
  <c r="X47" i="20"/>
  <c r="X122" i="20"/>
  <c r="X119" i="20"/>
  <c r="X115" i="20"/>
  <c r="X111" i="20"/>
  <c r="X118" i="20"/>
  <c r="X114" i="20"/>
  <c r="X121" i="20"/>
  <c r="X117" i="20"/>
  <c r="X113" i="20"/>
  <c r="X112" i="20"/>
  <c r="X109" i="20"/>
  <c r="X120" i="20"/>
  <c r="X116" i="20"/>
  <c r="W121" i="20"/>
  <c r="W119" i="20"/>
  <c r="W117" i="20"/>
  <c r="W115" i="20"/>
  <c r="W113" i="20"/>
  <c r="W120" i="20"/>
  <c r="W118" i="20"/>
  <c r="W116" i="20"/>
  <c r="W114" i="20"/>
  <c r="W111" i="20"/>
  <c r="W122" i="20"/>
  <c r="W109" i="20"/>
  <c r="W112" i="20"/>
  <c r="AB125" i="20"/>
  <c r="Z57" i="20"/>
  <c r="Z55" i="20"/>
  <c r="Z53" i="20"/>
  <c r="Z51" i="20"/>
  <c r="Z49" i="20"/>
  <c r="Z47" i="20"/>
  <c r="Z56" i="20"/>
  <c r="Z54" i="20"/>
  <c r="Z52" i="20"/>
  <c r="Z50" i="20"/>
  <c r="Z48" i="20"/>
  <c r="Z45" i="20"/>
  <c r="Z58" i="20"/>
  <c r="AB61" i="20"/>
  <c r="Y26" i="20"/>
  <c r="Y24" i="20"/>
  <c r="Y25" i="20"/>
  <c r="Y22" i="20"/>
  <c r="Y20" i="20"/>
  <c r="Y18" i="20"/>
  <c r="Y16" i="20"/>
  <c r="Y13" i="20"/>
  <c r="Y23" i="20"/>
  <c r="Y21" i="20"/>
  <c r="Y19" i="20"/>
  <c r="Y17" i="20"/>
  <c r="Y15" i="20"/>
  <c r="T24" i="20"/>
  <c r="T25" i="20"/>
  <c r="T23" i="20"/>
  <c r="T21" i="20"/>
  <c r="T19" i="20"/>
  <c r="T17" i="20"/>
  <c r="T15" i="20"/>
  <c r="T26" i="20"/>
  <c r="T22" i="20"/>
  <c r="T20" i="20"/>
  <c r="T18" i="20"/>
  <c r="T13" i="20"/>
  <c r="T16" i="20"/>
  <c r="AA26" i="20"/>
  <c r="AA25" i="20"/>
  <c r="AA21" i="20"/>
  <c r="AA19" i="20"/>
  <c r="AA17" i="20"/>
  <c r="AA15" i="20"/>
  <c r="AA23" i="20"/>
  <c r="AA24" i="20"/>
  <c r="AA22" i="20"/>
  <c r="AA20" i="20"/>
  <c r="AA18" i="20"/>
  <c r="AA16" i="20"/>
  <c r="AA13" i="20"/>
  <c r="AA125" i="19"/>
  <c r="Y125" i="19"/>
  <c r="S125" i="19"/>
  <c r="Z122" i="19"/>
  <c r="Z116" i="19"/>
  <c r="Z115" i="19"/>
  <c r="Z121" i="19"/>
  <c r="Z118" i="19"/>
  <c r="Z117" i="19"/>
  <c r="Z120" i="19"/>
  <c r="Z119" i="19"/>
  <c r="Z109" i="19"/>
  <c r="Z112" i="19"/>
  <c r="Z114" i="19"/>
  <c r="Z113" i="19"/>
  <c r="Z111" i="19"/>
  <c r="AB122" i="19"/>
  <c r="AB121" i="19"/>
  <c r="AB119" i="19"/>
  <c r="AB118" i="19"/>
  <c r="AB120" i="19"/>
  <c r="AB115" i="19"/>
  <c r="AB114" i="19"/>
  <c r="AB117" i="19"/>
  <c r="AB112" i="19"/>
  <c r="AB113" i="19"/>
  <c r="AB111" i="19"/>
  <c r="AB116" i="19"/>
  <c r="AB109" i="19"/>
  <c r="U88" i="19"/>
  <c r="U86" i="19"/>
  <c r="U84" i="19"/>
  <c r="U83" i="19"/>
  <c r="U85" i="19"/>
  <c r="U82" i="19"/>
  <c r="U80" i="19"/>
  <c r="U77" i="19"/>
  <c r="U90" i="19"/>
  <c r="U87" i="19"/>
  <c r="U81" i="19"/>
  <c r="U89" i="19"/>
  <c r="U79" i="19"/>
  <c r="U56" i="19"/>
  <c r="U54" i="19"/>
  <c r="U52" i="19"/>
  <c r="U50" i="19"/>
  <c r="U48" i="19"/>
  <c r="U58" i="19"/>
  <c r="U55" i="19"/>
  <c r="U57" i="19"/>
  <c r="U53" i="19"/>
  <c r="U45" i="19"/>
  <c r="U51" i="19"/>
  <c r="U49" i="19"/>
  <c r="U47" i="19"/>
  <c r="X25" i="19"/>
  <c r="X23" i="19"/>
  <c r="X21" i="19"/>
  <c r="X19" i="19"/>
  <c r="X17" i="19"/>
  <c r="X15" i="19"/>
  <c r="X13" i="19"/>
  <c r="X24" i="19"/>
  <c r="X22" i="19"/>
  <c r="X20" i="19"/>
  <c r="X18" i="19"/>
  <c r="X16" i="19"/>
  <c r="X26" i="19"/>
  <c r="AB90" i="19"/>
  <c r="AB86" i="19"/>
  <c r="AB85" i="19"/>
  <c r="AB81" i="19"/>
  <c r="AB79" i="19"/>
  <c r="AB88" i="19"/>
  <c r="AB87" i="19"/>
  <c r="AB89" i="19"/>
  <c r="AB82" i="19"/>
  <c r="AB80" i="19"/>
  <c r="AB77" i="19"/>
  <c r="AB83" i="19"/>
  <c r="AB84" i="19"/>
  <c r="V56" i="19"/>
  <c r="V54" i="19"/>
  <c r="V52" i="19"/>
  <c r="V50" i="19"/>
  <c r="V58" i="19"/>
  <c r="V57" i="19"/>
  <c r="V55" i="19"/>
  <c r="V53" i="19"/>
  <c r="V45" i="19"/>
  <c r="V51" i="19"/>
  <c r="V49" i="19"/>
  <c r="V48" i="19"/>
  <c r="V47" i="19"/>
  <c r="AA58" i="19"/>
  <c r="AA57" i="19"/>
  <c r="AA55" i="19"/>
  <c r="AA53" i="19"/>
  <c r="AA51" i="19"/>
  <c r="AA49" i="19"/>
  <c r="AA52" i="19"/>
  <c r="AA50" i="19"/>
  <c r="AA47" i="19"/>
  <c r="AA56" i="19"/>
  <c r="AA48" i="19"/>
  <c r="AA54" i="19"/>
  <c r="AA45" i="19"/>
  <c r="X57" i="19"/>
  <c r="X55" i="19"/>
  <c r="X53" i="19"/>
  <c r="X51" i="19"/>
  <c r="X49" i="19"/>
  <c r="X56" i="19"/>
  <c r="X54" i="19"/>
  <c r="X48" i="19"/>
  <c r="X47" i="19"/>
  <c r="X58" i="19"/>
  <c r="X52" i="19"/>
  <c r="X50" i="19"/>
  <c r="X45" i="19"/>
  <c r="T25" i="19"/>
  <c r="T23" i="19"/>
  <c r="T21" i="19"/>
  <c r="T19" i="19"/>
  <c r="T17" i="19"/>
  <c r="T15" i="19"/>
  <c r="T24" i="19"/>
  <c r="T22" i="19"/>
  <c r="T20" i="19"/>
  <c r="T18" i="19"/>
  <c r="T16" i="19"/>
  <c r="T13" i="19"/>
  <c r="T26" i="19"/>
  <c r="S89" i="19"/>
  <c r="S87" i="19"/>
  <c r="S85" i="19"/>
  <c r="S83" i="19"/>
  <c r="S88" i="19"/>
  <c r="S81" i="19"/>
  <c r="S79" i="19"/>
  <c r="S84" i="19"/>
  <c r="S82" i="19"/>
  <c r="S77" i="19"/>
  <c r="S90" i="19"/>
  <c r="S86" i="19"/>
  <c r="S80" i="19"/>
  <c r="AB57" i="19"/>
  <c r="AB55" i="19"/>
  <c r="AB53" i="19"/>
  <c r="AB51" i="19"/>
  <c r="AB49" i="19"/>
  <c r="AB56" i="19"/>
  <c r="AB54" i="19"/>
  <c r="AB52" i="19"/>
  <c r="AB50" i="19"/>
  <c r="AB47" i="19"/>
  <c r="AB48" i="19"/>
  <c r="AB58" i="19"/>
  <c r="AB45" i="19"/>
  <c r="S26" i="19"/>
  <c r="S25" i="19"/>
  <c r="S23" i="19"/>
  <c r="S21" i="19"/>
  <c r="S19" i="19"/>
  <c r="S17" i="19"/>
  <c r="S15" i="19"/>
  <c r="S20" i="19"/>
  <c r="S22" i="19"/>
  <c r="S13" i="19"/>
  <c r="S18" i="19"/>
  <c r="S16" i="19"/>
  <c r="S24" i="19"/>
  <c r="AA26" i="19"/>
  <c r="AA25" i="19"/>
  <c r="AA23" i="19"/>
  <c r="AA21" i="19"/>
  <c r="AA19" i="19"/>
  <c r="AA17" i="19"/>
  <c r="AA15" i="19"/>
  <c r="AA24" i="19"/>
  <c r="AA16" i="19"/>
  <c r="AA18" i="19"/>
  <c r="AA22" i="19"/>
  <c r="AA13" i="19"/>
  <c r="AA20" i="19"/>
  <c r="T122" i="19"/>
  <c r="T121" i="19"/>
  <c r="T115" i="19"/>
  <c r="T114" i="19"/>
  <c r="T117" i="19"/>
  <c r="T116" i="19"/>
  <c r="T119" i="19"/>
  <c r="T118" i="19"/>
  <c r="T113" i="19"/>
  <c r="T112" i="19"/>
  <c r="T111" i="19"/>
  <c r="T120" i="19"/>
  <c r="T109" i="19"/>
  <c r="W90" i="19"/>
  <c r="W89" i="19"/>
  <c r="W87" i="19"/>
  <c r="W85" i="19"/>
  <c r="W83" i="19"/>
  <c r="W86" i="19"/>
  <c r="W88" i="19"/>
  <c r="W81" i="19"/>
  <c r="W79" i="19"/>
  <c r="W80" i="19"/>
  <c r="W84" i="19"/>
  <c r="W77" i="19"/>
  <c r="W82" i="19"/>
  <c r="T90" i="19"/>
  <c r="T89" i="19"/>
  <c r="T81" i="19"/>
  <c r="T79" i="19"/>
  <c r="T84" i="19"/>
  <c r="T83" i="19"/>
  <c r="T86" i="19"/>
  <c r="T85" i="19"/>
  <c r="T82" i="19"/>
  <c r="T80" i="19"/>
  <c r="T77" i="19"/>
  <c r="T88" i="19"/>
  <c r="T87" i="19"/>
  <c r="S58" i="19"/>
  <c r="S57" i="19"/>
  <c r="S55" i="19"/>
  <c r="S53" i="19"/>
  <c r="S51" i="19"/>
  <c r="S49" i="19"/>
  <c r="S56" i="19"/>
  <c r="S48" i="19"/>
  <c r="S54" i="19"/>
  <c r="S52" i="19"/>
  <c r="S50" i="19"/>
  <c r="S47" i="19"/>
  <c r="S45" i="19"/>
  <c r="Z24" i="19"/>
  <c r="Z22" i="19"/>
  <c r="Z20" i="19"/>
  <c r="Z18" i="19"/>
  <c r="Z16" i="19"/>
  <c r="Z13" i="19"/>
  <c r="Z26" i="19"/>
  <c r="Z25" i="19"/>
  <c r="Z23" i="19"/>
  <c r="Z21" i="19"/>
  <c r="Z19" i="19"/>
  <c r="Z17" i="19"/>
  <c r="Z15" i="19"/>
  <c r="W26" i="19"/>
  <c r="W25" i="19"/>
  <c r="W23" i="19"/>
  <c r="W21" i="19"/>
  <c r="W19" i="19"/>
  <c r="W17" i="19"/>
  <c r="W15" i="19"/>
  <c r="W18" i="19"/>
  <c r="W20" i="19"/>
  <c r="W24" i="19"/>
  <c r="W16" i="19"/>
  <c r="W22" i="19"/>
  <c r="W13" i="19"/>
  <c r="Y29" i="19"/>
  <c r="W121" i="19"/>
  <c r="W120" i="19"/>
  <c r="W118" i="19"/>
  <c r="W116" i="19"/>
  <c r="W114" i="19"/>
  <c r="W119" i="19"/>
  <c r="W111" i="19"/>
  <c r="W122" i="19"/>
  <c r="W115" i="19"/>
  <c r="W112" i="19"/>
  <c r="W109" i="19"/>
  <c r="W113" i="19"/>
  <c r="W117" i="19"/>
  <c r="V122" i="19"/>
  <c r="V118" i="19"/>
  <c r="V117" i="19"/>
  <c r="V120" i="19"/>
  <c r="V119" i="19"/>
  <c r="V114" i="19"/>
  <c r="V113" i="19"/>
  <c r="V116" i="19"/>
  <c r="V112" i="19"/>
  <c r="V111" i="19"/>
  <c r="V121" i="19"/>
  <c r="V115" i="19"/>
  <c r="V109" i="19"/>
  <c r="X122" i="19"/>
  <c r="X120" i="19"/>
  <c r="X113" i="19"/>
  <c r="X115" i="19"/>
  <c r="X114" i="19"/>
  <c r="X121" i="19"/>
  <c r="X117" i="19"/>
  <c r="X116" i="19"/>
  <c r="X111" i="19"/>
  <c r="X109" i="19"/>
  <c r="X119" i="19"/>
  <c r="X118" i="19"/>
  <c r="X112" i="19"/>
  <c r="U24" i="19"/>
  <c r="U22" i="19"/>
  <c r="U20" i="19"/>
  <c r="U18" i="19"/>
  <c r="U16" i="19"/>
  <c r="U13" i="19"/>
  <c r="U26" i="19"/>
  <c r="U19" i="19"/>
  <c r="U25" i="19"/>
  <c r="U17" i="19"/>
  <c r="U21" i="19"/>
  <c r="U23" i="19"/>
  <c r="U15" i="19"/>
  <c r="AB25" i="19"/>
  <c r="AB23" i="19"/>
  <c r="AB21" i="19"/>
  <c r="AB19" i="19"/>
  <c r="AB17" i="19"/>
  <c r="AB15" i="19"/>
  <c r="AB13" i="19"/>
  <c r="AB24" i="19"/>
  <c r="AB22" i="19"/>
  <c r="AB20" i="19"/>
  <c r="AB18" i="19"/>
  <c r="AB16" i="19"/>
  <c r="AB26" i="19"/>
  <c r="V90" i="19"/>
  <c r="V85" i="19"/>
  <c r="V84" i="19"/>
  <c r="V82" i="19"/>
  <c r="V80" i="19"/>
  <c r="V77" i="19"/>
  <c r="V87" i="19"/>
  <c r="V86" i="19"/>
  <c r="V89" i="19"/>
  <c r="V88" i="19"/>
  <c r="V81" i="19"/>
  <c r="V79" i="19"/>
  <c r="V83" i="19"/>
  <c r="AA89" i="19"/>
  <c r="AA87" i="19"/>
  <c r="AA85" i="19"/>
  <c r="AA83" i="19"/>
  <c r="AA84" i="19"/>
  <c r="AA90" i="19"/>
  <c r="AA86" i="19"/>
  <c r="AA81" i="19"/>
  <c r="AA79" i="19"/>
  <c r="AA88" i="19"/>
  <c r="AA80" i="19"/>
  <c r="AA77" i="19"/>
  <c r="AA82" i="19"/>
  <c r="X90" i="19"/>
  <c r="X88" i="19"/>
  <c r="X87" i="19"/>
  <c r="X81" i="19"/>
  <c r="X79" i="19"/>
  <c r="X89" i="19"/>
  <c r="X84" i="19"/>
  <c r="X83" i="19"/>
  <c r="X82" i="19"/>
  <c r="X80" i="19"/>
  <c r="X77" i="19"/>
  <c r="X85" i="19"/>
  <c r="X86" i="19"/>
  <c r="W58" i="19"/>
  <c r="W57" i="19"/>
  <c r="W55" i="19"/>
  <c r="W53" i="19"/>
  <c r="W51" i="19"/>
  <c r="W49" i="19"/>
  <c r="W54" i="19"/>
  <c r="W48" i="19"/>
  <c r="W47" i="19"/>
  <c r="W45" i="19"/>
  <c r="W56" i="19"/>
  <c r="W52" i="19"/>
  <c r="W50" i="19"/>
  <c r="T57" i="19"/>
  <c r="T55" i="19"/>
  <c r="T53" i="19"/>
  <c r="T51" i="19"/>
  <c r="T49" i="19"/>
  <c r="T56" i="19"/>
  <c r="T54" i="19"/>
  <c r="T58" i="19"/>
  <c r="T52" i="19"/>
  <c r="T50" i="19"/>
  <c r="T47" i="19"/>
  <c r="T45" i="19"/>
  <c r="T48" i="19"/>
  <c r="Y56" i="19"/>
  <c r="Y54" i="19"/>
  <c r="Y52" i="19"/>
  <c r="Y50" i="19"/>
  <c r="Y48" i="19"/>
  <c r="Y58" i="19"/>
  <c r="Y53" i="19"/>
  <c r="Y51" i="19"/>
  <c r="Y49" i="19"/>
  <c r="Y45" i="19"/>
  <c r="Y57" i="19"/>
  <c r="Y55" i="19"/>
  <c r="Y47" i="19"/>
  <c r="V24" i="19"/>
  <c r="V22" i="19"/>
  <c r="V20" i="19"/>
  <c r="V18" i="19"/>
  <c r="V16" i="19"/>
  <c r="V13" i="19"/>
  <c r="V26" i="19"/>
  <c r="V25" i="19"/>
  <c r="V23" i="19"/>
  <c r="V21" i="19"/>
  <c r="V19" i="19"/>
  <c r="V17" i="19"/>
  <c r="V15" i="19"/>
  <c r="Z61" i="19"/>
  <c r="O67" i="1"/>
  <c r="P67" i="1"/>
  <c r="Q67" i="1"/>
  <c r="O68" i="1"/>
  <c r="P68" i="1"/>
  <c r="Q68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W29" i="20" l="1"/>
  <c r="Z29" i="20"/>
  <c r="T125" i="20"/>
  <c r="Y93" i="19"/>
  <c r="T61" i="20"/>
  <c r="V61" i="20"/>
  <c r="V93" i="19"/>
  <c r="Z93" i="19"/>
  <c r="U125" i="19"/>
  <c r="AA125" i="20"/>
  <c r="T29" i="20"/>
  <c r="Z61" i="20"/>
  <c r="W125" i="20"/>
  <c r="S29" i="20"/>
  <c r="X61" i="20"/>
  <c r="AA29" i="20"/>
  <c r="Y29" i="20"/>
  <c r="X125" i="20"/>
  <c r="S125" i="20"/>
  <c r="S61" i="20"/>
  <c r="W61" i="20"/>
  <c r="U61" i="20"/>
  <c r="AB29" i="20"/>
  <c r="Y61" i="20"/>
  <c r="U29" i="20"/>
  <c r="U125" i="20"/>
  <c r="V29" i="20"/>
  <c r="X29" i="20"/>
  <c r="W93" i="19"/>
  <c r="AB125" i="19"/>
  <c r="X61" i="19"/>
  <c r="AA29" i="19"/>
  <c r="Y61" i="19"/>
  <c r="X93" i="19"/>
  <c r="X125" i="19"/>
  <c r="V125" i="19"/>
  <c r="S61" i="19"/>
  <c r="S29" i="19"/>
  <c r="AB61" i="19"/>
  <c r="U93" i="19"/>
  <c r="W29" i="19"/>
  <c r="T61" i="19"/>
  <c r="W125" i="19"/>
  <c r="T93" i="19"/>
  <c r="T125" i="19"/>
  <c r="S93" i="19"/>
  <c r="V61" i="19"/>
  <c r="X29" i="19"/>
  <c r="U61" i="19"/>
  <c r="Z125" i="19"/>
  <c r="V29" i="19"/>
  <c r="W61" i="19"/>
  <c r="AA93" i="19"/>
  <c r="AB29" i="19"/>
  <c r="U29" i="19"/>
  <c r="Z29" i="19"/>
  <c r="T29" i="19"/>
  <c r="AA61" i="19"/>
  <c r="AB9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R14" i="19" l="1"/>
  <c r="P78" i="19"/>
  <c r="H110" i="19"/>
  <c r="R110" i="19"/>
  <c r="G46" i="19"/>
  <c r="G14" i="19"/>
  <c r="H46" i="19"/>
  <c r="G110" i="19"/>
  <c r="H14" i="19"/>
  <c r="H78" i="19"/>
  <c r="G78" i="19"/>
  <c r="N14" i="19"/>
  <c r="M110" i="19"/>
  <c r="Q14" i="19"/>
  <c r="R46" i="19"/>
  <c r="N110" i="19"/>
  <c r="M14" i="19"/>
  <c r="P14" i="19"/>
  <c r="O110" i="19"/>
  <c r="M78" i="19"/>
  <c r="M46" i="19"/>
  <c r="Q78" i="19"/>
  <c r="P110" i="19"/>
  <c r="N78" i="19"/>
  <c r="Q110" i="19"/>
  <c r="N46" i="19"/>
  <c r="O78" i="19"/>
  <c r="O14" i="19"/>
  <c r="O46" i="19"/>
  <c r="P46" i="19"/>
  <c r="R78" i="19"/>
  <c r="Q46" i="19"/>
  <c r="Q25" i="19"/>
  <c r="M24" i="19"/>
  <c r="O87" i="19"/>
  <c r="Q21" i="19"/>
  <c r="M20" i="19"/>
  <c r="O83" i="19"/>
  <c r="Q17" i="19"/>
  <c r="M16" i="19"/>
  <c r="O79" i="19"/>
  <c r="R84" i="19"/>
  <c r="M56" i="19"/>
  <c r="R17" i="19"/>
  <c r="P79" i="19"/>
  <c r="O57" i="19"/>
  <c r="Q89" i="19"/>
  <c r="H21" i="19"/>
  <c r="R25" i="19"/>
  <c r="R21" i="19"/>
  <c r="Q51" i="19"/>
  <c r="P57" i="19"/>
  <c r="P53" i="19"/>
  <c r="P49" i="19"/>
  <c r="M109" i="19"/>
  <c r="Q57" i="19"/>
  <c r="Q55" i="19"/>
  <c r="Q53" i="19"/>
  <c r="M45" i="19"/>
  <c r="N56" i="19"/>
  <c r="R53" i="19"/>
  <c r="R49" i="19"/>
  <c r="O49" i="19"/>
  <c r="P83" i="19"/>
  <c r="O77" i="19"/>
  <c r="O89" i="19"/>
  <c r="Q23" i="19"/>
  <c r="M22" i="19"/>
  <c r="O85" i="19"/>
  <c r="Q19" i="19"/>
  <c r="M18" i="19"/>
  <c r="O81" i="19"/>
  <c r="Q15" i="19"/>
  <c r="R45" i="19"/>
  <c r="P87" i="19"/>
  <c r="N16" i="19"/>
  <c r="M13" i="19"/>
  <c r="M88" i="19"/>
  <c r="N13" i="19"/>
  <c r="N52" i="19"/>
  <c r="P55" i="19"/>
  <c r="P51" i="19"/>
  <c r="P47" i="19"/>
  <c r="N20" i="19"/>
  <c r="M50" i="19"/>
  <c r="Q47" i="19"/>
  <c r="P25" i="19"/>
  <c r="Q13" i="19"/>
  <c r="R57" i="19"/>
  <c r="N48" i="19"/>
  <c r="G82" i="19"/>
  <c r="H16" i="19"/>
  <c r="G125" i="19"/>
  <c r="G80" i="19"/>
  <c r="G84" i="19"/>
  <c r="G20" i="19"/>
  <c r="G77" i="19"/>
  <c r="G13" i="19"/>
  <c r="G127" i="19"/>
  <c r="G45" i="19"/>
  <c r="G113" i="19"/>
  <c r="G49" i="19"/>
  <c r="G18" i="19"/>
  <c r="G47" i="19"/>
  <c r="G52" i="19"/>
  <c r="G61" i="19"/>
  <c r="G95" i="19"/>
  <c r="H29" i="19"/>
  <c r="H13" i="19"/>
  <c r="G31" i="19"/>
  <c r="G109" i="19"/>
  <c r="H17" i="19"/>
  <c r="H31" i="19"/>
  <c r="H15" i="19"/>
  <c r="G29" i="19"/>
  <c r="G114" i="19"/>
  <c r="G115" i="19"/>
  <c r="G79" i="19"/>
  <c r="G112" i="19"/>
  <c r="G16" i="19"/>
  <c r="G51" i="19"/>
  <c r="G116" i="19"/>
  <c r="G19" i="19"/>
  <c r="H18" i="19"/>
  <c r="G48" i="19"/>
  <c r="G81" i="19"/>
  <c r="G83" i="19"/>
  <c r="G93" i="19"/>
  <c r="G15" i="19"/>
  <c r="H20" i="19"/>
  <c r="G50" i="19"/>
  <c r="G63" i="19"/>
  <c r="H19" i="19"/>
  <c r="G111" i="19"/>
  <c r="G17" i="19"/>
  <c r="H83" i="19"/>
  <c r="H63" i="19"/>
  <c r="H47" i="19"/>
  <c r="H82" i="19"/>
  <c r="D11" i="21"/>
  <c r="H49" i="19"/>
  <c r="H51" i="19"/>
  <c r="H95" i="19"/>
  <c r="H81" i="19"/>
  <c r="H79" i="19"/>
  <c r="H52" i="19"/>
  <c r="C11" i="21"/>
  <c r="C7" i="21"/>
  <c r="H77" i="19"/>
  <c r="C10" i="21"/>
  <c r="H61" i="19"/>
  <c r="C9" i="21"/>
  <c r="H45" i="19"/>
  <c r="H93" i="19"/>
  <c r="H84" i="19"/>
  <c r="H48" i="19"/>
  <c r="D9" i="21"/>
  <c r="H50" i="19"/>
  <c r="H80" i="19"/>
  <c r="C5" i="21"/>
  <c r="C12" i="21"/>
  <c r="D12" i="21"/>
  <c r="C8" i="21"/>
  <c r="O58" i="19"/>
  <c r="Q58" i="19"/>
  <c r="Q26" i="19"/>
  <c r="R90" i="19"/>
  <c r="N58" i="19"/>
  <c r="Q90" i="19"/>
  <c r="P26" i="19"/>
  <c r="M26" i="19"/>
  <c r="R26" i="19"/>
  <c r="O26" i="19"/>
  <c r="R58" i="19"/>
  <c r="M122" i="19"/>
  <c r="O90" i="19"/>
  <c r="M58" i="19"/>
  <c r="N90" i="19"/>
  <c r="P90" i="19"/>
  <c r="P58" i="19"/>
  <c r="N26" i="19"/>
  <c r="M90" i="19"/>
  <c r="G55" i="19"/>
  <c r="G89" i="19"/>
  <c r="G87" i="19"/>
  <c r="G23" i="19"/>
  <c r="O45" i="19"/>
  <c r="M115" i="19"/>
  <c r="N47" i="19"/>
  <c r="N51" i="19"/>
  <c r="R52" i="19"/>
  <c r="G21" i="19"/>
  <c r="N79" i="19"/>
  <c r="M117" i="19"/>
  <c r="R88" i="19"/>
  <c r="G53" i="19"/>
  <c r="G121" i="19"/>
  <c r="G25" i="19"/>
  <c r="G24" i="19"/>
  <c r="G86" i="19"/>
  <c r="O15" i="19"/>
  <c r="G22" i="19"/>
  <c r="G118" i="19"/>
  <c r="G54" i="19"/>
  <c r="G57" i="19"/>
  <c r="G85" i="19"/>
  <c r="G88" i="19"/>
  <c r="G117" i="19"/>
  <c r="G119" i="19"/>
  <c r="G120" i="19"/>
  <c r="G56" i="19"/>
  <c r="R13" i="19"/>
  <c r="O53" i="19"/>
  <c r="O17" i="19"/>
  <c r="P80" i="19"/>
  <c r="N17" i="19"/>
  <c r="R18" i="19"/>
  <c r="P84" i="19"/>
  <c r="N21" i="19"/>
  <c r="R22" i="19"/>
  <c r="P88" i="19"/>
  <c r="N25" i="19"/>
  <c r="R77" i="19"/>
  <c r="N77" i="19"/>
  <c r="Q79" i="19"/>
  <c r="O16" i="19"/>
  <c r="M82" i="19"/>
  <c r="Q83" i="19"/>
  <c r="O20" i="19"/>
  <c r="M86" i="19"/>
  <c r="Q87" i="19"/>
  <c r="O24" i="19"/>
  <c r="P13" i="19"/>
  <c r="P15" i="19"/>
  <c r="H53" i="19"/>
  <c r="R15" i="19"/>
  <c r="P81" i="19"/>
  <c r="N18" i="19"/>
  <c r="R19" i="19"/>
  <c r="P85" i="19"/>
  <c r="N22" i="19"/>
  <c r="R23" i="19"/>
  <c r="P89" i="19"/>
  <c r="Q80" i="19"/>
  <c r="M85" i="19"/>
  <c r="Q86" i="19"/>
  <c r="O23" i="19"/>
  <c r="M89" i="19"/>
  <c r="R86" i="19"/>
  <c r="P21" i="19"/>
  <c r="M15" i="19"/>
  <c r="Q16" i="19"/>
  <c r="O82" i="19"/>
  <c r="M19" i="19"/>
  <c r="Q20" i="19"/>
  <c r="O86" i="19"/>
  <c r="M23" i="19"/>
  <c r="Q24" i="19"/>
  <c r="M111" i="19"/>
  <c r="P19" i="19"/>
  <c r="H55" i="19"/>
  <c r="N80" i="19"/>
  <c r="R81" i="19"/>
  <c r="P18" i="19"/>
  <c r="N84" i="19"/>
  <c r="R85" i="19"/>
  <c r="P22" i="19"/>
  <c r="N88" i="19"/>
  <c r="R89" i="19"/>
  <c r="O55" i="19"/>
  <c r="R47" i="19"/>
  <c r="N50" i="19"/>
  <c r="R51" i="19"/>
  <c r="N54" i="19"/>
  <c r="R55" i="19"/>
  <c r="C14" i="21"/>
  <c r="N89" i="19"/>
  <c r="R48" i="19"/>
  <c r="O19" i="19"/>
  <c r="R54" i="19"/>
  <c r="M47" i="19"/>
  <c r="Q48" i="19"/>
  <c r="M51" i="19"/>
  <c r="Q52" i="19"/>
  <c r="M55" i="19"/>
  <c r="Q56" i="19"/>
  <c r="N45" i="19"/>
  <c r="Q77" i="19"/>
  <c r="M77" i="19"/>
  <c r="O13" i="19"/>
  <c r="R82" i="19"/>
  <c r="H22" i="19"/>
  <c r="M48" i="19"/>
  <c r="Q49" i="19"/>
  <c r="M79" i="19"/>
  <c r="Q82" i="19"/>
  <c r="N53" i="19"/>
  <c r="N57" i="19"/>
  <c r="P45" i="19"/>
  <c r="H86" i="19"/>
  <c r="P50" i="19"/>
  <c r="P54" i="19"/>
  <c r="O47" i="19"/>
  <c r="M121" i="19"/>
  <c r="O48" i="19"/>
  <c r="M114" i="19"/>
  <c r="O52" i="19"/>
  <c r="M118" i="19"/>
  <c r="O56" i="19"/>
  <c r="N83" i="19"/>
  <c r="P23" i="19"/>
  <c r="C15" i="21"/>
  <c r="C13" i="21"/>
  <c r="R80" i="19"/>
  <c r="M81" i="19"/>
  <c r="E15" i="21"/>
  <c r="N15" i="19"/>
  <c r="R16" i="19"/>
  <c r="P82" i="19"/>
  <c r="N19" i="19"/>
  <c r="R20" i="19"/>
  <c r="P86" i="19"/>
  <c r="N23" i="19"/>
  <c r="R24" i="19"/>
  <c r="C16" i="21"/>
  <c r="H23" i="19"/>
  <c r="P77" i="19"/>
  <c r="H54" i="19"/>
  <c r="I54" i="19" s="1"/>
  <c r="M80" i="19"/>
  <c r="Q81" i="19"/>
  <c r="O18" i="19"/>
  <c r="M84" i="19"/>
  <c r="Q85" i="19"/>
  <c r="O22" i="19"/>
  <c r="N49" i="19"/>
  <c r="R50" i="19"/>
  <c r="O21" i="19"/>
  <c r="M87" i="19"/>
  <c r="Q88" i="19"/>
  <c r="O25" i="19"/>
  <c r="O51" i="19"/>
  <c r="H87" i="19"/>
  <c r="N81" i="19"/>
  <c r="H56" i="19"/>
  <c r="O80" i="19"/>
  <c r="M17" i="19"/>
  <c r="Q18" i="19"/>
  <c r="O84" i="19"/>
  <c r="M21" i="19"/>
  <c r="Q22" i="19"/>
  <c r="O88" i="19"/>
  <c r="M25" i="19"/>
  <c r="H89" i="19"/>
  <c r="M113" i="19"/>
  <c r="H24" i="19"/>
  <c r="R79" i="19"/>
  <c r="P16" i="19"/>
  <c r="N82" i="19"/>
  <c r="R83" i="19"/>
  <c r="P20" i="19"/>
  <c r="N86" i="19"/>
  <c r="R87" i="19"/>
  <c r="P24" i="19"/>
  <c r="M119" i="19"/>
  <c r="N85" i="19"/>
  <c r="Q84" i="19"/>
  <c r="M49" i="19"/>
  <c r="Q50" i="19"/>
  <c r="M53" i="19"/>
  <c r="Q54" i="19"/>
  <c r="M57" i="19"/>
  <c r="C17" i="21"/>
  <c r="H88" i="19"/>
  <c r="M83" i="19"/>
  <c r="N55" i="19"/>
  <c r="R56" i="19"/>
  <c r="H57" i="19"/>
  <c r="H25" i="19"/>
  <c r="P48" i="19"/>
  <c r="P52" i="19"/>
  <c r="P56" i="19"/>
  <c r="Q45" i="19"/>
  <c r="P17" i="19"/>
  <c r="H85" i="19"/>
  <c r="M112" i="19"/>
  <c r="O50" i="19"/>
  <c r="M116" i="19"/>
  <c r="O54" i="19"/>
  <c r="M120" i="19"/>
  <c r="N87" i="19"/>
  <c r="N24" i="19"/>
  <c r="M54" i="19"/>
  <c r="M52" i="19"/>
  <c r="AN68" i="1"/>
  <c r="AN67" i="1"/>
  <c r="AL67" i="1"/>
  <c r="AL68" i="1"/>
  <c r="I85" i="19" l="1"/>
  <c r="I24" i="19"/>
  <c r="I88" i="19"/>
  <c r="I110" i="19"/>
  <c r="P61" i="19"/>
  <c r="I83" i="19"/>
  <c r="I45" i="19"/>
  <c r="N5" i="21" s="1"/>
  <c r="I79" i="19"/>
  <c r="AC14" i="19"/>
  <c r="AE14" i="19" s="1"/>
  <c r="AD14" i="19" s="1"/>
  <c r="I46" i="19"/>
  <c r="I14" i="19"/>
  <c r="AC46" i="19"/>
  <c r="AE46" i="19" s="1"/>
  <c r="AD46" i="19" s="1"/>
  <c r="AC110" i="19"/>
  <c r="AE110" i="19" s="1"/>
  <c r="AD110" i="19" s="1"/>
  <c r="AC78" i="19"/>
  <c r="AE78" i="19" s="1"/>
  <c r="AD78" i="19" s="1"/>
  <c r="I78" i="19"/>
  <c r="I93" i="19"/>
  <c r="I51" i="19"/>
  <c r="I49" i="19"/>
  <c r="E16" i="21"/>
  <c r="I25" i="19"/>
  <c r="AC89" i="19"/>
  <c r="AE89" i="19" s="1"/>
  <c r="AD89" i="19" s="1"/>
  <c r="I53" i="19"/>
  <c r="I86" i="19"/>
  <c r="I84" i="19"/>
  <c r="I82" i="19"/>
  <c r="I89" i="19"/>
  <c r="I18" i="19"/>
  <c r="E17" i="21"/>
  <c r="G7" i="21"/>
  <c r="D10" i="21"/>
  <c r="I61" i="19"/>
  <c r="I13" i="19"/>
  <c r="M5" i="21" s="1"/>
  <c r="I87" i="19"/>
  <c r="I23" i="19"/>
  <c r="I48" i="19"/>
  <c r="I80" i="19"/>
  <c r="R29" i="19"/>
  <c r="E14" i="21"/>
  <c r="D7" i="21"/>
  <c r="I81" i="19"/>
  <c r="M29" i="19"/>
  <c r="AC87" i="19"/>
  <c r="AE87" i="19" s="1"/>
  <c r="AD87" i="19" s="1"/>
  <c r="AC13" i="19"/>
  <c r="AE13" i="19" s="1"/>
  <c r="I47" i="19"/>
  <c r="AC86" i="19"/>
  <c r="AE86" i="19" s="1"/>
  <c r="AD86" i="19" s="1"/>
  <c r="AC45" i="19"/>
  <c r="AE45" i="19" s="1"/>
  <c r="I22" i="19"/>
  <c r="AC55" i="19"/>
  <c r="AE55" i="19" s="1"/>
  <c r="AD55" i="19" s="1"/>
  <c r="E5" i="21"/>
  <c r="AC21" i="19"/>
  <c r="AE21" i="19" s="1"/>
  <c r="AC77" i="19"/>
  <c r="AE77" i="19" s="1"/>
  <c r="AD77" i="19" s="1"/>
  <c r="AC24" i="19"/>
  <c r="AE24" i="19" s="1"/>
  <c r="AC25" i="19"/>
  <c r="AE25" i="19" s="1"/>
  <c r="AD25" i="19" s="1"/>
  <c r="AC81" i="19"/>
  <c r="AE81" i="19" s="1"/>
  <c r="AD81" i="19" s="1"/>
  <c r="R61" i="19"/>
  <c r="AC22" i="19"/>
  <c r="AE22" i="19" s="1"/>
  <c r="AD22" i="19" s="1"/>
  <c r="M125" i="19"/>
  <c r="AC20" i="19"/>
  <c r="AE20" i="19" s="1"/>
  <c r="AD20" i="19" s="1"/>
  <c r="N29" i="19"/>
  <c r="E9" i="21"/>
  <c r="AC57" i="19"/>
  <c r="AE57" i="19" s="1"/>
  <c r="AD57" i="19" s="1"/>
  <c r="O93" i="19"/>
  <c r="H14" i="21"/>
  <c r="AC53" i="19"/>
  <c r="AE53" i="19" s="1"/>
  <c r="AD53" i="19" s="1"/>
  <c r="AC52" i="19"/>
  <c r="AE52" i="19" s="1"/>
  <c r="D8" i="21"/>
  <c r="D17" i="21"/>
  <c r="D16" i="21"/>
  <c r="I50" i="19"/>
  <c r="I77" i="19"/>
  <c r="O5" i="21" s="1"/>
  <c r="E13" i="21"/>
  <c r="Q29" i="19"/>
  <c r="AC15" i="19"/>
  <c r="AE15" i="19" s="1"/>
  <c r="AD15" i="19" s="1"/>
  <c r="D5" i="21"/>
  <c r="I52" i="19"/>
  <c r="I12" i="21"/>
  <c r="AC54" i="19"/>
  <c r="AE54" i="19" s="1"/>
  <c r="AD54" i="19" s="1"/>
  <c r="AC83" i="19"/>
  <c r="AE83" i="19" s="1"/>
  <c r="AD83" i="19" s="1"/>
  <c r="AC56" i="19"/>
  <c r="AE56" i="19" s="1"/>
  <c r="AC47" i="19"/>
  <c r="AE47" i="19" s="1"/>
  <c r="AD47" i="19" s="1"/>
  <c r="AC88" i="19"/>
  <c r="AE88" i="19" s="1"/>
  <c r="AD88" i="19" s="1"/>
  <c r="AC19" i="19"/>
  <c r="AE19" i="19" s="1"/>
  <c r="AD19" i="19" s="1"/>
  <c r="AC85" i="19"/>
  <c r="AE85" i="19" s="1"/>
  <c r="AD85" i="19" s="1"/>
  <c r="G11" i="21"/>
  <c r="R93" i="19"/>
  <c r="AC84" i="19"/>
  <c r="AE84" i="19" s="1"/>
  <c r="AD84" i="19" s="1"/>
  <c r="M93" i="19"/>
  <c r="AC16" i="19"/>
  <c r="AE16" i="19" s="1"/>
  <c r="M61" i="19"/>
  <c r="Q93" i="19"/>
  <c r="P29" i="19"/>
  <c r="AC82" i="19"/>
  <c r="AE82" i="19" s="1"/>
  <c r="AD82" i="19" s="1"/>
  <c r="H13" i="21"/>
  <c r="H15" i="21"/>
  <c r="AC26" i="19"/>
  <c r="AE26" i="19" s="1"/>
  <c r="Q18" i="21" s="1"/>
  <c r="G14" i="21"/>
  <c r="AC49" i="19"/>
  <c r="AE49" i="19" s="1"/>
  <c r="AD49" i="19" s="1"/>
  <c r="O61" i="19"/>
  <c r="AC51" i="19"/>
  <c r="AE51" i="19" s="1"/>
  <c r="AD51" i="19" s="1"/>
  <c r="AC50" i="19"/>
  <c r="AE50" i="19" s="1"/>
  <c r="AD50" i="19" s="1"/>
  <c r="N93" i="19"/>
  <c r="AC23" i="19"/>
  <c r="AE23" i="19" s="1"/>
  <c r="AC18" i="19"/>
  <c r="AE18" i="19" s="1"/>
  <c r="AC79" i="19"/>
  <c r="AE79" i="19" s="1"/>
  <c r="AD79" i="19" s="1"/>
  <c r="H11" i="21"/>
  <c r="N61" i="19"/>
  <c r="H17" i="21"/>
  <c r="D15" i="21"/>
  <c r="AC17" i="19"/>
  <c r="AE17" i="19" s="1"/>
  <c r="AD17" i="19" s="1"/>
  <c r="P93" i="19"/>
  <c r="O29" i="19"/>
  <c r="I57" i="19"/>
  <c r="I55" i="19"/>
  <c r="I19" i="19"/>
  <c r="I56" i="19"/>
  <c r="Q61" i="19"/>
  <c r="AC48" i="19"/>
  <c r="AE48" i="19" s="1"/>
  <c r="AD48" i="19" s="1"/>
  <c r="D14" i="21"/>
  <c r="AC80" i="19"/>
  <c r="AE80" i="19" s="1"/>
  <c r="AD80" i="19" s="1"/>
  <c r="I24" i="21"/>
  <c r="I20" i="19"/>
  <c r="AC95" i="19"/>
  <c r="I95" i="19"/>
  <c r="AE95" i="19" s="1"/>
  <c r="AE96" i="19" s="1"/>
  <c r="E11" i="21"/>
  <c r="I17" i="19"/>
  <c r="AC90" i="19"/>
  <c r="AC63" i="19"/>
  <c r="I63" i="19"/>
  <c r="AE63" i="19" s="1"/>
  <c r="I16" i="19"/>
  <c r="AC58" i="19"/>
  <c r="E8" i="21"/>
  <c r="I29" i="19"/>
  <c r="AC31" i="19"/>
  <c r="I31" i="19"/>
  <c r="AE31" i="19" s="1"/>
  <c r="E12" i="21"/>
  <c r="E7" i="21"/>
  <c r="D13" i="21"/>
  <c r="I21" i="19"/>
  <c r="I23" i="21"/>
  <c r="E10" i="21"/>
  <c r="I15" i="19"/>
  <c r="AD21" i="19" l="1"/>
  <c r="I9" i="21"/>
  <c r="AD56" i="19"/>
  <c r="I10" i="21"/>
  <c r="H8" i="21"/>
  <c r="I13" i="21"/>
  <c r="I16" i="21"/>
  <c r="H16" i="21"/>
  <c r="H7" i="21"/>
  <c r="G5" i="21"/>
  <c r="AD16" i="19"/>
  <c r="AD23" i="19"/>
  <c r="I5" i="21"/>
  <c r="AD26" i="19"/>
  <c r="AD24" i="19"/>
  <c r="G13" i="21"/>
  <c r="G12" i="21"/>
  <c r="G8" i="21"/>
  <c r="G17" i="21"/>
  <c r="G10" i="21"/>
  <c r="AD18" i="19"/>
  <c r="AD52" i="19"/>
  <c r="I22" i="21"/>
  <c r="I8" i="21"/>
  <c r="H12" i="21"/>
  <c r="H10" i="21"/>
  <c r="AC92" i="19"/>
  <c r="AC94" i="19" s="1"/>
  <c r="G15" i="21"/>
  <c r="H5" i="21"/>
  <c r="H9" i="21"/>
  <c r="I15" i="21"/>
  <c r="G9" i="21"/>
  <c r="I11" i="21"/>
  <c r="G16" i="21"/>
  <c r="AC60" i="19"/>
  <c r="AC62" i="19" s="1"/>
  <c r="AC28" i="19"/>
  <c r="AE28" i="19" s="1"/>
  <c r="I14" i="21"/>
  <c r="I7" i="21"/>
  <c r="I17" i="21"/>
  <c r="AE32" i="19"/>
  <c r="Q24" i="21" s="1"/>
  <c r="Q23" i="21"/>
  <c r="H23" i="21"/>
  <c r="H24" i="21"/>
  <c r="AE64" i="19"/>
  <c r="R24" i="21" s="1"/>
  <c r="R23" i="21"/>
  <c r="AE90" i="19"/>
  <c r="AD90" i="19"/>
  <c r="AD92" i="19" s="1"/>
  <c r="AE58" i="19"/>
  <c r="R18" i="21" s="1"/>
  <c r="AD58" i="19"/>
  <c r="G23" i="21"/>
  <c r="S23" i="21"/>
  <c r="I18" i="21"/>
  <c r="H18" i="21"/>
  <c r="AD45" i="19"/>
  <c r="R5" i="21"/>
  <c r="AD13" i="19"/>
  <c r="Q5" i="21"/>
  <c r="AE60" i="19" l="1"/>
  <c r="AE62" i="19" s="1"/>
  <c r="R22" i="21" s="1"/>
  <c r="AD28" i="19"/>
  <c r="H22" i="21"/>
  <c r="AE92" i="19"/>
  <c r="AE94" i="19" s="1"/>
  <c r="AC30" i="19"/>
  <c r="G22" i="21"/>
  <c r="G20" i="21"/>
  <c r="AD60" i="19"/>
  <c r="G24" i="21"/>
  <c r="G18" i="21"/>
  <c r="I20" i="21"/>
  <c r="Q20" i="21"/>
  <c r="AE30" i="19"/>
  <c r="Q22" i="21" s="1"/>
  <c r="A70" i="1"/>
  <c r="Q110" i="20" l="1"/>
  <c r="N14" i="20"/>
  <c r="M46" i="20"/>
  <c r="H46" i="20"/>
  <c r="N110" i="20"/>
  <c r="Q14" i="20"/>
  <c r="P46" i="20"/>
  <c r="O110" i="20"/>
  <c r="P14" i="20"/>
  <c r="G14" i="20"/>
  <c r="N46" i="20"/>
  <c r="M110" i="20"/>
  <c r="H110" i="20"/>
  <c r="R14" i="20"/>
  <c r="Q46" i="20"/>
  <c r="P110" i="20"/>
  <c r="R110" i="20"/>
  <c r="M14" i="20"/>
  <c r="H14" i="20"/>
  <c r="G110" i="20"/>
  <c r="G46" i="20"/>
  <c r="O46" i="20"/>
  <c r="O14" i="20"/>
  <c r="R46" i="20"/>
  <c r="R20" i="21"/>
  <c r="H20" i="21"/>
  <c r="N119" i="19"/>
  <c r="O115" i="19"/>
  <c r="O119" i="19"/>
  <c r="R118" i="19"/>
  <c r="P119" i="19"/>
  <c r="G47" i="20"/>
  <c r="R16" i="20"/>
  <c r="R47" i="20"/>
  <c r="N119" i="20"/>
  <c r="N120" i="20"/>
  <c r="M112" i="20"/>
  <c r="R58" i="20"/>
  <c r="M109" i="20"/>
  <c r="N117" i="19"/>
  <c r="R25" i="20"/>
  <c r="Q56" i="20"/>
  <c r="G61" i="20"/>
  <c r="M18" i="20"/>
  <c r="N15" i="20"/>
  <c r="G23" i="20"/>
  <c r="N118" i="20"/>
  <c r="G20" i="20"/>
  <c r="R116" i="19"/>
  <c r="H121" i="19"/>
  <c r="I121" i="19" s="1"/>
  <c r="R18" i="20"/>
  <c r="M113" i="20"/>
  <c r="R54" i="20"/>
  <c r="R13" i="20"/>
  <c r="R15" i="20"/>
  <c r="R24" i="20"/>
  <c r="G18" i="20"/>
  <c r="Q49" i="20"/>
  <c r="R26" i="20"/>
  <c r="Q52" i="20"/>
  <c r="R53" i="20"/>
  <c r="Q50" i="20"/>
  <c r="G121" i="20"/>
  <c r="P111" i="19"/>
  <c r="N115" i="19"/>
  <c r="R114" i="19"/>
  <c r="G116" i="20"/>
  <c r="Q51" i="20"/>
  <c r="M116" i="20"/>
  <c r="G25" i="20"/>
  <c r="N117" i="20"/>
  <c r="G16" i="20"/>
  <c r="G117" i="20"/>
  <c r="G115" i="20"/>
  <c r="G13" i="20"/>
  <c r="G118" i="20"/>
  <c r="N18" i="20"/>
  <c r="N113" i="19"/>
  <c r="R17" i="20"/>
  <c r="G50" i="20"/>
  <c r="G51" i="20"/>
  <c r="G22" i="20"/>
  <c r="R55" i="20"/>
  <c r="N122" i="20"/>
  <c r="R19" i="20"/>
  <c r="N116" i="20"/>
  <c r="G125" i="20"/>
  <c r="O17" i="20"/>
  <c r="R112" i="19"/>
  <c r="Q48" i="20"/>
  <c r="R20" i="20"/>
  <c r="R45" i="20"/>
  <c r="G45" i="20"/>
  <c r="G52" i="20"/>
  <c r="G15" i="20"/>
  <c r="G114" i="20"/>
  <c r="M114" i="20"/>
  <c r="N109" i="20"/>
  <c r="N52" i="20"/>
  <c r="G29" i="20"/>
  <c r="G21" i="20"/>
  <c r="Q21" i="20"/>
  <c r="N111" i="19"/>
  <c r="O113" i="19"/>
  <c r="N121" i="19"/>
  <c r="Q112" i="20"/>
  <c r="M115" i="20"/>
  <c r="G31" i="20"/>
  <c r="N53" i="20"/>
  <c r="R22" i="20"/>
  <c r="R23" i="20"/>
  <c r="Q57" i="20"/>
  <c r="N45" i="20"/>
  <c r="R48" i="20"/>
  <c r="G63" i="20"/>
  <c r="M24" i="20"/>
  <c r="R120" i="19"/>
  <c r="O117" i="19"/>
  <c r="O121" i="19"/>
  <c r="G17" i="20"/>
  <c r="R21" i="20"/>
  <c r="M121" i="20"/>
  <c r="R52" i="20"/>
  <c r="R56" i="20"/>
  <c r="P25" i="20"/>
  <c r="N26" i="20"/>
  <c r="Q55" i="20"/>
  <c r="M111" i="20"/>
  <c r="H113" i="20"/>
  <c r="R49" i="20"/>
  <c r="R50" i="20"/>
  <c r="H20" i="20"/>
  <c r="R51" i="20"/>
  <c r="M122" i="20"/>
  <c r="N50" i="20"/>
  <c r="C15" i="22"/>
  <c r="N115" i="20"/>
  <c r="H24" i="20"/>
  <c r="D14" i="22"/>
  <c r="H109" i="20"/>
  <c r="N23" i="20"/>
  <c r="M48" i="20"/>
  <c r="M118" i="20"/>
  <c r="D8" i="22"/>
  <c r="N22" i="20"/>
  <c r="H119" i="20"/>
  <c r="G119" i="20"/>
  <c r="H19" i="20"/>
  <c r="P23" i="20"/>
  <c r="O118" i="20"/>
  <c r="F9" i="21"/>
  <c r="P112" i="20"/>
  <c r="H13" i="20"/>
  <c r="Q58" i="20"/>
  <c r="M119" i="20"/>
  <c r="M54" i="20"/>
  <c r="M19" i="20"/>
  <c r="P120" i="20"/>
  <c r="O56" i="20"/>
  <c r="Q116" i="20"/>
  <c r="Q19" i="20"/>
  <c r="O119" i="20"/>
  <c r="O50" i="20"/>
  <c r="P119" i="20"/>
  <c r="N25" i="20"/>
  <c r="M120" i="20"/>
  <c r="P15" i="20"/>
  <c r="O109" i="20"/>
  <c r="N24" i="20"/>
  <c r="Q122" i="20"/>
  <c r="O53" i="20"/>
  <c r="H21" i="20"/>
  <c r="P50" i="20"/>
  <c r="O48" i="20"/>
  <c r="H113" i="19"/>
  <c r="I113" i="19" s="1"/>
  <c r="O19" i="20"/>
  <c r="P114" i="20"/>
  <c r="N21" i="20"/>
  <c r="R120" i="20"/>
  <c r="M55" i="20"/>
  <c r="G53" i="20"/>
  <c r="H29" i="20"/>
  <c r="Q20" i="20"/>
  <c r="N114" i="20"/>
  <c r="H55" i="20"/>
  <c r="N51" i="20"/>
  <c r="O25" i="20"/>
  <c r="H50" i="20"/>
  <c r="M25" i="20"/>
  <c r="R112" i="20"/>
  <c r="P26" i="20"/>
  <c r="H120" i="20"/>
  <c r="Q17" i="20"/>
  <c r="O47" i="20"/>
  <c r="M53" i="20"/>
  <c r="Q120" i="20"/>
  <c r="P52" i="20"/>
  <c r="M13" i="20"/>
  <c r="Q113" i="20"/>
  <c r="N55" i="20"/>
  <c r="G24" i="20"/>
  <c r="Q25" i="20"/>
  <c r="F10" i="21"/>
  <c r="O116" i="20"/>
  <c r="N49" i="20"/>
  <c r="Q45" i="20"/>
  <c r="P22" i="20"/>
  <c r="P113" i="20"/>
  <c r="O58" i="20"/>
  <c r="N111" i="20"/>
  <c r="H112" i="20"/>
  <c r="F12" i="21"/>
  <c r="P21" i="20"/>
  <c r="M117" i="20"/>
  <c r="H112" i="19"/>
  <c r="I112" i="19" s="1"/>
  <c r="M47" i="20"/>
  <c r="N113" i="20"/>
  <c r="G54" i="20"/>
  <c r="N121" i="20"/>
  <c r="N13" i="20"/>
  <c r="H111" i="20"/>
  <c r="R116" i="20"/>
  <c r="O13" i="20"/>
  <c r="R117" i="20"/>
  <c r="G109" i="20"/>
  <c r="G19" i="20"/>
  <c r="N57" i="20"/>
  <c r="O117" i="20"/>
  <c r="O55" i="20"/>
  <c r="F6" i="22"/>
  <c r="O54" i="20"/>
  <c r="H63" i="20"/>
  <c r="Q47" i="20"/>
  <c r="H57" i="20"/>
  <c r="G112" i="20"/>
  <c r="G120" i="20"/>
  <c r="P57" i="20"/>
  <c r="R114" i="20"/>
  <c r="C10" i="22"/>
  <c r="D6" i="22"/>
  <c r="Q13" i="20"/>
  <c r="G127" i="20"/>
  <c r="H47" i="20"/>
  <c r="I47" i="20" s="1"/>
  <c r="P13" i="20"/>
  <c r="H49" i="20"/>
  <c r="O122" i="20"/>
  <c r="H56" i="20"/>
  <c r="Q118" i="20"/>
  <c r="H114" i="19"/>
  <c r="I114" i="19" s="1"/>
  <c r="M45" i="20"/>
  <c r="N112" i="20"/>
  <c r="O18" i="20"/>
  <c r="P49" i="20"/>
  <c r="P121" i="20"/>
  <c r="P51" i="20"/>
  <c r="Q117" i="20"/>
  <c r="M20" i="20"/>
  <c r="G48" i="20"/>
  <c r="G55" i="20"/>
  <c r="G56" i="20"/>
  <c r="O45" i="20"/>
  <c r="N16" i="20"/>
  <c r="P117" i="20"/>
  <c r="H121" i="20"/>
  <c r="G111" i="20"/>
  <c r="M58" i="20"/>
  <c r="N17" i="20"/>
  <c r="M17" i="20"/>
  <c r="H118" i="20"/>
  <c r="Q53" i="20"/>
  <c r="Q54" i="20"/>
  <c r="R113" i="20"/>
  <c r="D18" i="22"/>
  <c r="Q18" i="20"/>
  <c r="O20" i="20"/>
  <c r="R57" i="20"/>
  <c r="R121" i="20"/>
  <c r="P16" i="20"/>
  <c r="G49" i="20"/>
  <c r="G57" i="20"/>
  <c r="G113" i="20"/>
  <c r="H48" i="20"/>
  <c r="O49" i="20"/>
  <c r="H61" i="20"/>
  <c r="Q15" i="20"/>
  <c r="H116" i="20"/>
  <c r="P115" i="20"/>
  <c r="Q22" i="20"/>
  <c r="P55" i="20"/>
  <c r="H22" i="20"/>
  <c r="M49" i="20"/>
  <c r="Q114" i="20"/>
  <c r="P56" i="20"/>
  <c r="O111" i="20"/>
  <c r="P20" i="20"/>
  <c r="H117" i="20"/>
  <c r="P114" i="19"/>
  <c r="N112" i="19"/>
  <c r="F13" i="21"/>
  <c r="H117" i="19"/>
  <c r="I117" i="19" s="1"/>
  <c r="R111" i="19"/>
  <c r="C18" i="22"/>
  <c r="O112" i="20"/>
  <c r="M50" i="20"/>
  <c r="H114" i="20"/>
  <c r="O16" i="20"/>
  <c r="H115" i="20"/>
  <c r="I115" i="20" s="1"/>
  <c r="O51" i="20"/>
  <c r="R118" i="20"/>
  <c r="Q119" i="20"/>
  <c r="P116" i="20"/>
  <c r="P54" i="20"/>
  <c r="M23" i="20"/>
  <c r="H18" i="20"/>
  <c r="P113" i="19"/>
  <c r="R113" i="19"/>
  <c r="Q119" i="19"/>
  <c r="P109" i="19"/>
  <c r="O116" i="19"/>
  <c r="P112" i="19"/>
  <c r="Q117" i="19"/>
  <c r="P47" i="20"/>
  <c r="H127" i="19"/>
  <c r="H127" i="20"/>
  <c r="H109" i="19"/>
  <c r="I109" i="19" s="1"/>
  <c r="P5" i="21" s="1"/>
  <c r="O115" i="20"/>
  <c r="Q115" i="20"/>
  <c r="H116" i="19"/>
  <c r="I116" i="19" s="1"/>
  <c r="H16" i="20"/>
  <c r="P58" i="20"/>
  <c r="N54" i="20"/>
  <c r="P111" i="20"/>
  <c r="O15" i="20"/>
  <c r="N56" i="20"/>
  <c r="F14" i="21"/>
  <c r="Q118" i="19"/>
  <c r="N114" i="19"/>
  <c r="N20" i="20"/>
  <c r="P122" i="20"/>
  <c r="R115" i="20"/>
  <c r="H52" i="20"/>
  <c r="N19" i="20"/>
  <c r="Q24" i="20"/>
  <c r="R119" i="20"/>
  <c r="M52" i="20"/>
  <c r="O24" i="20"/>
  <c r="M21" i="20"/>
  <c r="H45" i="20"/>
  <c r="O114" i="19"/>
  <c r="N116" i="19"/>
  <c r="Q111" i="19"/>
  <c r="R115" i="19"/>
  <c r="H120" i="19"/>
  <c r="I120" i="19" s="1"/>
  <c r="Q16" i="20"/>
  <c r="R111" i="20"/>
  <c r="O23" i="20"/>
  <c r="O26" i="20"/>
  <c r="O113" i="20"/>
  <c r="M51" i="20"/>
  <c r="P118" i="20"/>
  <c r="O120" i="20"/>
  <c r="P45" i="20"/>
  <c r="M15" i="20"/>
  <c r="Q109" i="20"/>
  <c r="H31" i="20"/>
  <c r="H15" i="20"/>
  <c r="I15" i="20" s="1"/>
  <c r="H17" i="20"/>
  <c r="H125" i="20"/>
  <c r="O122" i="19"/>
  <c r="Q114" i="19"/>
  <c r="Q112" i="19"/>
  <c r="P117" i="19"/>
  <c r="R117" i="19"/>
  <c r="O120" i="19"/>
  <c r="Q121" i="19"/>
  <c r="H23" i="20"/>
  <c r="H125" i="19"/>
  <c r="I125" i="19" s="1"/>
  <c r="O21" i="20"/>
  <c r="Q23" i="20"/>
  <c r="P48" i="20"/>
  <c r="P53" i="20"/>
  <c r="M56" i="20"/>
  <c r="M57" i="20"/>
  <c r="H115" i="19"/>
  <c r="I115" i="19" s="1"/>
  <c r="N47" i="20"/>
  <c r="P122" i="19"/>
  <c r="Q120" i="19"/>
  <c r="R109" i="19"/>
  <c r="H119" i="19"/>
  <c r="I119" i="19" s="1"/>
  <c r="O111" i="19"/>
  <c r="P120" i="19"/>
  <c r="F17" i="21"/>
  <c r="P116" i="19"/>
  <c r="P118" i="19"/>
  <c r="Q116" i="19"/>
  <c r="N118" i="19"/>
  <c r="O52" i="20"/>
  <c r="O57" i="20"/>
  <c r="H25" i="20"/>
  <c r="I25" i="20" s="1"/>
  <c r="P109" i="20"/>
  <c r="M22" i="20"/>
  <c r="R109" i="20"/>
  <c r="P18" i="20"/>
  <c r="P19" i="20"/>
  <c r="R122" i="20"/>
  <c r="D12" i="22"/>
  <c r="N122" i="19"/>
  <c r="H118" i="19"/>
  <c r="I118" i="19" s="1"/>
  <c r="N109" i="19"/>
  <c r="O118" i="19"/>
  <c r="Q109" i="19"/>
  <c r="N120" i="19"/>
  <c r="Q115" i="19"/>
  <c r="O112" i="19"/>
  <c r="R119" i="19"/>
  <c r="Q113" i="19"/>
  <c r="M26" i="20"/>
  <c r="H54" i="20"/>
  <c r="O22" i="20"/>
  <c r="P24" i="20"/>
  <c r="Q121" i="20"/>
  <c r="N58" i="20"/>
  <c r="Q111" i="20"/>
  <c r="H111" i="19"/>
  <c r="I111" i="19" s="1"/>
  <c r="P17" i="20"/>
  <c r="Q26" i="20"/>
  <c r="O114" i="20"/>
  <c r="N48" i="20"/>
  <c r="H51" i="20"/>
  <c r="I51" i="20" s="1"/>
  <c r="O121" i="20"/>
  <c r="C17" i="22"/>
  <c r="H53" i="20"/>
  <c r="M16" i="20"/>
  <c r="R122" i="19"/>
  <c r="Q122" i="19"/>
  <c r="P121" i="19"/>
  <c r="R121" i="19"/>
  <c r="O109" i="19"/>
  <c r="P115" i="19"/>
  <c r="I14" i="20" l="1"/>
  <c r="I53" i="20"/>
  <c r="I110" i="20"/>
  <c r="AC110" i="20"/>
  <c r="I46" i="20"/>
  <c r="AC46" i="20"/>
  <c r="AE46" i="20" s="1"/>
  <c r="AD46" i="20" s="1"/>
  <c r="AC14" i="20"/>
  <c r="AE14" i="20" s="1"/>
  <c r="AD14" i="20" s="1"/>
  <c r="AE110" i="20"/>
  <c r="AD110" i="20" s="1"/>
  <c r="I117" i="20"/>
  <c r="I118" i="20"/>
  <c r="I45" i="20"/>
  <c r="N6" i="22" s="1"/>
  <c r="C16" i="22"/>
  <c r="D16" i="22"/>
  <c r="D11" i="22"/>
  <c r="F12" i="22"/>
  <c r="C12" i="22"/>
  <c r="C11" i="22"/>
  <c r="R125" i="19"/>
  <c r="F5" i="21"/>
  <c r="F15" i="21"/>
  <c r="F7" i="21"/>
  <c r="F11" i="21"/>
  <c r="I50" i="20"/>
  <c r="I20" i="20"/>
  <c r="I114" i="20"/>
  <c r="I61" i="20"/>
  <c r="I116" i="20"/>
  <c r="I21" i="20"/>
  <c r="D15" i="22"/>
  <c r="F16" i="22"/>
  <c r="C8" i="22"/>
  <c r="F13" i="22"/>
  <c r="D10" i="22"/>
  <c r="C6" i="22"/>
  <c r="AC49" i="20"/>
  <c r="AE49" i="20" s="1"/>
  <c r="C9" i="22"/>
  <c r="F16" i="21"/>
  <c r="F18" i="22"/>
  <c r="D9" i="22"/>
  <c r="D13" i="22"/>
  <c r="F14" i="22"/>
  <c r="I29" i="20"/>
  <c r="C14" i="22"/>
  <c r="AC50" i="20"/>
  <c r="AE50" i="20" s="1"/>
  <c r="AD50" i="20" s="1"/>
  <c r="I54" i="20"/>
  <c r="I48" i="20"/>
  <c r="F8" i="21"/>
  <c r="F17" i="22"/>
  <c r="J11" i="21"/>
  <c r="AC51" i="20"/>
  <c r="AE51" i="20" s="1"/>
  <c r="P125" i="20"/>
  <c r="I52" i="20"/>
  <c r="I121" i="20"/>
  <c r="I13" i="20"/>
  <c r="M6" i="22" s="1"/>
  <c r="D17" i="22"/>
  <c r="I16" i="20"/>
  <c r="F11" i="22"/>
  <c r="I22" i="20"/>
  <c r="J18" i="21"/>
  <c r="AC120" i="19"/>
  <c r="AE120" i="19" s="1"/>
  <c r="AC118" i="19"/>
  <c r="AE118" i="19" s="1"/>
  <c r="AC114" i="19"/>
  <c r="AE114" i="19" s="1"/>
  <c r="P125" i="19"/>
  <c r="R125" i="20"/>
  <c r="AC116" i="19"/>
  <c r="AE116" i="19" s="1"/>
  <c r="Q125" i="19"/>
  <c r="AC15" i="20"/>
  <c r="AC121" i="19"/>
  <c r="AE121" i="19" s="1"/>
  <c r="AC115" i="19"/>
  <c r="AE115" i="19" s="1"/>
  <c r="AC111" i="19"/>
  <c r="AE111" i="19" s="1"/>
  <c r="AC122" i="19"/>
  <c r="I23" i="20"/>
  <c r="I125" i="20"/>
  <c r="AC16" i="20"/>
  <c r="AE16" i="20" s="1"/>
  <c r="AD16" i="20" s="1"/>
  <c r="I17" i="20"/>
  <c r="AC112" i="19"/>
  <c r="AE112" i="19" s="1"/>
  <c r="N125" i="19"/>
  <c r="AC109" i="19"/>
  <c r="I18" i="20"/>
  <c r="O125" i="19"/>
  <c r="AC56" i="20"/>
  <c r="AE56" i="20" s="1"/>
  <c r="AC113" i="19"/>
  <c r="AE113" i="19" s="1"/>
  <c r="AC117" i="19"/>
  <c r="AE117" i="19" s="1"/>
  <c r="AC119" i="19"/>
  <c r="AE119" i="19" s="1"/>
  <c r="AC26" i="20"/>
  <c r="AC127" i="20"/>
  <c r="I127" i="20"/>
  <c r="AE127" i="20" s="1"/>
  <c r="AC23" i="20"/>
  <c r="AE23" i="20" s="1"/>
  <c r="P29" i="20"/>
  <c r="N29" i="20"/>
  <c r="AC53" i="20"/>
  <c r="AE53" i="20" s="1"/>
  <c r="AC122" i="20"/>
  <c r="AC115" i="20"/>
  <c r="AE115" i="20" s="1"/>
  <c r="N125" i="20"/>
  <c r="AC58" i="20"/>
  <c r="AC25" i="20"/>
  <c r="AE25" i="20" s="1"/>
  <c r="AC19" i="20"/>
  <c r="AE19" i="20" s="1"/>
  <c r="AC118" i="20"/>
  <c r="AE118" i="20" s="1"/>
  <c r="I109" i="20"/>
  <c r="P6" i="22" s="1"/>
  <c r="C13" i="22"/>
  <c r="R61" i="20"/>
  <c r="R29" i="20"/>
  <c r="I31" i="20"/>
  <c r="AE31" i="20" s="1"/>
  <c r="AC31" i="20"/>
  <c r="AC17" i="20"/>
  <c r="AE17" i="20" s="1"/>
  <c r="O61" i="20"/>
  <c r="Q29" i="20"/>
  <c r="I55" i="20"/>
  <c r="F15" i="22"/>
  <c r="AC120" i="20"/>
  <c r="AE120" i="20" s="1"/>
  <c r="AC54" i="20"/>
  <c r="AE54" i="20" s="1"/>
  <c r="I24" i="20"/>
  <c r="AC112" i="20"/>
  <c r="AE112" i="20" s="1"/>
  <c r="P61" i="20"/>
  <c r="I127" i="19"/>
  <c r="AE127" i="19" s="1"/>
  <c r="AC127" i="19"/>
  <c r="AC117" i="20"/>
  <c r="AE117" i="20" s="1"/>
  <c r="O125" i="20"/>
  <c r="AC111" i="20"/>
  <c r="AE111" i="20" s="1"/>
  <c r="AC114" i="20"/>
  <c r="AE114" i="20" s="1"/>
  <c r="AC113" i="20"/>
  <c r="AE113" i="20" s="1"/>
  <c r="AC22" i="20"/>
  <c r="AE22" i="20" s="1"/>
  <c r="AC45" i="20"/>
  <c r="M61" i="20"/>
  <c r="AC13" i="20"/>
  <c r="M29" i="20"/>
  <c r="I120" i="20"/>
  <c r="F10" i="22"/>
  <c r="AC119" i="20"/>
  <c r="AE119" i="20" s="1"/>
  <c r="AC121" i="20"/>
  <c r="AE121" i="20" s="1"/>
  <c r="AC24" i="20"/>
  <c r="AE24" i="20" s="1"/>
  <c r="N61" i="20"/>
  <c r="I56" i="20"/>
  <c r="I57" i="20"/>
  <c r="O29" i="20"/>
  <c r="AC47" i="20"/>
  <c r="AE47" i="20" s="1"/>
  <c r="F9" i="22"/>
  <c r="AC55" i="20"/>
  <c r="AE55" i="20" s="1"/>
  <c r="I119" i="20"/>
  <c r="AC48" i="20"/>
  <c r="AE48" i="20" s="1"/>
  <c r="I113" i="20"/>
  <c r="AC57" i="20"/>
  <c r="AE57" i="20" s="1"/>
  <c r="AC21" i="20"/>
  <c r="AE21" i="20" s="1"/>
  <c r="AC52" i="20"/>
  <c r="AE52" i="20" s="1"/>
  <c r="I49" i="20"/>
  <c r="AC63" i="20"/>
  <c r="I63" i="20"/>
  <c r="AE63" i="20" s="1"/>
  <c r="Q61" i="20"/>
  <c r="I19" i="20"/>
  <c r="Q125" i="20"/>
  <c r="AC20" i="20"/>
  <c r="AE20" i="20" s="1"/>
  <c r="F8" i="22"/>
  <c r="I111" i="20"/>
  <c r="I112" i="20"/>
  <c r="AC116" i="20"/>
  <c r="AE116" i="20" s="1"/>
  <c r="AC18" i="20"/>
  <c r="AE18" i="20" s="1"/>
  <c r="M125" i="20"/>
  <c r="AC109" i="20"/>
  <c r="AJ68" i="1"/>
  <c r="AJ67" i="1"/>
  <c r="AH68" i="1"/>
  <c r="AH67" i="1"/>
  <c r="AF68" i="1"/>
  <c r="AF67" i="1"/>
  <c r="AD68" i="1"/>
  <c r="AD67" i="1"/>
  <c r="AB68" i="1"/>
  <c r="AB67" i="1"/>
  <c r="Z67" i="1"/>
  <c r="Z68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AD49" i="20" l="1"/>
  <c r="AE15" i="20"/>
  <c r="AD15" i="20" s="1"/>
  <c r="AC28" i="20"/>
  <c r="AE28" i="20" s="1"/>
  <c r="Q21" i="22" s="1"/>
  <c r="AD56" i="20"/>
  <c r="AD51" i="20"/>
  <c r="J9" i="21"/>
  <c r="AD120" i="19"/>
  <c r="J12" i="21"/>
  <c r="J13" i="21"/>
  <c r="J10" i="21"/>
  <c r="AD114" i="19"/>
  <c r="AD118" i="19"/>
  <c r="J20" i="21"/>
  <c r="J8" i="21"/>
  <c r="J7" i="21"/>
  <c r="J16" i="21"/>
  <c r="J14" i="21"/>
  <c r="J17" i="21"/>
  <c r="J15" i="21"/>
  <c r="AD112" i="19"/>
  <c r="AD121" i="19"/>
  <c r="AD116" i="19"/>
  <c r="AD119" i="19"/>
  <c r="AD122" i="19"/>
  <c r="AE122" i="19"/>
  <c r="T18" i="21" s="1"/>
  <c r="AD111" i="19"/>
  <c r="AD117" i="19"/>
  <c r="AD113" i="19"/>
  <c r="AC124" i="19"/>
  <c r="AE124" i="19" s="1"/>
  <c r="T20" i="21" s="1"/>
  <c r="AE109" i="19"/>
  <c r="AD115" i="19"/>
  <c r="H24" i="22"/>
  <c r="H25" i="22"/>
  <c r="J14" i="22"/>
  <c r="AD113" i="20"/>
  <c r="AD114" i="20"/>
  <c r="J15" i="22"/>
  <c r="G8" i="22"/>
  <c r="H10" i="22"/>
  <c r="AD118" i="20"/>
  <c r="H18" i="22"/>
  <c r="J24" i="21"/>
  <c r="J23" i="21"/>
  <c r="H12" i="22"/>
  <c r="G19" i="22"/>
  <c r="J17" i="22"/>
  <c r="AD24" i="20"/>
  <c r="AE45" i="20"/>
  <c r="AC60" i="20"/>
  <c r="AE60" i="20" s="1"/>
  <c r="R21" i="22" s="1"/>
  <c r="AD22" i="20"/>
  <c r="J9" i="22"/>
  <c r="AD117" i="20"/>
  <c r="AE128" i="19"/>
  <c r="T24" i="21" s="1"/>
  <c r="T23" i="21"/>
  <c r="H11" i="22"/>
  <c r="J11" i="22"/>
  <c r="J8" i="22"/>
  <c r="G11" i="22"/>
  <c r="AD19" i="20"/>
  <c r="AD122" i="20"/>
  <c r="AE122" i="20"/>
  <c r="T19" i="22" s="1"/>
  <c r="AD23" i="20"/>
  <c r="AC124" i="20"/>
  <c r="AE124" i="20" s="1"/>
  <c r="T21" i="22" s="1"/>
  <c r="AE109" i="20"/>
  <c r="AD20" i="20"/>
  <c r="G10" i="22"/>
  <c r="AD55" i="20"/>
  <c r="AD121" i="20"/>
  <c r="G14" i="22"/>
  <c r="G17" i="22"/>
  <c r="AD111" i="20"/>
  <c r="AD112" i="20"/>
  <c r="AD54" i="20"/>
  <c r="AD17" i="20"/>
  <c r="G16" i="22"/>
  <c r="AE128" i="20"/>
  <c r="T25" i="22" s="1"/>
  <c r="T24" i="22"/>
  <c r="AD18" i="20"/>
  <c r="H9" i="22"/>
  <c r="AE13" i="20"/>
  <c r="J12" i="22"/>
  <c r="G18" i="22"/>
  <c r="AD120" i="20"/>
  <c r="AD25" i="20"/>
  <c r="AD52" i="20"/>
  <c r="G13" i="22"/>
  <c r="J16" i="22"/>
  <c r="AD47" i="20"/>
  <c r="AD119" i="20"/>
  <c r="H8" i="22"/>
  <c r="Q24" i="22"/>
  <c r="AE32" i="20"/>
  <c r="Q25" i="22" s="1"/>
  <c r="AD58" i="20"/>
  <c r="AE58" i="20"/>
  <c r="R19" i="22" s="1"/>
  <c r="AD116" i="20"/>
  <c r="H13" i="22"/>
  <c r="AD21" i="20"/>
  <c r="J10" i="22"/>
  <c r="G21" i="22"/>
  <c r="H17" i="22"/>
  <c r="AD53" i="20"/>
  <c r="G9" i="22"/>
  <c r="J13" i="22"/>
  <c r="AE64" i="20"/>
  <c r="R25" i="22" s="1"/>
  <c r="R24" i="22"/>
  <c r="H21" i="22"/>
  <c r="AD48" i="20"/>
  <c r="J21" i="22"/>
  <c r="G15" i="22"/>
  <c r="J19" i="22"/>
  <c r="G25" i="22"/>
  <c r="G24" i="22"/>
  <c r="H16" i="22"/>
  <c r="J25" i="22"/>
  <c r="J24" i="22"/>
  <c r="H19" i="22"/>
  <c r="H14" i="22"/>
  <c r="AD115" i="20"/>
  <c r="AD57" i="20"/>
  <c r="H15" i="22"/>
  <c r="G12" i="22"/>
  <c r="J18" i="22"/>
  <c r="AD26" i="20"/>
  <c r="AE26" i="20"/>
  <c r="Q19" i="22" s="1"/>
  <c r="AC62" i="20" l="1"/>
  <c r="AE62" i="20"/>
  <c r="R23" i="22" s="1"/>
  <c r="J22" i="21"/>
  <c r="AE126" i="20"/>
  <c r="T23" i="22" s="1"/>
  <c r="AE30" i="20"/>
  <c r="Q23" i="22" s="1"/>
  <c r="AC126" i="20"/>
  <c r="AC126" i="19"/>
  <c r="J23" i="22"/>
  <c r="AE126" i="19"/>
  <c r="T22" i="21" s="1"/>
  <c r="J5" i="21"/>
  <c r="G23" i="22"/>
  <c r="T5" i="21"/>
  <c r="AD109" i="19"/>
  <c r="AD124" i="19" s="1"/>
  <c r="G6" i="22"/>
  <c r="AD13" i="20"/>
  <c r="AD28" i="20" s="1"/>
  <c r="H23" i="22"/>
  <c r="J6" i="22"/>
  <c r="R6" i="22"/>
  <c r="AD45" i="20"/>
  <c r="AD60" i="20" s="1"/>
  <c r="H6" i="22"/>
  <c r="AD109" i="20"/>
  <c r="AD124" i="20" s="1"/>
  <c r="T6" i="22"/>
  <c r="AC30" i="20"/>
</calcChain>
</file>

<file path=xl/sharedStrings.xml><?xml version="1.0" encoding="utf-8"?>
<sst xmlns="http://schemas.openxmlformats.org/spreadsheetml/2006/main" count="730" uniqueCount="124">
  <si>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</si>
  <si>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</si>
  <si>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</si>
  <si>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</si>
  <si>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</si>
  <si>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</si>
  <si>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</si>
  <si>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</si>
  <si>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</si>
  <si>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</si>
  <si>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</si>
  <si>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</si>
  <si>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</si>
  <si>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</si>
  <si>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</si>
  <si>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</si>
  <si>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</si>
  <si>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</si>
  <si>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</si>
  <si>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</si>
  <si>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</si>
  <si>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</si>
  <si>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</si>
  <si>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</si>
  <si>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</si>
  <si>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</si>
  <si>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</si>
  <si>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</si>
  <si>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</si>
  <si>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Percent of HHs with 0 Vehicles</t>
  </si>
  <si>
    <t>Modeled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</si>
  <si>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</si>
  <si>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</si>
  <si>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</si>
  <si>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</si>
  <si>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</si>
  <si>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</si>
  <si>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</si>
  <si>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</si>
  <si>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</si>
  <si>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</si>
  <si>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</si>
  <si>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</si>
  <si>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</si>
  <si>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</si>
  <si>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</si>
  <si>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</si>
  <si>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</si>
  <si>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</si>
  <si>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</si>
  <si>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</si>
  <si>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</si>
  <si>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</si>
  <si>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% Diff</t>
  </si>
  <si>
    <t>col num</t>
  </si>
  <si>
    <t>Absolute</t>
  </si>
  <si>
    <t>Factors Affecting Change</t>
  </si>
  <si>
    <t>Coeff.</t>
  </si>
  <si>
    <t>Sum of Known Factors</t>
  </si>
  <si>
    <t>Bus</t>
  </si>
  <si>
    <t>New York</t>
  </si>
  <si>
    <t>Unknown Factors</t>
  </si>
  <si>
    <t>CLUSTER_APTA4</t>
  </si>
  <si>
    <t>JTW_HOME_PCT</t>
  </si>
  <si>
    <t>YEARS_SINCE_TNC_BUS</t>
  </si>
  <si>
    <t>YEARS_SINCE_TNC_RAIL</t>
  </si>
  <si>
    <t>BIKE_SHARE_RAIL</t>
  </si>
  <si>
    <t>scooter_flag_RAIL</t>
  </si>
  <si>
    <t>FARE_per_UPT_2018_log_FAC</t>
  </si>
  <si>
    <t>GAS_PRICE_2018_log_FAC</t>
  </si>
  <si>
    <t>TOTAL_MED_INC_INDIV_2018_log_FAC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</si>
  <si>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</si>
  <si>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</si>
  <si>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</si>
  <si>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</si>
  <si>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</si>
  <si>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</si>
  <si>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</si>
  <si>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</si>
  <si>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</si>
  <si>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</si>
  <si>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</si>
  <si>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</si>
  <si>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</si>
  <si>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</si>
  <si>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</si>
  <si>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</si>
  <si>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</si>
  <si>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</si>
  <si>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</si>
  <si>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</si>
  <si>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</si>
  <si>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</si>
  <si>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</si>
  <si>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</si>
  <si>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</si>
  <si>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</si>
  <si>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Years Since Ride-hail Start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</si>
  <si>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</si>
  <si>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</si>
  <si>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</si>
  <si>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</si>
  <si>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</si>
  <si>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</si>
  <si>
    <t>Average Values</t>
  </si>
  <si>
    <t>Average Fare (2018$)</t>
  </si>
  <si>
    <t>% of HHs with 0 Vehicles</t>
  </si>
  <si>
    <t>New Reporters</t>
  </si>
  <si>
    <t>UPT_ADJ_first_year</t>
  </si>
  <si>
    <t>Absolute (applied to modeled ridership)</t>
  </si>
  <si>
    <t>Total Ridership Change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</si>
  <si>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</si>
  <si>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</si>
  <si>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</si>
  <si>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</si>
  <si>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</si>
  <si>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</si>
  <si>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</si>
  <si>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</si>
  <si>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</si>
  <si>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VRM_ADJ_BUS</t>
  </si>
  <si>
    <t>VRM_ADJ_RAIL</t>
  </si>
  <si>
    <t>VRM_ADJ_BUS_log_FAC</t>
  </si>
  <si>
    <t>VRM_ADJ_RAIL_log_FAC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</si>
</sst>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9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4" borderId="0" xfId="3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7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5" fontId="4" fillId="0" borderId="2" xfId="0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horizontal="right" vertical="center"/>
    </xf>
    <xf numFmtId="166" fontId="4" fillId="0" borderId="6" xfId="2" applyNumberFormat="1" applyFont="1" applyFill="1" applyBorder="1" applyAlignment="1">
      <alignment vertical="center"/>
    </xf>
    <xf numFmtId="168" fontId="4" fillId="0" borderId="6" xfId="0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horizontal="right"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 wrapText="1"/>
    </xf>
    <xf numFmtId="0" fontId="7" fillId="6" borderId="0" xfId="3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0" fontId="7" fillId="6" borderId="3" xfId="3" applyFont="1" applyFill="1" applyBorder="1" applyAlignment="1">
      <alignment horizontal="right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164" fontId="4" fillId="6" borderId="0" xfId="1" applyNumberFormat="1" applyFont="1" applyFill="1" applyBorder="1" applyAlignment="1">
      <alignment vertical="center"/>
    </xf>
    <xf numFmtId="167" fontId="4" fillId="6" borderId="0" xfId="2" applyNumberFormat="1" applyFont="1" applyFill="1" applyBorder="1" applyAlignment="1">
      <alignment horizontal="right" vertical="center"/>
    </xf>
    <xf numFmtId="166" fontId="4" fillId="6" borderId="0" xfId="2" applyNumberFormat="1" applyFont="1" applyFill="1" applyBorder="1" applyAlignment="1">
      <alignment vertical="center"/>
    </xf>
    <xf numFmtId="168" fontId="4" fillId="6" borderId="0" xfId="0" applyNumberFormat="1" applyFont="1" applyFill="1" applyBorder="1" applyAlignment="1">
      <alignment vertical="center"/>
    </xf>
    <xf numFmtId="167" fontId="4" fillId="6" borderId="0" xfId="2" applyNumberFormat="1" applyFont="1" applyFill="1" applyBorder="1" applyAlignment="1">
      <alignment vertical="center"/>
    </xf>
    <xf numFmtId="43" fontId="4" fillId="6" borderId="0" xfId="1" applyNumberFormat="1" applyFont="1" applyFill="1" applyBorder="1" applyAlignment="1">
      <alignment vertical="center"/>
    </xf>
    <xf numFmtId="169" fontId="4" fillId="6" borderId="0" xfId="1" applyNumberFormat="1" applyFont="1" applyFill="1" applyBorder="1" applyAlignment="1">
      <alignment vertical="center"/>
    </xf>
    <xf numFmtId="169" fontId="4" fillId="6" borderId="2" xfId="1" applyNumberFormat="1" applyFont="1" applyFill="1" applyBorder="1" applyAlignment="1">
      <alignment vertical="center"/>
    </xf>
    <xf numFmtId="167" fontId="4" fillId="6" borderId="2" xfId="2" applyNumberFormat="1" applyFont="1" applyFill="1" applyBorder="1" applyAlignment="1">
      <alignment horizontal="right" vertical="center"/>
    </xf>
    <xf numFmtId="166" fontId="4" fillId="6" borderId="2" xfId="2" applyNumberFormat="1" applyFont="1" applyFill="1" applyBorder="1" applyAlignment="1">
      <alignment vertical="center"/>
    </xf>
    <xf numFmtId="164" fontId="4" fillId="6" borderId="2" xfId="1" applyNumberFormat="1" applyFont="1" applyFill="1" applyBorder="1" applyAlignment="1">
      <alignment vertical="center"/>
    </xf>
    <xf numFmtId="168" fontId="4" fillId="6" borderId="2" xfId="0" applyNumberFormat="1" applyFont="1" applyFill="1" applyBorder="1" applyAlignment="1">
      <alignment vertical="center"/>
    </xf>
    <xf numFmtId="167" fontId="4" fillId="6" borderId="2" xfId="2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164" fontId="4" fillId="6" borderId="6" xfId="1" applyNumberFormat="1" applyFont="1" applyFill="1" applyBorder="1" applyAlignment="1">
      <alignment vertical="center"/>
    </xf>
    <xf numFmtId="167" fontId="4" fillId="6" borderId="6" xfId="2" applyNumberFormat="1" applyFont="1" applyFill="1" applyBorder="1" applyAlignment="1">
      <alignment horizontal="right" vertical="center"/>
    </xf>
    <xf numFmtId="166" fontId="4" fillId="6" borderId="6" xfId="2" applyNumberFormat="1" applyFont="1" applyFill="1" applyBorder="1" applyAlignment="1">
      <alignment vertical="center"/>
    </xf>
    <xf numFmtId="168" fontId="4" fillId="6" borderId="6" xfId="0" applyNumberFormat="1" applyFont="1" applyFill="1" applyBorder="1" applyAlignment="1">
      <alignment vertical="center"/>
    </xf>
    <xf numFmtId="167" fontId="4" fillId="6" borderId="6" xfId="2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right" vertical="center"/>
    </xf>
    <xf numFmtId="165" fontId="4" fillId="6" borderId="0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165" fontId="5" fillId="6" borderId="0" xfId="0" applyNumberFormat="1" applyFont="1" applyFill="1" applyBorder="1" applyAlignment="1">
      <alignment vertical="center"/>
    </xf>
    <xf numFmtId="164" fontId="5" fillId="6" borderId="0" xfId="1" applyNumberFormat="1" applyFont="1" applyFill="1" applyBorder="1" applyAlignment="1">
      <alignment vertical="center"/>
    </xf>
    <xf numFmtId="166" fontId="5" fillId="6" borderId="0" xfId="2" applyNumberFormat="1" applyFont="1" applyFill="1" applyBorder="1" applyAlignment="1">
      <alignment horizontal="right" vertical="center"/>
    </xf>
    <xf numFmtId="166" fontId="5" fillId="6" borderId="0" xfId="2" applyNumberFormat="1" applyFont="1" applyFill="1" applyBorder="1" applyAlignment="1">
      <alignment vertical="center"/>
    </xf>
    <xf numFmtId="164" fontId="5" fillId="6" borderId="0" xfId="0" applyNumberFormat="1" applyFont="1" applyFill="1" applyBorder="1" applyAlignment="1">
      <alignment vertical="center"/>
    </xf>
    <xf numFmtId="168" fontId="5" fillId="6" borderId="0" xfId="0" applyNumberFormat="1" applyFont="1" applyFill="1" applyBorder="1" applyAlignment="1">
      <alignment vertical="center"/>
    </xf>
    <xf numFmtId="167" fontId="5" fillId="6" borderId="0" xfId="2" applyNumberFormat="1" applyFont="1" applyFill="1" applyBorder="1" applyAlignment="1">
      <alignment vertical="center"/>
    </xf>
    <xf numFmtId="165" fontId="4" fillId="6" borderId="2" xfId="0" applyNumberFormat="1" applyFont="1" applyFill="1" applyBorder="1" applyAlignment="1">
      <alignment vertical="center"/>
    </xf>
    <xf numFmtId="164" fontId="4" fillId="6" borderId="2" xfId="0" applyNumberFormat="1" applyFont="1" applyFill="1" applyBorder="1" applyAlignment="1">
      <alignment vertical="center"/>
    </xf>
    <xf numFmtId="0" fontId="4" fillId="6" borderId="3" xfId="0" applyFont="1" applyFill="1" applyBorder="1" applyAlignment="1">
      <alignment vertical="center" wrapText="1"/>
    </xf>
    <xf numFmtId="164" fontId="4" fillId="6" borderId="3" xfId="1" applyNumberFormat="1" applyFont="1" applyFill="1" applyBorder="1" applyAlignment="1">
      <alignment vertical="center"/>
    </xf>
    <xf numFmtId="167" fontId="4" fillId="6" borderId="3" xfId="2" applyNumberFormat="1" applyFont="1" applyFill="1" applyBorder="1" applyAlignment="1">
      <alignment horizontal="right" vertical="center"/>
    </xf>
    <xf numFmtId="166" fontId="4" fillId="6" borderId="3" xfId="2" applyNumberFormat="1" applyFont="1" applyFill="1" applyBorder="1" applyAlignment="1">
      <alignment vertical="center"/>
    </xf>
    <xf numFmtId="168" fontId="4" fillId="6" borderId="3" xfId="0" applyNumberFormat="1" applyFont="1" applyFill="1" applyBorder="1" applyAlignment="1">
      <alignment vertical="center"/>
    </xf>
    <xf numFmtId="167" fontId="4" fillId="6" borderId="3" xfId="2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0" fontId="4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/>
    </xf>
    <xf numFmtId="164" fontId="4" fillId="6" borderId="7" xfId="1" applyNumberFormat="1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167" fontId="4" fillId="6" borderId="7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167" fontId="4" fillId="0" borderId="7" xfId="0" applyNumberFormat="1" applyFont="1" applyBorder="1"/>
    <xf numFmtId="0" fontId="6" fillId="0" borderId="0" xfId="0" applyFont="1"/>
    <xf numFmtId="167" fontId="4" fillId="0" borderId="0" xfId="0" applyNumberFormat="1" applyFont="1" applyBorder="1"/>
    <xf numFmtId="170" fontId="4" fillId="6" borderId="0" xfId="0" applyNumberFormat="1" applyFont="1" applyFill="1" applyBorder="1" applyAlignment="1">
      <alignment vertical="center"/>
    </xf>
    <xf numFmtId="0" fontId="4" fillId="6" borderId="0" xfId="0" applyFont="1" applyFill="1" applyBorder="1"/>
    <xf numFmtId="170" fontId="4" fillId="6" borderId="2" xfId="0" applyNumberFormat="1" applyFont="1" applyFill="1" applyBorder="1" applyAlignment="1">
      <alignment vertical="center"/>
    </xf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70" sqref="E70:AO120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625" customWidth="1"/>
    <col min="6" max="7" width="16.125" style="2" bestFit="1" customWidth="1"/>
    <col min="8" max="8" width="15.375" style="2" bestFit="1" customWidth="1"/>
    <col min="9" max="9" width="16.125" style="2" bestFit="1" customWidth="1"/>
    <col min="10" max="10" width="15.375" style="2" bestFit="1" customWidth="1"/>
    <col min="11" max="11" width="14.625" style="2" bestFit="1" customWidth="1"/>
    <col min="12" max="12" width="15.125" style="5" bestFit="1" customWidth="1"/>
    <col min="13" max="13" width="13.625" style="2" bestFit="1" customWidth="1"/>
    <col min="14" max="14" width="12" style="5" bestFit="1" customWidth="1"/>
    <col min="15" max="15" width="17.625" style="5" bestFit="1" customWidth="1"/>
    <col min="16" max="16" width="14.625" style="5" bestFit="1" customWidth="1"/>
    <col min="17" max="17" width="23.375" style="5" customWidth="1"/>
    <col min="18" max="24" width="14.625" style="5" customWidth="1"/>
    <col min="25" max="25" width="18.625" style="2" bestFit="1" customWidth="1"/>
    <col min="26" max="26" width="22.625" bestFit="1" customWidth="1"/>
    <col min="27" max="27" width="22.625" style="2" bestFit="1" customWidth="1"/>
    <col min="28" max="28" width="27" bestFit="1" customWidth="1"/>
    <col min="29" max="29" width="18.625" style="2" bestFit="1" customWidth="1"/>
    <col min="30" max="30" width="22.875" bestFit="1" customWidth="1"/>
    <col min="31" max="31" width="17.625" style="2" bestFit="1" customWidth="1"/>
    <col min="32" max="32" width="22" bestFit="1" customWidth="1"/>
    <col min="33" max="33" width="21.875" style="2" bestFit="1" customWidth="1"/>
    <col min="34" max="34" width="26.125" bestFit="1" customWidth="1"/>
    <col min="35" max="35" width="18.625" style="2" bestFit="1" customWidth="1"/>
    <col min="36" max="36" width="23" bestFit="1" customWidth="1"/>
    <col min="37" max="59" width="23" customWidth="1"/>
    <col min="60" max="60" width="15.375" style="2" bestFit="1" customWidth="1"/>
    <col min="61" max="64" width="25.125" style="2" customWidth="1"/>
    <col min="65" max="65" width="17.5" style="2" bestFit="1" customWidth="1"/>
  </cols>
  <sheetData>
    <row r="1" spans="1:69" x14ac:dyDescent="0.25">
      <c r="C1" s="1" t="s">
        <v>17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  <c r="AT1" s="8"/>
      <c r="AU1" s="8"/>
    </row>
    <row r="2" spans="1:69" s="7" customFormat="1" x14ac:dyDescent="0.25">
      <c r="B2" s="7" t="s">
        <v>1</v>
      </c>
      <c r="C2" s="7" t="s">
        <v>3</v>
      </c>
      <c r="D2" s="7" t="s">
        <v>2</v>
      </c>
      <c r="E2" t="s">
        <v>108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120</v>
      </c>
      <c r="L2" t="s">
        <v>121</v>
      </c>
      <c r="M2" t="s">
        <v>21</v>
      </c>
      <c r="N2" t="s">
        <v>10</v>
      </c>
      <c r="O2" t="s">
        <v>20</v>
      </c>
      <c r="P2" t="s">
        <v>19</v>
      </c>
      <c r="Q2" t="s">
        <v>11</v>
      </c>
      <c r="R2" t="s">
        <v>12</v>
      </c>
      <c r="S2" t="s">
        <v>63</v>
      </c>
      <c r="T2" t="s">
        <v>64</v>
      </c>
      <c r="U2" t="s">
        <v>65</v>
      </c>
      <c r="V2" t="s">
        <v>90</v>
      </c>
      <c r="W2" t="s">
        <v>91</v>
      </c>
      <c r="X2" t="s">
        <v>122</v>
      </c>
      <c r="Y2" t="s">
        <v>123</v>
      </c>
      <c r="Z2" t="s">
        <v>68</v>
      </c>
      <c r="AA2" t="s">
        <v>14</v>
      </c>
      <c r="AB2" t="s">
        <v>69</v>
      </c>
      <c r="AC2" t="s">
        <v>70</v>
      </c>
      <c r="AD2" t="s">
        <v>15</v>
      </c>
      <c r="AE2" t="s">
        <v>16</v>
      </c>
      <c r="AF2" t="s">
        <v>71</v>
      </c>
      <c r="AG2" t="s">
        <v>72</v>
      </c>
      <c r="AH2" t="s">
        <v>73</v>
      </c>
      <c r="AI2" t="s">
        <v>92</v>
      </c>
      <c r="AJ2" t="s">
        <v>93</v>
      </c>
      <c r="AK2" t="s">
        <v>85</v>
      </c>
      <c r="AL2" t="s">
        <v>86</v>
      </c>
      <c r="AM2" t="s">
        <v>87</v>
      </c>
      <c r="AN2" t="s">
        <v>88</v>
      </c>
      <c r="AO2" t="s">
        <v>89</v>
      </c>
      <c r="BI2" s="9"/>
      <c r="BJ2" s="9"/>
      <c r="BK2" s="9"/>
      <c r="BL2" s="9"/>
      <c r="BM2" s="9"/>
      <c r="BP2"/>
      <c r="BQ2"/>
    </row>
    <row r="3" spans="1:69" x14ac:dyDescent="0.25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6">
        <v>12</v>
      </c>
      <c r="M3" s="6">
        <v>13</v>
      </c>
      <c r="N3" s="6">
        <v>14</v>
      </c>
      <c r="O3" s="6">
        <v>15</v>
      </c>
      <c r="P3" s="6">
        <v>16</v>
      </c>
      <c r="Q3" s="6">
        <v>17</v>
      </c>
      <c r="R3" s="6">
        <v>18</v>
      </c>
      <c r="S3" s="6">
        <v>19</v>
      </c>
      <c r="T3" s="6">
        <v>20</v>
      </c>
      <c r="U3" s="6">
        <v>21</v>
      </c>
      <c r="V3" s="6">
        <v>22</v>
      </c>
      <c r="W3" s="6">
        <v>23</v>
      </c>
      <c r="X3" s="6">
        <v>24</v>
      </c>
      <c r="Y3" s="6">
        <v>25</v>
      </c>
      <c r="Z3" s="6">
        <v>26</v>
      </c>
      <c r="AA3" s="6">
        <v>27</v>
      </c>
      <c r="AB3" s="6">
        <v>28</v>
      </c>
      <c r="AC3" s="6">
        <v>29</v>
      </c>
      <c r="AD3" s="6">
        <v>30</v>
      </c>
      <c r="AE3" s="6">
        <v>31</v>
      </c>
      <c r="AF3" s="6">
        <v>32</v>
      </c>
      <c r="AG3" s="6">
        <v>33</v>
      </c>
      <c r="AH3" s="6">
        <v>34</v>
      </c>
      <c r="AI3" s="6">
        <v>35</v>
      </c>
      <c r="AJ3" s="6">
        <v>36</v>
      </c>
      <c r="AK3" s="6">
        <v>37</v>
      </c>
      <c r="AL3" s="6">
        <v>38</v>
      </c>
      <c r="AM3" s="6">
        <v>39</v>
      </c>
      <c r="AN3" s="6">
        <v>40</v>
      </c>
      <c r="AO3" s="6">
        <v>41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spans="1:69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1761462786.3599999</v>
      </c>
      <c r="F4">
        <v>0</v>
      </c>
      <c r="G4">
        <v>1761462786.3599999</v>
      </c>
      <c r="H4">
        <v>0</v>
      </c>
      <c r="I4">
        <v>1644382298.6945901</v>
      </c>
      <c r="J4">
        <v>0</v>
      </c>
      <c r="K4">
        <v>51342219.4699165</v>
      </c>
      <c r="L4">
        <v>0</v>
      </c>
      <c r="M4">
        <v>0.95069723862780597</v>
      </c>
      <c r="N4">
        <v>7312253.8737005796</v>
      </c>
      <c r="O4">
        <v>1.9558603510574799</v>
      </c>
      <c r="P4">
        <v>42182.342255286501</v>
      </c>
      <c r="Q4">
        <v>10.342070558320099</v>
      </c>
      <c r="R4">
        <v>53.471646268513801</v>
      </c>
      <c r="S4">
        <v>3.9399523259537101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1761462786.3599999</v>
      </c>
      <c r="AO4">
        <v>1761462786.3599999</v>
      </c>
      <c r="BH4"/>
      <c r="BI4"/>
      <c r="BJ4"/>
      <c r="BK4"/>
      <c r="BL4"/>
      <c r="BM4"/>
    </row>
    <row r="5" spans="1:69" x14ac:dyDescent="0.25">
      <c r="A5" t="str">
        <f t="shared" ref="A5:A66" si="0">CONCATENATE(B5,"_",C5,"_",D5)</f>
        <v>0_1_2003</v>
      </c>
      <c r="B5">
        <v>0</v>
      </c>
      <c r="C5">
        <v>1</v>
      </c>
      <c r="D5">
        <v>2003</v>
      </c>
      <c r="E5">
        <v>1863830568.3599999</v>
      </c>
      <c r="F5">
        <v>1761462786.3599999</v>
      </c>
      <c r="G5">
        <v>1872600165.8199999</v>
      </c>
      <c r="H5">
        <v>8769597.4600003604</v>
      </c>
      <c r="I5">
        <v>1851890064.06007</v>
      </c>
      <c r="J5">
        <v>105112813.778926</v>
      </c>
      <c r="K5">
        <v>51998826.433063298</v>
      </c>
      <c r="L5">
        <v>0</v>
      </c>
      <c r="M5">
        <v>0.92182767761775397</v>
      </c>
      <c r="N5">
        <v>7261608.7439461397</v>
      </c>
      <c r="O5">
        <v>2.2390964780704201</v>
      </c>
      <c r="P5">
        <v>40761.484686513402</v>
      </c>
      <c r="Q5">
        <v>10.2018567335311</v>
      </c>
      <c r="R5">
        <v>50.420889166057499</v>
      </c>
      <c r="S5">
        <v>3.91623811440255</v>
      </c>
      <c r="T5">
        <v>0</v>
      </c>
      <c r="U5">
        <v>0</v>
      </c>
      <c r="V5">
        <v>0</v>
      </c>
      <c r="W5">
        <v>0</v>
      </c>
      <c r="X5">
        <v>70920464.962236002</v>
      </c>
      <c r="Y5">
        <v>0</v>
      </c>
      <c r="Z5" s="4">
        <v>15607287.4126794</v>
      </c>
      <c r="AA5">
        <v>10362744.498167399</v>
      </c>
      <c r="AB5" s="4">
        <v>35007506.177660398</v>
      </c>
      <c r="AC5">
        <v>9227450.2988344505</v>
      </c>
      <c r="AD5" s="4">
        <v>-835967.76488588005</v>
      </c>
      <c r="AE5">
        <v>-16603372.330971699</v>
      </c>
      <c r="AF5" s="4">
        <v>0</v>
      </c>
      <c r="AG5">
        <v>0</v>
      </c>
      <c r="AH5" s="4">
        <v>0</v>
      </c>
      <c r="AI5">
        <v>0</v>
      </c>
      <c r="AJ5" s="4">
        <v>0</v>
      </c>
      <c r="AK5">
        <v>123686113.25372</v>
      </c>
      <c r="AL5" s="4">
        <v>125946389.10870899</v>
      </c>
      <c r="AM5">
        <v>-117176791.648709</v>
      </c>
      <c r="AN5" s="4">
        <v>102367782</v>
      </c>
      <c r="AO5">
        <v>111137379.45999999</v>
      </c>
      <c r="AP5" s="4"/>
      <c r="AR5" s="4"/>
      <c r="AT5" s="4"/>
      <c r="AV5" s="4"/>
      <c r="AX5" s="4"/>
      <c r="AZ5" s="4"/>
      <c r="BC5" s="4"/>
      <c r="BE5" s="4"/>
      <c r="BG5" s="4"/>
      <c r="BH5"/>
      <c r="BI5"/>
      <c r="BJ5"/>
      <c r="BK5"/>
      <c r="BL5"/>
      <c r="BM5"/>
    </row>
    <row r="6" spans="1:69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1863830568.3599999</v>
      </c>
      <c r="F6">
        <v>1872600165.8199999</v>
      </c>
      <c r="G6">
        <v>1884064007.96</v>
      </c>
      <c r="H6">
        <v>11463842.1399996</v>
      </c>
      <c r="I6">
        <v>1902243155.09271</v>
      </c>
      <c r="J6">
        <v>50353091.032637998</v>
      </c>
      <c r="K6">
        <v>52367799.545475401</v>
      </c>
      <c r="L6">
        <v>0</v>
      </c>
      <c r="M6">
        <v>0.94600114207295805</v>
      </c>
      <c r="N6">
        <v>7426707.2624801304</v>
      </c>
      <c r="O6">
        <v>2.5583703448555402</v>
      </c>
      <c r="P6">
        <v>39532.263455194101</v>
      </c>
      <c r="Q6">
        <v>10.1165590457799</v>
      </c>
      <c r="R6">
        <v>48.6043722622655</v>
      </c>
      <c r="S6">
        <v>3.91623811440255</v>
      </c>
      <c r="T6">
        <v>0</v>
      </c>
      <c r="U6">
        <v>0</v>
      </c>
      <c r="V6">
        <v>0</v>
      </c>
      <c r="W6">
        <v>0</v>
      </c>
      <c r="X6">
        <v>12934226.4945946</v>
      </c>
      <c r="Y6">
        <v>0</v>
      </c>
      <c r="Z6" s="4">
        <v>-9561708.2980870306</v>
      </c>
      <c r="AA6">
        <v>13528141.794159001</v>
      </c>
      <c r="AB6" s="4">
        <v>39719765.798236802</v>
      </c>
      <c r="AC6">
        <v>13372645.387937</v>
      </c>
      <c r="AD6" s="4">
        <v>-936823.25642805803</v>
      </c>
      <c r="AE6">
        <v>-16430054.2802069</v>
      </c>
      <c r="AF6" s="4">
        <v>0</v>
      </c>
      <c r="AG6">
        <v>0</v>
      </c>
      <c r="AH6" s="4">
        <v>0</v>
      </c>
      <c r="AI6">
        <v>0</v>
      </c>
      <c r="AJ6" s="4">
        <v>0</v>
      </c>
      <c r="AK6">
        <v>52626193.640205398</v>
      </c>
      <c r="AL6" s="4">
        <v>52663610.665065497</v>
      </c>
      <c r="AM6">
        <v>-41199768.525065802</v>
      </c>
      <c r="AN6" s="4">
        <v>0</v>
      </c>
      <c r="AO6">
        <v>11463842.1399996</v>
      </c>
      <c r="AP6" s="4"/>
      <c r="AR6" s="4"/>
      <c r="AT6" s="4"/>
      <c r="AV6" s="4"/>
      <c r="AX6" s="4"/>
      <c r="AZ6" s="4"/>
      <c r="BC6" s="4"/>
      <c r="BE6" s="4"/>
      <c r="BG6" s="4"/>
      <c r="BH6"/>
      <c r="BI6"/>
      <c r="BJ6"/>
      <c r="BK6"/>
      <c r="BL6"/>
      <c r="BM6"/>
    </row>
    <row r="7" spans="1:69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1863830568.3599999</v>
      </c>
      <c r="F7">
        <v>1884064007.96</v>
      </c>
      <c r="G7">
        <v>1901641258.1800001</v>
      </c>
      <c r="H7">
        <v>17577250.220000502</v>
      </c>
      <c r="I7">
        <v>1911100998.1419699</v>
      </c>
      <c r="J7">
        <v>8857843.0492648501</v>
      </c>
      <c r="K7">
        <v>50596955.5370728</v>
      </c>
      <c r="L7">
        <v>0</v>
      </c>
      <c r="M7">
        <v>0.93774795553022205</v>
      </c>
      <c r="N7">
        <v>7598247.3229698101</v>
      </c>
      <c r="O7">
        <v>3.0174189825339099</v>
      </c>
      <c r="P7">
        <v>38447.851687803901</v>
      </c>
      <c r="Q7">
        <v>10.0177839042499</v>
      </c>
      <c r="R7">
        <v>46.975662967824199</v>
      </c>
      <c r="S7">
        <v>3.91623811440255</v>
      </c>
      <c r="T7">
        <v>0</v>
      </c>
      <c r="U7">
        <v>0</v>
      </c>
      <c r="V7">
        <v>0</v>
      </c>
      <c r="W7">
        <v>0</v>
      </c>
      <c r="X7">
        <v>-49709187.007940099</v>
      </c>
      <c r="Y7">
        <v>0</v>
      </c>
      <c r="Z7" s="4">
        <v>915197.01796628605</v>
      </c>
      <c r="AA7">
        <v>13824866.7987052</v>
      </c>
      <c r="AB7" s="4">
        <v>51682740.241439797</v>
      </c>
      <c r="AC7">
        <v>12230208.7044638</v>
      </c>
      <c r="AD7" s="4">
        <v>-1124832.67894912</v>
      </c>
      <c r="AE7">
        <v>-14695397.6586177</v>
      </c>
      <c r="AF7" s="4">
        <v>0</v>
      </c>
      <c r="AG7">
        <v>0</v>
      </c>
      <c r="AH7" s="4">
        <v>0</v>
      </c>
      <c r="AI7">
        <v>0</v>
      </c>
      <c r="AJ7" s="4">
        <v>0</v>
      </c>
      <c r="AK7">
        <v>13123595.4170682</v>
      </c>
      <c r="AL7" s="4">
        <v>11864929.6430229</v>
      </c>
      <c r="AM7">
        <v>5712320.5769776497</v>
      </c>
      <c r="AN7" s="4">
        <v>0</v>
      </c>
      <c r="AO7">
        <v>17577250.220000502</v>
      </c>
      <c r="AP7" s="4"/>
      <c r="AR7" s="4"/>
      <c r="AT7" s="4"/>
      <c r="AV7" s="4"/>
      <c r="AX7" s="4"/>
      <c r="AZ7" s="4"/>
      <c r="BC7" s="4"/>
      <c r="BE7" s="4"/>
      <c r="BG7" s="4"/>
      <c r="BH7"/>
      <c r="BI7"/>
      <c r="BJ7"/>
      <c r="BK7"/>
      <c r="BL7"/>
      <c r="BM7"/>
    </row>
    <row r="8" spans="1:69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1863830568.3599999</v>
      </c>
      <c r="F8">
        <v>1901641258.1800001</v>
      </c>
      <c r="G8">
        <v>1902366490.3599999</v>
      </c>
      <c r="H8">
        <v>725232.18000052799</v>
      </c>
      <c r="I8">
        <v>1970660382.7321899</v>
      </c>
      <c r="J8">
        <v>59559384.590212397</v>
      </c>
      <c r="K8">
        <v>51110355.595914103</v>
      </c>
      <c r="L8">
        <v>0</v>
      </c>
      <c r="M8">
        <v>0.93348494325769604</v>
      </c>
      <c r="N8">
        <v>7829058.0653387504</v>
      </c>
      <c r="O8">
        <v>3.30778873821798</v>
      </c>
      <c r="P8">
        <v>36804.797503262198</v>
      </c>
      <c r="Q8">
        <v>9.9568208860683995</v>
      </c>
      <c r="R8">
        <v>45.156306491037199</v>
      </c>
      <c r="S8">
        <v>4.2569167812127597</v>
      </c>
      <c r="T8">
        <v>0</v>
      </c>
      <c r="U8">
        <v>0</v>
      </c>
      <c r="V8">
        <v>0</v>
      </c>
      <c r="W8">
        <v>0</v>
      </c>
      <c r="X8">
        <v>17908171.383221801</v>
      </c>
      <c r="Y8">
        <v>0</v>
      </c>
      <c r="Z8" s="4">
        <v>1726457.54188444</v>
      </c>
      <c r="AA8">
        <v>17670153.1660829</v>
      </c>
      <c r="AB8" s="4">
        <v>29646458.261933099</v>
      </c>
      <c r="AC8">
        <v>19622718.0709805</v>
      </c>
      <c r="AD8" s="4">
        <v>-710657.239126798</v>
      </c>
      <c r="AE8">
        <v>-16515927.1008993</v>
      </c>
      <c r="AF8" s="4">
        <v>-8716463.7041137107</v>
      </c>
      <c r="AG8">
        <v>0</v>
      </c>
      <c r="AH8" s="4">
        <v>0</v>
      </c>
      <c r="AI8">
        <v>0</v>
      </c>
      <c r="AJ8" s="4">
        <v>0</v>
      </c>
      <c r="AK8">
        <v>60630910.379963003</v>
      </c>
      <c r="AL8" s="4">
        <v>61154408.569436498</v>
      </c>
      <c r="AM8">
        <v>-60429176.389435999</v>
      </c>
      <c r="AN8" s="4">
        <v>0</v>
      </c>
      <c r="AO8">
        <v>725232.18000052799</v>
      </c>
      <c r="AP8" s="4"/>
      <c r="AR8" s="4"/>
      <c r="AT8" s="4"/>
      <c r="AV8" s="4"/>
      <c r="AX8" s="4"/>
      <c r="AZ8" s="4"/>
      <c r="BC8" s="4"/>
      <c r="BE8" s="4"/>
      <c r="BG8" s="4"/>
      <c r="BH8"/>
      <c r="BI8"/>
      <c r="BJ8"/>
      <c r="BK8"/>
      <c r="BL8"/>
      <c r="BM8"/>
    </row>
    <row r="9" spans="1:69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1863830568.3599999</v>
      </c>
      <c r="F9">
        <v>1902366490.3599999</v>
      </c>
      <c r="G9">
        <v>1913790285.1499901</v>
      </c>
      <c r="H9">
        <v>11423794.7899972</v>
      </c>
      <c r="I9">
        <v>2002529825.9395199</v>
      </c>
      <c r="J9">
        <v>31869443.207333699</v>
      </c>
      <c r="K9">
        <v>52234232.7304084</v>
      </c>
      <c r="L9">
        <v>0</v>
      </c>
      <c r="M9">
        <v>0.96520132600508302</v>
      </c>
      <c r="N9">
        <v>7899034.1399338897</v>
      </c>
      <c r="O9">
        <v>3.47834646994778</v>
      </c>
      <c r="P9">
        <v>37328.562811460302</v>
      </c>
      <c r="Q9">
        <v>9.7637260546622002</v>
      </c>
      <c r="R9">
        <v>44.527964200164497</v>
      </c>
      <c r="S9">
        <v>4.40501203260885</v>
      </c>
      <c r="T9">
        <v>0</v>
      </c>
      <c r="U9">
        <v>0</v>
      </c>
      <c r="V9">
        <v>0</v>
      </c>
      <c r="W9">
        <v>0</v>
      </c>
      <c r="X9">
        <v>40043896.2693462</v>
      </c>
      <c r="Y9">
        <v>0</v>
      </c>
      <c r="Z9" s="4">
        <v>-10740737.673339</v>
      </c>
      <c r="AA9">
        <v>5570831.75903574</v>
      </c>
      <c r="AB9" s="4">
        <v>16325962.487707701</v>
      </c>
      <c r="AC9">
        <v>-6493860.9211864797</v>
      </c>
      <c r="AD9" s="4">
        <v>-2055386.06527865</v>
      </c>
      <c r="AE9">
        <v>-5669316.4595329501</v>
      </c>
      <c r="AF9" s="4">
        <v>-4419884.0515321596</v>
      </c>
      <c r="AG9">
        <v>0</v>
      </c>
      <c r="AH9" s="4">
        <v>0</v>
      </c>
      <c r="AI9">
        <v>0</v>
      </c>
      <c r="AJ9" s="4">
        <v>0</v>
      </c>
      <c r="AK9">
        <v>32561505.345220301</v>
      </c>
      <c r="AL9" s="4">
        <v>32154852.3713471</v>
      </c>
      <c r="AM9">
        <v>-20731057.581349801</v>
      </c>
      <c r="AN9" s="4">
        <v>0</v>
      </c>
      <c r="AO9">
        <v>11423794.7899972</v>
      </c>
      <c r="AP9" s="4"/>
      <c r="AR9" s="4"/>
      <c r="AT9" s="4"/>
      <c r="AV9" s="4"/>
      <c r="AX9" s="4"/>
      <c r="AZ9" s="4"/>
      <c r="BC9" s="4"/>
      <c r="BE9" s="4"/>
      <c r="BG9" s="4"/>
      <c r="BH9"/>
      <c r="BI9"/>
      <c r="BJ9"/>
      <c r="BK9"/>
      <c r="BL9"/>
      <c r="BM9"/>
    </row>
    <row r="10" spans="1:69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1863830568.3599999</v>
      </c>
      <c r="F10">
        <v>1913790285.1499901</v>
      </c>
      <c r="G10">
        <v>2000976410.02999</v>
      </c>
      <c r="H10">
        <v>87186124.880001202</v>
      </c>
      <c r="I10">
        <v>2094330236.0732501</v>
      </c>
      <c r="J10">
        <v>91800410.133735895</v>
      </c>
      <c r="K10">
        <v>52799844.4887705</v>
      </c>
      <c r="L10">
        <v>0</v>
      </c>
      <c r="M10">
        <v>0.92128017997501199</v>
      </c>
      <c r="N10">
        <v>7946284.6007594503</v>
      </c>
      <c r="O10">
        <v>3.9047900735212702</v>
      </c>
      <c r="P10">
        <v>37350.731141161501</v>
      </c>
      <c r="Q10">
        <v>9.9507769108644695</v>
      </c>
      <c r="R10">
        <v>43.746592584805697</v>
      </c>
      <c r="S10">
        <v>4.4665316341485397</v>
      </c>
      <c r="T10">
        <v>0</v>
      </c>
      <c r="U10">
        <v>0</v>
      </c>
      <c r="V10">
        <v>8.1346452984408402E-2</v>
      </c>
      <c r="W10">
        <v>0</v>
      </c>
      <c r="X10">
        <v>32537569.957897101</v>
      </c>
      <c r="Y10">
        <v>0</v>
      </c>
      <c r="Z10" s="4">
        <v>14807754.0974843</v>
      </c>
      <c r="AA10">
        <v>4142066.2678697598</v>
      </c>
      <c r="AB10" s="4">
        <v>39189805.654709801</v>
      </c>
      <c r="AC10">
        <v>-252927.90509316701</v>
      </c>
      <c r="AD10" s="4">
        <v>1953400.35761514</v>
      </c>
      <c r="AE10">
        <v>-7148538.6901835799</v>
      </c>
      <c r="AF10" s="4">
        <v>-1765850.7440378999</v>
      </c>
      <c r="AG10">
        <v>0</v>
      </c>
      <c r="AH10" s="4">
        <v>0</v>
      </c>
      <c r="AI10">
        <v>1433828.50808118</v>
      </c>
      <c r="AJ10" s="4">
        <v>0</v>
      </c>
      <c r="AK10">
        <v>84897107.504342705</v>
      </c>
      <c r="AL10" s="4">
        <v>87630930.511947095</v>
      </c>
      <c r="AM10">
        <v>-444805.63194581599</v>
      </c>
      <c r="AN10" s="4">
        <v>0</v>
      </c>
      <c r="AO10">
        <v>87186124.880001202</v>
      </c>
      <c r="AP10" s="4"/>
      <c r="AR10" s="4"/>
      <c r="AT10" s="4"/>
      <c r="AV10" s="4"/>
      <c r="AX10" s="4"/>
      <c r="AZ10" s="4"/>
      <c r="BC10" s="4"/>
      <c r="BE10" s="4"/>
      <c r="BG10" s="4"/>
      <c r="BH10"/>
      <c r="BI10"/>
      <c r="BJ10"/>
      <c r="BK10"/>
      <c r="BL10"/>
      <c r="BM10"/>
    </row>
    <row r="11" spans="1:69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1863830568.3599999</v>
      </c>
      <c r="F11">
        <v>2000976410.02999</v>
      </c>
      <c r="G11">
        <v>1923079955.97999</v>
      </c>
      <c r="H11">
        <v>-77896454.049999803</v>
      </c>
      <c r="I11">
        <v>1956720093.74404</v>
      </c>
      <c r="J11">
        <v>-137610142.32921401</v>
      </c>
      <c r="K11">
        <v>52676904.196222097</v>
      </c>
      <c r="L11">
        <v>0</v>
      </c>
      <c r="M11">
        <v>1.00841821141921</v>
      </c>
      <c r="N11">
        <v>7916264.7422706503</v>
      </c>
      <c r="O11">
        <v>2.8468065512405398</v>
      </c>
      <c r="P11">
        <v>35614.207758665798</v>
      </c>
      <c r="Q11">
        <v>10.103642834106401</v>
      </c>
      <c r="R11">
        <v>42.8201456550375</v>
      </c>
      <c r="S11">
        <v>4.6693736687309304</v>
      </c>
      <c r="T11">
        <v>0</v>
      </c>
      <c r="U11">
        <v>0</v>
      </c>
      <c r="V11">
        <v>8.1346452984408402E-2</v>
      </c>
      <c r="W11">
        <v>0</v>
      </c>
      <c r="X11">
        <v>-5766539.5619066805</v>
      </c>
      <c r="Y11">
        <v>0</v>
      </c>
      <c r="Z11" s="4">
        <v>-32391182.331977502</v>
      </c>
      <c r="AA11">
        <v>-1378381.1645730301</v>
      </c>
      <c r="AB11" s="4">
        <v>-105254779.187886</v>
      </c>
      <c r="AC11">
        <v>23813883.728083201</v>
      </c>
      <c r="AD11" s="4">
        <v>1737984.7939359699</v>
      </c>
      <c r="AE11">
        <v>-9204743.8419144303</v>
      </c>
      <c r="AF11" s="4">
        <v>-5697018.9407002404</v>
      </c>
      <c r="AG11">
        <v>0</v>
      </c>
      <c r="AH11" s="4">
        <v>0</v>
      </c>
      <c r="AI11">
        <v>0</v>
      </c>
      <c r="AJ11" s="4">
        <v>0</v>
      </c>
      <c r="AK11">
        <v>-134140776.50693899</v>
      </c>
      <c r="AL11" s="4">
        <v>-132726485.28094199</v>
      </c>
      <c r="AM11">
        <v>54830031.230942398</v>
      </c>
      <c r="AN11" s="4">
        <v>0</v>
      </c>
      <c r="AO11">
        <v>-77896454.049999803</v>
      </c>
      <c r="AP11" s="4"/>
      <c r="AR11" s="4"/>
      <c r="AT11" s="4"/>
      <c r="AV11" s="4"/>
      <c r="AX11" s="4"/>
      <c r="AZ11" s="4"/>
      <c r="BC11" s="4"/>
      <c r="BE11" s="4"/>
      <c r="BG11" s="4"/>
      <c r="BH11"/>
      <c r="BI11"/>
      <c r="BJ11"/>
      <c r="BK11"/>
      <c r="BL11"/>
      <c r="BM11"/>
    </row>
    <row r="12" spans="1:69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1863830568.3599999</v>
      </c>
      <c r="F12">
        <v>1923079955.97999</v>
      </c>
      <c r="G12">
        <v>1860333872.0699999</v>
      </c>
      <c r="H12">
        <v>-62746083.909998797</v>
      </c>
      <c r="I12">
        <v>1925334961.9514799</v>
      </c>
      <c r="J12">
        <v>-31385131.792564102</v>
      </c>
      <c r="K12">
        <v>49684175.713728704</v>
      </c>
      <c r="L12">
        <v>0</v>
      </c>
      <c r="M12">
        <v>1.0346691681953899</v>
      </c>
      <c r="N12">
        <v>7925118.7776493197</v>
      </c>
      <c r="O12">
        <v>3.3023220307644401</v>
      </c>
      <c r="P12">
        <v>34724.146876543702</v>
      </c>
      <c r="Q12">
        <v>10.2942757741697</v>
      </c>
      <c r="R12">
        <v>42.373771682200903</v>
      </c>
      <c r="S12">
        <v>4.89680652700034</v>
      </c>
      <c r="T12">
        <v>0</v>
      </c>
      <c r="U12">
        <v>0</v>
      </c>
      <c r="V12">
        <v>0.15800550110578401</v>
      </c>
      <c r="W12">
        <v>0</v>
      </c>
      <c r="X12">
        <v>-74310040.226524398</v>
      </c>
      <c r="Y12">
        <v>0</v>
      </c>
      <c r="Z12" s="4">
        <v>-8622709.2439125795</v>
      </c>
      <c r="AA12">
        <v>1480146.1138887501</v>
      </c>
      <c r="AB12" s="4">
        <v>48424998.391600698</v>
      </c>
      <c r="AC12">
        <v>12110212.237638</v>
      </c>
      <c r="AD12" s="4">
        <v>1939970.5039641701</v>
      </c>
      <c r="AE12">
        <v>-4314078.5475250501</v>
      </c>
      <c r="AF12" s="4">
        <v>-6013398.7968023196</v>
      </c>
      <c r="AG12">
        <v>0</v>
      </c>
      <c r="AH12" s="4">
        <v>0</v>
      </c>
      <c r="AI12">
        <v>1194700.0200894999</v>
      </c>
      <c r="AJ12" s="4">
        <v>0</v>
      </c>
      <c r="AK12">
        <v>-28110199.5475832</v>
      </c>
      <c r="AL12" s="4">
        <v>-29202695.075605601</v>
      </c>
      <c r="AM12">
        <v>-33543388.834393099</v>
      </c>
      <c r="AN12" s="4">
        <v>0</v>
      </c>
      <c r="AO12">
        <v>-62746083.909998797</v>
      </c>
      <c r="AP12" s="4"/>
      <c r="AR12" s="4"/>
      <c r="AT12" s="4"/>
      <c r="AV12" s="4"/>
      <c r="AX12" s="4"/>
      <c r="AZ12" s="4"/>
      <c r="BC12" s="4"/>
      <c r="BE12" s="4"/>
      <c r="BG12" s="4"/>
      <c r="BH12"/>
      <c r="BI12"/>
      <c r="BJ12"/>
      <c r="BK12"/>
      <c r="BL12"/>
      <c r="BM12"/>
    </row>
    <row r="13" spans="1:69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1863830568.3599999</v>
      </c>
      <c r="F13">
        <v>1860333872.0699999</v>
      </c>
      <c r="G13">
        <v>1889453859.5599999</v>
      </c>
      <c r="H13">
        <v>29119987.489999</v>
      </c>
      <c r="I13">
        <v>1957261902.5875001</v>
      </c>
      <c r="J13">
        <v>31926940.636025801</v>
      </c>
      <c r="K13">
        <v>48558684.782617703</v>
      </c>
      <c r="L13">
        <v>0</v>
      </c>
      <c r="M13">
        <v>1.0376682423632599</v>
      </c>
      <c r="N13">
        <v>8007263.88259192</v>
      </c>
      <c r="O13">
        <v>4.0428335055919202</v>
      </c>
      <c r="P13">
        <v>34173.368061579502</v>
      </c>
      <c r="Q13">
        <v>10.554681587317599</v>
      </c>
      <c r="R13">
        <v>41.618084437099498</v>
      </c>
      <c r="S13">
        <v>4.8480527074597797</v>
      </c>
      <c r="T13">
        <v>0.173862093046973</v>
      </c>
      <c r="U13">
        <v>0</v>
      </c>
      <c r="V13">
        <v>0.216460275348415</v>
      </c>
      <c r="W13">
        <v>0</v>
      </c>
      <c r="X13">
        <v>-38716166.946154498</v>
      </c>
      <c r="Y13">
        <v>0</v>
      </c>
      <c r="Z13" s="4">
        <v>-324588.13264279801</v>
      </c>
      <c r="AA13">
        <v>6443331.8684832603</v>
      </c>
      <c r="AB13" s="4">
        <v>66881849.431956403</v>
      </c>
      <c r="AC13">
        <v>6830058.1276852703</v>
      </c>
      <c r="AD13" s="4">
        <v>2818020.5078542498</v>
      </c>
      <c r="AE13">
        <v>-6798058.5706263296</v>
      </c>
      <c r="AF13" s="4">
        <v>1351832.3981544201</v>
      </c>
      <c r="AG13">
        <v>-5727781.2688487098</v>
      </c>
      <c r="AH13" s="4">
        <v>0</v>
      </c>
      <c r="AI13">
        <v>890458.68985613203</v>
      </c>
      <c r="AJ13" s="4">
        <v>0</v>
      </c>
      <c r="AK13">
        <v>33648956.105717398</v>
      </c>
      <c r="AL13" s="4">
        <v>32420246.118286699</v>
      </c>
      <c r="AM13">
        <v>-3300258.6282876902</v>
      </c>
      <c r="AN13" s="4">
        <v>0</v>
      </c>
      <c r="AO13">
        <v>29119987.489999</v>
      </c>
      <c r="AP13" s="4"/>
      <c r="AR13" s="4"/>
      <c r="AT13" s="4"/>
      <c r="AV13" s="4"/>
      <c r="AX13" s="4"/>
      <c r="AZ13" s="4"/>
      <c r="BC13" s="4"/>
      <c r="BE13" s="4"/>
      <c r="BG13" s="4"/>
      <c r="BH13"/>
      <c r="BI13"/>
      <c r="BJ13"/>
      <c r="BK13"/>
      <c r="BL13"/>
      <c r="BM13"/>
    </row>
    <row r="14" spans="1:69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1863830568.3599999</v>
      </c>
      <c r="F14">
        <v>1889453859.5599999</v>
      </c>
      <c r="G14">
        <v>1920220901.19999</v>
      </c>
      <c r="H14">
        <v>30767041.639999401</v>
      </c>
      <c r="I14">
        <v>1935597231.17924</v>
      </c>
      <c r="J14">
        <v>-21664671.4082614</v>
      </c>
      <c r="K14">
        <v>48152645.388663001</v>
      </c>
      <c r="L14">
        <v>0</v>
      </c>
      <c r="M14">
        <v>1.0543833921494401</v>
      </c>
      <c r="N14">
        <v>8109150.6802079203</v>
      </c>
      <c r="O14">
        <v>4.0713815445236801</v>
      </c>
      <c r="P14">
        <v>34043.3716158549</v>
      </c>
      <c r="Q14">
        <v>10.470961872198499</v>
      </c>
      <c r="R14">
        <v>41.569805771443399</v>
      </c>
      <c r="S14">
        <v>4.9166577429874998</v>
      </c>
      <c r="T14">
        <v>0.61082127658296004</v>
      </c>
      <c r="U14">
        <v>0</v>
      </c>
      <c r="V14">
        <v>0.26669415367909599</v>
      </c>
      <c r="W14">
        <v>0</v>
      </c>
      <c r="X14">
        <v>-8609968.7384876795</v>
      </c>
      <c r="Y14">
        <v>0</v>
      </c>
      <c r="Z14" s="4">
        <v>-5379909.31225798</v>
      </c>
      <c r="AA14">
        <v>7857516.1874436699</v>
      </c>
      <c r="AB14" s="4">
        <v>2138884.3865207001</v>
      </c>
      <c r="AC14">
        <v>2460917.6964689302</v>
      </c>
      <c r="AD14" s="4">
        <v>-961286.15606663795</v>
      </c>
      <c r="AE14">
        <v>-378067.70630938199</v>
      </c>
      <c r="AF14" s="4">
        <v>-2414918.5432241498</v>
      </c>
      <c r="AG14">
        <v>-16941095.837005898</v>
      </c>
      <c r="AH14" s="4">
        <v>0</v>
      </c>
      <c r="AI14">
        <v>518609.57885231398</v>
      </c>
      <c r="AJ14" s="4">
        <v>0</v>
      </c>
      <c r="AK14">
        <v>-21709318.4440661</v>
      </c>
      <c r="AL14" s="4">
        <v>-21827069.720531899</v>
      </c>
      <c r="AM14">
        <v>52594111.3605313</v>
      </c>
      <c r="AN14" s="4">
        <v>0</v>
      </c>
      <c r="AO14">
        <v>30767041.639999401</v>
      </c>
      <c r="AP14" s="4"/>
      <c r="AR14" s="4"/>
      <c r="AT14" s="4"/>
      <c r="AV14" s="4"/>
      <c r="AX14" s="4"/>
      <c r="AZ14" s="4"/>
      <c r="BC14" s="4"/>
      <c r="BE14" s="4"/>
      <c r="BG14" s="4"/>
      <c r="BH14"/>
      <c r="BI14"/>
      <c r="BJ14"/>
      <c r="BK14"/>
      <c r="BL14"/>
      <c r="BM14"/>
    </row>
    <row r="15" spans="1:69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1863830568.3599999</v>
      </c>
      <c r="F15">
        <v>1920220901.19999</v>
      </c>
      <c r="G15">
        <v>1917749086.29</v>
      </c>
      <c r="H15">
        <v>-2471814.9099992998</v>
      </c>
      <c r="I15">
        <v>1912705311.85554</v>
      </c>
      <c r="J15">
        <v>-22891919.323698599</v>
      </c>
      <c r="K15">
        <v>49065972.166036002</v>
      </c>
      <c r="L15">
        <v>0</v>
      </c>
      <c r="M15">
        <v>1.08511876593125</v>
      </c>
      <c r="N15">
        <v>8196924.5856772903</v>
      </c>
      <c r="O15">
        <v>3.9091231228746399</v>
      </c>
      <c r="P15">
        <v>34342.469998592002</v>
      </c>
      <c r="Q15">
        <v>10.1664596574103</v>
      </c>
      <c r="R15">
        <v>41.544768192953001</v>
      </c>
      <c r="S15">
        <v>4.9272076856425899</v>
      </c>
      <c r="T15">
        <v>1.35411502137275</v>
      </c>
      <c r="U15">
        <v>0</v>
      </c>
      <c r="V15">
        <v>0.26669415367909599</v>
      </c>
      <c r="W15">
        <v>0</v>
      </c>
      <c r="X15">
        <v>32524560.011591099</v>
      </c>
      <c r="Y15">
        <v>0</v>
      </c>
      <c r="Z15" s="4">
        <v>-9616040.4718307201</v>
      </c>
      <c r="AA15">
        <v>7079369.0328866905</v>
      </c>
      <c r="AB15" s="4">
        <v>-13563018.137018099</v>
      </c>
      <c r="AC15">
        <v>-4024628.5699636</v>
      </c>
      <c r="AD15" s="4">
        <v>-3104636.4380183802</v>
      </c>
      <c r="AE15">
        <v>-221450.36186679901</v>
      </c>
      <c r="AF15" s="4">
        <v>-242307.74607329399</v>
      </c>
      <c r="AG15">
        <v>-30315304.170774899</v>
      </c>
      <c r="AH15" s="4">
        <v>0</v>
      </c>
      <c r="AI15">
        <v>0</v>
      </c>
      <c r="AJ15" s="4">
        <v>0</v>
      </c>
      <c r="AK15">
        <v>-21483456.851068001</v>
      </c>
      <c r="AL15" s="4">
        <v>-21792378.718608901</v>
      </c>
      <c r="AM15">
        <v>19320563.808609601</v>
      </c>
      <c r="AN15" s="4">
        <v>0</v>
      </c>
      <c r="AO15">
        <v>-2471814.9099992998</v>
      </c>
      <c r="AP15" s="4"/>
      <c r="AR15" s="4"/>
      <c r="AT15" s="4"/>
      <c r="AV15" s="4"/>
      <c r="AX15" s="4"/>
      <c r="AZ15" s="4"/>
      <c r="BC15" s="4"/>
      <c r="BE15" s="4"/>
      <c r="BG15" s="4"/>
      <c r="BH15"/>
      <c r="BI15"/>
      <c r="BJ15"/>
      <c r="BK15"/>
      <c r="BL15"/>
      <c r="BM15"/>
    </row>
    <row r="16" spans="1:69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1863830568.3599999</v>
      </c>
      <c r="F16">
        <v>1917749086.29</v>
      </c>
      <c r="G16">
        <v>1902986809.1300001</v>
      </c>
      <c r="H16">
        <v>-14762277.160000101</v>
      </c>
      <c r="I16">
        <v>1872205310.76968</v>
      </c>
      <c r="J16">
        <v>-40500001.085860997</v>
      </c>
      <c r="K16">
        <v>49085176.599318199</v>
      </c>
      <c r="L16">
        <v>0</v>
      </c>
      <c r="M16">
        <v>1.0825219352631199</v>
      </c>
      <c r="N16">
        <v>8307162.7173784999</v>
      </c>
      <c r="O16">
        <v>3.6997197908738899</v>
      </c>
      <c r="P16">
        <v>34601.1820675567</v>
      </c>
      <c r="Q16">
        <v>10.1200897439388</v>
      </c>
      <c r="R16">
        <v>41.529214073872701</v>
      </c>
      <c r="S16">
        <v>5.1067129746385698</v>
      </c>
      <c r="T16">
        <v>2.1793025560601502</v>
      </c>
      <c r="U16">
        <v>0</v>
      </c>
      <c r="V16">
        <v>0.55808853266381597</v>
      </c>
      <c r="W16">
        <v>0</v>
      </c>
      <c r="X16">
        <v>7696832.5454137996</v>
      </c>
      <c r="Y16">
        <v>0</v>
      </c>
      <c r="Z16" s="4">
        <v>125593.873158701</v>
      </c>
      <c r="AA16">
        <v>8391358.9092934094</v>
      </c>
      <c r="AB16" s="4">
        <v>-18399421.778020199</v>
      </c>
      <c r="AC16">
        <v>-3197738.0787228001</v>
      </c>
      <c r="AD16" s="4">
        <v>-792907.584507889</v>
      </c>
      <c r="AE16">
        <v>-10259.2822287911</v>
      </c>
      <c r="AF16" s="4">
        <v>-5285037.3276066501</v>
      </c>
      <c r="AG16">
        <v>-33391734.314078499</v>
      </c>
      <c r="AH16" s="4">
        <v>0</v>
      </c>
      <c r="AI16">
        <v>4402392.3869186798</v>
      </c>
      <c r="AJ16" s="4">
        <v>0</v>
      </c>
      <c r="AK16">
        <v>-40460920.650380298</v>
      </c>
      <c r="AL16" s="4">
        <v>-40477056.014512502</v>
      </c>
      <c r="AM16">
        <v>25714778.854512401</v>
      </c>
      <c r="AN16" s="4">
        <v>0</v>
      </c>
      <c r="AO16">
        <v>-14762277.160000101</v>
      </c>
      <c r="AP16" s="4"/>
      <c r="AR16" s="4"/>
      <c r="AT16" s="4"/>
      <c r="AV16" s="4"/>
      <c r="AX16" s="4"/>
      <c r="AZ16" s="4"/>
      <c r="BC16" s="4"/>
      <c r="BE16" s="4"/>
      <c r="BG16" s="4"/>
      <c r="BH16"/>
      <c r="BI16"/>
      <c r="BJ16"/>
      <c r="BK16"/>
      <c r="BL16"/>
      <c r="BM16"/>
    </row>
    <row r="17" spans="1:65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1863830568.3599999</v>
      </c>
      <c r="F17">
        <v>1902986809.1300001</v>
      </c>
      <c r="G17">
        <v>1869492689.8499899</v>
      </c>
      <c r="H17">
        <v>-33494119.280000001</v>
      </c>
      <c r="I17">
        <v>1762248369.1817</v>
      </c>
      <c r="J17">
        <v>-109956941.587979</v>
      </c>
      <c r="K17">
        <v>49909116.726573698</v>
      </c>
      <c r="L17">
        <v>0</v>
      </c>
      <c r="M17">
        <v>1.0946169683839</v>
      </c>
      <c r="N17">
        <v>8402908.4064511191</v>
      </c>
      <c r="O17">
        <v>2.7401928766828001</v>
      </c>
      <c r="P17">
        <v>35749.669734335497</v>
      </c>
      <c r="Q17">
        <v>10.060704480133699</v>
      </c>
      <c r="R17">
        <v>41.556623180312599</v>
      </c>
      <c r="S17">
        <v>5.2135207546709399</v>
      </c>
      <c r="T17">
        <v>3.1793025560601502</v>
      </c>
      <c r="U17">
        <v>0</v>
      </c>
      <c r="V17">
        <v>0.89506698605544899</v>
      </c>
      <c r="W17">
        <v>0</v>
      </c>
      <c r="X17">
        <v>32864339.521739502</v>
      </c>
      <c r="Y17">
        <v>0</v>
      </c>
      <c r="Z17" s="4">
        <v>-5281736.5761468196</v>
      </c>
      <c r="AA17">
        <v>7487797.2444834597</v>
      </c>
      <c r="AB17" s="4">
        <v>-95100569.748416394</v>
      </c>
      <c r="AC17">
        <v>-14253878.011032799</v>
      </c>
      <c r="AD17" s="4">
        <v>-402242.63828612398</v>
      </c>
      <c r="AE17">
        <v>317492.777795134</v>
      </c>
      <c r="AF17" s="4">
        <v>-2538503.0828347602</v>
      </c>
      <c r="AG17">
        <v>-39810293.474207498</v>
      </c>
      <c r="AH17" s="4">
        <v>0</v>
      </c>
      <c r="AI17">
        <v>4831318.8058899902</v>
      </c>
      <c r="AJ17" s="4">
        <v>0</v>
      </c>
      <c r="AK17">
        <v>-111886275.181016</v>
      </c>
      <c r="AL17" s="4">
        <v>-111510547.41790301</v>
      </c>
      <c r="AM17">
        <v>78016428.137903497</v>
      </c>
      <c r="AN17" s="4">
        <v>0</v>
      </c>
      <c r="AO17">
        <v>-33494119.280000001</v>
      </c>
      <c r="AP17" s="4"/>
      <c r="AR17" s="4"/>
      <c r="AT17" s="4"/>
      <c r="AV17" s="4"/>
      <c r="AX17" s="4"/>
      <c r="AZ17" s="4"/>
      <c r="BC17" s="4"/>
      <c r="BE17" s="4"/>
      <c r="BG17" s="4"/>
      <c r="BH17"/>
      <c r="BI17"/>
      <c r="BJ17"/>
      <c r="BK17"/>
      <c r="BL17"/>
      <c r="BM17"/>
    </row>
    <row r="18" spans="1:65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1863830568.3599999</v>
      </c>
      <c r="F18">
        <v>1869492689.8499899</v>
      </c>
      <c r="G18">
        <v>1785715867.74</v>
      </c>
      <c r="H18">
        <v>-83776822.109999999</v>
      </c>
      <c r="I18">
        <v>1688841104.38678</v>
      </c>
      <c r="J18">
        <v>-73407264.794926003</v>
      </c>
      <c r="K18">
        <v>50571763.909843303</v>
      </c>
      <c r="L18">
        <v>0</v>
      </c>
      <c r="M18">
        <v>1.11353091367635</v>
      </c>
      <c r="N18">
        <v>8475491.7121598609</v>
      </c>
      <c r="O18">
        <v>2.4306446755809099</v>
      </c>
      <c r="P18">
        <v>36527.2319435635</v>
      </c>
      <c r="Q18">
        <v>9.9117090646438903</v>
      </c>
      <c r="R18">
        <v>41.665391716993</v>
      </c>
      <c r="S18">
        <v>5.7428310444201101</v>
      </c>
      <c r="T18">
        <v>4.1793025560601498</v>
      </c>
      <c r="U18">
        <v>0</v>
      </c>
      <c r="V18">
        <v>0.97668598614184299</v>
      </c>
      <c r="W18">
        <v>0</v>
      </c>
      <c r="X18">
        <v>17714401.672383301</v>
      </c>
      <c r="Y18">
        <v>0</v>
      </c>
      <c r="Z18" s="4">
        <v>-6094138.2070989599</v>
      </c>
      <c r="AA18">
        <v>5638930.7395553198</v>
      </c>
      <c r="AB18" s="4">
        <v>-34857948.025017999</v>
      </c>
      <c r="AC18">
        <v>-9225675.3691347409</v>
      </c>
      <c r="AD18" s="4">
        <v>-1620556.61887093</v>
      </c>
      <c r="AE18">
        <v>952360.36924905202</v>
      </c>
      <c r="AF18" s="4">
        <v>-13986541.289185699</v>
      </c>
      <c r="AG18">
        <v>-39109599.853106499</v>
      </c>
      <c r="AH18" s="4">
        <v>0</v>
      </c>
      <c r="AI18">
        <v>1151952.3902280601</v>
      </c>
      <c r="AJ18" s="4">
        <v>0</v>
      </c>
      <c r="AK18">
        <v>-79436814.190999106</v>
      </c>
      <c r="AL18" s="4">
        <v>-78681514.253943607</v>
      </c>
      <c r="AM18">
        <v>-5095307.8560563698</v>
      </c>
      <c r="AN18" s="4">
        <v>0</v>
      </c>
      <c r="AO18">
        <v>-83776822.109999999</v>
      </c>
      <c r="AP18" s="4"/>
      <c r="AR18" s="4"/>
      <c r="AT18" s="4"/>
      <c r="AV18" s="4"/>
      <c r="AX18" s="4"/>
      <c r="AZ18" s="4"/>
      <c r="BC18" s="4"/>
      <c r="BE18" s="4"/>
      <c r="BG18" s="4"/>
      <c r="BH18"/>
      <c r="BI18"/>
      <c r="BJ18"/>
      <c r="BK18"/>
      <c r="BL18"/>
      <c r="BM18"/>
    </row>
    <row r="19" spans="1:65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1863830568.3599999</v>
      </c>
      <c r="F19">
        <v>1785715867.74</v>
      </c>
      <c r="G19">
        <v>1715264253.1199999</v>
      </c>
      <c r="H19">
        <v>-70451614.620000094</v>
      </c>
      <c r="I19">
        <v>1696038647.36923</v>
      </c>
      <c r="J19">
        <v>7197542.9824577197</v>
      </c>
      <c r="K19">
        <v>51107360.117182799</v>
      </c>
      <c r="L19">
        <v>0</v>
      </c>
      <c r="M19">
        <v>1.07894362832583</v>
      </c>
      <c r="N19">
        <v>8567965.8252976704</v>
      </c>
      <c r="O19">
        <v>2.6496458422678302</v>
      </c>
      <c r="P19">
        <v>37108.396661140301</v>
      </c>
      <c r="Q19">
        <v>9.7776219853079702</v>
      </c>
      <c r="R19">
        <v>41.700557463241203</v>
      </c>
      <c r="S19">
        <v>5.9015537074051396</v>
      </c>
      <c r="T19">
        <v>5.1793025560601498</v>
      </c>
      <c r="U19">
        <v>0</v>
      </c>
      <c r="V19">
        <v>0.97668598614184299</v>
      </c>
      <c r="W19">
        <v>0</v>
      </c>
      <c r="X19">
        <v>14991069.7012906</v>
      </c>
      <c r="Y19">
        <v>0</v>
      </c>
      <c r="Z19" s="4">
        <v>10438266.7934005</v>
      </c>
      <c r="AA19">
        <v>6593407.5643720897</v>
      </c>
      <c r="AB19" s="4">
        <v>24677053.863364398</v>
      </c>
      <c r="AC19">
        <v>-7071546.9304836104</v>
      </c>
      <c r="AD19" s="4">
        <v>-1311947.5608254001</v>
      </c>
      <c r="AE19">
        <v>282946.50128485501</v>
      </c>
      <c r="AF19" s="4">
        <v>-4037072.9562412901</v>
      </c>
      <c r="AG19">
        <v>-37356997.124314897</v>
      </c>
      <c r="AH19" s="4">
        <v>0</v>
      </c>
      <c r="AI19">
        <v>0</v>
      </c>
      <c r="AJ19" s="4">
        <v>0</v>
      </c>
      <c r="AK19">
        <v>7205179.8518473003</v>
      </c>
      <c r="AL19" s="4">
        <v>6695994.3104347596</v>
      </c>
      <c r="AM19">
        <v>-77147608.930434793</v>
      </c>
      <c r="AN19" s="4">
        <v>0</v>
      </c>
      <c r="AO19">
        <v>-70451614.620000094</v>
      </c>
      <c r="AP19" s="4"/>
      <c r="AR19" s="4"/>
      <c r="AT19" s="4"/>
      <c r="AV19" s="4"/>
      <c r="AX19" s="4"/>
      <c r="AZ19" s="4"/>
      <c r="BC19" s="4"/>
      <c r="BE19" s="4"/>
      <c r="BG19" s="4"/>
      <c r="BH19"/>
      <c r="BI19"/>
      <c r="BJ19"/>
      <c r="BK19"/>
      <c r="BL19"/>
      <c r="BM19"/>
    </row>
    <row r="20" spans="1:65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1863830568.3599999</v>
      </c>
      <c r="F20">
        <v>1715264253.1199999</v>
      </c>
      <c r="G20">
        <v>1670250603.3499899</v>
      </c>
      <c r="H20">
        <v>-45013649.770000398</v>
      </c>
      <c r="I20">
        <v>1652972173.0540299</v>
      </c>
      <c r="J20">
        <v>-43066474.315203898</v>
      </c>
      <c r="K20">
        <v>51202232.170145899</v>
      </c>
      <c r="L20">
        <v>0</v>
      </c>
      <c r="M20">
        <v>1.04860975889448</v>
      </c>
      <c r="N20">
        <v>8648160.7781210691</v>
      </c>
      <c r="O20">
        <v>2.9290916466486001</v>
      </c>
      <c r="P20">
        <v>37840.920966718797</v>
      </c>
      <c r="Q20">
        <v>9.64432319885357</v>
      </c>
      <c r="R20">
        <v>41.753505759808696</v>
      </c>
      <c r="S20">
        <v>6.1529232770812099</v>
      </c>
      <c r="T20">
        <v>6.1793025560601498</v>
      </c>
      <c r="U20">
        <v>0</v>
      </c>
      <c r="V20">
        <v>1</v>
      </c>
      <c r="W20">
        <v>0.64420403846927698</v>
      </c>
      <c r="X20">
        <v>6634054.8685061596</v>
      </c>
      <c r="Y20">
        <v>0</v>
      </c>
      <c r="Z20" s="4">
        <v>8858782.4249315094</v>
      </c>
      <c r="AA20">
        <v>5363084.4791506901</v>
      </c>
      <c r="AB20" s="4">
        <v>27911149.0750973</v>
      </c>
      <c r="AC20">
        <v>-8149190.2827498196</v>
      </c>
      <c r="AD20" s="4">
        <v>-1297300.8886088401</v>
      </c>
      <c r="AE20">
        <v>419218.85671023402</v>
      </c>
      <c r="AF20" s="4">
        <v>-6126867.6894867597</v>
      </c>
      <c r="AG20">
        <v>-35883156.401773997</v>
      </c>
      <c r="AH20" s="4">
        <v>0</v>
      </c>
      <c r="AI20">
        <v>222983.16175988701</v>
      </c>
      <c r="AJ20" s="4">
        <v>-41250005.431223102</v>
      </c>
      <c r="AK20">
        <v>-43297247.827686697</v>
      </c>
      <c r="AL20" s="4">
        <v>-43845073.672114797</v>
      </c>
      <c r="AM20">
        <v>-1168576.09788557</v>
      </c>
      <c r="AN20" s="4">
        <v>0</v>
      </c>
      <c r="AO20">
        <v>-45013649.770000398</v>
      </c>
      <c r="AP20" s="4"/>
      <c r="AR20" s="4"/>
      <c r="AT20" s="4"/>
      <c r="AV20" s="4"/>
      <c r="AX20" s="4"/>
      <c r="AZ20" s="4"/>
      <c r="BC20" s="4"/>
      <c r="BE20" s="4"/>
      <c r="BG20" s="4"/>
      <c r="BH20"/>
      <c r="BI20"/>
      <c r="BJ20"/>
      <c r="BK20"/>
      <c r="BL20"/>
      <c r="BM20"/>
    </row>
    <row r="21" spans="1:65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690842613.24800003</v>
      </c>
      <c r="F21">
        <v>0</v>
      </c>
      <c r="G21">
        <v>690842613.24800003</v>
      </c>
      <c r="H21">
        <v>0</v>
      </c>
      <c r="I21">
        <v>666912857.58352602</v>
      </c>
      <c r="J21">
        <v>0</v>
      </c>
      <c r="K21">
        <v>12980563.6780238</v>
      </c>
      <c r="L21">
        <v>0</v>
      </c>
      <c r="M21">
        <v>0.84975767529917701</v>
      </c>
      <c r="N21">
        <v>2403366.3250323399</v>
      </c>
      <c r="O21">
        <v>1.9409918907785999</v>
      </c>
      <c r="P21">
        <v>36128.256075756697</v>
      </c>
      <c r="Q21">
        <v>7.3993098280777101</v>
      </c>
      <c r="R21">
        <v>34.380509067374497</v>
      </c>
      <c r="S21">
        <v>3.5157671976475</v>
      </c>
      <c r="T21">
        <v>0</v>
      </c>
      <c r="U21">
        <v>0</v>
      </c>
      <c r="V21">
        <v>4.7534618406944402E-2</v>
      </c>
      <c r="W21">
        <v>0</v>
      </c>
      <c r="X21">
        <v>0</v>
      </c>
      <c r="Y21">
        <v>0</v>
      </c>
      <c r="Z21" s="4">
        <v>0</v>
      </c>
      <c r="AA21">
        <v>0</v>
      </c>
      <c r="AB21" s="4">
        <v>0</v>
      </c>
      <c r="AC21">
        <v>0</v>
      </c>
      <c r="AD21" s="4">
        <v>0</v>
      </c>
      <c r="AE21">
        <v>0</v>
      </c>
      <c r="AF21" s="4">
        <v>0</v>
      </c>
      <c r="AG21">
        <v>0</v>
      </c>
      <c r="AH21" s="4">
        <v>0</v>
      </c>
      <c r="AI21">
        <v>0</v>
      </c>
      <c r="AJ21" s="4">
        <v>0</v>
      </c>
      <c r="AK21">
        <v>0</v>
      </c>
      <c r="AL21" s="4">
        <v>0</v>
      </c>
      <c r="AM21">
        <v>0</v>
      </c>
      <c r="AN21" s="4">
        <v>690842613.24800003</v>
      </c>
      <c r="AO21">
        <v>690842613.24800003</v>
      </c>
      <c r="AP21" s="4"/>
      <c r="AR21" s="4"/>
      <c r="AT21" s="4"/>
      <c r="AV21" s="4"/>
      <c r="AX21" s="4"/>
      <c r="AZ21" s="4"/>
      <c r="BC21" s="4"/>
      <c r="BE21" s="4"/>
      <c r="BG21" s="4"/>
      <c r="BH21"/>
      <c r="BI21"/>
      <c r="BJ21"/>
      <c r="BK21"/>
      <c r="BL21"/>
      <c r="BM21"/>
    </row>
    <row r="22" spans="1:65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706390440.24800003</v>
      </c>
      <c r="F22">
        <v>690842613.24800003</v>
      </c>
      <c r="G22">
        <v>705268087.89799905</v>
      </c>
      <c r="H22">
        <v>-1122352.35000008</v>
      </c>
      <c r="I22">
        <v>704435482.819103</v>
      </c>
      <c r="J22">
        <v>21944766.7760613</v>
      </c>
      <c r="K22">
        <v>12919158.2079155</v>
      </c>
      <c r="L22">
        <v>0</v>
      </c>
      <c r="M22">
        <v>0.84877506725334595</v>
      </c>
      <c r="N22">
        <v>2424991.4171996498</v>
      </c>
      <c r="O22">
        <v>2.2047674569715499</v>
      </c>
      <c r="P22">
        <v>35287.809356007099</v>
      </c>
      <c r="Q22">
        <v>7.2368269495038096</v>
      </c>
      <c r="R22">
        <v>32.571765332428598</v>
      </c>
      <c r="S22">
        <v>3.5110071676843</v>
      </c>
      <c r="T22">
        <v>0</v>
      </c>
      <c r="U22">
        <v>0</v>
      </c>
      <c r="V22">
        <v>4.6488369786645001E-2</v>
      </c>
      <c r="W22">
        <v>0</v>
      </c>
      <c r="X22">
        <v>14044019.2039111</v>
      </c>
      <c r="Y22">
        <v>0</v>
      </c>
      <c r="Z22" s="4">
        <v>-1657639.6244287801</v>
      </c>
      <c r="AA22">
        <v>6198799.7720221002</v>
      </c>
      <c r="AB22" s="4">
        <v>13203424.349532099</v>
      </c>
      <c r="AC22">
        <v>3390951.0720033199</v>
      </c>
      <c r="AD22" s="4">
        <v>-262324.81273285497</v>
      </c>
      <c r="AE22">
        <v>-5800132.1288034897</v>
      </c>
      <c r="AF22" s="4">
        <v>0</v>
      </c>
      <c r="AG22">
        <v>0</v>
      </c>
      <c r="AH22" s="4">
        <v>0</v>
      </c>
      <c r="AI22">
        <v>0</v>
      </c>
      <c r="AJ22" s="4">
        <v>0</v>
      </c>
      <c r="AK22">
        <v>29117097.831503499</v>
      </c>
      <c r="AL22" s="4">
        <v>28499415.8368783</v>
      </c>
      <c r="AM22">
        <v>-29621768.186878301</v>
      </c>
      <c r="AN22" s="4">
        <v>15547826.999999899</v>
      </c>
      <c r="AO22">
        <v>14425474.6499999</v>
      </c>
      <c r="AP22" s="4"/>
      <c r="AR22" s="4"/>
      <c r="AT22" s="4"/>
      <c r="AV22" s="4"/>
      <c r="AX22" s="4"/>
      <c r="AZ22" s="4"/>
      <c r="BC22" s="4"/>
      <c r="BE22" s="4"/>
      <c r="BG22" s="4"/>
      <c r="BH22"/>
      <c r="BI22"/>
      <c r="BJ22"/>
      <c r="BK22"/>
      <c r="BL22"/>
      <c r="BM22"/>
    </row>
    <row r="23" spans="1:65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722918102.60800004</v>
      </c>
      <c r="F23">
        <v>705268087.89799905</v>
      </c>
      <c r="G23">
        <v>726290046.37599897</v>
      </c>
      <c r="H23">
        <v>4494296.11799978</v>
      </c>
      <c r="I23">
        <v>737887395.19788694</v>
      </c>
      <c r="J23">
        <v>17544974.470430899</v>
      </c>
      <c r="K23">
        <v>12415539.463315699</v>
      </c>
      <c r="L23">
        <v>0</v>
      </c>
      <c r="M23">
        <v>0.837776012664321</v>
      </c>
      <c r="N23">
        <v>2448656.4302133899</v>
      </c>
      <c r="O23">
        <v>2.52712326921321</v>
      </c>
      <c r="P23">
        <v>34212.969788271199</v>
      </c>
      <c r="Q23">
        <v>7.1732234845319303</v>
      </c>
      <c r="R23">
        <v>30.9025334309983</v>
      </c>
      <c r="S23">
        <v>3.5245746764264201</v>
      </c>
      <c r="T23">
        <v>0</v>
      </c>
      <c r="U23">
        <v>0</v>
      </c>
      <c r="V23">
        <v>4.5425532825267699E-2</v>
      </c>
      <c r="W23">
        <v>0</v>
      </c>
      <c r="X23">
        <v>-8380562.23690564</v>
      </c>
      <c r="Y23">
        <v>0</v>
      </c>
      <c r="Z23" s="4">
        <v>1844882.92657225</v>
      </c>
      <c r="AA23">
        <v>6601886.4640972996</v>
      </c>
      <c r="AB23" s="4">
        <v>14913250.734548099</v>
      </c>
      <c r="AC23">
        <v>5050330.2464148104</v>
      </c>
      <c r="AD23" s="4">
        <v>-143876.56006987099</v>
      </c>
      <c r="AE23">
        <v>-5306744.5280932598</v>
      </c>
      <c r="AF23" s="4">
        <v>0</v>
      </c>
      <c r="AG23">
        <v>0</v>
      </c>
      <c r="AH23" s="4">
        <v>0</v>
      </c>
      <c r="AI23">
        <v>0</v>
      </c>
      <c r="AJ23" s="4">
        <v>0</v>
      </c>
      <c r="AK23">
        <v>14579167.0465637</v>
      </c>
      <c r="AL23" s="4">
        <v>16297491.0583969</v>
      </c>
      <c r="AM23">
        <v>-11803194.940397101</v>
      </c>
      <c r="AN23" s="4">
        <v>16527662.359999999</v>
      </c>
      <c r="AO23">
        <v>21021958.477999698</v>
      </c>
      <c r="AP23" s="4"/>
      <c r="AR23" s="4"/>
      <c r="AT23" s="4"/>
      <c r="AV23" s="4"/>
      <c r="AX23" s="4"/>
      <c r="AZ23" s="4"/>
      <c r="BC23" s="4"/>
      <c r="BE23" s="4"/>
      <c r="BG23" s="4"/>
      <c r="BH23"/>
      <c r="BI23"/>
      <c r="BJ23"/>
      <c r="BK23"/>
      <c r="BL23"/>
      <c r="BM23"/>
    </row>
    <row r="24" spans="1:65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735799951.71099997</v>
      </c>
      <c r="F24">
        <v>726290046.37599897</v>
      </c>
      <c r="G24">
        <v>772496513.38699996</v>
      </c>
      <c r="H24">
        <v>33324617.908000398</v>
      </c>
      <c r="I24">
        <v>794660355.96665597</v>
      </c>
      <c r="J24">
        <v>42859396.565238602</v>
      </c>
      <c r="K24">
        <v>12317469.8881977</v>
      </c>
      <c r="L24">
        <v>0</v>
      </c>
      <c r="M24">
        <v>0.83563707973357704</v>
      </c>
      <c r="N24">
        <v>2484636.3204131001</v>
      </c>
      <c r="O24">
        <v>2.98969104204193</v>
      </c>
      <c r="P24">
        <v>33203.216530333601</v>
      </c>
      <c r="Q24">
        <v>7.1611511989039904</v>
      </c>
      <c r="R24">
        <v>29.375435415770198</v>
      </c>
      <c r="S24">
        <v>3.5128134775628501</v>
      </c>
      <c r="T24">
        <v>0</v>
      </c>
      <c r="U24">
        <v>0</v>
      </c>
      <c r="V24">
        <v>4.4630255715072502E-2</v>
      </c>
      <c r="W24">
        <v>0</v>
      </c>
      <c r="X24">
        <v>5695596.0935353702</v>
      </c>
      <c r="Y24">
        <v>0</v>
      </c>
      <c r="Z24" s="4">
        <v>-787550.05970202305</v>
      </c>
      <c r="AA24">
        <v>6768055.3922138996</v>
      </c>
      <c r="AB24" s="4">
        <v>20021987.8426743</v>
      </c>
      <c r="AC24">
        <v>4876499.1757786898</v>
      </c>
      <c r="AD24" s="4">
        <v>-120749.49418054199</v>
      </c>
      <c r="AE24">
        <v>-4898033.4216218796</v>
      </c>
      <c r="AF24" s="4">
        <v>0</v>
      </c>
      <c r="AG24">
        <v>0</v>
      </c>
      <c r="AH24" s="4">
        <v>0</v>
      </c>
      <c r="AI24">
        <v>0</v>
      </c>
      <c r="AJ24" s="4">
        <v>0</v>
      </c>
      <c r="AK24">
        <v>31555805.5286979</v>
      </c>
      <c r="AL24" s="4">
        <v>32231862.282937799</v>
      </c>
      <c r="AM24">
        <v>1092755.6250626</v>
      </c>
      <c r="AN24" s="4">
        <v>12881849.103</v>
      </c>
      <c r="AO24">
        <v>46206467.011000402</v>
      </c>
      <c r="AP24" s="4"/>
      <c r="AR24" s="4"/>
      <c r="AT24" s="4"/>
      <c r="AV24" s="4"/>
      <c r="AX24" s="4"/>
      <c r="AZ24" s="4"/>
      <c r="BC24" s="4"/>
      <c r="BE24" s="4"/>
      <c r="BG24" s="4"/>
      <c r="BH24"/>
      <c r="BI24"/>
      <c r="BJ24"/>
      <c r="BK24"/>
      <c r="BL24"/>
      <c r="BM24"/>
    </row>
    <row r="25" spans="1:65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749156601.24199998</v>
      </c>
      <c r="F25">
        <v>767971489.38699996</v>
      </c>
      <c r="G25">
        <v>851622694.06599998</v>
      </c>
      <c r="H25">
        <v>65667044.148000099</v>
      </c>
      <c r="I25">
        <v>859355443.85319197</v>
      </c>
      <c r="J25">
        <v>48935557.642683402</v>
      </c>
      <c r="K25">
        <v>12525018.1784056</v>
      </c>
      <c r="L25">
        <v>0</v>
      </c>
      <c r="M25">
        <v>0.81332481938787105</v>
      </c>
      <c r="N25">
        <v>2553414.6325530298</v>
      </c>
      <c r="O25">
        <v>3.2702578918386198</v>
      </c>
      <c r="P25">
        <v>31722.0389285122</v>
      </c>
      <c r="Q25">
        <v>7.1908689091471798</v>
      </c>
      <c r="R25">
        <v>27.640503305148599</v>
      </c>
      <c r="S25">
        <v>3.68722638598453</v>
      </c>
      <c r="T25">
        <v>0</v>
      </c>
      <c r="U25">
        <v>0</v>
      </c>
      <c r="V25">
        <v>4.3834546669624802E-2</v>
      </c>
      <c r="W25">
        <v>0</v>
      </c>
      <c r="X25">
        <v>22453102.568208098</v>
      </c>
      <c r="Y25">
        <v>0</v>
      </c>
      <c r="Z25" s="4">
        <v>2749106.0957797002</v>
      </c>
      <c r="AA25">
        <v>8094429.3893249203</v>
      </c>
      <c r="AB25" s="4">
        <v>11816124.077699499</v>
      </c>
      <c r="AC25">
        <v>8239036.3193059703</v>
      </c>
      <c r="AD25" s="4">
        <v>-21332.9983486725</v>
      </c>
      <c r="AE25">
        <v>-5238914.2091047596</v>
      </c>
      <c r="AF25" s="4">
        <v>-2195054.4690649998</v>
      </c>
      <c r="AG25">
        <v>0</v>
      </c>
      <c r="AH25" s="4">
        <v>0</v>
      </c>
      <c r="AI25">
        <v>0</v>
      </c>
      <c r="AJ25" s="4">
        <v>0</v>
      </c>
      <c r="AK25">
        <v>45896496.773799799</v>
      </c>
      <c r="AL25" s="4">
        <v>46450406.426947497</v>
      </c>
      <c r="AM25">
        <v>19216637.721052501</v>
      </c>
      <c r="AN25" s="4">
        <v>17984160.530999999</v>
      </c>
      <c r="AO25">
        <v>83651204.679000095</v>
      </c>
      <c r="AP25" s="4"/>
      <c r="AR25" s="4"/>
      <c r="AT25" s="4"/>
      <c r="AV25" s="4"/>
      <c r="AX25" s="4"/>
      <c r="AZ25" s="4"/>
      <c r="BC25" s="4"/>
      <c r="BE25" s="4"/>
      <c r="BG25" s="4"/>
      <c r="BH25"/>
      <c r="BI25"/>
      <c r="BJ25"/>
      <c r="BK25"/>
      <c r="BL25"/>
      <c r="BM25"/>
    </row>
    <row r="26" spans="1:65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749156601.24199998</v>
      </c>
      <c r="F26">
        <v>851622694.06599998</v>
      </c>
      <c r="G26">
        <v>844966766.01299906</v>
      </c>
      <c r="H26">
        <v>-6655928.0530004399</v>
      </c>
      <c r="I26">
        <v>852005223.81575894</v>
      </c>
      <c r="J26">
        <v>-7350220.0374324201</v>
      </c>
      <c r="K26">
        <v>12408787.142280599</v>
      </c>
      <c r="L26">
        <v>0</v>
      </c>
      <c r="M26">
        <v>0.85633326114019803</v>
      </c>
      <c r="N26">
        <v>2582590.6594933202</v>
      </c>
      <c r="O26">
        <v>3.4545518382152798</v>
      </c>
      <c r="P26">
        <v>32099.429585702601</v>
      </c>
      <c r="Q26">
        <v>7.1025532128839801</v>
      </c>
      <c r="R26">
        <v>26.976477124153298</v>
      </c>
      <c r="S26">
        <v>3.8653656841304098</v>
      </c>
      <c r="T26">
        <v>0</v>
      </c>
      <c r="U26">
        <v>0</v>
      </c>
      <c r="V26">
        <v>4.3834546669624802E-2</v>
      </c>
      <c r="W26">
        <v>0</v>
      </c>
      <c r="X26">
        <v>-2866112.0505069201</v>
      </c>
      <c r="Y26">
        <v>0</v>
      </c>
      <c r="Z26" s="4">
        <v>-6819899.2784398803</v>
      </c>
      <c r="AA26">
        <v>3329307.1850608699</v>
      </c>
      <c r="AB26" s="4">
        <v>7915567.7551304996</v>
      </c>
      <c r="AC26">
        <v>-2504769.1274358202</v>
      </c>
      <c r="AD26" s="4">
        <v>-254598.75448143299</v>
      </c>
      <c r="AE26">
        <v>-2678876.02496072</v>
      </c>
      <c r="AF26" s="4">
        <v>-2363204.2535228799</v>
      </c>
      <c r="AG26">
        <v>0</v>
      </c>
      <c r="AH26" s="4">
        <v>0</v>
      </c>
      <c r="AI26">
        <v>0</v>
      </c>
      <c r="AJ26" s="4">
        <v>0</v>
      </c>
      <c r="AK26">
        <v>-6242584.54915631</v>
      </c>
      <c r="AL26" s="4">
        <v>-7674859.3184740702</v>
      </c>
      <c r="AM26">
        <v>1018931.26547363</v>
      </c>
      <c r="AN26" s="4">
        <v>0</v>
      </c>
      <c r="AO26">
        <v>-6655928.0530004399</v>
      </c>
      <c r="AP26" s="4"/>
      <c r="AR26" s="4"/>
      <c r="AT26" s="4"/>
      <c r="AV26" s="4"/>
      <c r="AX26" s="4"/>
      <c r="AZ26" s="4"/>
      <c r="BC26" s="4"/>
      <c r="BE26" s="4"/>
      <c r="BG26" s="4"/>
      <c r="BH26"/>
      <c r="BI26"/>
      <c r="BJ26"/>
      <c r="BK26"/>
      <c r="BL26"/>
      <c r="BM26"/>
    </row>
    <row r="27" spans="1:65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749156601.24199998</v>
      </c>
      <c r="F27">
        <v>844966766.01299906</v>
      </c>
      <c r="G27">
        <v>929130685.85699999</v>
      </c>
      <c r="H27">
        <v>84163919.844000205</v>
      </c>
      <c r="I27">
        <v>902368215.13801503</v>
      </c>
      <c r="J27">
        <v>50362991.3222555</v>
      </c>
      <c r="K27">
        <v>12816539.997280899</v>
      </c>
      <c r="L27">
        <v>0</v>
      </c>
      <c r="M27">
        <v>0.86083912349249803</v>
      </c>
      <c r="N27">
        <v>2589261.2840925702</v>
      </c>
      <c r="O27">
        <v>3.8685247735811901</v>
      </c>
      <c r="P27">
        <v>31883.668149583798</v>
      </c>
      <c r="Q27">
        <v>7.3626997440052397</v>
      </c>
      <c r="R27">
        <v>26.479051843437301</v>
      </c>
      <c r="S27">
        <v>3.9348835826877502</v>
      </c>
      <c r="T27">
        <v>0</v>
      </c>
      <c r="U27">
        <v>0</v>
      </c>
      <c r="V27">
        <v>4.3834546669624802E-2</v>
      </c>
      <c r="W27">
        <v>0</v>
      </c>
      <c r="X27">
        <v>29724391.006643198</v>
      </c>
      <c r="Y27">
        <v>0</v>
      </c>
      <c r="Z27" s="4">
        <v>742510.59325941396</v>
      </c>
      <c r="AA27">
        <v>1590617.36225095</v>
      </c>
      <c r="AB27" s="4">
        <v>16900750.026929099</v>
      </c>
      <c r="AC27">
        <v>1620374.7856145501</v>
      </c>
      <c r="AD27" s="4">
        <v>1050458.0207323499</v>
      </c>
      <c r="AE27">
        <v>-2216879.6192524098</v>
      </c>
      <c r="AF27" s="4">
        <v>-268173.40874656203</v>
      </c>
      <c r="AG27">
        <v>0</v>
      </c>
      <c r="AH27" s="4">
        <v>0</v>
      </c>
      <c r="AI27">
        <v>0</v>
      </c>
      <c r="AJ27" s="4">
        <v>0</v>
      </c>
      <c r="AK27">
        <v>49144048.767430604</v>
      </c>
      <c r="AL27" s="4">
        <v>49907978.467285797</v>
      </c>
      <c r="AM27">
        <v>34255941.376714401</v>
      </c>
      <c r="AN27" s="4">
        <v>0</v>
      </c>
      <c r="AO27">
        <v>84163919.844000295</v>
      </c>
      <c r="AP27" s="4"/>
      <c r="AR27" s="4"/>
      <c r="AT27" s="4"/>
      <c r="AV27" s="4"/>
      <c r="AX27" s="4"/>
      <c r="AZ27" s="4"/>
      <c r="BC27" s="4"/>
      <c r="BE27" s="4"/>
      <c r="BG27" s="4"/>
      <c r="BH27"/>
      <c r="BI27"/>
      <c r="BJ27"/>
      <c r="BK27"/>
      <c r="BL27"/>
      <c r="BM27"/>
    </row>
    <row r="28" spans="1:65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749156601.24199998</v>
      </c>
      <c r="F28">
        <v>929130685.85699999</v>
      </c>
      <c r="G28">
        <v>856965294.47299898</v>
      </c>
      <c r="H28">
        <v>-72165391.384000301</v>
      </c>
      <c r="I28">
        <v>830504537.15334296</v>
      </c>
      <c r="J28">
        <v>-71863677.984671906</v>
      </c>
      <c r="K28">
        <v>12427219.963787099</v>
      </c>
      <c r="L28">
        <v>0</v>
      </c>
      <c r="M28">
        <v>0.97674734307955102</v>
      </c>
      <c r="N28">
        <v>2571419.07525759</v>
      </c>
      <c r="O28">
        <v>2.8130915593952399</v>
      </c>
      <c r="P28">
        <v>30258.339079519901</v>
      </c>
      <c r="Q28">
        <v>7.3732787676774896</v>
      </c>
      <c r="R28">
        <v>25.9607518217971</v>
      </c>
      <c r="S28">
        <v>4.1642937618501197</v>
      </c>
      <c r="T28">
        <v>0</v>
      </c>
      <c r="U28">
        <v>0</v>
      </c>
      <c r="V28">
        <v>4.3834546669624802E-2</v>
      </c>
      <c r="W28">
        <v>0</v>
      </c>
      <c r="X28">
        <v>-11789137.307124</v>
      </c>
      <c r="Y28">
        <v>0</v>
      </c>
      <c r="Z28" s="4">
        <v>-19427903.670674201</v>
      </c>
      <c r="AA28">
        <v>-1259772.9202960399</v>
      </c>
      <c r="AB28" s="4">
        <v>-48946795.373934299</v>
      </c>
      <c r="AC28">
        <v>11587626.933859199</v>
      </c>
      <c r="AD28" s="4">
        <v>201268.30152978899</v>
      </c>
      <c r="AE28">
        <v>-2493744.0146092302</v>
      </c>
      <c r="AF28" s="4">
        <v>-3227326.2953878599</v>
      </c>
      <c r="AG28">
        <v>0</v>
      </c>
      <c r="AH28" s="4">
        <v>0</v>
      </c>
      <c r="AI28">
        <v>0</v>
      </c>
      <c r="AJ28" s="4">
        <v>0</v>
      </c>
      <c r="AK28">
        <v>-75355784.346636698</v>
      </c>
      <c r="AL28" s="4">
        <v>-73534846.621289507</v>
      </c>
      <c r="AM28">
        <v>1369455.23728913</v>
      </c>
      <c r="AN28" s="4">
        <v>0</v>
      </c>
      <c r="AO28">
        <v>-72165391.384000301</v>
      </c>
      <c r="AP28" s="4"/>
      <c r="AR28" s="4"/>
      <c r="AT28" s="4"/>
      <c r="AV28" s="4"/>
      <c r="AX28" s="4"/>
      <c r="AZ28" s="4"/>
      <c r="BC28" s="4"/>
      <c r="BE28" s="4"/>
      <c r="BG28" s="4"/>
      <c r="BH28"/>
      <c r="BI28"/>
      <c r="BJ28"/>
      <c r="BK28"/>
      <c r="BL28"/>
      <c r="BM28"/>
    </row>
    <row r="29" spans="1:65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752145340.45700002</v>
      </c>
      <c r="F29">
        <v>856965294.47299898</v>
      </c>
      <c r="G29">
        <v>850599223.829</v>
      </c>
      <c r="H29">
        <v>-9354809.8589996509</v>
      </c>
      <c r="I29">
        <v>848980018.77442002</v>
      </c>
      <c r="J29">
        <v>14549095.131417301</v>
      </c>
      <c r="K29">
        <v>12090646.237663699</v>
      </c>
      <c r="L29">
        <v>0</v>
      </c>
      <c r="M29">
        <v>0.98360456556040499</v>
      </c>
      <c r="N29">
        <v>2585652.7657399699</v>
      </c>
      <c r="O29">
        <v>3.2714097923274501</v>
      </c>
      <c r="P29">
        <v>29784.262191346501</v>
      </c>
      <c r="Q29">
        <v>7.6029456636710702</v>
      </c>
      <c r="R29">
        <v>25.359151176310998</v>
      </c>
      <c r="S29">
        <v>4.2110858077600097</v>
      </c>
      <c r="T29">
        <v>0</v>
      </c>
      <c r="U29">
        <v>0</v>
      </c>
      <c r="V29">
        <v>4.3660364870501199E-2</v>
      </c>
      <c r="W29">
        <v>0</v>
      </c>
      <c r="X29">
        <v>-10972520.584504399</v>
      </c>
      <c r="Y29">
        <v>0</v>
      </c>
      <c r="Z29" s="4">
        <v>142393.812059427</v>
      </c>
      <c r="AA29">
        <v>2695338.9616503101</v>
      </c>
      <c r="AB29" s="4">
        <v>21805104.252502799</v>
      </c>
      <c r="AC29">
        <v>3122268.3880034499</v>
      </c>
      <c r="AD29" s="4">
        <v>1287825.5565482499</v>
      </c>
      <c r="AE29">
        <v>-2362514.5448092902</v>
      </c>
      <c r="AF29" s="4">
        <v>384713.60813409399</v>
      </c>
      <c r="AG29">
        <v>0</v>
      </c>
      <c r="AH29" s="4">
        <v>0</v>
      </c>
      <c r="AI29">
        <v>0</v>
      </c>
      <c r="AJ29" s="4">
        <v>0</v>
      </c>
      <c r="AK29">
        <v>16102609.4495846</v>
      </c>
      <c r="AL29" s="4">
        <v>16156479.595686</v>
      </c>
      <c r="AM29">
        <v>-25511289.454685699</v>
      </c>
      <c r="AN29" s="4">
        <v>2988739.2149999999</v>
      </c>
      <c r="AO29">
        <v>-6366070.6439996501</v>
      </c>
      <c r="AP29" s="4"/>
      <c r="AR29" s="4"/>
      <c r="AT29" s="4"/>
      <c r="AV29" s="4"/>
      <c r="AX29" s="4"/>
      <c r="AZ29" s="4"/>
      <c r="BC29" s="4"/>
      <c r="BE29" s="4"/>
      <c r="BG29" s="4"/>
      <c r="BH29"/>
      <c r="BI29"/>
      <c r="BJ29"/>
      <c r="BK29"/>
      <c r="BL29"/>
      <c r="BM29"/>
    </row>
    <row r="30" spans="1:65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752145340.45700002</v>
      </c>
      <c r="F30">
        <v>850599223.829</v>
      </c>
      <c r="G30">
        <v>887377025.25100005</v>
      </c>
      <c r="H30">
        <v>36777801.421999902</v>
      </c>
      <c r="I30">
        <v>877162411.56907701</v>
      </c>
      <c r="J30">
        <v>28182392.794656899</v>
      </c>
      <c r="K30">
        <v>11881793.721973199</v>
      </c>
      <c r="L30">
        <v>0</v>
      </c>
      <c r="M30">
        <v>0.95457929833371602</v>
      </c>
      <c r="N30">
        <v>2608150.8369156299</v>
      </c>
      <c r="O30">
        <v>4.0105255967462199</v>
      </c>
      <c r="P30">
        <v>29205.3548856587</v>
      </c>
      <c r="Q30">
        <v>7.8155427071856902</v>
      </c>
      <c r="R30">
        <v>24.9417135766437</v>
      </c>
      <c r="S30">
        <v>4.3001669152803901</v>
      </c>
      <c r="T30">
        <v>0</v>
      </c>
      <c r="U30">
        <v>0</v>
      </c>
      <c r="V30">
        <v>5.8007356628029597E-2</v>
      </c>
      <c r="W30">
        <v>0</v>
      </c>
      <c r="X30">
        <v>-11459347.030861201</v>
      </c>
      <c r="Y30">
        <v>0</v>
      </c>
      <c r="Z30" s="4">
        <v>4261307.5143160503</v>
      </c>
      <c r="AA30">
        <v>2132142.65828571</v>
      </c>
      <c r="AB30" s="4">
        <v>30671371.507507998</v>
      </c>
      <c r="AC30">
        <v>4364678.7928801803</v>
      </c>
      <c r="AD30" s="4">
        <v>977096.57203278597</v>
      </c>
      <c r="AE30">
        <v>-1806968.44871943</v>
      </c>
      <c r="AF30" s="4">
        <v>-1636537.3099313299</v>
      </c>
      <c r="AG30">
        <v>0</v>
      </c>
      <c r="AH30" s="4">
        <v>0</v>
      </c>
      <c r="AI30">
        <v>105126.782622964</v>
      </c>
      <c r="AJ30" s="4">
        <v>0</v>
      </c>
      <c r="AK30">
        <v>27608871.038133599</v>
      </c>
      <c r="AL30" s="4">
        <v>27361181.563932002</v>
      </c>
      <c r="AM30">
        <v>9416619.8580679093</v>
      </c>
      <c r="AN30" s="4">
        <v>0</v>
      </c>
      <c r="AO30">
        <v>36777801.421999902</v>
      </c>
      <c r="AP30" s="4"/>
      <c r="AR30" s="4"/>
      <c r="AT30" s="4"/>
      <c r="AV30" s="4"/>
      <c r="AX30" s="4"/>
      <c r="AZ30" s="4"/>
      <c r="BC30" s="4"/>
      <c r="BE30" s="4"/>
      <c r="BG30" s="4"/>
      <c r="BH30"/>
      <c r="BI30"/>
      <c r="BJ30"/>
      <c r="BK30"/>
      <c r="BL30"/>
      <c r="BM30"/>
    </row>
    <row r="31" spans="1:65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775448625.45700002</v>
      </c>
      <c r="F31">
        <v>887377025.25100005</v>
      </c>
      <c r="G31">
        <v>906400145.222</v>
      </c>
      <c r="H31">
        <v>-4280165.0290003</v>
      </c>
      <c r="I31">
        <v>879529945.75003695</v>
      </c>
      <c r="J31">
        <v>-22532922.463243499</v>
      </c>
      <c r="K31">
        <v>11358280.9123198</v>
      </c>
      <c r="L31">
        <v>0</v>
      </c>
      <c r="M31">
        <v>0.96837776903309702</v>
      </c>
      <c r="N31">
        <v>2608541.9616129799</v>
      </c>
      <c r="O31">
        <v>4.0287340319240297</v>
      </c>
      <c r="P31">
        <v>28897.699035097001</v>
      </c>
      <c r="Q31">
        <v>8.0458224817559607</v>
      </c>
      <c r="R31">
        <v>25.072351009611499</v>
      </c>
      <c r="S31">
        <v>4.2582997070366204</v>
      </c>
      <c r="T31">
        <v>0</v>
      </c>
      <c r="U31">
        <v>0</v>
      </c>
      <c r="V31">
        <v>9.4370689775705702E-2</v>
      </c>
      <c r="W31">
        <v>0</v>
      </c>
      <c r="X31">
        <v>-29869413.853247199</v>
      </c>
      <c r="Y31">
        <v>0</v>
      </c>
      <c r="Z31" s="4">
        <v>-619823.47188610095</v>
      </c>
      <c r="AA31">
        <v>2900360.8681382402</v>
      </c>
      <c r="AB31" s="4">
        <v>652795.36409777706</v>
      </c>
      <c r="AC31">
        <v>2442110.6164089199</v>
      </c>
      <c r="AD31" s="4">
        <v>333562.64144679299</v>
      </c>
      <c r="AE31">
        <v>-455240.60277884197</v>
      </c>
      <c r="AF31" s="4">
        <v>-179088.054094597</v>
      </c>
      <c r="AG31">
        <v>0</v>
      </c>
      <c r="AH31" s="4">
        <v>0</v>
      </c>
      <c r="AI31">
        <v>309957.81883570401</v>
      </c>
      <c r="AJ31" s="4">
        <v>0</v>
      </c>
      <c r="AK31">
        <v>-24484778.673079301</v>
      </c>
      <c r="AL31" s="4">
        <v>-24893187.7955679</v>
      </c>
      <c r="AM31">
        <v>20613022.766567599</v>
      </c>
      <c r="AN31" s="4">
        <v>23303285</v>
      </c>
      <c r="AO31">
        <v>19023119.970999699</v>
      </c>
      <c r="AP31" s="4"/>
      <c r="AR31" s="4"/>
      <c r="AT31" s="4"/>
      <c r="AV31" s="4"/>
      <c r="AX31" s="4"/>
      <c r="AZ31" s="4"/>
      <c r="BC31" s="4"/>
      <c r="BE31" s="4"/>
      <c r="BG31" s="4"/>
      <c r="BH31"/>
      <c r="BI31"/>
      <c r="BJ31"/>
      <c r="BK31"/>
      <c r="BL31"/>
      <c r="BM31"/>
    </row>
    <row r="32" spans="1:65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775448625.45700002</v>
      </c>
      <c r="F32">
        <v>906400145.222</v>
      </c>
      <c r="G32">
        <v>893199558.35699999</v>
      </c>
      <c r="H32">
        <v>-13200586.8649997</v>
      </c>
      <c r="I32">
        <v>876517635.85389304</v>
      </c>
      <c r="J32">
        <v>-3012309.8961437</v>
      </c>
      <c r="K32">
        <v>11370249.161500501</v>
      </c>
      <c r="L32">
        <v>0</v>
      </c>
      <c r="M32">
        <v>1.00009929446171</v>
      </c>
      <c r="N32">
        <v>2645694.5674562999</v>
      </c>
      <c r="O32">
        <v>3.86997227910993</v>
      </c>
      <c r="P32">
        <v>29051.814710529099</v>
      </c>
      <c r="Q32">
        <v>7.9245680060129997</v>
      </c>
      <c r="R32">
        <v>24.918459570343</v>
      </c>
      <c r="S32">
        <v>4.3343641190579101</v>
      </c>
      <c r="T32">
        <v>0</v>
      </c>
      <c r="U32">
        <v>0</v>
      </c>
      <c r="V32">
        <v>0.15109169940297501</v>
      </c>
      <c r="W32">
        <v>0</v>
      </c>
      <c r="X32">
        <v>6475482.3452941496</v>
      </c>
      <c r="Y32">
        <v>0</v>
      </c>
      <c r="Z32" s="4">
        <v>-4947443.2643290004</v>
      </c>
      <c r="AA32">
        <v>5043488.3326778999</v>
      </c>
      <c r="AB32" s="4">
        <v>-6403353.0264556604</v>
      </c>
      <c r="AC32">
        <v>-1053926.65033846</v>
      </c>
      <c r="AD32" s="4">
        <v>-641835.45313867799</v>
      </c>
      <c r="AE32">
        <v>-888734.27450011601</v>
      </c>
      <c r="AF32" s="4">
        <v>-657850.15194835805</v>
      </c>
      <c r="AG32">
        <v>0</v>
      </c>
      <c r="AH32" s="4">
        <v>0</v>
      </c>
      <c r="AI32">
        <v>392668.81533253199</v>
      </c>
      <c r="AJ32" s="4">
        <v>0</v>
      </c>
      <c r="AK32">
        <v>-2681503.3274056902</v>
      </c>
      <c r="AL32" s="4">
        <v>-2705946.7928493801</v>
      </c>
      <c r="AM32">
        <v>-10494640.072150299</v>
      </c>
      <c r="AN32" s="4">
        <v>0</v>
      </c>
      <c r="AO32">
        <v>-13200586.8649997</v>
      </c>
      <c r="AP32" s="4"/>
      <c r="AR32" s="4"/>
      <c r="AT32" s="4"/>
      <c r="AV32" s="4"/>
      <c r="AX32" s="4"/>
      <c r="AZ32" s="4"/>
      <c r="BC32" s="4"/>
      <c r="BE32" s="4"/>
      <c r="BG32" s="4"/>
      <c r="BH32"/>
      <c r="BI32"/>
      <c r="BJ32"/>
      <c r="BK32"/>
      <c r="BL32"/>
      <c r="BM32"/>
    </row>
    <row r="33" spans="1:65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775448625.45700002</v>
      </c>
      <c r="F33">
        <v>893199558.35699999</v>
      </c>
      <c r="G33">
        <v>890992762.38199997</v>
      </c>
      <c r="H33">
        <v>-2206795.97499975</v>
      </c>
      <c r="I33">
        <v>881961102.43561196</v>
      </c>
      <c r="J33">
        <v>5443466.5817191703</v>
      </c>
      <c r="K33">
        <v>11554363.4303756</v>
      </c>
      <c r="L33">
        <v>0</v>
      </c>
      <c r="M33">
        <v>0.98121906693435301</v>
      </c>
      <c r="N33">
        <v>2682296.1972245602</v>
      </c>
      <c r="O33">
        <v>3.65214180317885</v>
      </c>
      <c r="P33">
        <v>29131.513120949301</v>
      </c>
      <c r="Q33">
        <v>7.8937538157848</v>
      </c>
      <c r="R33">
        <v>24.820953006758199</v>
      </c>
      <c r="S33">
        <v>4.4177181188452002</v>
      </c>
      <c r="T33">
        <v>0.166727350878732</v>
      </c>
      <c r="U33">
        <v>0</v>
      </c>
      <c r="V33">
        <v>0.21200677639103699</v>
      </c>
      <c r="W33">
        <v>0</v>
      </c>
      <c r="X33">
        <v>13569006.1141745</v>
      </c>
      <c r="Y33">
        <v>0</v>
      </c>
      <c r="Z33" s="4">
        <v>2126787.7785173501</v>
      </c>
      <c r="AA33">
        <v>3742018.0224457802</v>
      </c>
      <c r="AB33" s="4">
        <v>-8953221.6955388207</v>
      </c>
      <c r="AC33">
        <v>-804701.265944566</v>
      </c>
      <c r="AD33" s="4">
        <v>-29906.852569377501</v>
      </c>
      <c r="AE33">
        <v>-410705.04398435802</v>
      </c>
      <c r="AF33" s="4">
        <v>-1183223.1747814</v>
      </c>
      <c r="AG33">
        <v>-2803849.7233251701</v>
      </c>
      <c r="AH33" s="4">
        <v>0</v>
      </c>
      <c r="AI33">
        <v>391145.86760853801</v>
      </c>
      <c r="AJ33" s="4">
        <v>0</v>
      </c>
      <c r="AK33">
        <v>5643350.0266025104</v>
      </c>
      <c r="AL33" s="4">
        <v>5535103.0988720702</v>
      </c>
      <c r="AM33">
        <v>-7741899.0738718202</v>
      </c>
      <c r="AN33" s="4">
        <v>0</v>
      </c>
      <c r="AO33">
        <v>-2206795.97499975</v>
      </c>
      <c r="AP33" s="4"/>
      <c r="AR33" s="4"/>
      <c r="AT33" s="4"/>
      <c r="AV33" s="4"/>
      <c r="AX33" s="4"/>
      <c r="AZ33" s="4"/>
      <c r="BC33" s="4"/>
      <c r="BE33" s="4"/>
      <c r="BG33" s="4"/>
      <c r="BH33"/>
      <c r="BI33"/>
      <c r="BJ33"/>
      <c r="BK33"/>
      <c r="BL33"/>
      <c r="BM33"/>
    </row>
    <row r="34" spans="1:65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775448625.45700002</v>
      </c>
      <c r="F34">
        <v>890992762.38199997</v>
      </c>
      <c r="G34">
        <v>867794939.63800001</v>
      </c>
      <c r="H34">
        <v>-23197822.7440001</v>
      </c>
      <c r="I34">
        <v>835520291.09456897</v>
      </c>
      <c r="J34">
        <v>-46440811.341043197</v>
      </c>
      <c r="K34">
        <v>11911751.741487</v>
      </c>
      <c r="L34">
        <v>0</v>
      </c>
      <c r="M34">
        <v>0.99326200956785604</v>
      </c>
      <c r="N34">
        <v>2719853.6225718502</v>
      </c>
      <c r="O34">
        <v>2.6848773863261401</v>
      </c>
      <c r="P34">
        <v>30324.971521286599</v>
      </c>
      <c r="Q34">
        <v>7.7334069133957</v>
      </c>
      <c r="R34">
        <v>24.734821550195399</v>
      </c>
      <c r="S34">
        <v>4.5959458098665804</v>
      </c>
      <c r="T34">
        <v>0.99830535839659795</v>
      </c>
      <c r="U34">
        <v>0</v>
      </c>
      <c r="V34">
        <v>0.45789560551318398</v>
      </c>
      <c r="W34">
        <v>0</v>
      </c>
      <c r="X34">
        <v>22953848.064684801</v>
      </c>
      <c r="Y34">
        <v>0</v>
      </c>
      <c r="Z34" s="4">
        <v>-2758363.4126592898</v>
      </c>
      <c r="AA34">
        <v>3676778.3109663799</v>
      </c>
      <c r="AB34" s="4">
        <v>-45027790.8156377</v>
      </c>
      <c r="AC34">
        <v>-8054771.30611955</v>
      </c>
      <c r="AD34" s="4">
        <v>-952192.040120263</v>
      </c>
      <c r="AE34">
        <v>-358942.27729708102</v>
      </c>
      <c r="AF34" s="4">
        <v>-2113361.5411358201</v>
      </c>
      <c r="AG34">
        <v>-14875816.1797821</v>
      </c>
      <c r="AH34" s="4">
        <v>0</v>
      </c>
      <c r="AI34">
        <v>1483441.7413650099</v>
      </c>
      <c r="AJ34" s="4">
        <v>0</v>
      </c>
      <c r="AK34">
        <v>-46027169.455735601</v>
      </c>
      <c r="AL34" s="4">
        <v>-46696452.609970897</v>
      </c>
      <c r="AM34">
        <v>23498629.865970701</v>
      </c>
      <c r="AN34" s="4">
        <v>0</v>
      </c>
      <c r="AO34">
        <v>-23197822.7440001</v>
      </c>
      <c r="AP34" s="4"/>
      <c r="AR34" s="4"/>
      <c r="AT34" s="4"/>
      <c r="AV34" s="4"/>
      <c r="AX34" s="4"/>
      <c r="AZ34" s="4"/>
      <c r="BC34" s="4"/>
      <c r="BE34" s="4"/>
      <c r="BG34" s="4"/>
      <c r="BH34"/>
      <c r="BI34"/>
      <c r="BJ34"/>
      <c r="BK34"/>
      <c r="BL34"/>
      <c r="BM34"/>
    </row>
    <row r="35" spans="1:65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775448625.45700002</v>
      </c>
      <c r="F35">
        <v>867794939.63800001</v>
      </c>
      <c r="G35">
        <v>827843026.51400006</v>
      </c>
      <c r="H35">
        <v>-39951913.124000102</v>
      </c>
      <c r="I35">
        <v>817841155.88985002</v>
      </c>
      <c r="J35">
        <v>-17679135.204718702</v>
      </c>
      <c r="K35">
        <v>12368072.710978299</v>
      </c>
      <c r="L35">
        <v>0</v>
      </c>
      <c r="M35">
        <v>1.0152272503755599</v>
      </c>
      <c r="N35">
        <v>2756394.45197496</v>
      </c>
      <c r="O35">
        <v>2.3799278628998199</v>
      </c>
      <c r="P35">
        <v>31205.497571645799</v>
      </c>
      <c r="Q35">
        <v>7.5137978817522599</v>
      </c>
      <c r="R35">
        <v>24.6348192948942</v>
      </c>
      <c r="S35">
        <v>5.1233644025598997</v>
      </c>
      <c r="T35">
        <v>1.9230076737323301</v>
      </c>
      <c r="U35">
        <v>0</v>
      </c>
      <c r="V35">
        <v>0.61810277179294304</v>
      </c>
      <c r="W35">
        <v>0</v>
      </c>
      <c r="X35">
        <v>25402130.2746168</v>
      </c>
      <c r="Y35">
        <v>0</v>
      </c>
      <c r="Z35" s="4">
        <v>-2724140.3848106102</v>
      </c>
      <c r="AA35">
        <v>3447545.8884423799</v>
      </c>
      <c r="AB35" s="4">
        <v>-16257325.621996799</v>
      </c>
      <c r="AC35">
        <v>-5315814.3198332796</v>
      </c>
      <c r="AD35" s="4">
        <v>-635145.47969026898</v>
      </c>
      <c r="AE35">
        <v>-406911.27246275998</v>
      </c>
      <c r="AF35" s="4">
        <v>-6129796.8752431097</v>
      </c>
      <c r="AG35">
        <v>-16646057.8215637</v>
      </c>
      <c r="AH35" s="4">
        <v>0</v>
      </c>
      <c r="AI35">
        <v>1018081.5284764</v>
      </c>
      <c r="AJ35" s="4">
        <v>0</v>
      </c>
      <c r="AK35">
        <v>-18247434.084064901</v>
      </c>
      <c r="AL35" s="4">
        <v>-18531552.406502299</v>
      </c>
      <c r="AM35">
        <v>-21420360.717497699</v>
      </c>
      <c r="AN35" s="4">
        <v>0</v>
      </c>
      <c r="AO35">
        <v>-39951913.124000102</v>
      </c>
      <c r="AP35" s="4"/>
      <c r="AR35" s="4"/>
      <c r="AT35" s="4"/>
      <c r="AV35" s="4"/>
      <c r="AX35" s="4"/>
      <c r="AZ35" s="4"/>
      <c r="BC35" s="4"/>
      <c r="BE35" s="4"/>
      <c r="BG35" s="4"/>
      <c r="BH35"/>
      <c r="BI35"/>
      <c r="BJ35"/>
      <c r="BK35"/>
      <c r="BL35"/>
      <c r="BM35"/>
    </row>
    <row r="36" spans="1:65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775448625.45700002</v>
      </c>
      <c r="F36">
        <v>827843026.51400006</v>
      </c>
      <c r="G36">
        <v>796520522.53499997</v>
      </c>
      <c r="H36">
        <v>-31322503.978999998</v>
      </c>
      <c r="I36">
        <v>822050848.44079006</v>
      </c>
      <c r="J36">
        <v>4209692.5509392703</v>
      </c>
      <c r="K36">
        <v>12559035.1033826</v>
      </c>
      <c r="L36">
        <v>0</v>
      </c>
      <c r="M36">
        <v>1.0147422761223499</v>
      </c>
      <c r="N36">
        <v>2796532.62394029</v>
      </c>
      <c r="O36">
        <v>2.5928677426074298</v>
      </c>
      <c r="P36">
        <v>31344.8205816064</v>
      </c>
      <c r="Q36">
        <v>7.2850976285108304</v>
      </c>
      <c r="R36">
        <v>24.488345138895799</v>
      </c>
      <c r="S36">
        <v>5.30499429579337</v>
      </c>
      <c r="T36">
        <v>2.8547512809393099</v>
      </c>
      <c r="U36">
        <v>0</v>
      </c>
      <c r="V36">
        <v>0.713323335859949</v>
      </c>
      <c r="W36">
        <v>0</v>
      </c>
      <c r="X36">
        <v>9091509.5892509893</v>
      </c>
      <c r="Y36">
        <v>0</v>
      </c>
      <c r="Z36" s="4">
        <v>1135604.9646060399</v>
      </c>
      <c r="AA36">
        <v>3490219.1028146702</v>
      </c>
      <c r="AB36" s="4">
        <v>11238188.4692821</v>
      </c>
      <c r="AC36">
        <v>-1036161.17875245</v>
      </c>
      <c r="AD36" s="4">
        <v>-1210395.8759628001</v>
      </c>
      <c r="AE36">
        <v>-544331.84315575298</v>
      </c>
      <c r="AF36" s="4">
        <v>-2407519.0201201099</v>
      </c>
      <c r="AG36">
        <v>-15985762.161765501</v>
      </c>
      <c r="AH36" s="4">
        <v>0</v>
      </c>
      <c r="AI36">
        <v>751663.48829591495</v>
      </c>
      <c r="AJ36" s="4">
        <v>0</v>
      </c>
      <c r="AK36">
        <v>4523015.5344930999</v>
      </c>
      <c r="AL36" s="4">
        <v>4115924.2368407999</v>
      </c>
      <c r="AM36">
        <v>-35438428.215840802</v>
      </c>
      <c r="AN36" s="4">
        <v>0</v>
      </c>
      <c r="AO36">
        <v>-31322503.978999998</v>
      </c>
      <c r="AP36" s="4"/>
      <c r="AR36" s="4"/>
      <c r="AT36" s="4"/>
      <c r="AV36" s="4"/>
      <c r="AX36" s="4"/>
      <c r="AZ36" s="4"/>
      <c r="BC36" s="4"/>
      <c r="BE36" s="4"/>
      <c r="BG36" s="4"/>
      <c r="BH36"/>
      <c r="BI36"/>
      <c r="BJ36"/>
      <c r="BK36"/>
      <c r="BL36"/>
      <c r="BM36"/>
    </row>
    <row r="37" spans="1:65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775448625.45700002</v>
      </c>
      <c r="F37">
        <v>796520522.53499997</v>
      </c>
      <c r="G37">
        <v>777066489.91799998</v>
      </c>
      <c r="H37">
        <v>-19454032.616999701</v>
      </c>
      <c r="I37">
        <v>817993531.09294796</v>
      </c>
      <c r="J37">
        <v>-4057317.34784126</v>
      </c>
      <c r="K37">
        <v>12926376.2767673</v>
      </c>
      <c r="L37">
        <v>0</v>
      </c>
      <c r="M37">
        <v>1.01158113598444</v>
      </c>
      <c r="N37">
        <v>2831974.88319956</v>
      </c>
      <c r="O37">
        <v>2.8711119765743698</v>
      </c>
      <c r="P37">
        <v>31766.001775600002</v>
      </c>
      <c r="Q37">
        <v>7.0639771945317396</v>
      </c>
      <c r="R37">
        <v>24.358774079004998</v>
      </c>
      <c r="S37">
        <v>5.5730713638918097</v>
      </c>
      <c r="T37">
        <v>3.8439639705677502</v>
      </c>
      <c r="U37">
        <v>0</v>
      </c>
      <c r="V37">
        <v>0.81569033299946703</v>
      </c>
      <c r="W37">
        <v>0.45733805234098701</v>
      </c>
      <c r="X37">
        <v>12500004.8615118</v>
      </c>
      <c r="Y37">
        <v>0</v>
      </c>
      <c r="Z37" s="4">
        <v>1698664.48509962</v>
      </c>
      <c r="AA37">
        <v>3071468.8503086399</v>
      </c>
      <c r="AB37" s="4">
        <v>13094552.0393658</v>
      </c>
      <c r="AC37">
        <v>-2467184.2646407499</v>
      </c>
      <c r="AD37" s="4">
        <v>-1000037.96204204</v>
      </c>
      <c r="AE37">
        <v>-474642.22148841497</v>
      </c>
      <c r="AF37" s="4">
        <v>-3136228.0278940098</v>
      </c>
      <c r="AG37">
        <v>-16450215.0663536</v>
      </c>
      <c r="AH37" s="4">
        <v>0</v>
      </c>
      <c r="AI37">
        <v>715396.88584254705</v>
      </c>
      <c r="AJ37" s="4">
        <v>-11616078.220317701</v>
      </c>
      <c r="AK37">
        <v>-4064298.6406081701</v>
      </c>
      <c r="AL37" s="4">
        <v>-4597306.3469344201</v>
      </c>
      <c r="AM37">
        <v>-14856726.2700653</v>
      </c>
      <c r="AN37" s="4">
        <v>0</v>
      </c>
      <c r="AO37">
        <v>-19454032.616999701</v>
      </c>
      <c r="AP37" s="4"/>
      <c r="AR37" s="4"/>
      <c r="AT37" s="4"/>
      <c r="AV37" s="4"/>
      <c r="AX37" s="4"/>
      <c r="AZ37" s="4"/>
      <c r="BC37" s="4"/>
      <c r="BE37" s="4"/>
      <c r="BG37" s="4"/>
      <c r="BH37"/>
      <c r="BI37"/>
      <c r="BJ37"/>
      <c r="BK37"/>
      <c r="BL37"/>
      <c r="BM37"/>
    </row>
    <row r="38" spans="1:65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113583597.64120001</v>
      </c>
      <c r="F38">
        <v>0</v>
      </c>
      <c r="G38">
        <v>113583597.64120001</v>
      </c>
      <c r="H38">
        <v>0</v>
      </c>
      <c r="I38">
        <v>108773820.82780799</v>
      </c>
      <c r="J38">
        <v>0</v>
      </c>
      <c r="K38">
        <v>2326704.3475399101</v>
      </c>
      <c r="L38">
        <v>0</v>
      </c>
      <c r="M38">
        <v>0.95833137426441695</v>
      </c>
      <c r="N38">
        <v>623021.88237481995</v>
      </c>
      <c r="O38">
        <v>1.9347897205278799</v>
      </c>
      <c r="P38">
        <v>34375.190121484498</v>
      </c>
      <c r="Q38">
        <v>6.6257865686049602</v>
      </c>
      <c r="R38">
        <v>20.447701739103302</v>
      </c>
      <c r="S38">
        <v>3.29615425837875</v>
      </c>
      <c r="T38">
        <v>0</v>
      </c>
      <c r="U38">
        <v>0</v>
      </c>
      <c r="V38">
        <v>2.4965189154841701E-2</v>
      </c>
      <c r="W38">
        <v>0</v>
      </c>
      <c r="X38">
        <v>0</v>
      </c>
      <c r="Y38">
        <v>0</v>
      </c>
      <c r="Z38" s="4">
        <v>0</v>
      </c>
      <c r="AA38">
        <v>0</v>
      </c>
      <c r="AB38" s="4">
        <v>0</v>
      </c>
      <c r="AC38">
        <v>0</v>
      </c>
      <c r="AD38" s="4">
        <v>0</v>
      </c>
      <c r="AE38">
        <v>0</v>
      </c>
      <c r="AF38" s="4">
        <v>0</v>
      </c>
      <c r="AG38">
        <v>0</v>
      </c>
      <c r="AH38" s="4">
        <v>0</v>
      </c>
      <c r="AI38">
        <v>0</v>
      </c>
      <c r="AJ38" s="4">
        <v>0</v>
      </c>
      <c r="AK38">
        <v>0</v>
      </c>
      <c r="AL38" s="4">
        <v>0</v>
      </c>
      <c r="AM38">
        <v>0</v>
      </c>
      <c r="AN38" s="4">
        <v>113583597.64120001</v>
      </c>
      <c r="AO38">
        <v>113583597.64120001</v>
      </c>
      <c r="AP38" s="4"/>
      <c r="AR38" s="4"/>
      <c r="AT38" s="4"/>
      <c r="AV38" s="4"/>
      <c r="AX38" s="4"/>
      <c r="AZ38" s="4"/>
      <c r="BC38" s="4"/>
      <c r="BE38" s="4"/>
      <c r="BG38" s="4"/>
      <c r="BH38"/>
      <c r="BI38"/>
      <c r="BJ38"/>
      <c r="BK38"/>
      <c r="BL38"/>
      <c r="BM38"/>
    </row>
    <row r="39" spans="1:65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133957511.4131</v>
      </c>
      <c r="F39">
        <v>113583597.64120001</v>
      </c>
      <c r="G39">
        <v>139074874.7464</v>
      </c>
      <c r="H39">
        <v>5117363.3333000001</v>
      </c>
      <c r="I39">
        <v>135293021.34036899</v>
      </c>
      <c r="J39">
        <v>8227227.2494763704</v>
      </c>
      <c r="K39">
        <v>2125294.0083596501</v>
      </c>
      <c r="L39">
        <v>0</v>
      </c>
      <c r="M39">
        <v>0.95177921780737895</v>
      </c>
      <c r="N39">
        <v>604625.612600066</v>
      </c>
      <c r="O39">
        <v>2.1939470728866501</v>
      </c>
      <c r="P39">
        <v>33260.498668935601</v>
      </c>
      <c r="Q39">
        <v>6.6455930889354899</v>
      </c>
      <c r="R39">
        <v>19.717473129170902</v>
      </c>
      <c r="S39">
        <v>3.2654442756786102</v>
      </c>
      <c r="T39">
        <v>0</v>
      </c>
      <c r="U39">
        <v>0</v>
      </c>
      <c r="V39">
        <v>2.1168174670365601E-2</v>
      </c>
      <c r="W39">
        <v>0</v>
      </c>
      <c r="X39">
        <v>3302872.3959969999</v>
      </c>
      <c r="Y39">
        <v>0</v>
      </c>
      <c r="Z39" s="4">
        <v>1036723.97192272</v>
      </c>
      <c r="AA39">
        <v>1018330.23551407</v>
      </c>
      <c r="AB39" s="4">
        <v>2103500.8645047499</v>
      </c>
      <c r="AC39">
        <v>905462.90488422301</v>
      </c>
      <c r="AD39" s="4">
        <v>94823.151807511793</v>
      </c>
      <c r="AE39">
        <v>-637596.27937648003</v>
      </c>
      <c r="AF39" s="4">
        <v>0</v>
      </c>
      <c r="AG39">
        <v>0</v>
      </c>
      <c r="AH39" s="4">
        <v>0</v>
      </c>
      <c r="AI39">
        <v>0</v>
      </c>
      <c r="AJ39" s="4">
        <v>0</v>
      </c>
      <c r="AK39">
        <v>7824117.2452538004</v>
      </c>
      <c r="AL39" s="4">
        <v>9031765.8694997504</v>
      </c>
      <c r="AM39">
        <v>-3914402.5361997401</v>
      </c>
      <c r="AN39" s="4">
        <v>20373913.771899901</v>
      </c>
      <c r="AO39">
        <v>25491277.1052</v>
      </c>
      <c r="AP39" s="4"/>
      <c r="AR39" s="4"/>
      <c r="AT39" s="4"/>
      <c r="AV39" s="4"/>
      <c r="AX39" s="4"/>
      <c r="AZ39" s="4"/>
      <c r="BC39" s="4"/>
      <c r="BE39" s="4"/>
      <c r="BG39" s="4"/>
      <c r="BH39"/>
      <c r="BI39"/>
      <c r="BJ39"/>
      <c r="BK39"/>
      <c r="BL39"/>
      <c r="BM39"/>
    </row>
    <row r="40" spans="1:65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163114826.1383</v>
      </c>
      <c r="F40">
        <v>138048536.7464</v>
      </c>
      <c r="G40">
        <v>162359117.5756</v>
      </c>
      <c r="H40">
        <v>-5873071.89600001</v>
      </c>
      <c r="I40">
        <v>164428860.01712999</v>
      </c>
      <c r="J40">
        <v>3031912.2425666898</v>
      </c>
      <c r="K40">
        <v>2094975.9007806799</v>
      </c>
      <c r="L40">
        <v>0</v>
      </c>
      <c r="M40">
        <v>1.01189940728556</v>
      </c>
      <c r="N40">
        <v>597829.16235447105</v>
      </c>
      <c r="O40">
        <v>2.4952569232050599</v>
      </c>
      <c r="P40">
        <v>31142.247698958301</v>
      </c>
      <c r="Q40">
        <v>6.6727755481837203</v>
      </c>
      <c r="R40">
        <v>19.249824743657399</v>
      </c>
      <c r="S40">
        <v>3.2363585469371801</v>
      </c>
      <c r="T40">
        <v>0</v>
      </c>
      <c r="U40">
        <v>0</v>
      </c>
      <c r="V40">
        <v>1.73842934277216E-2</v>
      </c>
      <c r="W40">
        <v>0</v>
      </c>
      <c r="X40">
        <v>-2451621.6165441899</v>
      </c>
      <c r="Y40">
        <v>0</v>
      </c>
      <c r="Z40" s="4">
        <v>-1640221.7664165101</v>
      </c>
      <c r="AA40">
        <v>1477781.5656242201</v>
      </c>
      <c r="AB40" s="4">
        <v>2955291.3064108398</v>
      </c>
      <c r="AC40">
        <v>1447666.8046680901</v>
      </c>
      <c r="AD40" s="4">
        <v>78718.222234178495</v>
      </c>
      <c r="AE40">
        <v>-680476.77963402902</v>
      </c>
      <c r="AF40" s="4">
        <v>0</v>
      </c>
      <c r="AG40">
        <v>0</v>
      </c>
      <c r="AH40" s="4">
        <v>0</v>
      </c>
      <c r="AI40">
        <v>0</v>
      </c>
      <c r="AJ40" s="4">
        <v>0</v>
      </c>
      <c r="AK40">
        <v>1187137.7363426001</v>
      </c>
      <c r="AL40" s="4">
        <v>2187349.41105098</v>
      </c>
      <c r="AM40">
        <v>-8060421.3070510002</v>
      </c>
      <c r="AN40" s="4">
        <v>30183652.725200001</v>
      </c>
      <c r="AO40">
        <v>24310580.829199899</v>
      </c>
      <c r="AP40" s="4"/>
      <c r="AR40" s="4"/>
      <c r="AT40" s="4"/>
      <c r="AV40" s="4"/>
      <c r="AX40" s="4"/>
      <c r="AZ40" s="4"/>
      <c r="BC40" s="4"/>
      <c r="BE40" s="4"/>
      <c r="BG40" s="4"/>
      <c r="BH40"/>
      <c r="BI40"/>
      <c r="BJ40"/>
      <c r="BK40"/>
      <c r="BL40"/>
      <c r="BM40"/>
    </row>
    <row r="41" spans="1:65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180324689.3863</v>
      </c>
      <c r="F41">
        <v>162359117.5756</v>
      </c>
      <c r="G41">
        <v>190571347.61199999</v>
      </c>
      <c r="H41">
        <v>11002366.7884</v>
      </c>
      <c r="I41">
        <v>194309513.34878901</v>
      </c>
      <c r="J41">
        <v>13736209.204816099</v>
      </c>
      <c r="K41">
        <v>2124234.2081326102</v>
      </c>
      <c r="L41">
        <v>0</v>
      </c>
      <c r="M41">
        <v>0.90452807612017905</v>
      </c>
      <c r="N41">
        <v>637607.84840552602</v>
      </c>
      <c r="O41">
        <v>2.9750845112675499</v>
      </c>
      <c r="P41">
        <v>29809.049499526998</v>
      </c>
      <c r="Q41">
        <v>6.8342028674472903</v>
      </c>
      <c r="R41">
        <v>18.515054139739799</v>
      </c>
      <c r="S41">
        <v>3.1973694101522399</v>
      </c>
      <c r="T41">
        <v>0</v>
      </c>
      <c r="U41">
        <v>0</v>
      </c>
      <c r="V41">
        <v>1.57251678050883E-2</v>
      </c>
      <c r="W41">
        <v>0</v>
      </c>
      <c r="X41">
        <v>5007678.8382494999</v>
      </c>
      <c r="Y41">
        <v>0</v>
      </c>
      <c r="Z41" s="4">
        <v>1211818.9809590101</v>
      </c>
      <c r="AA41">
        <v>1789824.2427547099</v>
      </c>
      <c r="AB41" s="4">
        <v>4644933.62698125</v>
      </c>
      <c r="AC41">
        <v>1608600.26264831</v>
      </c>
      <c r="AD41" s="4">
        <v>164277.253787383</v>
      </c>
      <c r="AE41">
        <v>-693891.26683688804</v>
      </c>
      <c r="AF41" s="4">
        <v>0</v>
      </c>
      <c r="AG41">
        <v>0</v>
      </c>
      <c r="AH41" s="4">
        <v>0</v>
      </c>
      <c r="AI41">
        <v>0</v>
      </c>
      <c r="AJ41" s="4">
        <v>0</v>
      </c>
      <c r="AK41">
        <v>13733241.938543299</v>
      </c>
      <c r="AL41" s="4">
        <v>15453743.572691999</v>
      </c>
      <c r="AM41">
        <v>-4451376.7842919901</v>
      </c>
      <c r="AN41" s="4">
        <v>17209863.247999899</v>
      </c>
      <c r="AO41">
        <v>28212230.036400001</v>
      </c>
      <c r="AP41" s="4"/>
      <c r="AR41" s="4"/>
      <c r="AT41" s="4"/>
      <c r="AV41" s="4"/>
      <c r="AX41" s="4"/>
      <c r="AZ41" s="4"/>
      <c r="BC41" s="4"/>
      <c r="BE41" s="4"/>
      <c r="BG41" s="4"/>
      <c r="BH41"/>
      <c r="BI41"/>
      <c r="BJ41"/>
      <c r="BK41"/>
      <c r="BL41"/>
      <c r="BM41"/>
    </row>
    <row r="42" spans="1:65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194257641.52399999</v>
      </c>
      <c r="F42">
        <v>190571347.61199999</v>
      </c>
      <c r="G42">
        <v>221173784.24860001</v>
      </c>
      <c r="H42">
        <v>16669484.4989</v>
      </c>
      <c r="I42">
        <v>226063170.069388</v>
      </c>
      <c r="J42">
        <v>17084439.4288931</v>
      </c>
      <c r="K42">
        <v>2082009.4734849201</v>
      </c>
      <c r="L42">
        <v>0</v>
      </c>
      <c r="M42">
        <v>0.90541898723832703</v>
      </c>
      <c r="N42">
        <v>638297.89326959103</v>
      </c>
      <c r="O42">
        <v>3.2590868334011098</v>
      </c>
      <c r="P42">
        <v>28017.942452547399</v>
      </c>
      <c r="Q42">
        <v>7.0158548565906598</v>
      </c>
      <c r="R42">
        <v>16.934235661849002</v>
      </c>
      <c r="S42">
        <v>3.5970609972608498</v>
      </c>
      <c r="T42">
        <v>0</v>
      </c>
      <c r="U42">
        <v>0</v>
      </c>
      <c r="V42">
        <v>1.4597294488668301E-2</v>
      </c>
      <c r="W42">
        <v>0</v>
      </c>
      <c r="X42">
        <v>10094317.985574501</v>
      </c>
      <c r="Y42">
        <v>0</v>
      </c>
      <c r="Z42" s="4">
        <v>-440930.12440048897</v>
      </c>
      <c r="AA42">
        <v>2384575.3629987901</v>
      </c>
      <c r="AB42" s="4">
        <v>2938829.0404276298</v>
      </c>
      <c r="AC42">
        <v>2723148.1584081799</v>
      </c>
      <c r="AD42" s="4">
        <v>182332.47690864099</v>
      </c>
      <c r="AE42">
        <v>-889539.30645603302</v>
      </c>
      <c r="AF42" s="4">
        <v>-946022.89268907497</v>
      </c>
      <c r="AG42">
        <v>0</v>
      </c>
      <c r="AH42" s="4">
        <v>0</v>
      </c>
      <c r="AI42">
        <v>0</v>
      </c>
      <c r="AJ42" s="4">
        <v>0</v>
      </c>
      <c r="AK42">
        <v>16046710.7007722</v>
      </c>
      <c r="AL42" s="4">
        <v>16693019.9384523</v>
      </c>
      <c r="AM42">
        <v>-23535.439552346801</v>
      </c>
      <c r="AN42" s="4">
        <v>13932952.1376999</v>
      </c>
      <c r="AO42">
        <v>30602436.636599999</v>
      </c>
      <c r="AP42" s="4"/>
      <c r="AR42" s="4"/>
      <c r="AT42" s="4"/>
      <c r="AV42" s="4"/>
      <c r="AX42" s="4"/>
      <c r="AZ42" s="4"/>
      <c r="BC42" s="4"/>
      <c r="BE42" s="4"/>
      <c r="BG42" s="4"/>
      <c r="BH42"/>
      <c r="BI42"/>
      <c r="BJ42"/>
      <c r="BK42"/>
      <c r="BL42"/>
      <c r="BM42"/>
    </row>
    <row r="43" spans="1:65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207728770.99529999</v>
      </c>
      <c r="F43">
        <v>221173784.24860001</v>
      </c>
      <c r="G43">
        <v>242565052.42160001</v>
      </c>
      <c r="H43">
        <v>7920138.7016999796</v>
      </c>
      <c r="I43">
        <v>252001046.07425499</v>
      </c>
      <c r="J43">
        <v>9283566.2025447004</v>
      </c>
      <c r="K43">
        <v>2063743.4599725101</v>
      </c>
      <c r="L43">
        <v>0</v>
      </c>
      <c r="M43">
        <v>0.88613113262945398</v>
      </c>
      <c r="N43">
        <v>628580.19441832404</v>
      </c>
      <c r="O43">
        <v>3.4333456523739398</v>
      </c>
      <c r="P43">
        <v>28289.459619668</v>
      </c>
      <c r="Q43">
        <v>7.0044141872233503</v>
      </c>
      <c r="R43">
        <v>16.118240167140598</v>
      </c>
      <c r="S43">
        <v>3.6342263992497199</v>
      </c>
      <c r="T43">
        <v>0</v>
      </c>
      <c r="U43">
        <v>0</v>
      </c>
      <c r="V43">
        <v>1.3650665656054699E-2</v>
      </c>
      <c r="W43">
        <v>0</v>
      </c>
      <c r="X43">
        <v>7768248.4073744398</v>
      </c>
      <c r="Y43">
        <v>0</v>
      </c>
      <c r="Z43" s="4">
        <v>148764.35366430899</v>
      </c>
      <c r="AA43">
        <v>870417.66719452897</v>
      </c>
      <c r="AB43" s="4">
        <v>2006172.9141092701</v>
      </c>
      <c r="AC43">
        <v>-602617.59511612495</v>
      </c>
      <c r="AD43" s="4">
        <v>41199.460308557696</v>
      </c>
      <c r="AE43">
        <v>-263297.68189833802</v>
      </c>
      <c r="AF43" s="4">
        <v>-228162.24910140599</v>
      </c>
      <c r="AG43">
        <v>0</v>
      </c>
      <c r="AH43" s="4">
        <v>0</v>
      </c>
      <c r="AI43">
        <v>0</v>
      </c>
      <c r="AJ43" s="4">
        <v>0</v>
      </c>
      <c r="AK43">
        <v>9740725.2765352391</v>
      </c>
      <c r="AL43" s="4">
        <v>9918640.8028878905</v>
      </c>
      <c r="AM43">
        <v>-1998502.10118791</v>
      </c>
      <c r="AN43" s="4">
        <v>13471129.4713</v>
      </c>
      <c r="AO43">
        <v>21391268.1729999</v>
      </c>
      <c r="AP43" s="4"/>
      <c r="AR43" s="4"/>
      <c r="AT43" s="4"/>
      <c r="AV43" s="4"/>
      <c r="AX43" s="4"/>
      <c r="AZ43" s="4"/>
      <c r="BC43" s="4"/>
      <c r="BE43" s="4"/>
      <c r="BG43" s="4"/>
      <c r="BH43"/>
      <c r="BI43"/>
      <c r="BJ43"/>
      <c r="BK43"/>
      <c r="BL43"/>
      <c r="BM43"/>
    </row>
    <row r="44" spans="1:65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217571879.07529899</v>
      </c>
      <c r="F44">
        <v>242565052.42160001</v>
      </c>
      <c r="G44">
        <v>270554407.8064</v>
      </c>
      <c r="H44">
        <v>18146247.3048</v>
      </c>
      <c r="I44">
        <v>273376932.38904798</v>
      </c>
      <c r="J44">
        <v>10733046.287583301</v>
      </c>
      <c r="K44">
        <v>2071994.3367808501</v>
      </c>
      <c r="L44">
        <v>0</v>
      </c>
      <c r="M44">
        <v>0.85715532456619703</v>
      </c>
      <c r="N44">
        <v>627006.513302885</v>
      </c>
      <c r="O44">
        <v>3.8571077557232401</v>
      </c>
      <c r="P44">
        <v>28357.678629183301</v>
      </c>
      <c r="Q44">
        <v>7.0671764182719397</v>
      </c>
      <c r="R44">
        <v>15.708342697133601</v>
      </c>
      <c r="S44">
        <v>3.7268508561537801</v>
      </c>
      <c r="T44">
        <v>0</v>
      </c>
      <c r="U44">
        <v>0</v>
      </c>
      <c r="V44">
        <v>1.30330997372073E-2</v>
      </c>
      <c r="W44">
        <v>0</v>
      </c>
      <c r="X44">
        <v>3402968.8955689101</v>
      </c>
      <c r="Y44">
        <v>0</v>
      </c>
      <c r="Z44" s="4">
        <v>1222977.3580821699</v>
      </c>
      <c r="AA44">
        <v>338187.08205817803</v>
      </c>
      <c r="AB44" s="4">
        <v>4952995.6907850197</v>
      </c>
      <c r="AC44">
        <v>-246514.31620397299</v>
      </c>
      <c r="AD44" s="4">
        <v>57592.7696411203</v>
      </c>
      <c r="AE44">
        <v>-141987.48676076601</v>
      </c>
      <c r="AF44" s="4">
        <v>24341.3326536739</v>
      </c>
      <c r="AG44">
        <v>0</v>
      </c>
      <c r="AH44" s="4">
        <v>0</v>
      </c>
      <c r="AI44">
        <v>0</v>
      </c>
      <c r="AJ44" s="4">
        <v>0</v>
      </c>
      <c r="AK44">
        <v>9610561.3258243501</v>
      </c>
      <c r="AL44" s="4">
        <v>9750823.6505921297</v>
      </c>
      <c r="AM44">
        <v>8395423.6542078592</v>
      </c>
      <c r="AN44" s="4">
        <v>9843108.0800000001</v>
      </c>
      <c r="AO44">
        <v>27989355.384799998</v>
      </c>
      <c r="AP44" s="4"/>
      <c r="AR44" s="4"/>
      <c r="AT44" s="4"/>
      <c r="AV44" s="4"/>
      <c r="AX44" s="4"/>
      <c r="AZ44" s="4"/>
      <c r="BC44" s="4"/>
      <c r="BE44" s="4"/>
      <c r="BG44" s="4"/>
      <c r="BH44"/>
      <c r="BI44"/>
      <c r="BJ44"/>
      <c r="BK44"/>
      <c r="BL44"/>
      <c r="BM44"/>
    </row>
    <row r="45" spans="1:65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221451295.07529899</v>
      </c>
      <c r="F45">
        <v>270554407.8064</v>
      </c>
      <c r="G45">
        <v>277074653.3075</v>
      </c>
      <c r="H45">
        <v>2640829.50109998</v>
      </c>
      <c r="I45">
        <v>272400714.23362899</v>
      </c>
      <c r="J45">
        <v>-5279549.12481145</v>
      </c>
      <c r="K45">
        <v>2088433.8199229699</v>
      </c>
      <c r="L45">
        <v>0</v>
      </c>
      <c r="M45">
        <v>0.89999275900405096</v>
      </c>
      <c r="N45">
        <v>618510.29458672798</v>
      </c>
      <c r="O45">
        <v>2.79128708630176</v>
      </c>
      <c r="P45">
        <v>26994.755207861301</v>
      </c>
      <c r="Q45">
        <v>7.2415423415033402</v>
      </c>
      <c r="R45">
        <v>15.579481953407999</v>
      </c>
      <c r="S45">
        <v>3.70214061464607</v>
      </c>
      <c r="T45">
        <v>0</v>
      </c>
      <c r="U45">
        <v>0</v>
      </c>
      <c r="V45">
        <v>1.28047840001829E-2</v>
      </c>
      <c r="W45">
        <v>0</v>
      </c>
      <c r="X45">
        <v>7492450.58887525</v>
      </c>
      <c r="Y45">
        <v>0</v>
      </c>
      <c r="Z45" s="4">
        <v>-2654282.4473376102</v>
      </c>
      <c r="AA45">
        <v>-372012.76668061502</v>
      </c>
      <c r="AB45" s="4">
        <v>-14470638.4570374</v>
      </c>
      <c r="AC45">
        <v>3273081.1793567198</v>
      </c>
      <c r="AD45" s="4">
        <v>174131.51071056499</v>
      </c>
      <c r="AE45">
        <v>-208434.44306528399</v>
      </c>
      <c r="AF45" s="4">
        <v>147387.85413484101</v>
      </c>
      <c r="AG45">
        <v>0</v>
      </c>
      <c r="AH45" s="4">
        <v>0</v>
      </c>
      <c r="AI45">
        <v>0</v>
      </c>
      <c r="AJ45" s="4">
        <v>0</v>
      </c>
      <c r="AK45">
        <v>-6618316.98104362</v>
      </c>
      <c r="AL45" s="4">
        <v>-7023370.5829930399</v>
      </c>
      <c r="AM45">
        <v>9664200.0840930101</v>
      </c>
      <c r="AN45" s="4">
        <v>3879415.9999999902</v>
      </c>
      <c r="AO45">
        <v>6520245.5010999804</v>
      </c>
      <c r="AP45" s="4"/>
      <c r="AR45" s="4"/>
      <c r="AT45" s="4"/>
      <c r="AV45" s="4"/>
      <c r="AX45" s="4"/>
      <c r="AZ45" s="4"/>
      <c r="BC45" s="4"/>
      <c r="BE45" s="4"/>
      <c r="BG45" s="4"/>
      <c r="BH45"/>
      <c r="BI45"/>
      <c r="BJ45"/>
      <c r="BK45"/>
      <c r="BL45"/>
      <c r="BM45"/>
    </row>
    <row r="46" spans="1:65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221451295.07529899</v>
      </c>
      <c r="F46">
        <v>277074653.3075</v>
      </c>
      <c r="G46">
        <v>278500621.75459999</v>
      </c>
      <c r="H46">
        <v>2248069.00070001</v>
      </c>
      <c r="I46">
        <v>278892117.79379398</v>
      </c>
      <c r="J46">
        <v>7438100.38626792</v>
      </c>
      <c r="K46">
        <v>2053163.19302986</v>
      </c>
      <c r="L46">
        <v>0</v>
      </c>
      <c r="M46">
        <v>0.88499209222618402</v>
      </c>
      <c r="N46">
        <v>625217.51915448997</v>
      </c>
      <c r="O46">
        <v>3.2359598696397298</v>
      </c>
      <c r="P46">
        <v>26840.962793063001</v>
      </c>
      <c r="Q46">
        <v>7.3450784527161002</v>
      </c>
      <c r="R46">
        <v>15.223753784763099</v>
      </c>
      <c r="S46">
        <v>3.9656451338529601</v>
      </c>
      <c r="T46">
        <v>0</v>
      </c>
      <c r="U46">
        <v>0</v>
      </c>
      <c r="V46">
        <v>3.0440413535210199E-2</v>
      </c>
      <c r="W46">
        <v>0</v>
      </c>
      <c r="X46">
        <v>950806.32680805598</v>
      </c>
      <c r="Y46">
        <v>0</v>
      </c>
      <c r="Z46" s="4">
        <v>570722.97064834996</v>
      </c>
      <c r="AA46">
        <v>708684.83193836501</v>
      </c>
      <c r="AB46" s="4">
        <v>7067408.0645817704</v>
      </c>
      <c r="AC46">
        <v>-39666.462811797901</v>
      </c>
      <c r="AD46" s="4">
        <v>315745.290725586</v>
      </c>
      <c r="AE46">
        <v>-327366.07539544499</v>
      </c>
      <c r="AF46" s="4">
        <v>-1239539.28457564</v>
      </c>
      <c r="AG46">
        <v>0</v>
      </c>
      <c r="AH46" s="4">
        <v>0</v>
      </c>
      <c r="AI46">
        <v>32590.121218935601</v>
      </c>
      <c r="AJ46" s="4">
        <v>0</v>
      </c>
      <c r="AK46">
        <v>8039385.7831381802</v>
      </c>
      <c r="AL46" s="4">
        <v>8024511.6320131598</v>
      </c>
      <c r="AM46">
        <v>-5776442.6313131498</v>
      </c>
      <c r="AN46" s="4">
        <v>0</v>
      </c>
      <c r="AO46">
        <v>2248069.00070001</v>
      </c>
      <c r="AP46" s="4"/>
      <c r="AR46" s="4"/>
      <c r="AT46" s="4"/>
      <c r="AV46" s="4"/>
      <c r="AX46" s="4"/>
      <c r="AZ46" s="4"/>
      <c r="BC46" s="4"/>
      <c r="BE46" s="4"/>
      <c r="BG46" s="4"/>
      <c r="BH46"/>
      <c r="BI46"/>
      <c r="BJ46"/>
      <c r="BK46"/>
      <c r="BL46"/>
      <c r="BM46"/>
    </row>
    <row r="47" spans="1:65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222093728.07529899</v>
      </c>
      <c r="F47">
        <v>278500621.75459999</v>
      </c>
      <c r="G47">
        <v>297078310.6911</v>
      </c>
      <c r="H47">
        <v>16946147.936500002</v>
      </c>
      <c r="I47">
        <v>294131745.80470097</v>
      </c>
      <c r="J47">
        <v>13519705.1523706</v>
      </c>
      <c r="K47">
        <v>2037188.86612544</v>
      </c>
      <c r="L47">
        <v>0</v>
      </c>
      <c r="M47">
        <v>0.84736058208184994</v>
      </c>
      <c r="N47">
        <v>628728.28788372199</v>
      </c>
      <c r="O47">
        <v>3.9925578996163398</v>
      </c>
      <c r="P47">
        <v>26692.841098020399</v>
      </c>
      <c r="Q47">
        <v>7.5049826124472201</v>
      </c>
      <c r="R47">
        <v>15.133138979469001</v>
      </c>
      <c r="S47">
        <v>3.8862649599605699</v>
      </c>
      <c r="T47">
        <v>0</v>
      </c>
      <c r="U47">
        <v>0</v>
      </c>
      <c r="V47">
        <v>3.0352360953274898E-2</v>
      </c>
      <c r="W47">
        <v>0</v>
      </c>
      <c r="X47">
        <v>156220.951295868</v>
      </c>
      <c r="Y47">
        <v>0</v>
      </c>
      <c r="Z47" s="4">
        <v>1752383.31554055</v>
      </c>
      <c r="AA47">
        <v>519171.18653361598</v>
      </c>
      <c r="AB47" s="4">
        <v>10156670.814914901</v>
      </c>
      <c r="AC47">
        <v>451027.32946061</v>
      </c>
      <c r="AD47" s="4">
        <v>250892.573946827</v>
      </c>
      <c r="AE47">
        <v>-63387.526036437303</v>
      </c>
      <c r="AF47" s="4">
        <v>442570.63114198903</v>
      </c>
      <c r="AG47">
        <v>0</v>
      </c>
      <c r="AH47" s="4">
        <v>0</v>
      </c>
      <c r="AI47">
        <v>0</v>
      </c>
      <c r="AJ47" s="4">
        <v>0</v>
      </c>
      <c r="AK47">
        <v>13665549.2767979</v>
      </c>
      <c r="AL47" s="4">
        <v>13874303.5731548</v>
      </c>
      <c r="AM47">
        <v>3071844.3633451401</v>
      </c>
      <c r="AN47" s="4">
        <v>642432.99999999895</v>
      </c>
      <c r="AO47">
        <v>17588580.936500002</v>
      </c>
      <c r="AP47" s="4"/>
      <c r="AR47" s="4"/>
      <c r="AT47" s="4"/>
      <c r="AV47" s="4"/>
      <c r="AX47" s="4"/>
      <c r="AZ47" s="4"/>
      <c r="BC47" s="4"/>
      <c r="BE47" s="4"/>
      <c r="BG47" s="4"/>
      <c r="BH47"/>
      <c r="BI47"/>
      <c r="BJ47"/>
      <c r="BK47"/>
      <c r="BL47"/>
      <c r="BM47"/>
    </row>
    <row r="48" spans="1:65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226956724.605299</v>
      </c>
      <c r="F48">
        <v>297078310.6911</v>
      </c>
      <c r="G48">
        <v>307035994.88669997</v>
      </c>
      <c r="H48">
        <v>5094687.6655999096</v>
      </c>
      <c r="I48">
        <v>295019218.699624</v>
      </c>
      <c r="J48">
        <v>-3706914.9661218999</v>
      </c>
      <c r="K48">
        <v>1988034.8285767001</v>
      </c>
      <c r="L48">
        <v>0</v>
      </c>
      <c r="M48">
        <v>0.89166324586486601</v>
      </c>
      <c r="N48">
        <v>630950.78010249604</v>
      </c>
      <c r="O48">
        <v>4.0042552764061599</v>
      </c>
      <c r="P48">
        <v>26266.635295928601</v>
      </c>
      <c r="Q48">
        <v>7.3397507026719397</v>
      </c>
      <c r="R48">
        <v>15.0402357214213</v>
      </c>
      <c r="S48">
        <v>3.85879745211655</v>
      </c>
      <c r="T48">
        <v>0</v>
      </c>
      <c r="U48">
        <v>0</v>
      </c>
      <c r="V48">
        <v>4.1697649701536998E-2</v>
      </c>
      <c r="W48">
        <v>0</v>
      </c>
      <c r="X48">
        <v>-2967971.49844911</v>
      </c>
      <c r="Y48">
        <v>0</v>
      </c>
      <c r="Z48" s="4">
        <v>-1855717.14352638</v>
      </c>
      <c r="AA48">
        <v>733071.99798078998</v>
      </c>
      <c r="AB48" s="4">
        <v>115108.62366054099</v>
      </c>
      <c r="AC48">
        <v>1098259.52461282</v>
      </c>
      <c r="AD48" s="4">
        <v>-223829.77722866501</v>
      </c>
      <c r="AE48">
        <v>-105589.07721217</v>
      </c>
      <c r="AF48" s="4">
        <v>313153.81896115298</v>
      </c>
      <c r="AG48">
        <v>0</v>
      </c>
      <c r="AH48" s="4">
        <v>0</v>
      </c>
      <c r="AI48">
        <v>21158.840338836999</v>
      </c>
      <c r="AJ48" s="4">
        <v>0</v>
      </c>
      <c r="AK48">
        <v>-2872354.6908621802</v>
      </c>
      <c r="AL48" s="4">
        <v>-2796710.7699848399</v>
      </c>
      <c r="AM48">
        <v>7891398.43558475</v>
      </c>
      <c r="AN48" s="4">
        <v>4862996.52999999</v>
      </c>
      <c r="AO48">
        <v>9957684.1955999099</v>
      </c>
      <c r="AP48" s="4"/>
      <c r="AR48" s="4"/>
      <c r="AT48" s="4"/>
      <c r="AV48" s="4"/>
      <c r="AX48" s="4"/>
      <c r="AZ48" s="4"/>
      <c r="BC48" s="4"/>
      <c r="BE48" s="4"/>
      <c r="BG48" s="4"/>
      <c r="BH48"/>
      <c r="BI48"/>
      <c r="BJ48"/>
      <c r="BK48"/>
      <c r="BL48"/>
      <c r="BM48"/>
    </row>
    <row r="49" spans="1:65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228414964.78929999</v>
      </c>
      <c r="F49">
        <v>307035994.88669997</v>
      </c>
      <c r="G49">
        <v>304770126.07450002</v>
      </c>
      <c r="H49">
        <v>-2694836.9961998998</v>
      </c>
      <c r="I49">
        <v>293604688.79290998</v>
      </c>
      <c r="J49">
        <v>-1926773.4543995</v>
      </c>
      <c r="K49">
        <v>1989386.5214547699</v>
      </c>
      <c r="L49">
        <v>0</v>
      </c>
      <c r="M49">
        <v>0.94489349952078405</v>
      </c>
      <c r="N49">
        <v>639665.25648064399</v>
      </c>
      <c r="O49">
        <v>3.83837212705197</v>
      </c>
      <c r="P49">
        <v>26267.8272211861</v>
      </c>
      <c r="Q49">
        <v>7.3773126871837897</v>
      </c>
      <c r="R49">
        <v>14.8520116093257</v>
      </c>
      <c r="S49">
        <v>3.7775062281104899</v>
      </c>
      <c r="T49">
        <v>0</v>
      </c>
      <c r="U49">
        <v>0</v>
      </c>
      <c r="V49">
        <v>4.3816834698340398E-2</v>
      </c>
      <c r="W49">
        <v>0</v>
      </c>
      <c r="X49">
        <v>2156464.4579390301</v>
      </c>
      <c r="Y49">
        <v>0</v>
      </c>
      <c r="Z49" s="4">
        <v>-3724836.3010791801</v>
      </c>
      <c r="AA49">
        <v>1217133.2826975801</v>
      </c>
      <c r="AB49" s="4">
        <v>-2064658.37764313</v>
      </c>
      <c r="AC49">
        <v>110898.13841411901</v>
      </c>
      <c r="AD49" s="4">
        <v>83437.0457041872</v>
      </c>
      <c r="AE49">
        <v>-168378.98454467501</v>
      </c>
      <c r="AF49" s="4">
        <v>503823.28320852801</v>
      </c>
      <c r="AG49">
        <v>0</v>
      </c>
      <c r="AH49" s="4">
        <v>0</v>
      </c>
      <c r="AI49">
        <v>5660.4444201690603</v>
      </c>
      <c r="AJ49" s="4">
        <v>0</v>
      </c>
      <c r="AK49">
        <v>-1880457.0108833599</v>
      </c>
      <c r="AL49" s="4">
        <v>-1856912.3779529801</v>
      </c>
      <c r="AM49">
        <v>-837924.61824691901</v>
      </c>
      <c r="AN49" s="4">
        <v>1458240.1839999901</v>
      </c>
      <c r="AO49">
        <v>-1236596.8121998999</v>
      </c>
      <c r="AP49" s="4"/>
      <c r="AR49" s="4"/>
      <c r="AT49" s="4"/>
      <c r="AV49" s="4"/>
      <c r="AX49" s="4"/>
      <c r="AZ49" s="4"/>
      <c r="BC49" s="4"/>
      <c r="BE49" s="4"/>
      <c r="BG49" s="4"/>
      <c r="BH49"/>
      <c r="BI49"/>
      <c r="BJ49"/>
      <c r="BK49"/>
      <c r="BL49"/>
      <c r="BM49"/>
    </row>
    <row r="50" spans="1:65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228689405.78929999</v>
      </c>
      <c r="F50">
        <v>304770126.07450002</v>
      </c>
      <c r="G50">
        <v>305456054.83660001</v>
      </c>
      <c r="H50">
        <v>-630722.23790002998</v>
      </c>
      <c r="I50">
        <v>297895559.38388699</v>
      </c>
      <c r="J50">
        <v>2984901.03474219</v>
      </c>
      <c r="K50">
        <v>2024322.9381534299</v>
      </c>
      <c r="L50">
        <v>0</v>
      </c>
      <c r="M50">
        <v>0.938119501247622</v>
      </c>
      <c r="N50">
        <v>645626.49550537404</v>
      </c>
      <c r="O50">
        <v>3.6396635705326501</v>
      </c>
      <c r="P50">
        <v>26687.1292731223</v>
      </c>
      <c r="Q50">
        <v>7.38971228313323</v>
      </c>
      <c r="R50">
        <v>14.777472206904999</v>
      </c>
      <c r="S50">
        <v>3.8891413996056299</v>
      </c>
      <c r="T50">
        <v>0</v>
      </c>
      <c r="U50">
        <v>0</v>
      </c>
      <c r="V50">
        <v>6.9346289466120897E-2</v>
      </c>
      <c r="W50">
        <v>0</v>
      </c>
      <c r="X50">
        <v>7188642.6378952404</v>
      </c>
      <c r="Y50">
        <v>0</v>
      </c>
      <c r="Z50" s="4">
        <v>19515.4446617906</v>
      </c>
      <c r="AA50">
        <v>763909.02946992998</v>
      </c>
      <c r="AB50" s="4">
        <v>-3019244.1758427699</v>
      </c>
      <c r="AC50">
        <v>-1130512.15969471</v>
      </c>
      <c r="AD50" s="4">
        <v>986.74943256841004</v>
      </c>
      <c r="AE50">
        <v>-133824.33785155299</v>
      </c>
      <c r="AF50" s="4">
        <v>-745982.14467585995</v>
      </c>
      <c r="AG50">
        <v>0</v>
      </c>
      <c r="AH50" s="4">
        <v>0</v>
      </c>
      <c r="AI50">
        <v>54997.601595595603</v>
      </c>
      <c r="AJ50" s="4">
        <v>0</v>
      </c>
      <c r="AK50">
        <v>2998488.6449902202</v>
      </c>
      <c r="AL50" s="4">
        <v>3021722.2710158899</v>
      </c>
      <c r="AM50">
        <v>-3652444.5089159198</v>
      </c>
      <c r="AN50" s="4">
        <v>274440.99999999901</v>
      </c>
      <c r="AO50">
        <v>-356281.23790002899</v>
      </c>
      <c r="AP50" s="4"/>
      <c r="AR50" s="4"/>
      <c r="AT50" s="4"/>
      <c r="AV50" s="4"/>
      <c r="AX50" s="4"/>
      <c r="AZ50" s="4"/>
      <c r="BC50" s="4"/>
      <c r="BE50" s="4"/>
      <c r="BG50" s="4"/>
      <c r="BH50"/>
      <c r="BI50"/>
      <c r="BJ50"/>
      <c r="BK50"/>
      <c r="BL50"/>
      <c r="BM50"/>
    </row>
    <row r="51" spans="1:65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228689405.78929999</v>
      </c>
      <c r="F51">
        <v>305456054.83660001</v>
      </c>
      <c r="G51">
        <v>294811757.266599</v>
      </c>
      <c r="H51">
        <v>-10644297.5699999</v>
      </c>
      <c r="I51">
        <v>281810706.79170901</v>
      </c>
      <c r="J51">
        <v>-16084852.5921776</v>
      </c>
      <c r="K51">
        <v>2082901.9707244099</v>
      </c>
      <c r="L51">
        <v>0</v>
      </c>
      <c r="M51">
        <v>0.95671593970178403</v>
      </c>
      <c r="N51">
        <v>651396.46174023196</v>
      </c>
      <c r="O51">
        <v>2.6458687354689201</v>
      </c>
      <c r="P51">
        <v>27556.0355344647</v>
      </c>
      <c r="Q51">
        <v>7.1527535163351796</v>
      </c>
      <c r="R51">
        <v>14.6799850199207</v>
      </c>
      <c r="S51">
        <v>3.95729345093249</v>
      </c>
      <c r="T51">
        <v>0.55400253804161004</v>
      </c>
      <c r="U51">
        <v>0</v>
      </c>
      <c r="V51">
        <v>0.12855912459183699</v>
      </c>
      <c r="W51">
        <v>0</v>
      </c>
      <c r="X51">
        <v>6397644.3271653196</v>
      </c>
      <c r="Y51">
        <v>0</v>
      </c>
      <c r="Z51" s="4">
        <v>-1238450.9001258099</v>
      </c>
      <c r="AA51">
        <v>830845.51262056304</v>
      </c>
      <c r="AB51" s="4">
        <v>-16009627.043038899</v>
      </c>
      <c r="AC51">
        <v>-2190519.7970868102</v>
      </c>
      <c r="AD51" s="4">
        <v>-236840.193297669</v>
      </c>
      <c r="AE51">
        <v>-139571.223915554</v>
      </c>
      <c r="AF51" s="4">
        <v>-32290.809530785002</v>
      </c>
      <c r="AG51">
        <v>-3497931.6971998098</v>
      </c>
      <c r="AH51" s="4">
        <v>0</v>
      </c>
      <c r="AI51">
        <v>123700.84861903801</v>
      </c>
      <c r="AJ51" s="4">
        <v>0</v>
      </c>
      <c r="AK51">
        <v>-15993040.9757904</v>
      </c>
      <c r="AL51" s="4">
        <v>-16014320.7925821</v>
      </c>
      <c r="AM51">
        <v>5370023.2225821503</v>
      </c>
      <c r="AN51" s="4">
        <v>0</v>
      </c>
      <c r="AO51">
        <v>-10644297.5699999</v>
      </c>
      <c r="AP51" s="4"/>
      <c r="AR51" s="4"/>
      <c r="AT51" s="4"/>
      <c r="AV51" s="4"/>
      <c r="AX51" s="4"/>
      <c r="AZ51" s="4"/>
      <c r="BC51" s="4"/>
      <c r="BE51" s="4"/>
      <c r="BG51" s="4"/>
      <c r="BH51"/>
      <c r="BI51"/>
      <c r="BJ51"/>
      <c r="BK51"/>
      <c r="BL51"/>
      <c r="BM51"/>
    </row>
    <row r="52" spans="1:65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228835160.44670001</v>
      </c>
      <c r="F52">
        <v>294811757.266599</v>
      </c>
      <c r="G52">
        <v>277028858.0165</v>
      </c>
      <c r="H52">
        <v>-17516175.065899901</v>
      </c>
      <c r="I52">
        <v>270472608.06305802</v>
      </c>
      <c r="J52">
        <v>-11011690.3879006</v>
      </c>
      <c r="K52">
        <v>2122131.8472205801</v>
      </c>
      <c r="L52">
        <v>0</v>
      </c>
      <c r="M52">
        <v>1.0037530588614501</v>
      </c>
      <c r="N52">
        <v>655641.47623551195</v>
      </c>
      <c r="O52">
        <v>2.3529640167498802</v>
      </c>
      <c r="P52">
        <v>27916.8058206936</v>
      </c>
      <c r="Q52">
        <v>7.0892887387580101</v>
      </c>
      <c r="R52">
        <v>14.6245814987972</v>
      </c>
      <c r="S52">
        <v>4.4749264570999898</v>
      </c>
      <c r="T52">
        <v>1.33176535907812</v>
      </c>
      <c r="U52">
        <v>0</v>
      </c>
      <c r="V52">
        <v>0.210167049280444</v>
      </c>
      <c r="W52">
        <v>0</v>
      </c>
      <c r="X52">
        <v>3913169.75986845</v>
      </c>
      <c r="Y52">
        <v>0</v>
      </c>
      <c r="Z52" s="4">
        <v>-3113489.35677364</v>
      </c>
      <c r="AA52">
        <v>787955.15984264796</v>
      </c>
      <c r="AB52" s="4">
        <v>-5268034.7537292698</v>
      </c>
      <c r="AC52">
        <v>-1010600.4039491999</v>
      </c>
      <c r="AD52" s="4">
        <v>-120052.583366843</v>
      </c>
      <c r="AE52">
        <v>-50128.405953704103</v>
      </c>
      <c r="AF52" s="4">
        <v>-2317243.6751481802</v>
      </c>
      <c r="AG52">
        <v>-4711274.3299563304</v>
      </c>
      <c r="AH52" s="4">
        <v>0</v>
      </c>
      <c r="AI52">
        <v>184877.772188679</v>
      </c>
      <c r="AJ52" s="4">
        <v>0</v>
      </c>
      <c r="AK52">
        <v>-11704820.8169774</v>
      </c>
      <c r="AL52" s="4">
        <v>-11506240.7791287</v>
      </c>
      <c r="AM52">
        <v>-6009934.2867712099</v>
      </c>
      <c r="AN52" s="4">
        <v>145754.65739999901</v>
      </c>
      <c r="AO52">
        <v>-17370420.4084999</v>
      </c>
      <c r="AP52" s="4"/>
      <c r="AR52" s="4"/>
      <c r="AT52" s="4"/>
      <c r="AV52" s="4"/>
      <c r="AX52" s="4"/>
      <c r="AZ52" s="4"/>
      <c r="BC52" s="4"/>
      <c r="BE52" s="4"/>
      <c r="BG52" s="4"/>
      <c r="BH52"/>
      <c r="BI52"/>
      <c r="BJ52"/>
      <c r="BK52"/>
      <c r="BL52"/>
      <c r="BM52"/>
    </row>
    <row r="53" spans="1:65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228835160.44670001</v>
      </c>
      <c r="F53">
        <v>277028858.0165</v>
      </c>
      <c r="G53">
        <v>268730568.822999</v>
      </c>
      <c r="H53">
        <v>-8662219.8654999994</v>
      </c>
      <c r="I53">
        <v>271520209.41919202</v>
      </c>
      <c r="J53">
        <v>579676.962443233</v>
      </c>
      <c r="K53">
        <v>2140294.2845068602</v>
      </c>
      <c r="L53">
        <v>0</v>
      </c>
      <c r="M53">
        <v>0.99833255433950696</v>
      </c>
      <c r="N53">
        <v>660671.52628085902</v>
      </c>
      <c r="O53">
        <v>2.5713517083656798</v>
      </c>
      <c r="P53">
        <v>28221.535863050402</v>
      </c>
      <c r="Q53">
        <v>7.0150288467725304</v>
      </c>
      <c r="R53">
        <v>14.5564951403914</v>
      </c>
      <c r="S53">
        <v>4.7069924312806499</v>
      </c>
      <c r="T53">
        <v>2.22748565719656</v>
      </c>
      <c r="U53">
        <v>0</v>
      </c>
      <c r="V53">
        <v>0.38501835498405101</v>
      </c>
      <c r="W53">
        <v>0</v>
      </c>
      <c r="X53">
        <v>2979533.5075041498</v>
      </c>
      <c r="Y53">
        <v>0</v>
      </c>
      <c r="Z53" s="4">
        <v>213308.12112157399</v>
      </c>
      <c r="AA53">
        <v>676831.52866913204</v>
      </c>
      <c r="AB53" s="4">
        <v>3806800.5723945</v>
      </c>
      <c r="AC53">
        <v>-806799.44751565799</v>
      </c>
      <c r="AD53" s="4">
        <v>-174326.65583587499</v>
      </c>
      <c r="AE53">
        <v>-108573.562507283</v>
      </c>
      <c r="AF53" s="4">
        <v>-1044118.58267135</v>
      </c>
      <c r="AG53">
        <v>-5215561.1974998703</v>
      </c>
      <c r="AH53" s="4">
        <v>0</v>
      </c>
      <c r="AI53">
        <v>421379.10464533698</v>
      </c>
      <c r="AJ53" s="4">
        <v>0</v>
      </c>
      <c r="AK53">
        <v>748473.38830465905</v>
      </c>
      <c r="AL53" s="4">
        <v>587327.802566136</v>
      </c>
      <c r="AM53">
        <v>-9249547.6680661291</v>
      </c>
      <c r="AN53" s="4">
        <v>0</v>
      </c>
      <c r="AO53">
        <v>-8662219.8654999994</v>
      </c>
      <c r="AP53" s="4"/>
      <c r="AR53" s="4"/>
      <c r="AT53" s="4"/>
      <c r="AV53" s="4"/>
      <c r="AX53" s="4"/>
      <c r="AZ53" s="4"/>
      <c r="BC53" s="4"/>
      <c r="BE53" s="4"/>
      <c r="BG53" s="4"/>
      <c r="BH53"/>
      <c r="BI53"/>
      <c r="BJ53"/>
      <c r="BK53"/>
      <c r="BL53"/>
      <c r="BM53"/>
    </row>
    <row r="54" spans="1:65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228835160.44670001</v>
      </c>
      <c r="F54">
        <v>268730568.822999</v>
      </c>
      <c r="G54">
        <v>264226042.02529901</v>
      </c>
      <c r="H54">
        <v>-3722921.3582000202</v>
      </c>
      <c r="I54">
        <v>271029774.93122</v>
      </c>
      <c r="J54">
        <v>400651.294909788</v>
      </c>
      <c r="K54">
        <v>2154589.9046707898</v>
      </c>
      <c r="L54">
        <v>0</v>
      </c>
      <c r="M54">
        <v>0.99380067422196094</v>
      </c>
      <c r="N54">
        <v>665258.540718804</v>
      </c>
      <c r="O54">
        <v>2.8203115803949901</v>
      </c>
      <c r="P54">
        <v>28529.757254353201</v>
      </c>
      <c r="Q54">
        <v>6.9234927388563303</v>
      </c>
      <c r="R54">
        <v>14.4213333055598</v>
      </c>
      <c r="S54">
        <v>4.9986277224983704</v>
      </c>
      <c r="T54">
        <v>3.2060233936492502</v>
      </c>
      <c r="U54">
        <v>0</v>
      </c>
      <c r="V54">
        <v>0.53446931536723796</v>
      </c>
      <c r="W54">
        <v>8.2803520618123794E-2</v>
      </c>
      <c r="X54">
        <v>3536490.6621529199</v>
      </c>
      <c r="Y54">
        <v>0</v>
      </c>
      <c r="Z54" s="4">
        <v>381671.40244677302</v>
      </c>
      <c r="AA54">
        <v>686738.65713661595</v>
      </c>
      <c r="AB54" s="4">
        <v>4169530.5521844602</v>
      </c>
      <c r="AC54">
        <v>-933013.23670810601</v>
      </c>
      <c r="AD54" s="4">
        <v>-142439.91398701799</v>
      </c>
      <c r="AE54">
        <v>-87990.050288893501</v>
      </c>
      <c r="AF54" s="4">
        <v>-1336550.73097144</v>
      </c>
      <c r="AG54">
        <v>-5537312.5261401897</v>
      </c>
      <c r="AH54" s="4">
        <v>0</v>
      </c>
      <c r="AI54">
        <v>312795.49716608098</v>
      </c>
      <c r="AJ54" s="4">
        <v>-786491.07748748304</v>
      </c>
      <c r="AK54">
        <v>263429.23550372798</v>
      </c>
      <c r="AL54" s="4">
        <v>178323.06354759101</v>
      </c>
      <c r="AM54">
        <v>-3901244.42174761</v>
      </c>
      <c r="AN54" s="4">
        <v>0</v>
      </c>
      <c r="AO54">
        <v>-3722921.3582000202</v>
      </c>
      <c r="AP54" s="4"/>
      <c r="AR54" s="4"/>
      <c r="AT54" s="4"/>
      <c r="AV54" s="4"/>
      <c r="AX54" s="4"/>
      <c r="AZ54" s="4"/>
      <c r="BC54" s="4"/>
      <c r="BE54" s="4"/>
      <c r="BG54" s="4"/>
      <c r="BH54"/>
      <c r="BI54"/>
      <c r="BJ54"/>
      <c r="BK54"/>
      <c r="BL54"/>
      <c r="BM54"/>
    </row>
    <row r="55" spans="1:65" x14ac:dyDescent="0.25">
      <c r="A55" t="str">
        <f t="shared" si="0"/>
        <v>0_10_2007</v>
      </c>
      <c r="B55">
        <v>0</v>
      </c>
      <c r="C55">
        <v>10</v>
      </c>
      <c r="D55">
        <v>2007</v>
      </c>
      <c r="E55">
        <v>1227012502.99999</v>
      </c>
      <c r="F55">
        <v>0</v>
      </c>
      <c r="G55">
        <v>1227012502.99999</v>
      </c>
      <c r="H55">
        <v>0</v>
      </c>
      <c r="I55">
        <v>1278950229.8705101</v>
      </c>
      <c r="J55">
        <v>0</v>
      </c>
      <c r="K55">
        <v>259672401.80000001</v>
      </c>
      <c r="L55">
        <v>0</v>
      </c>
      <c r="M55">
        <v>1.304104481</v>
      </c>
      <c r="N55">
        <v>27714120</v>
      </c>
      <c r="O55">
        <v>3.4605999999999901</v>
      </c>
      <c r="P55">
        <v>36660.58</v>
      </c>
      <c r="Q55">
        <v>30.4</v>
      </c>
      <c r="R55">
        <v>71.140340863312602</v>
      </c>
      <c r="S55">
        <v>3.6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4">
        <v>0</v>
      </c>
      <c r="AA55">
        <v>0</v>
      </c>
      <c r="AB55" s="4">
        <v>0</v>
      </c>
      <c r="AC55">
        <v>0</v>
      </c>
      <c r="AD55" s="4">
        <v>0</v>
      </c>
      <c r="AE55">
        <v>0</v>
      </c>
      <c r="AF55" s="4">
        <v>0</v>
      </c>
      <c r="AG55">
        <v>0</v>
      </c>
      <c r="AH55" s="4">
        <v>0</v>
      </c>
      <c r="AI55">
        <v>0</v>
      </c>
      <c r="AJ55" s="4">
        <v>0</v>
      </c>
      <c r="AK55">
        <v>0</v>
      </c>
      <c r="AL55" s="4">
        <v>0</v>
      </c>
      <c r="AM55">
        <v>0</v>
      </c>
      <c r="AN55" s="4">
        <v>1227012502.99999</v>
      </c>
      <c r="AO55">
        <v>1227012502.99999</v>
      </c>
      <c r="AP55" s="4"/>
      <c r="AR55" s="4"/>
      <c r="AT55" s="4"/>
      <c r="AV55" s="4"/>
      <c r="AX55" s="4"/>
      <c r="AZ55" s="4"/>
      <c r="BC55" s="4"/>
      <c r="BE55" s="4"/>
      <c r="BG55" s="4"/>
      <c r="BH55"/>
      <c r="BI55"/>
      <c r="BJ55"/>
      <c r="BK55"/>
      <c r="BL55"/>
      <c r="BM55"/>
    </row>
    <row r="56" spans="1:65" x14ac:dyDescent="0.25">
      <c r="A56" t="str">
        <f t="shared" si="0"/>
        <v>0_10_2008</v>
      </c>
      <c r="B56">
        <v>0</v>
      </c>
      <c r="C56">
        <v>10</v>
      </c>
      <c r="D56">
        <v>2008</v>
      </c>
      <c r="E56">
        <v>1227012502.99999</v>
      </c>
      <c r="F56">
        <v>1227012502.99999</v>
      </c>
      <c r="G56">
        <v>1251501816.99999</v>
      </c>
      <c r="H56">
        <v>24489314.000001099</v>
      </c>
      <c r="I56">
        <v>1319175159.8482699</v>
      </c>
      <c r="J56">
        <v>40224929.977755502</v>
      </c>
      <c r="K56">
        <v>264123690.59999901</v>
      </c>
      <c r="L56">
        <v>0</v>
      </c>
      <c r="M56">
        <v>1.309717561</v>
      </c>
      <c r="N56">
        <v>27956797.669999901</v>
      </c>
      <c r="O56">
        <v>3.91949999999999</v>
      </c>
      <c r="P56">
        <v>36716.94</v>
      </c>
      <c r="Q56">
        <v>30.419999999999899</v>
      </c>
      <c r="R56">
        <v>69.981314054055801</v>
      </c>
      <c r="S56">
        <v>3.69999999999999</v>
      </c>
      <c r="T56">
        <v>0</v>
      </c>
      <c r="U56">
        <v>0</v>
      </c>
      <c r="V56">
        <v>0</v>
      </c>
      <c r="W56">
        <v>0</v>
      </c>
      <c r="X56">
        <v>18265379.3769099</v>
      </c>
      <c r="Y56">
        <v>0</v>
      </c>
      <c r="Z56" s="4">
        <v>-1071610.60246722</v>
      </c>
      <c r="AA56">
        <v>3317262.7650102801</v>
      </c>
      <c r="AB56" s="4">
        <v>26918611.590119999</v>
      </c>
      <c r="AC56">
        <v>-454700.00263001799</v>
      </c>
      <c r="AD56" s="4">
        <v>133767.83964163301</v>
      </c>
      <c r="AE56">
        <v>-6914840.1860261103</v>
      </c>
      <c r="AF56" s="4">
        <v>-1745430.7246286101</v>
      </c>
      <c r="AG56">
        <v>0</v>
      </c>
      <c r="AH56" s="4">
        <v>0</v>
      </c>
      <c r="AI56">
        <v>0</v>
      </c>
      <c r="AJ56" s="4">
        <v>0</v>
      </c>
      <c r="AK56">
        <v>38448440.055929802</v>
      </c>
      <c r="AL56" s="4">
        <v>38591409.471815303</v>
      </c>
      <c r="AM56">
        <v>-14102095.4718141</v>
      </c>
      <c r="AN56" s="4">
        <v>0</v>
      </c>
      <c r="AO56">
        <v>24489314.000001099</v>
      </c>
      <c r="AP56" s="4"/>
      <c r="AR56" s="4"/>
      <c r="AT56" s="4"/>
      <c r="AV56" s="4"/>
      <c r="AX56" s="4"/>
      <c r="AZ56" s="4"/>
      <c r="BC56" s="4"/>
      <c r="BE56" s="4"/>
      <c r="BG56" s="4"/>
      <c r="BH56"/>
      <c r="BI56"/>
      <c r="BJ56"/>
      <c r="BK56"/>
      <c r="BL56"/>
      <c r="BM56"/>
    </row>
    <row r="57" spans="1:65" x14ac:dyDescent="0.25">
      <c r="A57" t="str">
        <f t="shared" si="0"/>
        <v>0_10_2009</v>
      </c>
      <c r="B57">
        <v>0</v>
      </c>
      <c r="C57">
        <v>10</v>
      </c>
      <c r="D57">
        <v>2009</v>
      </c>
      <c r="E57">
        <v>1227012502.99999</v>
      </c>
      <c r="F57">
        <v>1251501816.99999</v>
      </c>
      <c r="G57">
        <v>1217355181.99999</v>
      </c>
      <c r="H57">
        <v>-34146635.000001401</v>
      </c>
      <c r="I57">
        <v>1247572265.7553101</v>
      </c>
      <c r="J57">
        <v>-71602894.092961699</v>
      </c>
      <c r="K57">
        <v>266283654.40000001</v>
      </c>
      <c r="L57">
        <v>0</v>
      </c>
      <c r="M57">
        <v>1.3667836019999999</v>
      </c>
      <c r="N57">
        <v>27734538</v>
      </c>
      <c r="O57">
        <v>2.84309999999999</v>
      </c>
      <c r="P57">
        <v>35494.29</v>
      </c>
      <c r="Q57">
        <v>30.61</v>
      </c>
      <c r="R57">
        <v>69.306750843060897</v>
      </c>
      <c r="S57">
        <v>3.9</v>
      </c>
      <c r="T57">
        <v>0</v>
      </c>
      <c r="U57">
        <v>0</v>
      </c>
      <c r="V57">
        <v>0</v>
      </c>
      <c r="W57">
        <v>0</v>
      </c>
      <c r="X57">
        <v>8892879.7252379991</v>
      </c>
      <c r="Y57">
        <v>0</v>
      </c>
      <c r="Z57" s="4">
        <v>-10920565.187971501</v>
      </c>
      <c r="AA57">
        <v>-3089658.5028640502</v>
      </c>
      <c r="AB57" s="4">
        <v>-66645035.835050799</v>
      </c>
      <c r="AC57">
        <v>10268196.799342999</v>
      </c>
      <c r="AD57" s="4">
        <v>1296758.32669991</v>
      </c>
      <c r="AE57">
        <v>-4109664.6984360102</v>
      </c>
      <c r="AF57" s="4">
        <v>-3558001.3271683599</v>
      </c>
      <c r="AG57">
        <v>0</v>
      </c>
      <c r="AH57" s="4">
        <v>0</v>
      </c>
      <c r="AI57">
        <v>0</v>
      </c>
      <c r="AJ57" s="4">
        <v>0</v>
      </c>
      <c r="AK57">
        <v>-67865090.700209796</v>
      </c>
      <c r="AL57" s="4">
        <v>-67929684.235493705</v>
      </c>
      <c r="AM57">
        <v>33783049.2354922</v>
      </c>
      <c r="AN57" s="4">
        <v>0</v>
      </c>
      <c r="AO57">
        <v>-34146635.000001401</v>
      </c>
      <c r="AP57" s="4"/>
      <c r="AR57" s="4"/>
      <c r="AT57" s="4"/>
      <c r="AV57" s="4"/>
      <c r="AX57" s="4"/>
      <c r="AZ57" s="4"/>
      <c r="BC57" s="4"/>
      <c r="BE57" s="4"/>
      <c r="BG57" s="4"/>
      <c r="BH57"/>
      <c r="BI57"/>
      <c r="BJ57"/>
      <c r="BK57"/>
      <c r="BL57"/>
      <c r="BM57"/>
    </row>
    <row r="58" spans="1:65" x14ac:dyDescent="0.25">
      <c r="A58" t="str">
        <f t="shared" si="0"/>
        <v>0_10_2010</v>
      </c>
      <c r="B58">
        <v>0</v>
      </c>
      <c r="C58">
        <v>10</v>
      </c>
      <c r="D58">
        <v>2010</v>
      </c>
      <c r="E58">
        <v>1227012502.99999</v>
      </c>
      <c r="F58">
        <v>1217355181.99999</v>
      </c>
      <c r="G58">
        <v>1196278265</v>
      </c>
      <c r="H58">
        <v>-21076916.999997102</v>
      </c>
      <c r="I58">
        <v>1162304401.0431099</v>
      </c>
      <c r="J58">
        <v>-85267864.712197006</v>
      </c>
      <c r="K58">
        <v>239565977.09999901</v>
      </c>
      <c r="L58">
        <v>0</v>
      </c>
      <c r="M58">
        <v>1.4022103509999999</v>
      </c>
      <c r="N58">
        <v>27553600.749999899</v>
      </c>
      <c r="O58">
        <v>3.2889999999999899</v>
      </c>
      <c r="P58">
        <v>35213</v>
      </c>
      <c r="Q58">
        <v>30.93</v>
      </c>
      <c r="R58">
        <v>69.408651159993099</v>
      </c>
      <c r="S58">
        <v>3.9</v>
      </c>
      <c r="T58">
        <v>0</v>
      </c>
      <c r="U58">
        <v>0</v>
      </c>
      <c r="V58">
        <v>0</v>
      </c>
      <c r="W58">
        <v>0</v>
      </c>
      <c r="X58">
        <v>-106911530.10331</v>
      </c>
      <c r="Y58">
        <v>0</v>
      </c>
      <c r="Z58" s="4">
        <v>-6477522.6691532098</v>
      </c>
      <c r="AA58">
        <v>-2464989.66532268</v>
      </c>
      <c r="AB58" s="4">
        <v>29978271.5475646</v>
      </c>
      <c r="AC58">
        <v>2339238.9915684001</v>
      </c>
      <c r="AD58" s="4">
        <v>2125177.210645</v>
      </c>
      <c r="AE58">
        <v>605016.24758080998</v>
      </c>
      <c r="AF58" s="4">
        <v>0</v>
      </c>
      <c r="AG58">
        <v>0</v>
      </c>
      <c r="AH58" s="4">
        <v>0</v>
      </c>
      <c r="AI58">
        <v>0</v>
      </c>
      <c r="AJ58" s="4">
        <v>0</v>
      </c>
      <c r="AK58">
        <v>-80806338.440427303</v>
      </c>
      <c r="AL58" s="4">
        <v>-83202616.645717099</v>
      </c>
      <c r="AM58">
        <v>62125699.645719901</v>
      </c>
      <c r="AN58" s="4">
        <v>0</v>
      </c>
      <c r="AO58">
        <v>-21076916.999997102</v>
      </c>
      <c r="AP58" s="4"/>
      <c r="AR58" s="4"/>
      <c r="AT58" s="4"/>
      <c r="AV58" s="4"/>
      <c r="AX58" s="4"/>
      <c r="AZ58" s="4"/>
      <c r="BC58" s="4"/>
      <c r="BE58" s="4"/>
      <c r="BG58" s="4"/>
      <c r="BH58"/>
      <c r="BI58"/>
      <c r="BJ58"/>
      <c r="BK58"/>
      <c r="BL58"/>
      <c r="BM58"/>
    </row>
    <row r="59" spans="1:65" x14ac:dyDescent="0.25">
      <c r="A59" t="str">
        <f t="shared" si="0"/>
        <v>0_10_2011</v>
      </c>
      <c r="B59">
        <v>0</v>
      </c>
      <c r="C59">
        <v>10</v>
      </c>
      <c r="D59">
        <v>2011</v>
      </c>
      <c r="E59">
        <v>1227012502.99999</v>
      </c>
      <c r="F59">
        <v>1196278265</v>
      </c>
      <c r="G59">
        <v>1164230021.99999</v>
      </c>
      <c r="H59">
        <v>-32048243.000002299</v>
      </c>
      <c r="I59">
        <v>1170321730.93258</v>
      </c>
      <c r="J59">
        <v>8017329.8894693796</v>
      </c>
      <c r="K59">
        <v>232263928.59999901</v>
      </c>
      <c r="L59">
        <v>0</v>
      </c>
      <c r="M59">
        <v>1.4707099699999899</v>
      </c>
      <c r="N59">
        <v>27682634.670000002</v>
      </c>
      <c r="O59">
        <v>4.0655999999999999</v>
      </c>
      <c r="P59">
        <v>34147.68</v>
      </c>
      <c r="Q59">
        <v>31.3</v>
      </c>
      <c r="R59">
        <v>68.613917826660796</v>
      </c>
      <c r="S59">
        <v>3.9</v>
      </c>
      <c r="T59">
        <v>0</v>
      </c>
      <c r="U59">
        <v>0</v>
      </c>
      <c r="V59">
        <v>0</v>
      </c>
      <c r="W59">
        <v>0</v>
      </c>
      <c r="X59">
        <v>-31763530.724303901</v>
      </c>
      <c r="Y59">
        <v>0</v>
      </c>
      <c r="Z59" s="4">
        <v>-12017281.5761972</v>
      </c>
      <c r="AA59">
        <v>1732077.5470744299</v>
      </c>
      <c r="AB59" s="4">
        <v>44943158.544561103</v>
      </c>
      <c r="AC59">
        <v>8900027.8422777094</v>
      </c>
      <c r="AD59" s="4">
        <v>2415021.4784136601</v>
      </c>
      <c r="AE59">
        <v>-4626778.7493401496</v>
      </c>
      <c r="AF59" s="4">
        <v>0</v>
      </c>
      <c r="AG59">
        <v>0</v>
      </c>
      <c r="AH59" s="4">
        <v>0</v>
      </c>
      <c r="AI59">
        <v>0</v>
      </c>
      <c r="AJ59" s="4">
        <v>0</v>
      </c>
      <c r="AK59">
        <v>9582694.3624855597</v>
      </c>
      <c r="AL59" s="4">
        <v>8251674.4163574995</v>
      </c>
      <c r="AM59">
        <v>-40299917.416359797</v>
      </c>
      <c r="AN59" s="4">
        <v>0</v>
      </c>
      <c r="AO59">
        <v>-32048243.000002299</v>
      </c>
      <c r="AP59" s="4"/>
      <c r="AR59" s="4"/>
      <c r="AT59" s="4"/>
      <c r="AV59" s="4"/>
      <c r="AX59" s="4"/>
      <c r="AZ59" s="4"/>
      <c r="BC59" s="4"/>
      <c r="BE59" s="4"/>
      <c r="BG59" s="4"/>
      <c r="BH59"/>
      <c r="BI59"/>
      <c r="BJ59"/>
      <c r="BK59"/>
      <c r="BL59"/>
      <c r="BM59"/>
    </row>
    <row r="60" spans="1:65" x14ac:dyDescent="0.25">
      <c r="A60" t="str">
        <f t="shared" si="0"/>
        <v>0_10_2012</v>
      </c>
      <c r="B60">
        <v>0</v>
      </c>
      <c r="C60">
        <v>10</v>
      </c>
      <c r="D60">
        <v>2012</v>
      </c>
      <c r="E60">
        <v>1227012502.99999</v>
      </c>
      <c r="F60">
        <v>1164230021.99999</v>
      </c>
      <c r="G60">
        <v>1177871709.99999</v>
      </c>
      <c r="H60">
        <v>13641688.0000007</v>
      </c>
      <c r="I60">
        <v>1185478091.53444</v>
      </c>
      <c r="J60">
        <v>15156360.6018636</v>
      </c>
      <c r="K60">
        <v>239688350.09999901</v>
      </c>
      <c r="L60">
        <v>0</v>
      </c>
      <c r="M60">
        <v>1.45326645199999</v>
      </c>
      <c r="N60">
        <v>27909105.420000002</v>
      </c>
      <c r="O60">
        <v>4.1093000000000002</v>
      </c>
      <c r="P60">
        <v>33963.31</v>
      </c>
      <c r="Q60">
        <v>31.51</v>
      </c>
      <c r="R60">
        <v>68.630248062319694</v>
      </c>
      <c r="S60">
        <v>4.0999999999999996</v>
      </c>
      <c r="T60">
        <v>1</v>
      </c>
      <c r="U60">
        <v>0</v>
      </c>
      <c r="V60">
        <v>0</v>
      </c>
      <c r="W60">
        <v>0</v>
      </c>
      <c r="X60">
        <v>32286863.4412116</v>
      </c>
      <c r="Y60">
        <v>0</v>
      </c>
      <c r="Z60" s="4">
        <v>2965844.90208838</v>
      </c>
      <c r="AA60">
        <v>2941246.0316427602</v>
      </c>
      <c r="AB60" s="4">
        <v>2218357.5649982099</v>
      </c>
      <c r="AC60">
        <v>1521752.7276338399</v>
      </c>
      <c r="AD60" s="4">
        <v>1333385.4909955999</v>
      </c>
      <c r="AE60">
        <v>92707.492154938402</v>
      </c>
      <c r="AF60" s="4">
        <v>-3309888.8927983502</v>
      </c>
      <c r="AG60">
        <v>-24355575.469539002</v>
      </c>
      <c r="AH60" s="4">
        <v>0</v>
      </c>
      <c r="AI60">
        <v>0</v>
      </c>
      <c r="AJ60" s="4">
        <v>0</v>
      </c>
      <c r="AK60">
        <v>15694693.2883879</v>
      </c>
      <c r="AL60" s="4">
        <v>15077469.357837699</v>
      </c>
      <c r="AM60">
        <v>-1435781.35783703</v>
      </c>
      <c r="AN60" s="4">
        <v>0</v>
      </c>
      <c r="AO60">
        <v>13641688.0000007</v>
      </c>
      <c r="AP60" s="4"/>
      <c r="AR60" s="4"/>
      <c r="AT60" s="4"/>
      <c r="AV60" s="4"/>
      <c r="AX60" s="4"/>
      <c r="AZ60" s="4"/>
      <c r="BC60" s="4"/>
      <c r="BE60" s="4"/>
      <c r="BG60" s="4"/>
      <c r="BH60"/>
      <c r="BI60"/>
      <c r="BJ60"/>
      <c r="BK60"/>
      <c r="BL60"/>
      <c r="BM60"/>
    </row>
    <row r="61" spans="1:65" x14ac:dyDescent="0.25">
      <c r="A61" t="str">
        <f t="shared" si="0"/>
        <v>0_10_2013</v>
      </c>
      <c r="B61">
        <v>0</v>
      </c>
      <c r="C61">
        <v>10</v>
      </c>
      <c r="D61">
        <v>2013</v>
      </c>
      <c r="E61">
        <v>1227012502.99999</v>
      </c>
      <c r="F61">
        <v>1177871709.99999</v>
      </c>
      <c r="G61">
        <v>1199896222</v>
      </c>
      <c r="H61">
        <v>22024512.0000026</v>
      </c>
      <c r="I61">
        <v>1263418862.5954199</v>
      </c>
      <c r="J61">
        <v>77940771.060972601</v>
      </c>
      <c r="K61">
        <v>276221305.39999902</v>
      </c>
      <c r="L61">
        <v>0</v>
      </c>
      <c r="M61">
        <v>1.666110003</v>
      </c>
      <c r="N61">
        <v>28818049.079999998</v>
      </c>
      <c r="O61">
        <v>3.9420000000000002</v>
      </c>
      <c r="P61">
        <v>33700.32</v>
      </c>
      <c r="Q61">
        <v>29.9299999999999</v>
      </c>
      <c r="R61">
        <v>66.429372522682499</v>
      </c>
      <c r="S61">
        <v>4.2</v>
      </c>
      <c r="T61">
        <v>2</v>
      </c>
      <c r="U61">
        <v>0</v>
      </c>
      <c r="V61">
        <v>1</v>
      </c>
      <c r="W61">
        <v>0</v>
      </c>
      <c r="X61">
        <v>154605857.82112101</v>
      </c>
      <c r="Y61">
        <v>0</v>
      </c>
      <c r="Z61" s="4">
        <v>-34670291.993005201</v>
      </c>
      <c r="AA61">
        <v>11748390.041776501</v>
      </c>
      <c r="AB61" s="4">
        <v>-8658368.0869960506</v>
      </c>
      <c r="AC61">
        <v>2211255.2095876201</v>
      </c>
      <c r="AD61" s="4">
        <v>-10100326.1138792</v>
      </c>
      <c r="AE61">
        <v>-12572786.242157601</v>
      </c>
      <c r="AF61" s="4">
        <v>-1675527.7287544</v>
      </c>
      <c r="AG61">
        <v>-24640958.2163653</v>
      </c>
      <c r="AH61" s="4">
        <v>0</v>
      </c>
      <c r="AI61">
        <v>9113540.9541540109</v>
      </c>
      <c r="AJ61" s="4">
        <v>0</v>
      </c>
      <c r="AK61">
        <v>85360785.645481899</v>
      </c>
      <c r="AL61" s="4">
        <v>77440679.7931436</v>
      </c>
      <c r="AM61">
        <v>-55416167.793141</v>
      </c>
      <c r="AN61" s="4">
        <v>0</v>
      </c>
      <c r="AO61">
        <v>22024512.0000026</v>
      </c>
      <c r="AP61" s="4"/>
      <c r="AR61" s="4"/>
      <c r="AT61" s="4"/>
      <c r="AV61" s="4"/>
      <c r="AX61" s="4"/>
      <c r="AZ61" s="4"/>
      <c r="BC61" s="4"/>
      <c r="BE61" s="4"/>
      <c r="BG61" s="4"/>
      <c r="BH61"/>
      <c r="BI61"/>
      <c r="BJ61"/>
      <c r="BK61"/>
      <c r="BL61"/>
      <c r="BM61"/>
    </row>
    <row r="62" spans="1:65" x14ac:dyDescent="0.25">
      <c r="A62" t="str">
        <f t="shared" si="0"/>
        <v>0_10_2014</v>
      </c>
      <c r="B62">
        <v>0</v>
      </c>
      <c r="C62">
        <v>10</v>
      </c>
      <c r="D62">
        <v>2014</v>
      </c>
      <c r="E62">
        <v>1227012502.99999</v>
      </c>
      <c r="F62">
        <v>1199896222</v>
      </c>
      <c r="G62">
        <v>1192647739.99999</v>
      </c>
      <c r="H62">
        <v>-7248482.0000021402</v>
      </c>
      <c r="I62">
        <v>1253365835.6833</v>
      </c>
      <c r="J62">
        <v>-10053026.9121105</v>
      </c>
      <c r="K62">
        <v>282626037.69999897</v>
      </c>
      <c r="L62">
        <v>0</v>
      </c>
      <c r="M62">
        <v>1.6985871779999999</v>
      </c>
      <c r="N62">
        <v>29110612.079999998</v>
      </c>
      <c r="O62">
        <v>3.75239999999999</v>
      </c>
      <c r="P62">
        <v>33580.799999999901</v>
      </c>
      <c r="Q62">
        <v>30.1999999999999</v>
      </c>
      <c r="R62">
        <v>66.590503712184997</v>
      </c>
      <c r="S62">
        <v>4.2</v>
      </c>
      <c r="T62">
        <v>3</v>
      </c>
      <c r="U62">
        <v>0</v>
      </c>
      <c r="V62">
        <v>1</v>
      </c>
      <c r="W62">
        <v>0</v>
      </c>
      <c r="X62">
        <v>24151165.464925099</v>
      </c>
      <c r="Y62">
        <v>0</v>
      </c>
      <c r="Z62" s="4">
        <v>-5205654.7612282299</v>
      </c>
      <c r="AA62">
        <v>3759178.9680497199</v>
      </c>
      <c r="AB62" s="4">
        <v>-10357635.3403804</v>
      </c>
      <c r="AC62">
        <v>1029022.82893945</v>
      </c>
      <c r="AD62" s="4">
        <v>1767160.99607882</v>
      </c>
      <c r="AE62">
        <v>943105.363106529</v>
      </c>
      <c r="AF62" s="4">
        <v>0</v>
      </c>
      <c r="AG62">
        <v>-25101708.801781699</v>
      </c>
      <c r="AH62" s="4">
        <v>0</v>
      </c>
      <c r="AI62">
        <v>0</v>
      </c>
      <c r="AJ62" s="4">
        <v>0</v>
      </c>
      <c r="AK62">
        <v>-9015365.2822907604</v>
      </c>
      <c r="AL62" s="4">
        <v>-9547577.1089295298</v>
      </c>
      <c r="AM62">
        <v>2299095.1089273798</v>
      </c>
      <c r="AN62" s="4">
        <v>0</v>
      </c>
      <c r="AO62">
        <v>-7248482.0000021402</v>
      </c>
      <c r="AP62" s="4"/>
      <c r="AR62" s="4"/>
      <c r="AT62" s="4"/>
      <c r="AV62" s="4"/>
      <c r="AX62" s="4"/>
      <c r="AZ62" s="4"/>
      <c r="BC62" s="4"/>
      <c r="BE62" s="4"/>
      <c r="BG62" s="4"/>
      <c r="BH62"/>
      <c r="BI62"/>
      <c r="BJ62"/>
      <c r="BK62"/>
      <c r="BL62"/>
      <c r="BM62"/>
    </row>
    <row r="63" spans="1:65" x14ac:dyDescent="0.25">
      <c r="A63" t="str">
        <f t="shared" si="0"/>
        <v>0_10_2015</v>
      </c>
      <c r="B63">
        <v>0</v>
      </c>
      <c r="C63">
        <v>10</v>
      </c>
      <c r="D63">
        <v>2015</v>
      </c>
      <c r="E63">
        <v>1227012502.99999</v>
      </c>
      <c r="F63">
        <v>1192647739.99999</v>
      </c>
      <c r="G63">
        <v>1160473735.99999</v>
      </c>
      <c r="H63">
        <v>-32174004.000001401</v>
      </c>
      <c r="I63">
        <v>1150075288.42485</v>
      </c>
      <c r="J63">
        <v>-103290547.25845601</v>
      </c>
      <c r="K63">
        <v>280202617.09999901</v>
      </c>
      <c r="L63">
        <v>0</v>
      </c>
      <c r="M63">
        <v>1.721242055</v>
      </c>
      <c r="N63">
        <v>29378317.829999901</v>
      </c>
      <c r="O63">
        <v>2.7029999999999998</v>
      </c>
      <c r="P63">
        <v>34173.339999999902</v>
      </c>
      <c r="Q63">
        <v>30.169999999999899</v>
      </c>
      <c r="R63">
        <v>66.804748020605103</v>
      </c>
      <c r="S63">
        <v>4.0999999999999996</v>
      </c>
      <c r="T63">
        <v>4</v>
      </c>
      <c r="U63">
        <v>0</v>
      </c>
      <c r="V63">
        <v>1</v>
      </c>
      <c r="W63">
        <v>0</v>
      </c>
      <c r="X63">
        <v>-8895613.7170775495</v>
      </c>
      <c r="Y63">
        <v>0</v>
      </c>
      <c r="Z63" s="4">
        <v>-3575001.4752080399</v>
      </c>
      <c r="AA63">
        <v>3385752.9326304598</v>
      </c>
      <c r="AB63" s="4">
        <v>-64156069.462489799</v>
      </c>
      <c r="AC63">
        <v>-5022690.6074691303</v>
      </c>
      <c r="AD63" s="4">
        <v>-195005.56003150501</v>
      </c>
      <c r="AE63">
        <v>1246564.1819956801</v>
      </c>
      <c r="AF63" s="4">
        <v>1698963.4800102799</v>
      </c>
      <c r="AG63">
        <v>-24950071.284233902</v>
      </c>
      <c r="AH63" s="4">
        <v>0</v>
      </c>
      <c r="AI63">
        <v>0</v>
      </c>
      <c r="AJ63" s="4">
        <v>0</v>
      </c>
      <c r="AK63">
        <v>-100463171.51187301</v>
      </c>
      <c r="AL63" s="4">
        <v>-98286736.596742198</v>
      </c>
      <c r="AM63">
        <v>66112732.596740797</v>
      </c>
      <c r="AN63" s="4">
        <v>0</v>
      </c>
      <c r="AO63">
        <v>-32174004.000001401</v>
      </c>
      <c r="AP63" s="4"/>
      <c r="AR63" s="4"/>
      <c r="AT63" s="4"/>
      <c r="AV63" s="4"/>
      <c r="AX63" s="4"/>
      <c r="AZ63" s="4"/>
      <c r="BC63" s="4"/>
      <c r="BE63" s="4"/>
      <c r="BG63" s="4"/>
      <c r="BH63"/>
      <c r="BI63"/>
      <c r="BJ63"/>
      <c r="BK63"/>
      <c r="BL63"/>
      <c r="BM63"/>
    </row>
    <row r="64" spans="1:65" x14ac:dyDescent="0.25">
      <c r="A64" t="str">
        <f t="shared" si="0"/>
        <v>0_10_2016</v>
      </c>
      <c r="B64">
        <v>0</v>
      </c>
      <c r="C64">
        <v>10</v>
      </c>
      <c r="D64">
        <v>2016</v>
      </c>
      <c r="E64">
        <v>1227012502.99999</v>
      </c>
      <c r="F64">
        <v>1160473735.99999</v>
      </c>
      <c r="G64">
        <v>1162084608.99999</v>
      </c>
      <c r="H64">
        <v>1610873.0000004701</v>
      </c>
      <c r="I64">
        <v>1085642637.1361401</v>
      </c>
      <c r="J64">
        <v>-64432651.288711503</v>
      </c>
      <c r="K64">
        <v>279086354.60000002</v>
      </c>
      <c r="L64">
        <v>0</v>
      </c>
      <c r="M64">
        <v>1.74351720399999</v>
      </c>
      <c r="N64">
        <v>29437697.499999899</v>
      </c>
      <c r="O64">
        <v>2.4255</v>
      </c>
      <c r="P64">
        <v>35302.049999999901</v>
      </c>
      <c r="Q64">
        <v>29.8799999999999</v>
      </c>
      <c r="R64">
        <v>67.140437302771304</v>
      </c>
      <c r="S64">
        <v>4.5</v>
      </c>
      <c r="T64">
        <v>5</v>
      </c>
      <c r="U64">
        <v>0</v>
      </c>
      <c r="V64">
        <v>1</v>
      </c>
      <c r="W64">
        <v>0</v>
      </c>
      <c r="X64">
        <v>-4020182.5222414001</v>
      </c>
      <c r="Y64">
        <v>0</v>
      </c>
      <c r="Z64" s="4">
        <v>-3392258.14326993</v>
      </c>
      <c r="AA64">
        <v>725861.44349338603</v>
      </c>
      <c r="AB64" s="4">
        <v>-19861034.8841515</v>
      </c>
      <c r="AC64">
        <v>-9062984.6872448102</v>
      </c>
      <c r="AD64" s="4">
        <v>-1832901.6981661899</v>
      </c>
      <c r="AE64">
        <v>1901054.5064844899</v>
      </c>
      <c r="AF64" s="4">
        <v>-6589040.0482908404</v>
      </c>
      <c r="AG64">
        <v>-24276994.3425887</v>
      </c>
      <c r="AH64" s="4">
        <v>0</v>
      </c>
      <c r="AI64">
        <v>0</v>
      </c>
      <c r="AJ64" s="4">
        <v>0</v>
      </c>
      <c r="AK64">
        <v>-66408480.375975497</v>
      </c>
      <c r="AL64" s="4">
        <v>-65015221.450245</v>
      </c>
      <c r="AM64">
        <v>66626094.450245403</v>
      </c>
      <c r="AN64" s="4">
        <v>0</v>
      </c>
      <c r="AO64">
        <v>1610873.0000004701</v>
      </c>
      <c r="AP64" s="4"/>
      <c r="AR64" s="4"/>
      <c r="AT64" s="4"/>
      <c r="AV64" s="4"/>
      <c r="AX64" s="4"/>
      <c r="AZ64" s="4"/>
      <c r="BC64" s="4"/>
      <c r="BE64" s="4"/>
      <c r="BG64" s="4"/>
      <c r="BH64"/>
      <c r="BI64"/>
      <c r="BJ64"/>
      <c r="BK64"/>
      <c r="BL64"/>
      <c r="BM64"/>
    </row>
    <row r="65" spans="1:69" x14ac:dyDescent="0.25">
      <c r="A65" t="str">
        <f t="shared" si="0"/>
        <v>0_10_2017</v>
      </c>
      <c r="B65">
        <v>0</v>
      </c>
      <c r="C65">
        <v>10</v>
      </c>
      <c r="D65">
        <v>2017</v>
      </c>
      <c r="E65">
        <v>1227012502.99999</v>
      </c>
      <c r="F65">
        <v>1162084608.99999</v>
      </c>
      <c r="G65">
        <v>1100306571</v>
      </c>
      <c r="H65">
        <v>-61778037.999998502</v>
      </c>
      <c r="I65">
        <v>1061759805.56867</v>
      </c>
      <c r="J65">
        <v>-23882831.5674637</v>
      </c>
      <c r="K65">
        <v>274821215.5</v>
      </c>
      <c r="L65">
        <v>0</v>
      </c>
      <c r="M65">
        <v>1.7724292479999999</v>
      </c>
      <c r="N65">
        <v>29668394.669999901</v>
      </c>
      <c r="O65">
        <v>2.6928000000000001</v>
      </c>
      <c r="P65">
        <v>35945.819999999898</v>
      </c>
      <c r="Q65">
        <v>29.999999999999901</v>
      </c>
      <c r="R65">
        <v>67.2815187691711</v>
      </c>
      <c r="S65">
        <v>4.5</v>
      </c>
      <c r="T65">
        <v>6</v>
      </c>
      <c r="U65">
        <v>0</v>
      </c>
      <c r="V65">
        <v>1</v>
      </c>
      <c r="W65">
        <v>0</v>
      </c>
      <c r="X65">
        <v>-15455081.629998</v>
      </c>
      <c r="Y65">
        <v>0</v>
      </c>
      <c r="Z65" s="4">
        <v>-4366368.8730158098</v>
      </c>
      <c r="AA65">
        <v>2812647.5425975798</v>
      </c>
      <c r="AB65" s="4">
        <v>19512408.458615601</v>
      </c>
      <c r="AC65">
        <v>-5056033.9924982097</v>
      </c>
      <c r="AD65" s="4">
        <v>760343.94519848505</v>
      </c>
      <c r="AE65">
        <v>799693.19106512202</v>
      </c>
      <c r="AF65" s="4">
        <v>0</v>
      </c>
      <c r="AG65">
        <v>-24310693.644429401</v>
      </c>
      <c r="AH65" s="4">
        <v>0</v>
      </c>
      <c r="AI65">
        <v>0</v>
      </c>
      <c r="AJ65" s="4">
        <v>0</v>
      </c>
      <c r="AK65">
        <v>-25303085.0024646</v>
      </c>
      <c r="AL65" s="4">
        <v>-25564462.959102198</v>
      </c>
      <c r="AM65">
        <v>-36213575.0408962</v>
      </c>
      <c r="AN65" s="4">
        <v>0</v>
      </c>
      <c r="AO65">
        <v>-61778037.999998502</v>
      </c>
      <c r="AP65" s="4"/>
      <c r="AR65" s="4"/>
      <c r="AT65" s="4"/>
      <c r="AV65" s="4"/>
      <c r="AX65" s="4"/>
      <c r="AZ65" s="4"/>
      <c r="BC65" s="4"/>
      <c r="BE65" s="4"/>
      <c r="BG65" s="4"/>
      <c r="BH65"/>
      <c r="BI65"/>
      <c r="BJ65"/>
      <c r="BK65"/>
      <c r="BL65"/>
      <c r="BM65"/>
    </row>
    <row r="66" spans="1:69" x14ac:dyDescent="0.25">
      <c r="A66" t="str">
        <f t="shared" si="0"/>
        <v>0_10_2018</v>
      </c>
      <c r="B66">
        <v>0</v>
      </c>
      <c r="C66">
        <v>10</v>
      </c>
      <c r="D66">
        <v>2018</v>
      </c>
      <c r="E66">
        <v>1227012502.99999</v>
      </c>
      <c r="F66">
        <v>1100306571</v>
      </c>
      <c r="G66">
        <v>1107464473.99999</v>
      </c>
      <c r="H66">
        <v>7157902.9999992801</v>
      </c>
      <c r="I66">
        <v>1012124813.4576401</v>
      </c>
      <c r="J66">
        <v>-49634992.111037001</v>
      </c>
      <c r="K66">
        <v>274036302.39999998</v>
      </c>
      <c r="L66">
        <v>0</v>
      </c>
      <c r="M66">
        <v>1.7403283429999901</v>
      </c>
      <c r="N66">
        <v>29807700.839999899</v>
      </c>
      <c r="O66">
        <v>2.9199999999999902</v>
      </c>
      <c r="P66">
        <v>36801.5</v>
      </c>
      <c r="Q66">
        <v>30.01</v>
      </c>
      <c r="R66">
        <v>67.468769080655605</v>
      </c>
      <c r="S66">
        <v>4.5999999999999996</v>
      </c>
      <c r="T66">
        <v>7</v>
      </c>
      <c r="U66">
        <v>0</v>
      </c>
      <c r="V66">
        <v>1</v>
      </c>
      <c r="W66">
        <v>1</v>
      </c>
      <c r="X66">
        <v>-2732557.2593954001</v>
      </c>
      <c r="Y66">
        <v>0</v>
      </c>
      <c r="Z66" s="4">
        <v>4611185.1091568395</v>
      </c>
      <c r="AA66">
        <v>1597341.3939694201</v>
      </c>
      <c r="AB66" s="4">
        <v>14655761.3072726</v>
      </c>
      <c r="AC66">
        <v>-6227940.0437168898</v>
      </c>
      <c r="AD66" s="4">
        <v>59975.599797246003</v>
      </c>
      <c r="AE66">
        <v>1005080.4605886301</v>
      </c>
      <c r="AF66" s="4">
        <v>-1565190.97469551</v>
      </c>
      <c r="AG66">
        <v>-23018303.2761719</v>
      </c>
      <c r="AH66" s="4">
        <v>0</v>
      </c>
      <c r="AI66">
        <v>0</v>
      </c>
      <c r="AJ66" s="4">
        <v>-39945906.024452202</v>
      </c>
      <c r="AK66">
        <v>-51560553.707647197</v>
      </c>
      <c r="AL66" s="4">
        <v>-51436970.664053403</v>
      </c>
      <c r="AM66">
        <v>58594873.664052702</v>
      </c>
      <c r="AN66" s="4">
        <v>0</v>
      </c>
      <c r="AO66">
        <v>7157902.9999992801</v>
      </c>
      <c r="AP66" s="4"/>
      <c r="AR66" s="4"/>
      <c r="AT66" s="4"/>
      <c r="AV66" s="4"/>
      <c r="AX66" s="4"/>
      <c r="AZ66" s="4"/>
      <c r="BC66" s="4"/>
      <c r="BE66" s="4"/>
      <c r="BG66" s="4"/>
      <c r="BH66"/>
      <c r="BI66"/>
      <c r="BJ66"/>
      <c r="BK66"/>
      <c r="BL66"/>
      <c r="BM66"/>
    </row>
    <row r="67" spans="1:69" x14ac:dyDescent="0.25">
      <c r="E67">
        <f>Original!E66</f>
        <v>0</v>
      </c>
      <c r="F67">
        <f>Original!F64</f>
        <v>1100306571</v>
      </c>
      <c r="G67">
        <f>Original!G64</f>
        <v>1107464473.99999</v>
      </c>
      <c r="H67">
        <f>Original!H64</f>
        <v>7157902.9999992801</v>
      </c>
      <c r="I67">
        <f>Original!I64</f>
        <v>1023071199.30212</v>
      </c>
      <c r="J67">
        <f>Original!J64</f>
        <v>-44632997.520538501</v>
      </c>
      <c r="K67">
        <f>Original!K64</f>
        <v>274036302.39999998</v>
      </c>
      <c r="L67">
        <f>Original!L64</f>
        <v>1.7403283429999901</v>
      </c>
      <c r="M67">
        <f>Original!M64</f>
        <v>29807700.839999899</v>
      </c>
      <c r="N67">
        <f>Original!N64</f>
        <v>2.9199999999999902</v>
      </c>
      <c r="O67">
        <f>Original!P64</f>
        <v>30.01</v>
      </c>
      <c r="P67">
        <f>Original!Q64</f>
        <v>67.468769080655605</v>
      </c>
      <c r="Q67">
        <f>Original!O64</f>
        <v>36801.5</v>
      </c>
      <c r="Z67" s="4" t="e">
        <f>Y67/#REF!</f>
        <v>#REF!</v>
      </c>
      <c r="AB67" s="4" t="e">
        <f>AA67/#REF!</f>
        <v>#REF!</v>
      </c>
      <c r="AD67" s="4" t="e">
        <f>AC67/#REF!</f>
        <v>#REF!</v>
      </c>
      <c r="AF67" s="4" t="e">
        <f>AE67/#REF!</f>
        <v>#REF!</v>
      </c>
      <c r="AH67" s="4" t="e">
        <f>AG67/#REF!</f>
        <v>#REF!</v>
      </c>
      <c r="AJ67" s="4" t="e">
        <f>AI67/#REF!</f>
        <v>#REF!</v>
      </c>
      <c r="AK67" s="4"/>
      <c r="AL67" s="4" t="e">
        <f>AK67/#REF!</f>
        <v>#REF!</v>
      </c>
      <c r="AM67" s="4"/>
      <c r="AN67" s="4" t="e">
        <f>AM67/#REF!</f>
        <v>#REF!</v>
      </c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C67" s="4"/>
      <c r="BE67" s="4"/>
      <c r="BG67" s="4"/>
      <c r="BH67"/>
      <c r="BI67"/>
      <c r="BJ67"/>
      <c r="BK67"/>
      <c r="BL67"/>
    </row>
    <row r="68" spans="1:69" x14ac:dyDescent="0.25">
      <c r="C68" s="1" t="s">
        <v>18</v>
      </c>
      <c r="F68">
        <f>Original!F66</f>
        <v>0</v>
      </c>
      <c r="G68">
        <f>Original!G66</f>
        <v>0</v>
      </c>
      <c r="H68">
        <f>Original!H66</f>
        <v>0</v>
      </c>
      <c r="I68">
        <f>Original!I66</f>
        <v>0</v>
      </c>
      <c r="J68">
        <f>Original!J66</f>
        <v>0</v>
      </c>
      <c r="K68">
        <f>Original!K66</f>
        <v>0</v>
      </c>
      <c r="L68">
        <f>Original!L66</f>
        <v>0</v>
      </c>
      <c r="M68">
        <f>Original!M66</f>
        <v>0</v>
      </c>
      <c r="N68">
        <f>Original!N66</f>
        <v>0</v>
      </c>
      <c r="O68">
        <f>Original!P66</f>
        <v>0</v>
      </c>
      <c r="P68">
        <f>Original!Q66</f>
        <v>0</v>
      </c>
      <c r="Q68">
        <f>Original!O66</f>
        <v>0</v>
      </c>
      <c r="Z68" s="4">
        <f>Y68/$I67</f>
        <v>0</v>
      </c>
      <c r="AB68" s="4">
        <f>AA68/$I67</f>
        <v>0</v>
      </c>
      <c r="AD68" s="4">
        <f>AC68/$I67</f>
        <v>0</v>
      </c>
      <c r="AF68" s="4">
        <f>AE68/$I67</f>
        <v>0</v>
      </c>
      <c r="AH68" s="4">
        <f t="shared" ref="AH68" si="1">AG68/$I67</f>
        <v>0</v>
      </c>
      <c r="AJ68" s="4">
        <f>AI68/$I67</f>
        <v>0</v>
      </c>
      <c r="AK68" s="4"/>
      <c r="AL68" s="4">
        <f>AK68/$I67</f>
        <v>0</v>
      </c>
      <c r="AM68" s="4"/>
      <c r="AN68" s="4">
        <f>AM68/$I67</f>
        <v>0</v>
      </c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C68" s="4"/>
      <c r="BE68" s="4"/>
      <c r="BG68" s="4"/>
      <c r="BH68"/>
      <c r="BI68"/>
      <c r="BJ68"/>
      <c r="BK68"/>
      <c r="BL68"/>
    </row>
    <row r="69" spans="1:69" s="7" customFormat="1" x14ac:dyDescent="0.25">
      <c r="B69" s="7" t="s">
        <v>1</v>
      </c>
      <c r="C69" s="7" t="s">
        <v>3</v>
      </c>
      <c r="D69" s="7" t="s">
        <v>2</v>
      </c>
      <c r="E69" t="s">
        <v>108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120</v>
      </c>
      <c r="L69" t="s">
        <v>121</v>
      </c>
      <c r="M69" t="s">
        <v>21</v>
      </c>
      <c r="N69" t="s">
        <v>10</v>
      </c>
      <c r="O69" t="s">
        <v>20</v>
      </c>
      <c r="P69" t="s">
        <v>19</v>
      </c>
      <c r="Q69" t="s">
        <v>11</v>
      </c>
      <c r="R69" t="s">
        <v>12</v>
      </c>
      <c r="S69" t="s">
        <v>63</v>
      </c>
      <c r="T69" t="s">
        <v>64</v>
      </c>
      <c r="U69" t="s">
        <v>65</v>
      </c>
      <c r="V69" t="s">
        <v>90</v>
      </c>
      <c r="W69" t="s">
        <v>91</v>
      </c>
      <c r="X69" t="s">
        <v>122</v>
      </c>
      <c r="Y69" t="s">
        <v>123</v>
      </c>
      <c r="Z69" t="s">
        <v>68</v>
      </c>
      <c r="AA69" t="s">
        <v>14</v>
      </c>
      <c r="AB69" t="s">
        <v>69</v>
      </c>
      <c r="AC69" t="s">
        <v>70</v>
      </c>
      <c r="AD69" t="s">
        <v>15</v>
      </c>
      <c r="AE69" t="s">
        <v>16</v>
      </c>
      <c r="AF69" t="s">
        <v>71</v>
      </c>
      <c r="AG69" t="s">
        <v>72</v>
      </c>
      <c r="AH69" t="s">
        <v>73</v>
      </c>
      <c r="AI69" t="s">
        <v>92</v>
      </c>
      <c r="AJ69" t="s">
        <v>93</v>
      </c>
      <c r="AK69" t="s">
        <v>85</v>
      </c>
      <c r="AL69" t="s">
        <v>86</v>
      </c>
      <c r="AM69" t="s">
        <v>87</v>
      </c>
      <c r="AN69" t="s">
        <v>88</v>
      </c>
      <c r="AO69" t="s">
        <v>89</v>
      </c>
      <c r="BI69" s="9"/>
      <c r="BJ69" s="9"/>
      <c r="BK69" s="9"/>
      <c r="BL69" s="9"/>
      <c r="BM69" s="9"/>
      <c r="BP69"/>
      <c r="BQ69"/>
    </row>
    <row r="70" spans="1:69" x14ac:dyDescent="0.25">
      <c r="A70" t="str">
        <f t="shared" ref="A70:A120" si="2">CONCATENATE(B70,"_",C70,"_",D70)</f>
        <v>1_1_2002</v>
      </c>
      <c r="B70">
        <v>1</v>
      </c>
      <c r="C70">
        <v>1</v>
      </c>
      <c r="D70">
        <v>2002</v>
      </c>
      <c r="E70">
        <v>1215621166.7749901</v>
      </c>
      <c r="F70">
        <v>0</v>
      </c>
      <c r="G70">
        <v>1215621166.7749901</v>
      </c>
      <c r="H70">
        <v>0</v>
      </c>
      <c r="I70">
        <v>1155847043.5525</v>
      </c>
      <c r="J70">
        <v>0</v>
      </c>
      <c r="K70">
        <v>0</v>
      </c>
      <c r="L70">
        <v>51914554.811783999</v>
      </c>
      <c r="M70">
        <v>1.6937852833145199</v>
      </c>
      <c r="N70">
        <v>7831334.0218469296</v>
      </c>
      <c r="O70">
        <v>1.9501486089528399</v>
      </c>
      <c r="P70">
        <v>44258.623616361103</v>
      </c>
      <c r="Q70">
        <v>11.3541991129563</v>
      </c>
      <c r="R70">
        <v>46.3209479435681</v>
      </c>
      <c r="S70">
        <v>3.8783880493441898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1215621166.7749901</v>
      </c>
      <c r="AO70">
        <v>1215621166.7749901</v>
      </c>
      <c r="BH70"/>
      <c r="BI70"/>
      <c r="BJ70"/>
      <c r="BK70"/>
      <c r="BL70"/>
      <c r="BM70"/>
    </row>
    <row r="71" spans="1:69" x14ac:dyDescent="0.25">
      <c r="A71" t="str">
        <f t="shared" si="2"/>
        <v>1_1_2003</v>
      </c>
      <c r="B71">
        <v>1</v>
      </c>
      <c r="C71">
        <v>1</v>
      </c>
      <c r="D71">
        <v>2003</v>
      </c>
      <c r="E71">
        <v>1215621166.7749901</v>
      </c>
      <c r="F71">
        <v>1215621166.7749901</v>
      </c>
      <c r="G71">
        <v>1208416412.151</v>
      </c>
      <c r="H71">
        <v>-7204754.6239991598</v>
      </c>
      <c r="I71">
        <v>1220440317.9062099</v>
      </c>
      <c r="J71">
        <v>64593274.353712901</v>
      </c>
      <c r="K71">
        <v>0</v>
      </c>
      <c r="L71">
        <v>55786075.6487225</v>
      </c>
      <c r="M71">
        <v>1.6685529662120799</v>
      </c>
      <c r="N71">
        <v>7968873.1524480497</v>
      </c>
      <c r="O71">
        <v>2.2225050003939399</v>
      </c>
      <c r="P71">
        <v>43244.099599687499</v>
      </c>
      <c r="Q71">
        <v>11.267944221055201</v>
      </c>
      <c r="R71">
        <v>44.687341082088402</v>
      </c>
      <c r="S71">
        <v>3.8783880493441898</v>
      </c>
      <c r="T71">
        <v>0</v>
      </c>
      <c r="U71">
        <v>0</v>
      </c>
      <c r="V71">
        <v>0</v>
      </c>
      <c r="W71">
        <v>0</v>
      </c>
      <c r="X71">
        <v>0</v>
      </c>
      <c r="Y71">
        <v>37100753.814310998</v>
      </c>
      <c r="Z71" s="4">
        <v>3653333.38647896</v>
      </c>
      <c r="AA71">
        <v>6925057.5380693898</v>
      </c>
      <c r="AB71" s="4">
        <v>23880444.137933001</v>
      </c>
      <c r="AC71">
        <v>6937748.1498534698</v>
      </c>
      <c r="AD71" s="4">
        <v>-570437.87674820505</v>
      </c>
      <c r="AE71">
        <v>-9630393.1141914893</v>
      </c>
      <c r="AF71" s="4">
        <v>0</v>
      </c>
      <c r="AG71">
        <v>0</v>
      </c>
      <c r="AH71" s="4">
        <v>0</v>
      </c>
      <c r="AI71">
        <v>0</v>
      </c>
      <c r="AJ71" s="4">
        <v>0</v>
      </c>
      <c r="AK71">
        <v>68296506.035706103</v>
      </c>
      <c r="AL71" s="4">
        <v>68991467.618694603</v>
      </c>
      <c r="AM71">
        <v>-76196222.242693797</v>
      </c>
      <c r="AN71" s="4">
        <v>0</v>
      </c>
      <c r="AO71">
        <v>-7204754.6239991598</v>
      </c>
      <c r="AP71" s="4"/>
      <c r="AR71" s="4"/>
      <c r="AT71" s="4"/>
      <c r="AV71" s="4"/>
      <c r="AX71" s="4"/>
      <c r="AZ71" s="4"/>
      <c r="BC71" s="4"/>
      <c r="BE71" s="4"/>
      <c r="BG71" s="4"/>
      <c r="BH71"/>
      <c r="BI71"/>
      <c r="BJ71"/>
      <c r="BK71"/>
      <c r="BL71"/>
      <c r="BM71"/>
    </row>
    <row r="72" spans="1:69" x14ac:dyDescent="0.25">
      <c r="A72" t="str">
        <f t="shared" si="2"/>
        <v>1_1_2004</v>
      </c>
      <c r="B72">
        <v>1</v>
      </c>
      <c r="C72">
        <v>1</v>
      </c>
      <c r="D72">
        <v>2004</v>
      </c>
      <c r="E72">
        <v>1223178799.22699</v>
      </c>
      <c r="F72">
        <v>1204894899.9360001</v>
      </c>
      <c r="G72">
        <v>1247374117.7550001</v>
      </c>
      <c r="H72">
        <v>31844523.8190003</v>
      </c>
      <c r="I72">
        <v>1260530166.05983</v>
      </c>
      <c r="J72">
        <v>29791171.2202048</v>
      </c>
      <c r="K72">
        <v>0</v>
      </c>
      <c r="L72">
        <v>55661967.614297897</v>
      </c>
      <c r="M72">
        <v>1.72288166880441</v>
      </c>
      <c r="N72">
        <v>8136328.0498701101</v>
      </c>
      <c r="O72">
        <v>2.5451455441614201</v>
      </c>
      <c r="P72">
        <v>41825.904421396299</v>
      </c>
      <c r="Q72">
        <v>11.1546766427126</v>
      </c>
      <c r="R72">
        <v>43.083257790113102</v>
      </c>
      <c r="S72">
        <v>3.8714412753692402</v>
      </c>
      <c r="T72">
        <v>0</v>
      </c>
      <c r="U72">
        <v>0</v>
      </c>
      <c r="V72">
        <v>0</v>
      </c>
      <c r="W72">
        <v>0</v>
      </c>
      <c r="X72">
        <v>0</v>
      </c>
      <c r="Y72">
        <v>-5469373.36134452</v>
      </c>
      <c r="Z72" s="4">
        <v>-3290971.1461267201</v>
      </c>
      <c r="AA72">
        <v>8242612.04944795</v>
      </c>
      <c r="AB72" s="4">
        <v>25985868.395690098</v>
      </c>
      <c r="AC72">
        <v>9470677.1051382404</v>
      </c>
      <c r="AD72" s="4">
        <v>-554749.64560101705</v>
      </c>
      <c r="AE72">
        <v>-9167346.7286852393</v>
      </c>
      <c r="AF72" s="4">
        <v>0</v>
      </c>
      <c r="AG72">
        <v>0</v>
      </c>
      <c r="AH72" s="4">
        <v>0</v>
      </c>
      <c r="AI72">
        <v>0</v>
      </c>
      <c r="AJ72" s="4">
        <v>0</v>
      </c>
      <c r="AK72">
        <v>25216716.6685188</v>
      </c>
      <c r="AL72" s="4">
        <v>29951868.4059227</v>
      </c>
      <c r="AM72">
        <v>1892655.41307755</v>
      </c>
      <c r="AN72" s="4">
        <v>10634694</v>
      </c>
      <c r="AO72">
        <v>42479217.819000296</v>
      </c>
      <c r="AP72" s="4"/>
      <c r="AR72" s="4"/>
      <c r="AT72" s="4"/>
      <c r="AV72" s="4"/>
      <c r="AX72" s="4"/>
      <c r="AZ72" s="4"/>
      <c r="BC72" s="4"/>
      <c r="BE72" s="4"/>
      <c r="BG72" s="4"/>
      <c r="BH72"/>
      <c r="BI72"/>
      <c r="BJ72"/>
      <c r="BK72"/>
      <c r="BL72"/>
      <c r="BM72"/>
    </row>
    <row r="73" spans="1:69" x14ac:dyDescent="0.25">
      <c r="A73" t="str">
        <f t="shared" si="2"/>
        <v>1_1_2005</v>
      </c>
      <c r="B73">
        <v>1</v>
      </c>
      <c r="C73">
        <v>1</v>
      </c>
      <c r="D73">
        <v>2005</v>
      </c>
      <c r="E73">
        <v>1223178799.22699</v>
      </c>
      <c r="F73">
        <v>1247374117.7550001</v>
      </c>
      <c r="G73">
        <v>1312776308.1029899</v>
      </c>
      <c r="H73">
        <v>65402190.347998202</v>
      </c>
      <c r="I73">
        <v>1322340425.11976</v>
      </c>
      <c r="J73">
        <v>61810259.0599287</v>
      </c>
      <c r="K73">
        <v>0</v>
      </c>
      <c r="L73">
        <v>56187837.4149694</v>
      </c>
      <c r="M73">
        <v>1.6782834664247199</v>
      </c>
      <c r="N73">
        <v>8316311.19027091</v>
      </c>
      <c r="O73">
        <v>3.00773468729935</v>
      </c>
      <c r="P73">
        <v>40620.874457758902</v>
      </c>
      <c r="Q73">
        <v>11.060888291527201</v>
      </c>
      <c r="R73">
        <v>41.668168695566997</v>
      </c>
      <c r="S73">
        <v>3.8714412753692402</v>
      </c>
      <c r="T73">
        <v>0</v>
      </c>
      <c r="U73">
        <v>0</v>
      </c>
      <c r="V73">
        <v>0</v>
      </c>
      <c r="W73">
        <v>0</v>
      </c>
      <c r="X73">
        <v>0</v>
      </c>
      <c r="Y73">
        <v>2551426.5199685702</v>
      </c>
      <c r="Z73" s="4">
        <v>-5061228.8908222402</v>
      </c>
      <c r="AA73">
        <v>8743499.2776661292</v>
      </c>
      <c r="AB73" s="4">
        <v>34514304.213456497</v>
      </c>
      <c r="AC73">
        <v>8979934.3284967691</v>
      </c>
      <c r="AD73" s="4">
        <v>-669035.61415188794</v>
      </c>
      <c r="AE73">
        <v>-8236262.5817489997</v>
      </c>
      <c r="AF73" s="4">
        <v>0</v>
      </c>
      <c r="AG73">
        <v>0</v>
      </c>
      <c r="AH73" s="4">
        <v>0</v>
      </c>
      <c r="AI73">
        <v>0</v>
      </c>
      <c r="AJ73" s="4">
        <v>0</v>
      </c>
      <c r="AK73">
        <v>40822637.2528648</v>
      </c>
      <c r="AL73" s="4">
        <v>42051487.307435602</v>
      </c>
      <c r="AM73">
        <v>23350703.0405626</v>
      </c>
      <c r="AN73" s="4">
        <v>0</v>
      </c>
      <c r="AO73">
        <v>65402190.347998202</v>
      </c>
      <c r="AP73" s="4"/>
      <c r="AR73" s="4"/>
      <c r="AT73" s="4"/>
      <c r="AV73" s="4"/>
      <c r="AX73" s="4"/>
      <c r="AZ73" s="4"/>
      <c r="BC73" s="4"/>
      <c r="BE73" s="4"/>
      <c r="BG73" s="4"/>
      <c r="BH73"/>
      <c r="BI73"/>
      <c r="BJ73"/>
      <c r="BK73"/>
      <c r="BL73"/>
      <c r="BM73"/>
    </row>
    <row r="74" spans="1:69" x14ac:dyDescent="0.25">
      <c r="A74" t="str">
        <f t="shared" si="2"/>
        <v>1_1_2006</v>
      </c>
      <c r="B74">
        <v>1</v>
      </c>
      <c r="C74">
        <v>1</v>
      </c>
      <c r="D74">
        <v>2006</v>
      </c>
      <c r="E74">
        <v>1223178799.22699</v>
      </c>
      <c r="F74">
        <v>1312776308.1029899</v>
      </c>
      <c r="G74">
        <v>1365152818.3239999</v>
      </c>
      <c r="H74">
        <v>52376510.221001603</v>
      </c>
      <c r="I74">
        <v>1375750193.8143301</v>
      </c>
      <c r="J74">
        <v>53409768.694572397</v>
      </c>
      <c r="K74">
        <v>0</v>
      </c>
      <c r="L74">
        <v>57976636.642799899</v>
      </c>
      <c r="M74">
        <v>1.71657553312786</v>
      </c>
      <c r="N74">
        <v>8560937.9771424793</v>
      </c>
      <c r="O74">
        <v>3.2997855451561802</v>
      </c>
      <c r="P74">
        <v>38819.333461879003</v>
      </c>
      <c r="Q74">
        <v>11.000166606665999</v>
      </c>
      <c r="R74">
        <v>40.067236011335602</v>
      </c>
      <c r="S74">
        <v>4.14484879517489</v>
      </c>
      <c r="T74">
        <v>0</v>
      </c>
      <c r="U74">
        <v>0</v>
      </c>
      <c r="V74">
        <v>0</v>
      </c>
      <c r="W74">
        <v>0</v>
      </c>
      <c r="X74">
        <v>0</v>
      </c>
      <c r="Y74">
        <v>27675048.033112701</v>
      </c>
      <c r="Z74" s="4">
        <v>-5590081.5140843596</v>
      </c>
      <c r="AA74">
        <v>11874178.2244984</v>
      </c>
      <c r="AB74" s="4">
        <v>20635797.752977099</v>
      </c>
      <c r="AC74">
        <v>14644882.309515901</v>
      </c>
      <c r="AD74" s="4">
        <v>-438363.089401334</v>
      </c>
      <c r="AE74">
        <v>-10231458.435121199</v>
      </c>
      <c r="AF74" s="4">
        <v>-5163145.9724641601</v>
      </c>
      <c r="AG74">
        <v>0</v>
      </c>
      <c r="AH74" s="4">
        <v>0</v>
      </c>
      <c r="AI74">
        <v>0</v>
      </c>
      <c r="AJ74" s="4">
        <v>0</v>
      </c>
      <c r="AK74">
        <v>53406857.309033103</v>
      </c>
      <c r="AL74" s="4">
        <v>53578918.037585601</v>
      </c>
      <c r="AM74">
        <v>-1202407.8165839801</v>
      </c>
      <c r="AN74" s="4">
        <v>0</v>
      </c>
      <c r="AO74">
        <v>52376510.221001603</v>
      </c>
      <c r="AP74" s="4"/>
      <c r="AR74" s="4"/>
      <c r="AT74" s="4"/>
      <c r="AV74" s="4"/>
      <c r="AX74" s="4"/>
      <c r="AZ74" s="4"/>
      <c r="BC74" s="4"/>
      <c r="BE74" s="4"/>
      <c r="BG74" s="4"/>
      <c r="BH74"/>
      <c r="BI74"/>
      <c r="BJ74"/>
      <c r="BK74"/>
      <c r="BL74"/>
      <c r="BM74"/>
    </row>
    <row r="75" spans="1:69" x14ac:dyDescent="0.25">
      <c r="A75" t="str">
        <f t="shared" si="2"/>
        <v>1_1_2007</v>
      </c>
      <c r="B75">
        <v>1</v>
      </c>
      <c r="C75">
        <v>1</v>
      </c>
      <c r="D75">
        <v>2007</v>
      </c>
      <c r="E75">
        <v>1246579856.22699</v>
      </c>
      <c r="F75">
        <v>1365152818.3239999</v>
      </c>
      <c r="G75">
        <v>1409658146.5899999</v>
      </c>
      <c r="H75">
        <v>21104271.265999701</v>
      </c>
      <c r="I75">
        <v>1441491794.5548201</v>
      </c>
      <c r="J75">
        <v>39620216.222223803</v>
      </c>
      <c r="K75">
        <v>0</v>
      </c>
      <c r="L75">
        <v>60776620.017240502</v>
      </c>
      <c r="M75">
        <v>1.6814277458253499</v>
      </c>
      <c r="N75">
        <v>8637177.6527141705</v>
      </c>
      <c r="O75">
        <v>3.4583632963878301</v>
      </c>
      <c r="P75">
        <v>39243.183603082798</v>
      </c>
      <c r="Q75">
        <v>10.728551279501101</v>
      </c>
      <c r="R75">
        <v>39.325185862509997</v>
      </c>
      <c r="S75">
        <v>4.3498760608941502</v>
      </c>
      <c r="T75">
        <v>0</v>
      </c>
      <c r="U75">
        <v>0</v>
      </c>
      <c r="V75">
        <v>0</v>
      </c>
      <c r="W75">
        <v>0</v>
      </c>
      <c r="X75">
        <v>0</v>
      </c>
      <c r="Y75">
        <v>35057454.798468299</v>
      </c>
      <c r="Z75" s="4">
        <v>6282167.0142245498</v>
      </c>
      <c r="AA75">
        <v>3450927.9871947598</v>
      </c>
      <c r="AB75" s="4">
        <v>11208450.789674699</v>
      </c>
      <c r="AC75">
        <v>-4305644.2059786199</v>
      </c>
      <c r="AD75" s="4">
        <v>-1164844.85392429</v>
      </c>
      <c r="AE75">
        <v>-3522414.05315874</v>
      </c>
      <c r="AF75" s="4">
        <v>-4099094.4282775698</v>
      </c>
      <c r="AG75">
        <v>0</v>
      </c>
      <c r="AH75" s="4">
        <v>0</v>
      </c>
      <c r="AI75">
        <v>0</v>
      </c>
      <c r="AJ75" s="4">
        <v>0</v>
      </c>
      <c r="AK75">
        <v>42907003.048223197</v>
      </c>
      <c r="AL75" s="4">
        <v>42536430.771822199</v>
      </c>
      <c r="AM75">
        <v>-21432159.505822498</v>
      </c>
      <c r="AN75" s="4">
        <v>23401056.999999899</v>
      </c>
      <c r="AO75">
        <v>44505328.2659996</v>
      </c>
      <c r="AP75" s="4"/>
      <c r="AR75" s="4"/>
      <c r="AT75" s="4"/>
      <c r="AV75" s="4"/>
      <c r="AX75" s="4"/>
      <c r="AZ75" s="4"/>
      <c r="BC75" s="4"/>
      <c r="BE75" s="4"/>
      <c r="BG75" s="4"/>
      <c r="BH75"/>
      <c r="BI75"/>
      <c r="BJ75"/>
      <c r="BK75"/>
      <c r="BL75"/>
      <c r="BM75"/>
    </row>
    <row r="76" spans="1:69" x14ac:dyDescent="0.25">
      <c r="A76" t="str">
        <f t="shared" si="2"/>
        <v>1_1_2008</v>
      </c>
      <c r="B76">
        <v>1</v>
      </c>
      <c r="C76">
        <v>1</v>
      </c>
      <c r="D76">
        <v>2008</v>
      </c>
      <c r="E76">
        <v>1246579856.22699</v>
      </c>
      <c r="F76">
        <v>1409658146.5899999</v>
      </c>
      <c r="G76">
        <v>1475873942.72</v>
      </c>
      <c r="H76">
        <v>66215796.130000196</v>
      </c>
      <c r="I76">
        <v>1475168940.65553</v>
      </c>
      <c r="J76">
        <v>33677146.100713998</v>
      </c>
      <c r="K76">
        <v>0</v>
      </c>
      <c r="L76">
        <v>62154605.687864497</v>
      </c>
      <c r="M76">
        <v>1.74534143138213</v>
      </c>
      <c r="N76">
        <v>8687643.1706378497</v>
      </c>
      <c r="O76">
        <v>3.8937192633805102</v>
      </c>
      <c r="P76">
        <v>39195.574441283999</v>
      </c>
      <c r="Q76">
        <v>10.8646934330497</v>
      </c>
      <c r="R76">
        <v>38.610362019504102</v>
      </c>
      <c r="S76">
        <v>4.4386078062561198</v>
      </c>
      <c r="T76">
        <v>0</v>
      </c>
      <c r="U76">
        <v>0</v>
      </c>
      <c r="V76">
        <v>0.198272442126637</v>
      </c>
      <c r="W76">
        <v>0</v>
      </c>
      <c r="X76">
        <v>0</v>
      </c>
      <c r="Y76">
        <v>20706155.084740799</v>
      </c>
      <c r="Z76" s="4">
        <v>-15679046.816317299</v>
      </c>
      <c r="AA76">
        <v>3069150.9593138201</v>
      </c>
      <c r="AB76" s="4">
        <v>29454761.757165801</v>
      </c>
      <c r="AC76">
        <v>2095.9813724977398</v>
      </c>
      <c r="AD76" s="4">
        <v>1029869.4855860299</v>
      </c>
      <c r="AE76">
        <v>-4974808.6028272603</v>
      </c>
      <c r="AF76" s="4">
        <v>-1638548.86255861</v>
      </c>
      <c r="AG76">
        <v>0</v>
      </c>
      <c r="AH76" s="4">
        <v>0</v>
      </c>
      <c r="AI76">
        <v>2199287.9064678098</v>
      </c>
      <c r="AJ76" s="4">
        <v>0</v>
      </c>
      <c r="AK76">
        <v>34168916.892943598</v>
      </c>
      <c r="AL76" s="4">
        <v>33755324.153426699</v>
      </c>
      <c r="AM76">
        <v>32460471.976573501</v>
      </c>
      <c r="AN76" s="4">
        <v>0</v>
      </c>
      <c r="AO76">
        <v>66215796.130000196</v>
      </c>
      <c r="AP76" s="4"/>
      <c r="AR76" s="4"/>
      <c r="AT76" s="4"/>
      <c r="AV76" s="4"/>
      <c r="AX76" s="4"/>
      <c r="AZ76" s="4"/>
      <c r="BC76" s="4"/>
      <c r="BE76" s="4"/>
      <c r="BG76" s="4"/>
      <c r="BH76"/>
      <c r="BI76"/>
      <c r="BJ76"/>
      <c r="BK76"/>
      <c r="BL76"/>
      <c r="BM76"/>
    </row>
    <row r="77" spans="1:69" x14ac:dyDescent="0.25">
      <c r="A77" t="str">
        <f t="shared" si="2"/>
        <v>1_1_2009</v>
      </c>
      <c r="B77">
        <v>1</v>
      </c>
      <c r="C77">
        <v>1</v>
      </c>
      <c r="D77">
        <v>2009</v>
      </c>
      <c r="E77">
        <v>1257928197.22699</v>
      </c>
      <c r="F77">
        <v>1475873942.72</v>
      </c>
      <c r="G77">
        <v>1454622226.0999999</v>
      </c>
      <c r="H77">
        <v>-32600057.620000001</v>
      </c>
      <c r="I77">
        <v>1399162395.28686</v>
      </c>
      <c r="J77">
        <v>-90950914.717804</v>
      </c>
      <c r="K77">
        <v>0</v>
      </c>
      <c r="L77">
        <v>61618025.618726499</v>
      </c>
      <c r="M77">
        <v>1.85164454219815</v>
      </c>
      <c r="N77">
        <v>8638213.6083262991</v>
      </c>
      <c r="O77">
        <v>2.8323209889891001</v>
      </c>
      <c r="P77">
        <v>37570.888098108197</v>
      </c>
      <c r="Q77">
        <v>10.9885471790348</v>
      </c>
      <c r="R77">
        <v>37.720348971205198</v>
      </c>
      <c r="S77">
        <v>4.6012609792329897</v>
      </c>
      <c r="T77">
        <v>0</v>
      </c>
      <c r="U77">
        <v>0</v>
      </c>
      <c r="V77">
        <v>0.196483736468305</v>
      </c>
      <c r="W77">
        <v>0</v>
      </c>
      <c r="X77">
        <v>0</v>
      </c>
      <c r="Y77">
        <v>3256822.7098287502</v>
      </c>
      <c r="Z77" s="4">
        <v>-23146527.208371699</v>
      </c>
      <c r="AA77">
        <v>-567294.75599162502</v>
      </c>
      <c r="AB77" s="4">
        <v>-78045738.669365704</v>
      </c>
      <c r="AC77">
        <v>15379036.181405401</v>
      </c>
      <c r="AD77" s="4">
        <v>1269430.78706041</v>
      </c>
      <c r="AE77">
        <v>-6397966.9967648601</v>
      </c>
      <c r="AF77" s="4">
        <v>-3416061.0413838699</v>
      </c>
      <c r="AG77">
        <v>0</v>
      </c>
      <c r="AH77" s="4">
        <v>0</v>
      </c>
      <c r="AI77">
        <v>0</v>
      </c>
      <c r="AJ77" s="4">
        <v>0</v>
      </c>
      <c r="AK77">
        <v>-91668298.993583202</v>
      </c>
      <c r="AL77" s="4">
        <v>-91162711.900700301</v>
      </c>
      <c r="AM77">
        <v>58562654.280700199</v>
      </c>
      <c r="AN77" s="4">
        <v>11348341</v>
      </c>
      <c r="AO77">
        <v>-21251716.620000001</v>
      </c>
      <c r="AP77" s="4"/>
      <c r="AR77" s="4"/>
      <c r="AT77" s="4"/>
      <c r="AV77" s="4"/>
      <c r="AX77" s="4"/>
      <c r="AZ77" s="4"/>
      <c r="BC77" s="4"/>
      <c r="BE77" s="4"/>
      <c r="BG77" s="4"/>
      <c r="BH77"/>
      <c r="BI77"/>
      <c r="BJ77"/>
      <c r="BK77"/>
      <c r="BL77"/>
      <c r="BM77"/>
    </row>
    <row r="78" spans="1:69" x14ac:dyDescent="0.25">
      <c r="A78" t="str">
        <f t="shared" si="2"/>
        <v>1_1_2010</v>
      </c>
      <c r="B78">
        <v>1</v>
      </c>
      <c r="C78">
        <v>1</v>
      </c>
      <c r="D78">
        <v>2010</v>
      </c>
      <c r="E78">
        <v>1257928197.22699</v>
      </c>
      <c r="F78">
        <v>1454622226.0999999</v>
      </c>
      <c r="G78">
        <v>1451510833.62199</v>
      </c>
      <c r="H78">
        <v>-3111392.4780002302</v>
      </c>
      <c r="I78">
        <v>1449449622.2478499</v>
      </c>
      <c r="J78">
        <v>50287226.960985303</v>
      </c>
      <c r="K78">
        <v>0</v>
      </c>
      <c r="L78">
        <v>61651143.462730497</v>
      </c>
      <c r="M78">
        <v>1.8640613011398901</v>
      </c>
      <c r="N78">
        <v>8648875.4599792305</v>
      </c>
      <c r="O78">
        <v>3.2891908367132898</v>
      </c>
      <c r="P78">
        <v>36694.3589448852</v>
      </c>
      <c r="Q78">
        <v>11.261128668985499</v>
      </c>
      <c r="R78">
        <v>37.216249727511297</v>
      </c>
      <c r="S78">
        <v>4.8420210309830196</v>
      </c>
      <c r="T78">
        <v>0</v>
      </c>
      <c r="U78">
        <v>0</v>
      </c>
      <c r="V78">
        <v>0.19881996440760899</v>
      </c>
      <c r="W78">
        <v>0</v>
      </c>
      <c r="X78">
        <v>0</v>
      </c>
      <c r="Y78">
        <v>23653363.8442045</v>
      </c>
      <c r="Z78" s="4">
        <v>-2507431.4587450898</v>
      </c>
      <c r="AA78">
        <v>1542425.22915177</v>
      </c>
      <c r="AB78" s="4">
        <v>36758691.231266201</v>
      </c>
      <c r="AC78">
        <v>8716759.0927690193</v>
      </c>
      <c r="AD78" s="4">
        <v>2191582.6169445398</v>
      </c>
      <c r="AE78">
        <v>-3805383.4652243499</v>
      </c>
      <c r="AF78" s="4">
        <v>-4865555.9285319196</v>
      </c>
      <c r="AG78">
        <v>0</v>
      </c>
      <c r="AH78" s="4">
        <v>0</v>
      </c>
      <c r="AI78">
        <v>76949.906179791695</v>
      </c>
      <c r="AJ78" s="4">
        <v>0</v>
      </c>
      <c r="AK78">
        <v>61761401.068014503</v>
      </c>
      <c r="AL78" s="4">
        <v>62126852.412542701</v>
      </c>
      <c r="AM78">
        <v>-65238244.890542999</v>
      </c>
      <c r="AN78" s="4">
        <v>0</v>
      </c>
      <c r="AO78">
        <v>-3111392.4780002302</v>
      </c>
      <c r="AP78" s="4"/>
      <c r="AR78" s="4"/>
      <c r="AT78" s="4"/>
      <c r="AV78" s="4"/>
      <c r="AX78" s="4"/>
      <c r="AZ78" s="4"/>
      <c r="BC78" s="4"/>
      <c r="BE78" s="4"/>
      <c r="BG78" s="4"/>
      <c r="BH78"/>
      <c r="BI78"/>
      <c r="BJ78"/>
      <c r="BK78"/>
      <c r="BL78"/>
      <c r="BM78"/>
    </row>
    <row r="79" spans="1:69" x14ac:dyDescent="0.25">
      <c r="A79" t="str">
        <f t="shared" si="2"/>
        <v>1_1_2011</v>
      </c>
      <c r="B79">
        <v>1</v>
      </c>
      <c r="C79">
        <v>1</v>
      </c>
      <c r="D79">
        <v>2011</v>
      </c>
      <c r="E79">
        <v>1257928197.22699</v>
      </c>
      <c r="F79">
        <v>1451510833.62199</v>
      </c>
      <c r="G79">
        <v>1511301361.23</v>
      </c>
      <c r="H79">
        <v>59790527.608000703</v>
      </c>
      <c r="I79">
        <v>1518784562.87185</v>
      </c>
      <c r="J79">
        <v>69334940.624005795</v>
      </c>
      <c r="K79">
        <v>0</v>
      </c>
      <c r="L79">
        <v>61683564.672058299</v>
      </c>
      <c r="M79">
        <v>1.8530590572800401</v>
      </c>
      <c r="N79">
        <v>8730969.3429332692</v>
      </c>
      <c r="O79">
        <v>4.04436171671093</v>
      </c>
      <c r="P79">
        <v>36121.852697327602</v>
      </c>
      <c r="Q79">
        <v>11.558226286916801</v>
      </c>
      <c r="R79">
        <v>36.523583407471399</v>
      </c>
      <c r="S79">
        <v>4.8085393318837104</v>
      </c>
      <c r="T79">
        <v>0</v>
      </c>
      <c r="U79">
        <v>0.13045275486211799</v>
      </c>
      <c r="V79">
        <v>0.375275042598327</v>
      </c>
      <c r="W79">
        <v>0</v>
      </c>
      <c r="X79">
        <v>0</v>
      </c>
      <c r="Y79">
        <v>13782.507958238401</v>
      </c>
      <c r="Z79" s="4">
        <v>2774260.69272102</v>
      </c>
      <c r="AA79">
        <v>4702576.7176071601</v>
      </c>
      <c r="AB79" s="4">
        <v>53079588.675485201</v>
      </c>
      <c r="AC79">
        <v>5392085.0681038704</v>
      </c>
      <c r="AD79" s="4">
        <v>2391396.3864328102</v>
      </c>
      <c r="AE79">
        <v>-5015772.1979443403</v>
      </c>
      <c r="AF79" s="4">
        <v>745233.61226219696</v>
      </c>
      <c r="AG79">
        <v>0</v>
      </c>
      <c r="AH79" s="4">
        <v>1533416.5367141</v>
      </c>
      <c r="AI79">
        <v>1836323.5894023899</v>
      </c>
      <c r="AJ79" s="4">
        <v>0</v>
      </c>
      <c r="AK79">
        <v>67452891.588742703</v>
      </c>
      <c r="AL79" s="4">
        <v>68011157.180894896</v>
      </c>
      <c r="AM79">
        <v>-8220629.5728942398</v>
      </c>
      <c r="AN79" s="4">
        <v>0</v>
      </c>
      <c r="AO79">
        <v>59790527.608000703</v>
      </c>
      <c r="AP79" s="4"/>
      <c r="AR79" s="4"/>
      <c r="AT79" s="4"/>
      <c r="AV79" s="4"/>
      <c r="AX79" s="4"/>
      <c r="AZ79" s="4"/>
      <c r="BC79" s="4"/>
      <c r="BE79" s="4"/>
      <c r="BG79" s="4"/>
      <c r="BH79"/>
      <c r="BI79"/>
      <c r="BJ79"/>
      <c r="BK79"/>
      <c r="BL79"/>
      <c r="BM79"/>
    </row>
    <row r="80" spans="1:69" x14ac:dyDescent="0.25">
      <c r="A80" t="str">
        <f t="shared" si="2"/>
        <v>1_1_2012</v>
      </c>
      <c r="B80">
        <v>1</v>
      </c>
      <c r="C80">
        <v>1</v>
      </c>
      <c r="D80">
        <v>2012</v>
      </c>
      <c r="E80">
        <v>1257928197.22699</v>
      </c>
      <c r="F80">
        <v>1511301361.23</v>
      </c>
      <c r="G80">
        <v>1528025615.5</v>
      </c>
      <c r="H80">
        <v>16724254.2699995</v>
      </c>
      <c r="I80">
        <v>1538374304.4551499</v>
      </c>
      <c r="J80">
        <v>19589741.583298199</v>
      </c>
      <c r="K80">
        <v>0</v>
      </c>
      <c r="L80">
        <v>63135948.813475803</v>
      </c>
      <c r="M80">
        <v>1.89982802860472</v>
      </c>
      <c r="N80">
        <v>8833191.7718009502</v>
      </c>
      <c r="O80">
        <v>4.0682662029492898</v>
      </c>
      <c r="P80">
        <v>35772.714611194497</v>
      </c>
      <c r="Q80">
        <v>11.4497233525274</v>
      </c>
      <c r="R80">
        <v>36.523320111936499</v>
      </c>
      <c r="S80">
        <v>4.8574764198783198</v>
      </c>
      <c r="T80">
        <v>0</v>
      </c>
      <c r="U80">
        <v>0.65930914556352505</v>
      </c>
      <c r="V80">
        <v>0.38139294902332399</v>
      </c>
      <c r="W80">
        <v>0</v>
      </c>
      <c r="X80">
        <v>0</v>
      </c>
      <c r="Y80">
        <v>13834475.3426031</v>
      </c>
      <c r="Z80" s="4">
        <v>-9114048.5796769504</v>
      </c>
      <c r="AA80">
        <v>5902713.7637181496</v>
      </c>
      <c r="AB80" s="4">
        <v>1596824.93888337</v>
      </c>
      <c r="AC80">
        <v>3347283.7564693401</v>
      </c>
      <c r="AD80" s="4">
        <v>-901411.99695165001</v>
      </c>
      <c r="AE80">
        <v>-2315.2236120942098</v>
      </c>
      <c r="AF80" s="4">
        <v>-1078275.7890816401</v>
      </c>
      <c r="AG80">
        <v>0</v>
      </c>
      <c r="AH80" s="4">
        <v>6510787.6397892404</v>
      </c>
      <c r="AI80">
        <v>83469.134346689098</v>
      </c>
      <c r="AJ80" s="4">
        <v>0</v>
      </c>
      <c r="AK80">
        <v>20179502.986487601</v>
      </c>
      <c r="AL80" s="4">
        <v>20289086.962269198</v>
      </c>
      <c r="AM80">
        <v>-3564832.6922696899</v>
      </c>
      <c r="AN80" s="4">
        <v>0</v>
      </c>
      <c r="AO80">
        <v>16724254.2699995</v>
      </c>
      <c r="AP80" s="4"/>
      <c r="AR80" s="4"/>
      <c r="AT80" s="4"/>
      <c r="AV80" s="4"/>
      <c r="AX80" s="4"/>
      <c r="AZ80" s="4"/>
      <c r="BC80" s="4"/>
      <c r="BE80" s="4"/>
      <c r="BG80" s="4"/>
      <c r="BH80"/>
      <c r="BI80"/>
      <c r="BJ80"/>
      <c r="BK80"/>
      <c r="BL80"/>
      <c r="BM80"/>
    </row>
    <row r="81" spans="1:65" x14ac:dyDescent="0.25">
      <c r="A81" t="str">
        <f t="shared" si="2"/>
        <v>1_1_2013</v>
      </c>
      <c r="B81">
        <v>1</v>
      </c>
      <c r="C81">
        <v>1</v>
      </c>
      <c r="D81">
        <v>2013</v>
      </c>
      <c r="E81">
        <v>1257928197.22699</v>
      </c>
      <c r="F81">
        <v>1528025615.5</v>
      </c>
      <c r="G81">
        <v>1528442156.7</v>
      </c>
      <c r="H81">
        <v>416541.20000042702</v>
      </c>
      <c r="I81">
        <v>1530257468.15959</v>
      </c>
      <c r="J81">
        <v>-8116836.2955624703</v>
      </c>
      <c r="K81">
        <v>0</v>
      </c>
      <c r="L81">
        <v>64380641.620223202</v>
      </c>
      <c r="M81">
        <v>2.0330923253706299</v>
      </c>
      <c r="N81">
        <v>8922203.7246338502</v>
      </c>
      <c r="O81">
        <v>3.9128919129219502</v>
      </c>
      <c r="P81">
        <v>36095.390150186999</v>
      </c>
      <c r="Q81">
        <v>11.105100248909499</v>
      </c>
      <c r="R81">
        <v>36.508282856270498</v>
      </c>
      <c r="S81">
        <v>4.8554956790292003</v>
      </c>
      <c r="T81">
        <v>0</v>
      </c>
      <c r="U81">
        <v>1.5888481176643201</v>
      </c>
      <c r="V81">
        <v>0.38139294902332399</v>
      </c>
      <c r="W81">
        <v>0</v>
      </c>
      <c r="X81">
        <v>0</v>
      </c>
      <c r="Y81">
        <v>16754054.649521099</v>
      </c>
      <c r="Z81" s="4">
        <v>-23717461.0806044</v>
      </c>
      <c r="AA81">
        <v>5193114.7326518698</v>
      </c>
      <c r="AB81" s="4">
        <v>-10541441.520121099</v>
      </c>
      <c r="AC81">
        <v>-3595272.2537898398</v>
      </c>
      <c r="AD81" s="4">
        <v>-2891620.1980727701</v>
      </c>
      <c r="AE81">
        <v>-113608.52329157401</v>
      </c>
      <c r="AF81" s="4">
        <v>139432.164011299</v>
      </c>
      <c r="AG81">
        <v>0</v>
      </c>
      <c r="AH81" s="4">
        <v>11601336.24471</v>
      </c>
      <c r="AI81">
        <v>0</v>
      </c>
      <c r="AJ81" s="4">
        <v>0</v>
      </c>
      <c r="AK81">
        <v>-7171465.7849854603</v>
      </c>
      <c r="AL81" s="4">
        <v>-7326232.7148559103</v>
      </c>
      <c r="AM81">
        <v>7742773.9148563398</v>
      </c>
      <c r="AN81" s="4">
        <v>0</v>
      </c>
      <c r="AO81">
        <v>416541.20000042702</v>
      </c>
      <c r="AP81" s="4"/>
      <c r="AR81" s="4"/>
      <c r="AT81" s="4"/>
      <c r="AV81" s="4"/>
      <c r="AX81" s="4"/>
      <c r="AZ81" s="4"/>
      <c r="BC81" s="4"/>
      <c r="BE81" s="4"/>
      <c r="BG81" s="4"/>
      <c r="BH81"/>
      <c r="BI81"/>
      <c r="BJ81"/>
      <c r="BK81"/>
      <c r="BL81"/>
      <c r="BM81"/>
    </row>
    <row r="82" spans="1:65" x14ac:dyDescent="0.25">
      <c r="A82" t="str">
        <f t="shared" si="2"/>
        <v>1_1_2014</v>
      </c>
      <c r="B82">
        <v>1</v>
      </c>
      <c r="C82">
        <v>1</v>
      </c>
      <c r="D82">
        <v>2014</v>
      </c>
      <c r="E82">
        <v>1284275432.3969901</v>
      </c>
      <c r="F82">
        <v>1528442156.7</v>
      </c>
      <c r="G82">
        <v>1599496854.3099999</v>
      </c>
      <c r="H82">
        <v>44707462.440000199</v>
      </c>
      <c r="I82">
        <v>1591596936.5000401</v>
      </c>
      <c r="J82">
        <v>31712663.620591</v>
      </c>
      <c r="K82">
        <v>0</v>
      </c>
      <c r="L82">
        <v>65256478.5108288</v>
      </c>
      <c r="M82">
        <v>1.9996014945555101</v>
      </c>
      <c r="N82">
        <v>8926595.7939959094</v>
      </c>
      <c r="O82">
        <v>3.6995111890969601</v>
      </c>
      <c r="P82">
        <v>36202.322449231899</v>
      </c>
      <c r="Q82">
        <v>10.9796190470122</v>
      </c>
      <c r="R82">
        <v>36.646133309346801</v>
      </c>
      <c r="S82">
        <v>5.1579743277623296</v>
      </c>
      <c r="T82">
        <v>0</v>
      </c>
      <c r="U82">
        <v>2.5074744133099101</v>
      </c>
      <c r="V82">
        <v>0.63586181536295405</v>
      </c>
      <c r="W82">
        <v>0</v>
      </c>
      <c r="X82">
        <v>0</v>
      </c>
      <c r="Y82">
        <v>30150321.023720101</v>
      </c>
      <c r="Z82" s="4">
        <v>2351037.6663995301</v>
      </c>
      <c r="AA82">
        <v>6053007.9424617803</v>
      </c>
      <c r="AB82" s="4">
        <v>-14850917.138110001</v>
      </c>
      <c r="AC82">
        <v>-1568371.94974018</v>
      </c>
      <c r="AD82" s="4">
        <v>-292272.08093407698</v>
      </c>
      <c r="AE82">
        <v>179255.68239407</v>
      </c>
      <c r="AF82" s="4">
        <v>-5911430.1259069303</v>
      </c>
      <c r="AG82">
        <v>0</v>
      </c>
      <c r="AH82" s="4">
        <v>11866886.927232699</v>
      </c>
      <c r="AI82">
        <v>2997695.2920631301</v>
      </c>
      <c r="AJ82" s="4">
        <v>0</v>
      </c>
      <c r="AK82">
        <v>30975213.239580199</v>
      </c>
      <c r="AL82" s="4">
        <v>30990878.0893526</v>
      </c>
      <c r="AM82">
        <v>13716584.3506475</v>
      </c>
      <c r="AN82" s="4">
        <v>26347235.169999901</v>
      </c>
      <c r="AO82">
        <v>71054697.610000193</v>
      </c>
      <c r="AP82" s="4"/>
      <c r="AR82" s="4"/>
      <c r="AT82" s="4"/>
      <c r="AV82" s="4"/>
      <c r="AX82" s="4"/>
      <c r="AZ82" s="4"/>
      <c r="BC82" s="4"/>
      <c r="BE82" s="4"/>
      <c r="BG82" s="4"/>
      <c r="BH82"/>
      <c r="BI82"/>
      <c r="BJ82"/>
      <c r="BK82"/>
      <c r="BL82"/>
      <c r="BM82"/>
    </row>
    <row r="83" spans="1:65" x14ac:dyDescent="0.25">
      <c r="A83" t="str">
        <f t="shared" si="2"/>
        <v>1_1_2015</v>
      </c>
      <c r="B83">
        <v>1</v>
      </c>
      <c r="C83">
        <v>1</v>
      </c>
      <c r="D83">
        <v>2015</v>
      </c>
      <c r="E83">
        <v>1284275432.3969901</v>
      </c>
      <c r="F83">
        <v>1599496854.3099999</v>
      </c>
      <c r="G83">
        <v>1585656035.3</v>
      </c>
      <c r="H83">
        <v>-13840819.010001</v>
      </c>
      <c r="I83">
        <v>1514742663.72686</v>
      </c>
      <c r="J83">
        <v>-76854272.773179799</v>
      </c>
      <c r="K83">
        <v>0</v>
      </c>
      <c r="L83">
        <v>65986313.020993203</v>
      </c>
      <c r="M83">
        <v>2.1441554340633902</v>
      </c>
      <c r="N83">
        <v>9020219.2179648895</v>
      </c>
      <c r="O83">
        <v>2.70258075921778</v>
      </c>
      <c r="P83">
        <v>37222.348912807101</v>
      </c>
      <c r="Q83">
        <v>10.9983810062092</v>
      </c>
      <c r="R83">
        <v>36.724701706434999</v>
      </c>
      <c r="S83">
        <v>5.1724695720150002</v>
      </c>
      <c r="T83">
        <v>0</v>
      </c>
      <c r="U83">
        <v>3.5074744133099101</v>
      </c>
      <c r="V83">
        <v>0.95441684223629697</v>
      </c>
      <c r="W83">
        <v>0</v>
      </c>
      <c r="X83">
        <v>0</v>
      </c>
      <c r="Y83">
        <v>16609040.6973396</v>
      </c>
      <c r="Z83" s="4">
        <v>-23902447.122731399</v>
      </c>
      <c r="AA83">
        <v>5875725.2881278498</v>
      </c>
      <c r="AB83" s="4">
        <v>-81829503.515385702</v>
      </c>
      <c r="AC83">
        <v>-10940995.341051601</v>
      </c>
      <c r="AD83" s="4">
        <v>156288.58584054999</v>
      </c>
      <c r="AE83">
        <v>561523.212192929</v>
      </c>
      <c r="AF83" s="4">
        <v>-251636.825823391</v>
      </c>
      <c r="AG83">
        <v>0</v>
      </c>
      <c r="AH83" s="4">
        <v>13270172.532686001</v>
      </c>
      <c r="AI83">
        <v>3980422.2624488799</v>
      </c>
      <c r="AJ83" s="4">
        <v>0</v>
      </c>
      <c r="AK83">
        <v>-76471410.226356298</v>
      </c>
      <c r="AL83" s="4">
        <v>-76959940.234314099</v>
      </c>
      <c r="AM83">
        <v>63119121.224312998</v>
      </c>
      <c r="AN83" s="4">
        <v>0</v>
      </c>
      <c r="AO83">
        <v>-13840819.010001</v>
      </c>
      <c r="AP83" s="4"/>
      <c r="AR83" s="4"/>
      <c r="AT83" s="4"/>
      <c r="AV83" s="4"/>
      <c r="AX83" s="4"/>
      <c r="AZ83" s="4"/>
      <c r="BC83" s="4"/>
      <c r="BE83" s="4"/>
      <c r="BG83" s="4"/>
      <c r="BH83"/>
      <c r="BI83"/>
      <c r="BJ83"/>
      <c r="BK83"/>
      <c r="BL83"/>
      <c r="BM83"/>
    </row>
    <row r="84" spans="1:65" x14ac:dyDescent="0.25">
      <c r="A84" t="str">
        <f t="shared" si="2"/>
        <v>1_1_2016</v>
      </c>
      <c r="B84">
        <v>1</v>
      </c>
      <c r="C84">
        <v>1</v>
      </c>
      <c r="D84">
        <v>2016</v>
      </c>
      <c r="E84">
        <v>1284275432.3969901</v>
      </c>
      <c r="F84">
        <v>1585656035.3</v>
      </c>
      <c r="G84">
        <v>1548193920.07499</v>
      </c>
      <c r="H84">
        <v>-37462115.225000203</v>
      </c>
      <c r="I84">
        <v>1489704451.6659901</v>
      </c>
      <c r="J84">
        <v>-25038212.060878702</v>
      </c>
      <c r="K84">
        <v>0</v>
      </c>
      <c r="L84">
        <v>66438663.614464</v>
      </c>
      <c r="M84">
        <v>2.2016781358919899</v>
      </c>
      <c r="N84">
        <v>9092556.6386965998</v>
      </c>
      <c r="O84">
        <v>2.4083824574164998</v>
      </c>
      <c r="P84">
        <v>38032.533159588202</v>
      </c>
      <c r="Q84">
        <v>10.917585656453401</v>
      </c>
      <c r="R84">
        <v>36.830678293396801</v>
      </c>
      <c r="S84">
        <v>5.7089024069236096</v>
      </c>
      <c r="T84">
        <v>0</v>
      </c>
      <c r="U84">
        <v>4.5074744133099101</v>
      </c>
      <c r="V84">
        <v>0.99463676048513605</v>
      </c>
      <c r="W84">
        <v>0</v>
      </c>
      <c r="X84">
        <v>0</v>
      </c>
      <c r="Y84">
        <v>14596417.296143301</v>
      </c>
      <c r="Z84" s="4">
        <v>-8913701.8919716794</v>
      </c>
      <c r="AA84">
        <v>4455308.4847576804</v>
      </c>
      <c r="AB84" s="4">
        <v>-29033555.753577001</v>
      </c>
      <c r="AC84">
        <v>-8098004.0820821403</v>
      </c>
      <c r="AD84" s="4">
        <v>-849858.67026817403</v>
      </c>
      <c r="AE84">
        <v>835998.12780973001</v>
      </c>
      <c r="AF84" s="4">
        <v>-11939947.6210093</v>
      </c>
      <c r="AG84">
        <v>0</v>
      </c>
      <c r="AH84" s="4">
        <v>13155342.6374215</v>
      </c>
      <c r="AI84">
        <v>548827.13003603602</v>
      </c>
      <c r="AJ84" s="4">
        <v>0</v>
      </c>
      <c r="AK84">
        <v>-25243174.342739999</v>
      </c>
      <c r="AL84" s="4">
        <v>-25648089.001876399</v>
      </c>
      <c r="AM84">
        <v>-11814026.223123699</v>
      </c>
      <c r="AN84" s="4">
        <v>0</v>
      </c>
      <c r="AO84">
        <v>-37462115.225000203</v>
      </c>
      <c r="AP84" s="4"/>
      <c r="AR84" s="4"/>
      <c r="AT84" s="4"/>
      <c r="AV84" s="4"/>
      <c r="AX84" s="4"/>
      <c r="AZ84" s="4"/>
      <c r="BC84" s="4"/>
      <c r="BE84" s="4"/>
      <c r="BG84" s="4"/>
      <c r="BH84"/>
      <c r="BI84"/>
      <c r="BJ84"/>
      <c r="BK84"/>
      <c r="BL84"/>
      <c r="BM84"/>
    </row>
    <row r="85" spans="1:65" x14ac:dyDescent="0.25">
      <c r="A85" t="str">
        <f t="shared" si="2"/>
        <v>1_1_2017</v>
      </c>
      <c r="B85">
        <v>1</v>
      </c>
      <c r="C85">
        <v>1</v>
      </c>
      <c r="D85">
        <v>2017</v>
      </c>
      <c r="E85">
        <v>1284275432.3969901</v>
      </c>
      <c r="F85">
        <v>1548193920.07499</v>
      </c>
      <c r="G85">
        <v>1510838191.5319901</v>
      </c>
      <c r="H85">
        <v>-37355728.542999998</v>
      </c>
      <c r="I85">
        <v>1540824990.5506001</v>
      </c>
      <c r="J85">
        <v>51120538.884615898</v>
      </c>
      <c r="K85">
        <v>0</v>
      </c>
      <c r="L85">
        <v>68316559.298834994</v>
      </c>
      <c r="M85">
        <v>2.1614024132993901</v>
      </c>
      <c r="N85">
        <v>9186010.1965671703</v>
      </c>
      <c r="O85">
        <v>2.6215628264537898</v>
      </c>
      <c r="P85">
        <v>38848.771670659102</v>
      </c>
      <c r="Q85">
        <v>10.7244732668906</v>
      </c>
      <c r="R85">
        <v>36.859718853957801</v>
      </c>
      <c r="S85">
        <v>5.8609163833156703</v>
      </c>
      <c r="T85">
        <v>0</v>
      </c>
      <c r="U85">
        <v>5.5074744133099101</v>
      </c>
      <c r="V85">
        <v>0.99463676048513605</v>
      </c>
      <c r="W85">
        <v>0</v>
      </c>
      <c r="X85">
        <v>0</v>
      </c>
      <c r="Y85">
        <v>18909082.2812149</v>
      </c>
      <c r="Z85" s="4">
        <v>5415007.69561648</v>
      </c>
      <c r="AA85">
        <v>5368278.5024868799</v>
      </c>
      <c r="AB85" s="4">
        <v>21004410.306794301</v>
      </c>
      <c r="AC85">
        <v>-7441290.0739305401</v>
      </c>
      <c r="AD85" s="4">
        <v>-1412926.4284071301</v>
      </c>
      <c r="AE85">
        <v>254008.826999905</v>
      </c>
      <c r="AF85" s="4">
        <v>-3201057.4188190401</v>
      </c>
      <c r="AG85">
        <v>0</v>
      </c>
      <c r="AH85" s="4">
        <v>12844539.4425696</v>
      </c>
      <c r="AI85">
        <v>0</v>
      </c>
      <c r="AJ85" s="4">
        <v>0</v>
      </c>
      <c r="AK85">
        <v>51740053.1345255</v>
      </c>
      <c r="AL85" s="4">
        <v>52272859.808430597</v>
      </c>
      <c r="AM85">
        <v>-89628588.351430595</v>
      </c>
      <c r="AN85" s="4">
        <v>0</v>
      </c>
      <c r="AO85">
        <v>-37355728.542999998</v>
      </c>
      <c r="AP85" s="4"/>
      <c r="AR85" s="4"/>
      <c r="AT85" s="4"/>
      <c r="AV85" s="4"/>
      <c r="AX85" s="4"/>
      <c r="AZ85" s="4"/>
      <c r="BC85" s="4"/>
      <c r="BE85" s="4"/>
      <c r="BG85" s="4"/>
      <c r="BH85"/>
      <c r="BI85"/>
      <c r="BJ85"/>
      <c r="BK85"/>
      <c r="BL85"/>
      <c r="BM85"/>
    </row>
    <row r="86" spans="1:65" x14ac:dyDescent="0.25">
      <c r="A86" t="str">
        <f t="shared" si="2"/>
        <v>1_1_2018</v>
      </c>
      <c r="B86">
        <v>1</v>
      </c>
      <c r="C86">
        <v>1</v>
      </c>
      <c r="D86">
        <v>2018</v>
      </c>
      <c r="E86">
        <v>1284275432.3969901</v>
      </c>
      <c r="F86">
        <v>1510838191.5319901</v>
      </c>
      <c r="G86">
        <v>1483144813.8280001</v>
      </c>
      <c r="H86">
        <v>-27693377.703999501</v>
      </c>
      <c r="I86">
        <v>1538897751.8164001</v>
      </c>
      <c r="J86">
        <v>-1927238.7342037701</v>
      </c>
      <c r="K86">
        <v>0</v>
      </c>
      <c r="L86">
        <v>68982136.9899804</v>
      </c>
      <c r="M86">
        <v>2.14936797982566</v>
      </c>
      <c r="N86">
        <v>9270968.4811477996</v>
      </c>
      <c r="O86">
        <v>2.88731771187524</v>
      </c>
      <c r="P86">
        <v>39762.718385258697</v>
      </c>
      <c r="Q86">
        <v>10.564597040655601</v>
      </c>
      <c r="R86">
        <v>36.907314658676903</v>
      </c>
      <c r="S86">
        <v>6.1090350743368704</v>
      </c>
      <c r="T86">
        <v>0</v>
      </c>
      <c r="U86">
        <v>6.5074744133099003</v>
      </c>
      <c r="V86">
        <v>1</v>
      </c>
      <c r="W86">
        <v>0.68080507073557395</v>
      </c>
      <c r="X86">
        <v>0</v>
      </c>
      <c r="Y86">
        <v>5665412.8824853096</v>
      </c>
      <c r="Z86" s="4">
        <v>1987464.65262151</v>
      </c>
      <c r="AA86">
        <v>4790344.8134696903</v>
      </c>
      <c r="AB86" s="4">
        <v>24223266.695838399</v>
      </c>
      <c r="AC86">
        <v>-8090448.5181568097</v>
      </c>
      <c r="AD86" s="4">
        <v>-1209697.28368067</v>
      </c>
      <c r="AE86">
        <v>371943.45959335199</v>
      </c>
      <c r="AF86" s="4">
        <v>-5213539.11286397</v>
      </c>
      <c r="AG86">
        <v>0</v>
      </c>
      <c r="AH86" s="4">
        <v>12534618.881291799</v>
      </c>
      <c r="AI86">
        <v>66976.595390056798</v>
      </c>
      <c r="AJ86" s="4">
        <v>-36871690.092924103</v>
      </c>
      <c r="AK86">
        <v>-1745347.0269353299</v>
      </c>
      <c r="AL86" s="4">
        <v>-2458475.32073193</v>
      </c>
      <c r="AM86">
        <v>-25234902.3832676</v>
      </c>
      <c r="AN86" s="4">
        <v>0</v>
      </c>
      <c r="AO86">
        <v>-27693377.703999501</v>
      </c>
      <c r="AP86" s="4"/>
      <c r="AR86" s="4"/>
      <c r="AT86" s="4"/>
      <c r="AV86" s="4"/>
      <c r="AX86" s="4"/>
      <c r="AZ86" s="4"/>
      <c r="BC86" s="4"/>
      <c r="BE86" s="4"/>
      <c r="BG86" s="4"/>
      <c r="BH86"/>
      <c r="BI86"/>
      <c r="BJ86"/>
      <c r="BK86"/>
      <c r="BL86"/>
      <c r="BM86"/>
    </row>
    <row r="87" spans="1:65" x14ac:dyDescent="0.25">
      <c r="A87" t="str">
        <f t="shared" si="2"/>
        <v>1_2_2002</v>
      </c>
      <c r="B87">
        <v>1</v>
      </c>
      <c r="C87">
        <v>2</v>
      </c>
      <c r="D87">
        <v>2002</v>
      </c>
      <c r="E87">
        <v>38197016.026399903</v>
      </c>
      <c r="F87">
        <v>0</v>
      </c>
      <c r="G87">
        <v>38197016.026399903</v>
      </c>
      <c r="H87">
        <v>0</v>
      </c>
      <c r="I87">
        <v>37049899.9852385</v>
      </c>
      <c r="J87">
        <v>0</v>
      </c>
      <c r="K87">
        <v>0</v>
      </c>
      <c r="L87">
        <v>3191986.1797676301</v>
      </c>
      <c r="M87">
        <v>0.95861817636701696</v>
      </c>
      <c r="N87">
        <v>2747080.9917135099</v>
      </c>
      <c r="O87">
        <v>1.9256752803763899</v>
      </c>
      <c r="P87">
        <v>35380.192112599099</v>
      </c>
      <c r="Q87">
        <v>8.1453800296157599</v>
      </c>
      <c r="R87">
        <v>33.974744827038897</v>
      </c>
      <c r="S87">
        <v>3.2820571716165898</v>
      </c>
      <c r="T87">
        <v>0</v>
      </c>
      <c r="U87">
        <v>0</v>
      </c>
      <c r="V87">
        <v>0.39121613556597901</v>
      </c>
      <c r="W87">
        <v>0</v>
      </c>
      <c r="X87">
        <v>0</v>
      </c>
      <c r="Y87">
        <v>0</v>
      </c>
      <c r="Z87" s="4">
        <v>0</v>
      </c>
      <c r="AA87">
        <v>0</v>
      </c>
      <c r="AB87" s="4">
        <v>0</v>
      </c>
      <c r="AC87">
        <v>0</v>
      </c>
      <c r="AD87" s="4">
        <v>0</v>
      </c>
      <c r="AE87">
        <v>0</v>
      </c>
      <c r="AF87" s="4">
        <v>0</v>
      </c>
      <c r="AG87">
        <v>0</v>
      </c>
      <c r="AH87" s="4">
        <v>0</v>
      </c>
      <c r="AI87">
        <v>0</v>
      </c>
      <c r="AJ87" s="4">
        <v>0</v>
      </c>
      <c r="AK87">
        <v>0</v>
      </c>
      <c r="AL87" s="4">
        <v>0</v>
      </c>
      <c r="AM87">
        <v>0</v>
      </c>
      <c r="AN87" s="4">
        <v>38197016.026399903</v>
      </c>
      <c r="AO87">
        <v>38197016.026399903</v>
      </c>
      <c r="AP87" s="4"/>
      <c r="AR87" s="4"/>
      <c r="AT87" s="4"/>
      <c r="AV87" s="4"/>
      <c r="AX87" s="4"/>
      <c r="AZ87" s="4"/>
      <c r="BC87" s="4"/>
      <c r="BE87" s="4"/>
      <c r="BG87" s="4"/>
      <c r="BH87"/>
      <c r="BI87"/>
      <c r="BJ87"/>
      <c r="BK87"/>
      <c r="BL87"/>
      <c r="BM87"/>
    </row>
    <row r="88" spans="1:65" x14ac:dyDescent="0.25">
      <c r="A88" t="str">
        <f t="shared" si="2"/>
        <v>1_2_2003</v>
      </c>
      <c r="B88">
        <v>1</v>
      </c>
      <c r="C88">
        <v>2</v>
      </c>
      <c r="D88">
        <v>2003</v>
      </c>
      <c r="E88">
        <v>47866616.026399903</v>
      </c>
      <c r="F88">
        <v>38197016.026399903</v>
      </c>
      <c r="G88">
        <v>47137743.312599897</v>
      </c>
      <c r="H88">
        <v>-728872.71380000899</v>
      </c>
      <c r="I88">
        <v>47612790.441681102</v>
      </c>
      <c r="J88">
        <v>1015905.7558126301</v>
      </c>
      <c r="K88">
        <v>0</v>
      </c>
      <c r="L88">
        <v>3083870.8847663002</v>
      </c>
      <c r="M88">
        <v>0.95186478966824795</v>
      </c>
      <c r="N88">
        <v>2793208.9458323298</v>
      </c>
      <c r="O88">
        <v>2.23034794653005</v>
      </c>
      <c r="P88">
        <v>34844.2340392283</v>
      </c>
      <c r="Q88">
        <v>7.6891213475572</v>
      </c>
      <c r="R88">
        <v>36.223390706083997</v>
      </c>
      <c r="S88">
        <v>3.5684977247940699</v>
      </c>
      <c r="T88">
        <v>0</v>
      </c>
      <c r="U88">
        <v>0</v>
      </c>
      <c r="V88">
        <v>0.31218603361804897</v>
      </c>
      <c r="W88">
        <v>0</v>
      </c>
      <c r="X88">
        <v>0</v>
      </c>
      <c r="Y88">
        <v>97418.8845923544</v>
      </c>
      <c r="Z88" s="4">
        <v>103312.292571457</v>
      </c>
      <c r="AA88">
        <v>197339.154566957</v>
      </c>
      <c r="AB88" s="4">
        <v>667377.78434255498</v>
      </c>
      <c r="AC88">
        <v>214939.84764209899</v>
      </c>
      <c r="AD88" s="4">
        <v>4628.9239485380203</v>
      </c>
      <c r="AE88">
        <v>-231669.89919968101</v>
      </c>
      <c r="AF88" s="4">
        <v>0</v>
      </c>
      <c r="AG88">
        <v>0</v>
      </c>
      <c r="AH88" s="4">
        <v>0</v>
      </c>
      <c r="AI88">
        <v>0</v>
      </c>
      <c r="AJ88" s="4">
        <v>0</v>
      </c>
      <c r="AK88">
        <v>1053346.98846428</v>
      </c>
      <c r="AL88" s="4">
        <v>1051670.4872433301</v>
      </c>
      <c r="AM88">
        <v>-1780543.2010433399</v>
      </c>
      <c r="AN88" s="4">
        <v>9669599.9999999795</v>
      </c>
      <c r="AO88">
        <v>8940727.2861999702</v>
      </c>
      <c r="AP88" s="4"/>
      <c r="AR88" s="4"/>
      <c r="AT88" s="4"/>
      <c r="AV88" s="4"/>
      <c r="AX88" s="4"/>
      <c r="AZ88" s="4"/>
      <c r="BC88" s="4"/>
      <c r="BE88" s="4"/>
      <c r="BG88" s="4"/>
      <c r="BH88"/>
      <c r="BI88"/>
      <c r="BJ88"/>
      <c r="BK88"/>
      <c r="BL88"/>
      <c r="BM88"/>
    </row>
    <row r="89" spans="1:65" x14ac:dyDescent="0.25">
      <c r="A89" t="str">
        <f t="shared" si="2"/>
        <v>1_2_2004</v>
      </c>
      <c r="B89">
        <v>1</v>
      </c>
      <c r="C89">
        <v>2</v>
      </c>
      <c r="D89">
        <v>2004</v>
      </c>
      <c r="E89">
        <v>47866616.026399903</v>
      </c>
      <c r="F89">
        <v>47137743.312599897</v>
      </c>
      <c r="G89">
        <v>51857065.175399899</v>
      </c>
      <c r="H89">
        <v>4719321.8628000198</v>
      </c>
      <c r="I89">
        <v>50204066.166994996</v>
      </c>
      <c r="J89">
        <v>2591275.7253139201</v>
      </c>
      <c r="K89">
        <v>0</v>
      </c>
      <c r="L89">
        <v>2992831.7498388598</v>
      </c>
      <c r="M89">
        <v>0.88190389788137302</v>
      </c>
      <c r="N89">
        <v>2839321.7030148902</v>
      </c>
      <c r="O89">
        <v>2.5365319575072802</v>
      </c>
      <c r="P89">
        <v>33875.5640563665</v>
      </c>
      <c r="Q89">
        <v>7.7385628333925203</v>
      </c>
      <c r="R89">
        <v>34.970258858533299</v>
      </c>
      <c r="S89">
        <v>3.5684977247940699</v>
      </c>
      <c r="T89">
        <v>0</v>
      </c>
      <c r="U89">
        <v>0</v>
      </c>
      <c r="V89">
        <v>0.31218603361804897</v>
      </c>
      <c r="W89">
        <v>0</v>
      </c>
      <c r="X89">
        <v>0</v>
      </c>
      <c r="Y89">
        <v>650888.49094897101</v>
      </c>
      <c r="Z89" s="4">
        <v>621434.902453947</v>
      </c>
      <c r="AA89">
        <v>284985.72970123298</v>
      </c>
      <c r="AB89" s="4">
        <v>956178.91962960397</v>
      </c>
      <c r="AC89">
        <v>314976.94239988702</v>
      </c>
      <c r="AD89" s="4">
        <v>13153.6390937984</v>
      </c>
      <c r="AE89">
        <v>-296556.92791197897</v>
      </c>
      <c r="AF89" s="4">
        <v>0</v>
      </c>
      <c r="AG89">
        <v>0</v>
      </c>
      <c r="AH89" s="4">
        <v>0</v>
      </c>
      <c r="AI89">
        <v>0</v>
      </c>
      <c r="AJ89" s="4">
        <v>0</v>
      </c>
      <c r="AK89">
        <v>2545061.6963154599</v>
      </c>
      <c r="AL89" s="4">
        <v>2573698.9103152002</v>
      </c>
      <c r="AM89">
        <v>2145622.9524848098</v>
      </c>
      <c r="AN89" s="4">
        <v>0</v>
      </c>
      <c r="AO89">
        <v>4719321.8628000198</v>
      </c>
      <c r="AP89" s="4"/>
      <c r="AR89" s="4"/>
      <c r="AT89" s="4"/>
      <c r="AV89" s="4"/>
      <c r="AX89" s="4"/>
      <c r="AZ89" s="4"/>
      <c r="BC89" s="4"/>
      <c r="BE89" s="4"/>
      <c r="BG89" s="4"/>
      <c r="BH89"/>
      <c r="BI89"/>
      <c r="BJ89"/>
      <c r="BK89"/>
      <c r="BL89"/>
      <c r="BM89"/>
    </row>
    <row r="90" spans="1:65" x14ac:dyDescent="0.25">
      <c r="A90" t="str">
        <f t="shared" si="2"/>
        <v>1_2_2005</v>
      </c>
      <c r="B90">
        <v>1</v>
      </c>
      <c r="C90">
        <v>2</v>
      </c>
      <c r="D90">
        <v>2005</v>
      </c>
      <c r="E90">
        <v>47866616.026399903</v>
      </c>
      <c r="F90">
        <v>51857065.175399899</v>
      </c>
      <c r="G90">
        <v>58175136.232999898</v>
      </c>
      <c r="H90">
        <v>6318071.0575999701</v>
      </c>
      <c r="I90">
        <v>53855835.679434396</v>
      </c>
      <c r="J90">
        <v>3651769.5124394498</v>
      </c>
      <c r="K90">
        <v>0</v>
      </c>
      <c r="L90">
        <v>3148731.3906942899</v>
      </c>
      <c r="M90">
        <v>0.84143359450455801</v>
      </c>
      <c r="N90">
        <v>2892768.8748663501</v>
      </c>
      <c r="O90">
        <v>2.9914418651638099</v>
      </c>
      <c r="P90">
        <v>33025.969403132403</v>
      </c>
      <c r="Q90">
        <v>7.7623487204963002</v>
      </c>
      <c r="R90">
        <v>33.853785224641697</v>
      </c>
      <c r="S90">
        <v>3.5684977247940699</v>
      </c>
      <c r="T90">
        <v>0</v>
      </c>
      <c r="U90">
        <v>0</v>
      </c>
      <c r="V90">
        <v>0.31218603361804897</v>
      </c>
      <c r="W90">
        <v>0</v>
      </c>
      <c r="X90">
        <v>0</v>
      </c>
      <c r="Y90">
        <v>1559799.7571743201</v>
      </c>
      <c r="Z90" s="4">
        <v>348234.95639458299</v>
      </c>
      <c r="AA90">
        <v>362478.93940420501</v>
      </c>
      <c r="AB90" s="4">
        <v>1403036.70613294</v>
      </c>
      <c r="AC90">
        <v>299675.532371537</v>
      </c>
      <c r="AD90" s="4">
        <v>7055.2410156128599</v>
      </c>
      <c r="AE90">
        <v>-304735.67572589102</v>
      </c>
      <c r="AF90" s="4">
        <v>0</v>
      </c>
      <c r="AG90">
        <v>0</v>
      </c>
      <c r="AH90" s="4">
        <v>0</v>
      </c>
      <c r="AI90">
        <v>0</v>
      </c>
      <c r="AJ90" s="4">
        <v>0</v>
      </c>
      <c r="AK90">
        <v>3675545.4567673202</v>
      </c>
      <c r="AL90" s="4">
        <v>3751169.1367983501</v>
      </c>
      <c r="AM90">
        <v>2566901.92080162</v>
      </c>
      <c r="AN90" s="4">
        <v>0</v>
      </c>
      <c r="AO90">
        <v>6318071.0575999701</v>
      </c>
      <c r="AP90" s="4"/>
      <c r="AR90" s="4"/>
      <c r="AT90" s="4"/>
      <c r="AV90" s="4"/>
      <c r="AX90" s="4"/>
      <c r="AZ90" s="4"/>
      <c r="BC90" s="4"/>
      <c r="BE90" s="4"/>
      <c r="BG90" s="4"/>
      <c r="BH90"/>
      <c r="BI90"/>
      <c r="BJ90"/>
      <c r="BK90"/>
      <c r="BL90"/>
      <c r="BM90"/>
    </row>
    <row r="91" spans="1:65" x14ac:dyDescent="0.25">
      <c r="A91" t="str">
        <f t="shared" si="2"/>
        <v>1_2_2006</v>
      </c>
      <c r="B91">
        <v>1</v>
      </c>
      <c r="C91">
        <v>2</v>
      </c>
      <c r="D91">
        <v>2006</v>
      </c>
      <c r="E91">
        <v>47866616.026399903</v>
      </c>
      <c r="F91">
        <v>58175136.232999898</v>
      </c>
      <c r="G91">
        <v>63899477.717999898</v>
      </c>
      <c r="H91">
        <v>5724341.4849999901</v>
      </c>
      <c r="I91">
        <v>57399776.013841897</v>
      </c>
      <c r="J91">
        <v>3543940.3344074101</v>
      </c>
      <c r="K91">
        <v>0</v>
      </c>
      <c r="L91">
        <v>3412737.7349757198</v>
      </c>
      <c r="M91">
        <v>0.82394170082882601</v>
      </c>
      <c r="N91">
        <v>2960342.7109364499</v>
      </c>
      <c r="O91">
        <v>3.27758609517219</v>
      </c>
      <c r="P91">
        <v>31692.998966088599</v>
      </c>
      <c r="Q91">
        <v>7.8633773207949096</v>
      </c>
      <c r="R91">
        <v>32.634465636878602</v>
      </c>
      <c r="S91">
        <v>3.6211145636951301</v>
      </c>
      <c r="T91">
        <v>0</v>
      </c>
      <c r="U91">
        <v>0</v>
      </c>
      <c r="V91">
        <v>0.31218603361804897</v>
      </c>
      <c r="W91">
        <v>0</v>
      </c>
      <c r="X91">
        <v>0</v>
      </c>
      <c r="Y91">
        <v>1975204.1149078901</v>
      </c>
      <c r="Z91" s="4">
        <v>285767.869870061</v>
      </c>
      <c r="AA91">
        <v>470227.28250262601</v>
      </c>
      <c r="AB91" s="4">
        <v>897268.601027339</v>
      </c>
      <c r="AC91">
        <v>564995.949231543</v>
      </c>
      <c r="AD91" s="4">
        <v>37113.076943942397</v>
      </c>
      <c r="AE91">
        <v>-368297.62373645598</v>
      </c>
      <c r="AF91" s="4">
        <v>-56533.499417705199</v>
      </c>
      <c r="AG91">
        <v>0</v>
      </c>
      <c r="AH91" s="4">
        <v>0</v>
      </c>
      <c r="AI91">
        <v>0</v>
      </c>
      <c r="AJ91" s="4">
        <v>0</v>
      </c>
      <c r="AK91">
        <v>3805745.7713292399</v>
      </c>
      <c r="AL91" s="4">
        <v>3879157.1452504098</v>
      </c>
      <c r="AM91">
        <v>1845184.33974957</v>
      </c>
      <c r="AN91" s="4">
        <v>0</v>
      </c>
      <c r="AO91">
        <v>5724341.4849999901</v>
      </c>
      <c r="AP91" s="4"/>
      <c r="AR91" s="4"/>
      <c r="AT91" s="4"/>
      <c r="AV91" s="4"/>
      <c r="AX91" s="4"/>
      <c r="AZ91" s="4"/>
      <c r="BC91" s="4"/>
      <c r="BE91" s="4"/>
      <c r="BG91" s="4"/>
      <c r="BH91"/>
      <c r="BI91"/>
      <c r="BJ91"/>
      <c r="BK91"/>
      <c r="BL91"/>
      <c r="BM91"/>
    </row>
    <row r="92" spans="1:65" x14ac:dyDescent="0.25">
      <c r="A92" t="str">
        <f t="shared" si="2"/>
        <v>1_2_2007</v>
      </c>
      <c r="B92">
        <v>1</v>
      </c>
      <c r="C92">
        <v>2</v>
      </c>
      <c r="D92">
        <v>2007</v>
      </c>
      <c r="E92">
        <v>48618902.026399903</v>
      </c>
      <c r="F92">
        <v>63899477.717999898</v>
      </c>
      <c r="G92">
        <v>68524730.954400003</v>
      </c>
      <c r="H92">
        <v>3872967.2364001102</v>
      </c>
      <c r="I92">
        <v>59492783.901798896</v>
      </c>
      <c r="J92">
        <v>1577422.27974999</v>
      </c>
      <c r="K92">
        <v>0</v>
      </c>
      <c r="L92">
        <v>3844980.7076582098</v>
      </c>
      <c r="M92">
        <v>0.96836012818134998</v>
      </c>
      <c r="N92">
        <v>2942152.8568729698</v>
      </c>
      <c r="O92">
        <v>3.4849054702965399</v>
      </c>
      <c r="P92">
        <v>32170.0280954236</v>
      </c>
      <c r="Q92">
        <v>7.6121820098360597</v>
      </c>
      <c r="R92">
        <v>32.458137537393597</v>
      </c>
      <c r="S92">
        <v>3.9647930361201702</v>
      </c>
      <c r="T92">
        <v>0</v>
      </c>
      <c r="U92">
        <v>0</v>
      </c>
      <c r="V92">
        <v>0.30735554233383899</v>
      </c>
      <c r="W92">
        <v>0</v>
      </c>
      <c r="X92">
        <v>0</v>
      </c>
      <c r="Y92">
        <v>2710211.62495651</v>
      </c>
      <c r="Z92" s="4">
        <v>-887882.07637035404</v>
      </c>
      <c r="AA92">
        <v>150502.55952043799</v>
      </c>
      <c r="AB92" s="4">
        <v>670513.09040504496</v>
      </c>
      <c r="AC92">
        <v>-261112.797246403</v>
      </c>
      <c r="AD92" s="4">
        <v>-91383.107703792397</v>
      </c>
      <c r="AE92">
        <v>-165614.32011111901</v>
      </c>
      <c r="AF92" s="4">
        <v>-328424.11570252501</v>
      </c>
      <c r="AG92">
        <v>0</v>
      </c>
      <c r="AH92" s="4">
        <v>0</v>
      </c>
      <c r="AI92">
        <v>0</v>
      </c>
      <c r="AJ92" s="4">
        <v>0</v>
      </c>
      <c r="AK92">
        <v>1796810.8577477999</v>
      </c>
      <c r="AL92" s="4">
        <v>1807470.64798005</v>
      </c>
      <c r="AM92">
        <v>2065496.58842006</v>
      </c>
      <c r="AN92" s="4">
        <v>752285.99999999895</v>
      </c>
      <c r="AO92">
        <v>4625253.2364001097</v>
      </c>
      <c r="AP92" s="4"/>
      <c r="AR92" s="4"/>
      <c r="AT92" s="4"/>
      <c r="AV92" s="4"/>
      <c r="AX92" s="4"/>
      <c r="AZ92" s="4"/>
      <c r="BC92" s="4"/>
      <c r="BE92" s="4"/>
      <c r="BG92" s="4"/>
      <c r="BH92"/>
      <c r="BI92"/>
      <c r="BJ92"/>
      <c r="BK92"/>
      <c r="BL92"/>
      <c r="BM92"/>
    </row>
    <row r="93" spans="1:65" x14ac:dyDescent="0.25">
      <c r="A93" t="str">
        <f t="shared" si="2"/>
        <v>1_2_2008</v>
      </c>
      <c r="B93">
        <v>1</v>
      </c>
      <c r="C93">
        <v>2</v>
      </c>
      <c r="D93">
        <v>2008</v>
      </c>
      <c r="E93">
        <v>53105540.619399898</v>
      </c>
      <c r="F93">
        <v>68524730.954400003</v>
      </c>
      <c r="G93">
        <v>78897639.362200007</v>
      </c>
      <c r="H93">
        <v>5886269.8147999197</v>
      </c>
      <c r="I93">
        <v>68245261.186037794</v>
      </c>
      <c r="J93">
        <v>4838293.74089971</v>
      </c>
      <c r="K93">
        <v>0</v>
      </c>
      <c r="L93">
        <v>3978405.6305333702</v>
      </c>
      <c r="M93">
        <v>0.93347308684977304</v>
      </c>
      <c r="N93">
        <v>2903858.5235792198</v>
      </c>
      <c r="O93">
        <v>3.8744829798101099</v>
      </c>
      <c r="P93">
        <v>32165.6961657215</v>
      </c>
      <c r="Q93">
        <v>7.5803035682488797</v>
      </c>
      <c r="R93">
        <v>29.833527546672499</v>
      </c>
      <c r="S93">
        <v>4.0202413569473601</v>
      </c>
      <c r="T93">
        <v>0</v>
      </c>
      <c r="U93">
        <v>0</v>
      </c>
      <c r="V93">
        <v>0.28138851098600898</v>
      </c>
      <c r="W93">
        <v>0</v>
      </c>
      <c r="X93">
        <v>0</v>
      </c>
      <c r="Y93">
        <v>4154515.4608080499</v>
      </c>
      <c r="Z93" s="4">
        <v>-350644.06059187901</v>
      </c>
      <c r="AA93">
        <v>8860.4660034932494</v>
      </c>
      <c r="AB93" s="4">
        <v>1270352.6330534299</v>
      </c>
      <c r="AC93">
        <v>140040.110496004</v>
      </c>
      <c r="AD93" s="4">
        <v>51545.798098724903</v>
      </c>
      <c r="AE93">
        <v>-122878.605371816</v>
      </c>
      <c r="AF93" s="4">
        <v>13219.181753811201</v>
      </c>
      <c r="AG93">
        <v>0</v>
      </c>
      <c r="AH93" s="4">
        <v>0</v>
      </c>
      <c r="AI93">
        <v>0</v>
      </c>
      <c r="AJ93" s="4">
        <v>0</v>
      </c>
      <c r="AK93">
        <v>5165010.98424982</v>
      </c>
      <c r="AL93" s="4">
        <v>5116944.2613073597</v>
      </c>
      <c r="AM93">
        <v>769325.55349256506</v>
      </c>
      <c r="AN93" s="4">
        <v>4486638.5929999901</v>
      </c>
      <c r="AO93">
        <v>10372908.4077999</v>
      </c>
      <c r="AP93" s="4"/>
      <c r="AR93" s="4"/>
      <c r="AT93" s="4"/>
      <c r="AV93" s="4"/>
      <c r="AX93" s="4"/>
      <c r="AZ93" s="4"/>
      <c r="BC93" s="4"/>
      <c r="BE93" s="4"/>
      <c r="BG93" s="4"/>
      <c r="BH93"/>
      <c r="BI93"/>
      <c r="BJ93"/>
      <c r="BK93"/>
      <c r="BL93"/>
      <c r="BM93"/>
    </row>
    <row r="94" spans="1:65" x14ac:dyDescent="0.25">
      <c r="A94" t="str">
        <f t="shared" si="2"/>
        <v>1_2_2009</v>
      </c>
      <c r="B94">
        <v>1</v>
      </c>
      <c r="C94">
        <v>2</v>
      </c>
      <c r="D94">
        <v>2009</v>
      </c>
      <c r="E94">
        <v>54456627.619399898</v>
      </c>
      <c r="F94">
        <v>78897639.362200007</v>
      </c>
      <c r="G94">
        <v>70183308.629999995</v>
      </c>
      <c r="H94">
        <v>-10065417.7321999</v>
      </c>
      <c r="I94">
        <v>64132344.352945998</v>
      </c>
      <c r="J94">
        <v>-4911997.08238295</v>
      </c>
      <c r="K94">
        <v>0</v>
      </c>
      <c r="L94">
        <v>3864044.9517730302</v>
      </c>
      <c r="M94">
        <v>1.1738786448088501</v>
      </c>
      <c r="N94">
        <v>2839592.5900675301</v>
      </c>
      <c r="O94">
        <v>2.8095862851548499</v>
      </c>
      <c r="P94">
        <v>30775.7073980778</v>
      </c>
      <c r="Q94">
        <v>7.8299344316667003</v>
      </c>
      <c r="R94">
        <v>29.446128377719798</v>
      </c>
      <c r="S94">
        <v>4.1091875509048501</v>
      </c>
      <c r="T94">
        <v>0</v>
      </c>
      <c r="U94">
        <v>0</v>
      </c>
      <c r="V94">
        <v>0.27440716866346099</v>
      </c>
      <c r="W94">
        <v>0</v>
      </c>
      <c r="X94">
        <v>0</v>
      </c>
      <c r="Y94">
        <v>140042.453271679</v>
      </c>
      <c r="Z94" s="4">
        <v>-2572177.7421146301</v>
      </c>
      <c r="AA94">
        <v>-188684.979202249</v>
      </c>
      <c r="AB94" s="4">
        <v>-4169507.3596645799</v>
      </c>
      <c r="AC94">
        <v>803789.01641985902</v>
      </c>
      <c r="AD94" s="4">
        <v>132725.66787695501</v>
      </c>
      <c r="AE94">
        <v>-158464.81312973099</v>
      </c>
      <c r="AF94" s="4">
        <v>-86221.093300837907</v>
      </c>
      <c r="AG94">
        <v>0</v>
      </c>
      <c r="AH94" s="4">
        <v>0</v>
      </c>
      <c r="AI94">
        <v>0</v>
      </c>
      <c r="AJ94" s="4">
        <v>0</v>
      </c>
      <c r="AK94">
        <v>-6098498.8498435402</v>
      </c>
      <c r="AL94" s="4">
        <v>-5968079.6511696205</v>
      </c>
      <c r="AM94">
        <v>-4097338.08103036</v>
      </c>
      <c r="AN94" s="4">
        <v>1351087</v>
      </c>
      <c r="AO94">
        <v>-8714330.7321999799</v>
      </c>
      <c r="AP94" s="4"/>
      <c r="AR94" s="4"/>
      <c r="AT94" s="4"/>
      <c r="AV94" s="4"/>
      <c r="AX94" s="4"/>
      <c r="AZ94" s="4"/>
      <c r="BC94" s="4"/>
      <c r="BE94" s="4"/>
      <c r="BG94" s="4"/>
      <c r="BH94"/>
      <c r="BI94"/>
      <c r="BJ94"/>
      <c r="BK94"/>
      <c r="BL94"/>
      <c r="BM94"/>
    </row>
    <row r="95" spans="1:65" x14ac:dyDescent="0.25">
      <c r="A95" t="str">
        <f t="shared" si="2"/>
        <v>1_2_2010</v>
      </c>
      <c r="B95">
        <v>1</v>
      </c>
      <c r="C95">
        <v>2</v>
      </c>
      <c r="D95">
        <v>2010</v>
      </c>
      <c r="E95">
        <v>54456627.619399898</v>
      </c>
      <c r="F95">
        <v>70183308.629999995</v>
      </c>
      <c r="G95">
        <v>64672544.250399902</v>
      </c>
      <c r="H95">
        <v>-5510764.3796000397</v>
      </c>
      <c r="I95">
        <v>65209168.905953698</v>
      </c>
      <c r="J95">
        <v>1076824.55300772</v>
      </c>
      <c r="K95">
        <v>0</v>
      </c>
      <c r="L95">
        <v>3713041.91583195</v>
      </c>
      <c r="M95">
        <v>1.1973006437798099</v>
      </c>
      <c r="N95">
        <v>2852716.8809219301</v>
      </c>
      <c r="O95">
        <v>3.27800445416747</v>
      </c>
      <c r="P95">
        <v>29990.740491639499</v>
      </c>
      <c r="Q95">
        <v>7.8262717988964496</v>
      </c>
      <c r="R95">
        <v>29.170204749655699</v>
      </c>
      <c r="S95">
        <v>4.0765035705148103</v>
      </c>
      <c r="T95">
        <v>0</v>
      </c>
      <c r="U95">
        <v>0</v>
      </c>
      <c r="V95">
        <v>0.27440716866346099</v>
      </c>
      <c r="W95">
        <v>0</v>
      </c>
      <c r="X95">
        <v>0</v>
      </c>
      <c r="Y95">
        <v>-386001.53465406498</v>
      </c>
      <c r="Z95" s="4">
        <v>-424950.060125569</v>
      </c>
      <c r="AA95">
        <v>72866.1397463428</v>
      </c>
      <c r="AB95" s="4">
        <v>1826076.57553814</v>
      </c>
      <c r="AC95">
        <v>481999.73322809301</v>
      </c>
      <c r="AD95" s="4">
        <v>959.42998951413995</v>
      </c>
      <c r="AE95">
        <v>-110420.541540559</v>
      </c>
      <c r="AF95" s="4">
        <v>56781.3563384593</v>
      </c>
      <c r="AG95">
        <v>0</v>
      </c>
      <c r="AH95" s="4">
        <v>0</v>
      </c>
      <c r="AI95">
        <v>0</v>
      </c>
      <c r="AJ95" s="4">
        <v>0</v>
      </c>
      <c r="AK95">
        <v>1517311.09852036</v>
      </c>
      <c r="AL95" s="4">
        <v>1519930.8558225499</v>
      </c>
      <c r="AM95">
        <v>-7030695.2354226001</v>
      </c>
      <c r="AN95" s="4">
        <v>0</v>
      </c>
      <c r="AO95">
        <v>-5510764.3796000397</v>
      </c>
      <c r="AP95" s="4"/>
      <c r="AR95" s="4"/>
      <c r="AT95" s="4"/>
      <c r="AV95" s="4"/>
      <c r="AX95" s="4"/>
      <c r="AZ95" s="4"/>
      <c r="BC95" s="4"/>
      <c r="BE95" s="4"/>
      <c r="BG95" s="4"/>
      <c r="BH95"/>
      <c r="BI95"/>
      <c r="BJ95"/>
      <c r="BK95"/>
      <c r="BL95"/>
      <c r="BM95"/>
    </row>
    <row r="96" spans="1:65" x14ac:dyDescent="0.25">
      <c r="A96" t="str">
        <f t="shared" si="2"/>
        <v>1_2_2011</v>
      </c>
      <c r="B96">
        <v>1</v>
      </c>
      <c r="C96">
        <v>2</v>
      </c>
      <c r="D96">
        <v>2011</v>
      </c>
      <c r="E96">
        <v>54456627.619399898</v>
      </c>
      <c r="F96">
        <v>64672544.250399902</v>
      </c>
      <c r="G96">
        <v>68057451.472599894</v>
      </c>
      <c r="H96">
        <v>3384907.2222000202</v>
      </c>
      <c r="I96">
        <v>70761037.350601897</v>
      </c>
      <c r="J96">
        <v>5551868.44464821</v>
      </c>
      <c r="K96">
        <v>0</v>
      </c>
      <c r="L96">
        <v>3975151.8350985302</v>
      </c>
      <c r="M96">
        <v>1.2125206916032301</v>
      </c>
      <c r="N96">
        <v>2866986.9638811499</v>
      </c>
      <c r="O96">
        <v>4.0050031637879497</v>
      </c>
      <c r="P96">
        <v>29410.607681530899</v>
      </c>
      <c r="Q96">
        <v>8.2893381803903807</v>
      </c>
      <c r="R96">
        <v>28.825293072338699</v>
      </c>
      <c r="S96">
        <v>4.1082769689939296</v>
      </c>
      <c r="T96">
        <v>0</v>
      </c>
      <c r="U96">
        <v>0</v>
      </c>
      <c r="V96">
        <v>0.27440716866346099</v>
      </c>
      <c r="W96">
        <v>0</v>
      </c>
      <c r="X96">
        <v>0</v>
      </c>
      <c r="Y96">
        <v>2914098.1920927502</v>
      </c>
      <c r="Z96" s="4">
        <v>-235517.07261411499</v>
      </c>
      <c r="AA96">
        <v>123689.702442454</v>
      </c>
      <c r="AB96" s="4">
        <v>2262044.2931864099</v>
      </c>
      <c r="AC96">
        <v>320765.009626213</v>
      </c>
      <c r="AD96" s="4">
        <v>169824.84472606899</v>
      </c>
      <c r="AE96">
        <v>-134079.851831409</v>
      </c>
      <c r="AF96" s="4">
        <v>-89119.896774799403</v>
      </c>
      <c r="AG96">
        <v>0</v>
      </c>
      <c r="AH96" s="4">
        <v>0</v>
      </c>
      <c r="AI96">
        <v>0</v>
      </c>
      <c r="AJ96" s="4">
        <v>0</v>
      </c>
      <c r="AK96">
        <v>5331705.2208535802</v>
      </c>
      <c r="AL96" s="4">
        <v>5425715.3076476203</v>
      </c>
      <c r="AM96">
        <v>-2040808.0854476001</v>
      </c>
      <c r="AN96" s="4">
        <v>0</v>
      </c>
      <c r="AO96">
        <v>3384907.2222000202</v>
      </c>
      <c r="AP96" s="4"/>
      <c r="AR96" s="4"/>
      <c r="AT96" s="4"/>
      <c r="AV96" s="4"/>
      <c r="AX96" s="4"/>
      <c r="AZ96" s="4"/>
      <c r="BC96" s="4"/>
      <c r="BE96" s="4"/>
      <c r="BG96" s="4"/>
      <c r="BH96"/>
      <c r="BI96"/>
      <c r="BJ96"/>
      <c r="BK96"/>
      <c r="BL96"/>
      <c r="BM96"/>
    </row>
    <row r="97" spans="1:65" x14ac:dyDescent="0.25">
      <c r="A97" t="str">
        <f t="shared" si="2"/>
        <v>1_2_2012</v>
      </c>
      <c r="B97">
        <v>1</v>
      </c>
      <c r="C97">
        <v>2</v>
      </c>
      <c r="D97">
        <v>2012</v>
      </c>
      <c r="E97">
        <v>65930099.717399903</v>
      </c>
      <c r="F97">
        <v>68057451.472599894</v>
      </c>
      <c r="G97">
        <v>83660823.231399998</v>
      </c>
      <c r="H97">
        <v>4129899.66080005</v>
      </c>
      <c r="I97">
        <v>86587237.110117197</v>
      </c>
      <c r="J97">
        <v>3799410.3307735799</v>
      </c>
      <c r="K97">
        <v>0</v>
      </c>
      <c r="L97">
        <v>3724118.08017558</v>
      </c>
      <c r="M97">
        <v>1.1123296497078301</v>
      </c>
      <c r="N97">
        <v>2866830.6490803501</v>
      </c>
      <c r="O97">
        <v>3.99252376324488</v>
      </c>
      <c r="P97">
        <v>28730.144637984798</v>
      </c>
      <c r="Q97">
        <v>8.5564717879642291</v>
      </c>
      <c r="R97">
        <v>29.245876172748801</v>
      </c>
      <c r="S97">
        <v>4.2179751156919103</v>
      </c>
      <c r="T97">
        <v>0</v>
      </c>
      <c r="U97">
        <v>0</v>
      </c>
      <c r="V97">
        <v>0.29470496292715498</v>
      </c>
      <c r="W97">
        <v>0</v>
      </c>
      <c r="X97">
        <v>0</v>
      </c>
      <c r="Y97">
        <v>3375741.58670353</v>
      </c>
      <c r="Z97" s="4">
        <v>112485.689780692</v>
      </c>
      <c r="AA97">
        <v>196695.600883823</v>
      </c>
      <c r="AB97" s="4">
        <v>54002.139806873798</v>
      </c>
      <c r="AC97">
        <v>200378.97926780899</v>
      </c>
      <c r="AD97" s="4">
        <v>23881.824950095001</v>
      </c>
      <c r="AE97">
        <v>-37882.927889865801</v>
      </c>
      <c r="AF97" s="4">
        <v>-304518.77775702701</v>
      </c>
      <c r="AG97">
        <v>0</v>
      </c>
      <c r="AH97" s="4">
        <v>0</v>
      </c>
      <c r="AI97">
        <v>33417.221819455597</v>
      </c>
      <c r="AJ97" s="4">
        <v>0</v>
      </c>
      <c r="AK97">
        <v>3654201.3375653899</v>
      </c>
      <c r="AL97" s="4">
        <v>3641636.3427670002</v>
      </c>
      <c r="AM97">
        <v>488263.31803304702</v>
      </c>
      <c r="AN97" s="4">
        <v>11473472.097999901</v>
      </c>
      <c r="AO97">
        <v>15603371.7588</v>
      </c>
      <c r="AP97" s="4"/>
      <c r="AR97" s="4"/>
      <c r="AT97" s="4"/>
      <c r="AV97" s="4"/>
      <c r="AX97" s="4"/>
      <c r="AZ97" s="4"/>
      <c r="BC97" s="4"/>
      <c r="BE97" s="4"/>
      <c r="BG97" s="4"/>
      <c r="BH97"/>
      <c r="BI97"/>
      <c r="BJ97"/>
      <c r="BK97"/>
      <c r="BL97"/>
      <c r="BM97"/>
    </row>
    <row r="98" spans="1:65" x14ac:dyDescent="0.25">
      <c r="A98" t="str">
        <f t="shared" si="2"/>
        <v>1_2_2013</v>
      </c>
      <c r="B98">
        <v>1</v>
      </c>
      <c r="C98">
        <v>2</v>
      </c>
      <c r="D98">
        <v>2013</v>
      </c>
      <c r="E98">
        <v>65930099.717399903</v>
      </c>
      <c r="F98">
        <v>83660823.231399998</v>
      </c>
      <c r="G98">
        <v>87620774.020399898</v>
      </c>
      <c r="H98">
        <v>3959950.7889999398</v>
      </c>
      <c r="I98">
        <v>90322389.790869996</v>
      </c>
      <c r="J98">
        <v>3735152.6807528101</v>
      </c>
      <c r="K98">
        <v>0</v>
      </c>
      <c r="L98">
        <v>4351721.7785308603</v>
      </c>
      <c r="M98">
        <v>1.1915103681006201</v>
      </c>
      <c r="N98">
        <v>2909705.4562637801</v>
      </c>
      <c r="O98">
        <v>3.8412517686888701</v>
      </c>
      <c r="P98">
        <v>29379.009303816001</v>
      </c>
      <c r="Q98">
        <v>8.4692656934764301</v>
      </c>
      <c r="R98">
        <v>29.337264789902299</v>
      </c>
      <c r="S98">
        <v>4.1832542223428604</v>
      </c>
      <c r="T98">
        <v>0</v>
      </c>
      <c r="U98">
        <v>0</v>
      </c>
      <c r="V98">
        <v>0.44107249754887501</v>
      </c>
      <c r="W98">
        <v>0</v>
      </c>
      <c r="X98">
        <v>0</v>
      </c>
      <c r="Y98">
        <v>5300356.9991056304</v>
      </c>
      <c r="Z98" s="4">
        <v>-1068025.9134303399</v>
      </c>
      <c r="AA98">
        <v>339713.94775204302</v>
      </c>
      <c r="AB98" s="4">
        <v>-561472.10958918405</v>
      </c>
      <c r="AC98">
        <v>-416531.37855505297</v>
      </c>
      <c r="AD98" s="4">
        <v>-79317.717835376301</v>
      </c>
      <c r="AE98">
        <v>100149.06414432501</v>
      </c>
      <c r="AF98" s="4">
        <v>-3227.7144245162799</v>
      </c>
      <c r="AG98">
        <v>0</v>
      </c>
      <c r="AH98" s="4">
        <v>0</v>
      </c>
      <c r="AI98">
        <v>150135.467826198</v>
      </c>
      <c r="AJ98" s="4">
        <v>0</v>
      </c>
      <c r="AK98">
        <v>3761780.6449937299</v>
      </c>
      <c r="AL98" s="4">
        <v>3673302.1624801802</v>
      </c>
      <c r="AM98">
        <v>286648.62651976402</v>
      </c>
      <c r="AN98" s="4">
        <v>0</v>
      </c>
      <c r="AO98">
        <v>3959950.7889999398</v>
      </c>
      <c r="AP98" s="4"/>
      <c r="AR98" s="4"/>
      <c r="AT98" s="4"/>
      <c r="AV98" s="4"/>
      <c r="AX98" s="4"/>
      <c r="AZ98" s="4"/>
      <c r="BC98" s="4"/>
      <c r="BE98" s="4"/>
      <c r="BG98" s="4"/>
      <c r="BH98"/>
      <c r="BI98"/>
      <c r="BJ98"/>
      <c r="BK98"/>
      <c r="BL98"/>
      <c r="BM98"/>
    </row>
    <row r="99" spans="1:65" x14ac:dyDescent="0.25">
      <c r="A99" t="str">
        <f t="shared" si="2"/>
        <v>1_2_2014</v>
      </c>
      <c r="B99">
        <v>1</v>
      </c>
      <c r="C99">
        <v>2</v>
      </c>
      <c r="D99">
        <v>2014</v>
      </c>
      <c r="E99">
        <v>66546510.717399903</v>
      </c>
      <c r="F99">
        <v>87620774.020399898</v>
      </c>
      <c r="G99">
        <v>86965361.080799907</v>
      </c>
      <c r="H99">
        <v>-1271823.9396000199</v>
      </c>
      <c r="I99">
        <v>91873212.360458806</v>
      </c>
      <c r="J99">
        <v>654376.05489620904</v>
      </c>
      <c r="K99">
        <v>0</v>
      </c>
      <c r="L99">
        <v>4364585.9466408202</v>
      </c>
      <c r="M99">
        <v>1.19989172524368</v>
      </c>
      <c r="N99">
        <v>2941502.28899675</v>
      </c>
      <c r="O99">
        <v>3.6297038450901198</v>
      </c>
      <c r="P99">
        <v>29334.822204774599</v>
      </c>
      <c r="Q99">
        <v>8.4166226012357495</v>
      </c>
      <c r="R99">
        <v>29.0915159822009</v>
      </c>
      <c r="S99">
        <v>4.2490247317331802</v>
      </c>
      <c r="T99">
        <v>0</v>
      </c>
      <c r="U99">
        <v>0.24718549949004201</v>
      </c>
      <c r="V99">
        <v>0.44151781106560001</v>
      </c>
      <c r="W99">
        <v>0</v>
      </c>
      <c r="X99">
        <v>0</v>
      </c>
      <c r="Y99">
        <v>1231443.3655777799</v>
      </c>
      <c r="Z99" s="4">
        <v>64027.706487272902</v>
      </c>
      <c r="AA99">
        <v>284132.43451436399</v>
      </c>
      <c r="AB99" s="4">
        <v>-834135.81187027495</v>
      </c>
      <c r="AC99">
        <v>-49633.155130914703</v>
      </c>
      <c r="AD99" s="4">
        <v>-3043.6557825856298</v>
      </c>
      <c r="AE99">
        <v>-30899.6537951973</v>
      </c>
      <c r="AF99" s="4">
        <v>-86288.793469495096</v>
      </c>
      <c r="AG99">
        <v>0</v>
      </c>
      <c r="AH99" s="4">
        <v>166336.62472220499</v>
      </c>
      <c r="AI99">
        <v>2295.8875609009401</v>
      </c>
      <c r="AJ99" s="4">
        <v>0</v>
      </c>
      <c r="AK99">
        <v>744234.948814061</v>
      </c>
      <c r="AL99" s="4">
        <v>727443.58141455497</v>
      </c>
      <c r="AM99">
        <v>-1999267.52101457</v>
      </c>
      <c r="AN99" s="4">
        <v>616410.99999999895</v>
      </c>
      <c r="AO99">
        <v>-655412.93960002204</v>
      </c>
      <c r="AP99" s="4"/>
      <c r="AR99" s="4"/>
      <c r="AT99" s="4"/>
      <c r="AV99" s="4"/>
      <c r="AX99" s="4"/>
      <c r="AZ99" s="4"/>
      <c r="BC99" s="4"/>
      <c r="BE99" s="4"/>
      <c r="BG99" s="4"/>
      <c r="BH99"/>
      <c r="BI99"/>
      <c r="BJ99"/>
      <c r="BK99"/>
      <c r="BL99"/>
      <c r="BM99"/>
    </row>
    <row r="100" spans="1:65" x14ac:dyDescent="0.25">
      <c r="A100" t="str">
        <f t="shared" si="2"/>
        <v>1_2_2015</v>
      </c>
      <c r="B100">
        <v>1</v>
      </c>
      <c r="C100">
        <v>2</v>
      </c>
      <c r="D100">
        <v>2015</v>
      </c>
      <c r="E100">
        <v>67529565.871599898</v>
      </c>
      <c r="F100">
        <v>86965361.080799907</v>
      </c>
      <c r="G100">
        <v>87111074.186599895</v>
      </c>
      <c r="H100">
        <v>-837342.04839999694</v>
      </c>
      <c r="I100">
        <v>87937650.743640602</v>
      </c>
      <c r="J100">
        <v>-4826060.0550112603</v>
      </c>
      <c r="K100">
        <v>0</v>
      </c>
      <c r="L100">
        <v>4364776.8872464802</v>
      </c>
      <c r="M100">
        <v>1.23228819851555</v>
      </c>
      <c r="N100">
        <v>2950007.2020272901</v>
      </c>
      <c r="O100">
        <v>2.6622496979723902</v>
      </c>
      <c r="P100">
        <v>30700.126139566801</v>
      </c>
      <c r="Q100">
        <v>8.1672815496858497</v>
      </c>
      <c r="R100">
        <v>28.981523997514699</v>
      </c>
      <c r="S100">
        <v>4.4672825242433598</v>
      </c>
      <c r="T100">
        <v>0</v>
      </c>
      <c r="U100">
        <v>1.1511165563333099</v>
      </c>
      <c r="V100">
        <v>0.576267559826946</v>
      </c>
      <c r="W100">
        <v>0</v>
      </c>
      <c r="X100">
        <v>0</v>
      </c>
      <c r="Y100">
        <v>752982.33852656104</v>
      </c>
      <c r="Z100" s="4">
        <v>-597221.74895505304</v>
      </c>
      <c r="AA100">
        <v>319626.421211051</v>
      </c>
      <c r="AB100" s="4">
        <v>-4431231.2176609598</v>
      </c>
      <c r="AC100">
        <v>-1067154.60989716</v>
      </c>
      <c r="AD100" s="4">
        <v>-107088.25471019599</v>
      </c>
      <c r="AE100">
        <v>-36151.294164762003</v>
      </c>
      <c r="AF100" s="4">
        <v>-229116.51185923099</v>
      </c>
      <c r="AG100">
        <v>0</v>
      </c>
      <c r="AH100" s="4">
        <v>659648.69394443405</v>
      </c>
      <c r="AI100">
        <v>78274.004685894994</v>
      </c>
      <c r="AJ100" s="4">
        <v>0</v>
      </c>
      <c r="AK100">
        <v>-4657432.1788794296</v>
      </c>
      <c r="AL100" s="4">
        <v>-4672603.0021958202</v>
      </c>
      <c r="AM100">
        <v>3835260.95379582</v>
      </c>
      <c r="AN100" s="4">
        <v>983055.15419999999</v>
      </c>
      <c r="AO100">
        <v>145713.10580000299</v>
      </c>
      <c r="AP100" s="4"/>
      <c r="AR100" s="4"/>
      <c r="AT100" s="4"/>
      <c r="AV100" s="4"/>
      <c r="AX100" s="4"/>
      <c r="AZ100" s="4"/>
      <c r="BC100" s="4"/>
      <c r="BE100" s="4"/>
      <c r="BG100" s="4"/>
      <c r="BH100"/>
      <c r="BI100"/>
      <c r="BJ100"/>
      <c r="BK100"/>
      <c r="BL100"/>
      <c r="BM100"/>
    </row>
    <row r="101" spans="1:65" x14ac:dyDescent="0.25">
      <c r="A101" t="str">
        <f t="shared" si="2"/>
        <v>1_2_2016</v>
      </c>
      <c r="B101">
        <v>1</v>
      </c>
      <c r="C101">
        <v>2</v>
      </c>
      <c r="D101">
        <v>2016</v>
      </c>
      <c r="E101">
        <v>67529565.871599898</v>
      </c>
      <c r="F101">
        <v>87111074.186599895</v>
      </c>
      <c r="G101">
        <v>85592591.039000005</v>
      </c>
      <c r="H101">
        <v>-1518483.14759994</v>
      </c>
      <c r="I101">
        <v>87949275.790056795</v>
      </c>
      <c r="J101">
        <v>11625.046416252901</v>
      </c>
      <c r="K101">
        <v>0</v>
      </c>
      <c r="L101">
        <v>4449749.7101491299</v>
      </c>
      <c r="M101">
        <v>1.1959211621219801</v>
      </c>
      <c r="N101">
        <v>2972123.22370796</v>
      </c>
      <c r="O101">
        <v>2.3605063281501599</v>
      </c>
      <c r="P101">
        <v>31389.729754358999</v>
      </c>
      <c r="Q101">
        <v>7.8303966681886399</v>
      </c>
      <c r="R101">
        <v>28.9155023348283</v>
      </c>
      <c r="S101">
        <v>5.1222837416177196</v>
      </c>
      <c r="T101">
        <v>0</v>
      </c>
      <c r="U101">
        <v>2.1511165563333101</v>
      </c>
      <c r="V101">
        <v>0.69469562603436397</v>
      </c>
      <c r="W101">
        <v>0</v>
      </c>
      <c r="X101">
        <v>0</v>
      </c>
      <c r="Y101">
        <v>1421289.7815519699</v>
      </c>
      <c r="Z101" s="4">
        <v>682235.99304892996</v>
      </c>
      <c r="AA101">
        <v>269039.30689739197</v>
      </c>
      <c r="AB101" s="4">
        <v>-1646304.9879147999</v>
      </c>
      <c r="AC101">
        <v>-403592.25409422698</v>
      </c>
      <c r="AD101" s="4">
        <v>-147706.68763382299</v>
      </c>
      <c r="AE101">
        <v>-37921.251837394302</v>
      </c>
      <c r="AF101" s="4">
        <v>-805839.75070102501</v>
      </c>
      <c r="AG101">
        <v>0</v>
      </c>
      <c r="AH101" s="4">
        <v>722714.13404090004</v>
      </c>
      <c r="AI101">
        <v>58976.403942283403</v>
      </c>
      <c r="AJ101" s="4">
        <v>0</v>
      </c>
      <c r="AK101">
        <v>112890.687300201</v>
      </c>
      <c r="AL101" s="4">
        <v>88043.067013940206</v>
      </c>
      <c r="AM101">
        <v>-1606526.21461388</v>
      </c>
      <c r="AN101" s="4">
        <v>0</v>
      </c>
      <c r="AO101">
        <v>-1518483.14759994</v>
      </c>
      <c r="AP101" s="4"/>
      <c r="AR101" s="4"/>
      <c r="AT101" s="4"/>
      <c r="AV101" s="4"/>
      <c r="AX101" s="4"/>
      <c r="AZ101" s="4"/>
      <c r="BC101" s="4"/>
      <c r="BE101" s="4"/>
      <c r="BG101" s="4"/>
      <c r="BH101"/>
      <c r="BI101"/>
      <c r="BJ101"/>
      <c r="BK101"/>
      <c r="BL101"/>
      <c r="BM101"/>
    </row>
    <row r="102" spans="1:65" x14ac:dyDescent="0.25">
      <c r="A102" t="str">
        <f t="shared" si="2"/>
        <v>1_2_2017</v>
      </c>
      <c r="B102">
        <v>1</v>
      </c>
      <c r="C102">
        <v>2</v>
      </c>
      <c r="D102">
        <v>2017</v>
      </c>
      <c r="E102">
        <v>67529565.871599898</v>
      </c>
      <c r="F102">
        <v>85592591.039000005</v>
      </c>
      <c r="G102">
        <v>83288801.085199997</v>
      </c>
      <c r="H102">
        <v>-2303789.9538000198</v>
      </c>
      <c r="I102">
        <v>89942543.017015696</v>
      </c>
      <c r="J102">
        <v>1993267.22695888</v>
      </c>
      <c r="K102">
        <v>0</v>
      </c>
      <c r="L102">
        <v>4449142.6725675296</v>
      </c>
      <c r="M102">
        <v>1.2120040087376101</v>
      </c>
      <c r="N102">
        <v>2995460.97088964</v>
      </c>
      <c r="O102">
        <v>2.5758382749393398</v>
      </c>
      <c r="P102">
        <v>31187.692066093001</v>
      </c>
      <c r="Q102">
        <v>7.6469083607454102</v>
      </c>
      <c r="R102">
        <v>28.820662150167902</v>
      </c>
      <c r="S102">
        <v>5.3576432278608301</v>
      </c>
      <c r="T102">
        <v>0</v>
      </c>
      <c r="U102">
        <v>3.1511165563333101</v>
      </c>
      <c r="V102">
        <v>0.81628099754129102</v>
      </c>
      <c r="W102">
        <v>0</v>
      </c>
      <c r="X102">
        <v>0</v>
      </c>
      <c r="Y102">
        <v>320598.73357750801</v>
      </c>
      <c r="Z102" s="4">
        <v>-146813.41848360701</v>
      </c>
      <c r="AA102">
        <v>281064.94539753301</v>
      </c>
      <c r="AB102" s="4">
        <v>1196509.13783841</v>
      </c>
      <c r="AC102">
        <v>81530.761022856095</v>
      </c>
      <c r="AD102" s="4">
        <v>-113997.09230836001</v>
      </c>
      <c r="AE102">
        <v>-59295.751911476698</v>
      </c>
      <c r="AF102" s="4">
        <v>-389041.39257599</v>
      </c>
      <c r="AG102">
        <v>0</v>
      </c>
      <c r="AH102" s="4">
        <v>710116.089035479</v>
      </c>
      <c r="AI102">
        <v>69449.685140782603</v>
      </c>
      <c r="AJ102" s="4">
        <v>0</v>
      </c>
      <c r="AK102">
        <v>1950121.6967331399</v>
      </c>
      <c r="AL102" s="4">
        <v>1976276.73312499</v>
      </c>
      <c r="AM102">
        <v>-4280066.6869250098</v>
      </c>
      <c r="AN102" s="4">
        <v>0</v>
      </c>
      <c r="AO102">
        <v>-2303789.9538000198</v>
      </c>
      <c r="AP102" s="4"/>
      <c r="AR102" s="4"/>
      <c r="AT102" s="4"/>
      <c r="AV102" s="4"/>
      <c r="AX102" s="4"/>
      <c r="AZ102" s="4"/>
      <c r="BC102" s="4"/>
      <c r="BE102" s="4"/>
      <c r="BG102" s="4"/>
      <c r="BH102"/>
      <c r="BI102"/>
      <c r="BJ102"/>
      <c r="BK102"/>
      <c r="BL102"/>
      <c r="BM102"/>
    </row>
    <row r="103" spans="1:65" x14ac:dyDescent="0.25">
      <c r="A103" t="str">
        <f t="shared" si="2"/>
        <v>1_2_2018</v>
      </c>
      <c r="B103">
        <v>1</v>
      </c>
      <c r="C103">
        <v>2</v>
      </c>
      <c r="D103">
        <v>2018</v>
      </c>
      <c r="E103">
        <v>67529565.871599898</v>
      </c>
      <c r="F103">
        <v>83288801.085199997</v>
      </c>
      <c r="G103">
        <v>82136472.483399898</v>
      </c>
      <c r="H103">
        <v>-1152328.6018000201</v>
      </c>
      <c r="I103">
        <v>92065752.692311406</v>
      </c>
      <c r="J103">
        <v>2123209.6752956999</v>
      </c>
      <c r="K103">
        <v>0</v>
      </c>
      <c r="L103">
        <v>4488032.9179067696</v>
      </c>
      <c r="M103">
        <v>1.20011348171431</v>
      </c>
      <c r="N103">
        <v>3018712.6940689199</v>
      </c>
      <c r="O103">
        <v>2.8578430524316798</v>
      </c>
      <c r="P103">
        <v>31320.209064581901</v>
      </c>
      <c r="Q103">
        <v>7.4290215373325204</v>
      </c>
      <c r="R103">
        <v>28.735207723528699</v>
      </c>
      <c r="S103">
        <v>5.6979131468867497</v>
      </c>
      <c r="T103">
        <v>0</v>
      </c>
      <c r="U103">
        <v>4.1511165563333101</v>
      </c>
      <c r="V103">
        <v>0.845669287733671</v>
      </c>
      <c r="W103">
        <v>0.48903553899327801</v>
      </c>
      <c r="X103">
        <v>0</v>
      </c>
      <c r="Y103">
        <v>1593961.90058244</v>
      </c>
      <c r="Z103" s="4">
        <v>296785.87340658199</v>
      </c>
      <c r="AA103">
        <v>245672.28522565099</v>
      </c>
      <c r="AB103" s="4">
        <v>1464301.74266899</v>
      </c>
      <c r="AC103">
        <v>-111360.319449635</v>
      </c>
      <c r="AD103" s="4">
        <v>-116294.26378923</v>
      </c>
      <c r="AE103">
        <v>-51452.633707450397</v>
      </c>
      <c r="AF103" s="4">
        <v>-483237.69694172702</v>
      </c>
      <c r="AG103">
        <v>0</v>
      </c>
      <c r="AH103" s="4">
        <v>691002.772192362</v>
      </c>
      <c r="AI103">
        <v>16806.871906869801</v>
      </c>
      <c r="AJ103" s="4">
        <v>-1707324.2780342</v>
      </c>
      <c r="AK103">
        <v>1838862.25406065</v>
      </c>
      <c r="AL103" s="4">
        <v>1897037.22678167</v>
      </c>
      <c r="AM103">
        <v>-3049365.8285816899</v>
      </c>
      <c r="AN103" s="4">
        <v>0</v>
      </c>
      <c r="AO103">
        <v>-1152328.6018000201</v>
      </c>
      <c r="AP103" s="4"/>
      <c r="AR103" s="4"/>
      <c r="AT103" s="4"/>
      <c r="AV103" s="4"/>
      <c r="AX103" s="4"/>
      <c r="AZ103" s="4"/>
      <c r="BC103" s="4"/>
      <c r="BE103" s="4"/>
      <c r="BG103" s="4"/>
      <c r="BH103"/>
      <c r="BI103"/>
      <c r="BJ103"/>
      <c r="BK103"/>
      <c r="BL103"/>
      <c r="BM103"/>
    </row>
    <row r="104" spans="1:65" x14ac:dyDescent="0.25">
      <c r="A104" t="str">
        <f t="shared" si="2"/>
        <v>1_10_2002</v>
      </c>
      <c r="B104">
        <v>1</v>
      </c>
      <c r="C104">
        <v>10</v>
      </c>
      <c r="D104">
        <v>2002</v>
      </c>
      <c r="E104">
        <v>2028458449</v>
      </c>
      <c r="F104">
        <v>0</v>
      </c>
      <c r="G104">
        <v>2028458449</v>
      </c>
      <c r="H104">
        <v>0</v>
      </c>
      <c r="I104">
        <v>2314832167.6823401</v>
      </c>
      <c r="J104">
        <v>0</v>
      </c>
      <c r="K104">
        <v>0</v>
      </c>
      <c r="L104">
        <v>474570591.5</v>
      </c>
      <c r="M104">
        <v>1.7610024580000001</v>
      </c>
      <c r="N104">
        <v>25697520.3899999</v>
      </c>
      <c r="O104">
        <v>1.974</v>
      </c>
      <c r="P104">
        <v>42439.074999999903</v>
      </c>
      <c r="Q104">
        <v>31.71</v>
      </c>
      <c r="R104">
        <v>80.049944068744793</v>
      </c>
      <c r="S104">
        <v>3.5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4">
        <v>0</v>
      </c>
      <c r="AA104">
        <v>0</v>
      </c>
      <c r="AB104" s="4">
        <v>0</v>
      </c>
      <c r="AC104">
        <v>0</v>
      </c>
      <c r="AD104" s="4">
        <v>0</v>
      </c>
      <c r="AE104">
        <v>0</v>
      </c>
      <c r="AF104" s="4">
        <v>0</v>
      </c>
      <c r="AG104">
        <v>0</v>
      </c>
      <c r="AH104" s="4">
        <v>0</v>
      </c>
      <c r="AI104">
        <v>0</v>
      </c>
      <c r="AJ104" s="4">
        <v>0</v>
      </c>
      <c r="AK104">
        <v>0</v>
      </c>
      <c r="AL104" s="4">
        <v>0</v>
      </c>
      <c r="AM104">
        <v>0</v>
      </c>
      <c r="AN104" s="4">
        <v>2028458449</v>
      </c>
      <c r="AO104">
        <v>2028458449</v>
      </c>
      <c r="AP104" s="4"/>
      <c r="AR104" s="4"/>
      <c r="AT104" s="4"/>
      <c r="AV104" s="4"/>
      <c r="AX104" s="4"/>
      <c r="AZ104" s="4"/>
      <c r="BC104" s="4"/>
      <c r="BE104" s="4"/>
      <c r="BG104" s="4"/>
      <c r="BH104"/>
      <c r="BI104"/>
      <c r="BJ104"/>
      <c r="BK104"/>
      <c r="BL104"/>
      <c r="BM104"/>
    </row>
    <row r="105" spans="1:65" x14ac:dyDescent="0.25">
      <c r="A105" t="str">
        <f t="shared" si="2"/>
        <v>1_10_2003</v>
      </c>
      <c r="B105">
        <v>1</v>
      </c>
      <c r="C105">
        <v>10</v>
      </c>
      <c r="D105">
        <v>2003</v>
      </c>
      <c r="E105">
        <v>2028458449</v>
      </c>
      <c r="F105">
        <v>2028458449</v>
      </c>
      <c r="G105">
        <v>1999850729.99999</v>
      </c>
      <c r="H105">
        <v>-28607719.0000019</v>
      </c>
      <c r="I105">
        <v>2378303151.7416701</v>
      </c>
      <c r="J105">
        <v>63470984.059328496</v>
      </c>
      <c r="K105">
        <v>0</v>
      </c>
      <c r="L105">
        <v>503552796.69999999</v>
      </c>
      <c r="M105">
        <v>1.9292153139999999</v>
      </c>
      <c r="N105">
        <v>26042245.269999899</v>
      </c>
      <c r="O105">
        <v>2.2467999999999901</v>
      </c>
      <c r="P105">
        <v>41148.635000000002</v>
      </c>
      <c r="Q105">
        <v>31.36</v>
      </c>
      <c r="R105">
        <v>77.880399100855897</v>
      </c>
      <c r="S105">
        <v>3.5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61247780.478709601</v>
      </c>
      <c r="Z105" s="4">
        <v>-42624243.935376599</v>
      </c>
      <c r="AA105">
        <v>8387980.29046172</v>
      </c>
      <c r="AB105" s="4">
        <v>39838082.294190302</v>
      </c>
      <c r="AC105">
        <v>15169270.807631399</v>
      </c>
      <c r="AD105" s="4">
        <v>-3866063.8743721</v>
      </c>
      <c r="AE105">
        <v>-21345480.902322099</v>
      </c>
      <c r="AF105" s="4">
        <v>0</v>
      </c>
      <c r="AG105">
        <v>0</v>
      </c>
      <c r="AH105" s="4">
        <v>0</v>
      </c>
      <c r="AI105">
        <v>0</v>
      </c>
      <c r="AJ105" s="4">
        <v>0</v>
      </c>
      <c r="AK105">
        <v>56807325.158922099</v>
      </c>
      <c r="AL105" s="4">
        <v>55618828.733659297</v>
      </c>
      <c r="AM105">
        <v>-84226547.733661205</v>
      </c>
      <c r="AN105" s="4">
        <v>0</v>
      </c>
      <c r="AO105">
        <v>-28607719.0000019</v>
      </c>
      <c r="AP105" s="4"/>
      <c r="AR105" s="4"/>
      <c r="AT105" s="4"/>
      <c r="AV105" s="4"/>
      <c r="AX105" s="4"/>
      <c r="AZ105" s="4"/>
      <c r="BC105" s="4"/>
      <c r="BE105" s="4"/>
      <c r="BG105" s="4"/>
      <c r="BH105"/>
      <c r="BI105"/>
      <c r="BJ105"/>
      <c r="BK105"/>
      <c r="BL105"/>
      <c r="BM105"/>
    </row>
    <row r="106" spans="1:65" x14ac:dyDescent="0.25">
      <c r="A106" t="str">
        <f t="shared" si="2"/>
        <v>1_10_2004</v>
      </c>
      <c r="B106">
        <v>1</v>
      </c>
      <c r="C106">
        <v>10</v>
      </c>
      <c r="D106">
        <v>2004</v>
      </c>
      <c r="E106">
        <v>2028458449</v>
      </c>
      <c r="F106">
        <v>1999850729.99999</v>
      </c>
      <c r="G106">
        <v>2115153451.99999</v>
      </c>
      <c r="H106">
        <v>115302722</v>
      </c>
      <c r="I106">
        <v>2489440359.1142998</v>
      </c>
      <c r="J106">
        <v>111137207.372627</v>
      </c>
      <c r="K106">
        <v>0</v>
      </c>
      <c r="L106">
        <v>521860484</v>
      </c>
      <c r="M106">
        <v>1.9019918869999899</v>
      </c>
      <c r="N106">
        <v>26563773.749999899</v>
      </c>
      <c r="O106">
        <v>2.5669</v>
      </c>
      <c r="P106">
        <v>39531.589999999997</v>
      </c>
      <c r="Q106">
        <v>31</v>
      </c>
      <c r="R106">
        <v>75.769629990336796</v>
      </c>
      <c r="S106">
        <v>3.5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36162574.725481197</v>
      </c>
      <c r="Z106" s="4">
        <v>6716615.1122311996</v>
      </c>
      <c r="AA106">
        <v>12317675.267841199</v>
      </c>
      <c r="AB106" s="4">
        <v>42109307.910418503</v>
      </c>
      <c r="AC106">
        <v>19438484.081290498</v>
      </c>
      <c r="AD106" s="4">
        <v>-3920334.40718453</v>
      </c>
      <c r="AE106">
        <v>-20477248.797959998</v>
      </c>
      <c r="AF106" s="4">
        <v>0</v>
      </c>
      <c r="AG106">
        <v>0</v>
      </c>
      <c r="AH106" s="4">
        <v>0</v>
      </c>
      <c r="AI106">
        <v>0</v>
      </c>
      <c r="AJ106" s="4">
        <v>0</v>
      </c>
      <c r="AK106">
        <v>92347073.892118201</v>
      </c>
      <c r="AL106" s="4">
        <v>93452268.745280594</v>
      </c>
      <c r="AM106">
        <v>21850453.254719499</v>
      </c>
      <c r="AN106" s="4">
        <v>0</v>
      </c>
      <c r="AO106">
        <v>115302722</v>
      </c>
      <c r="AP106" s="4"/>
      <c r="AR106" s="4"/>
      <c r="AT106" s="4"/>
      <c r="AV106" s="4"/>
      <c r="AX106" s="4"/>
      <c r="AZ106" s="4"/>
      <c r="BC106" s="4"/>
      <c r="BE106" s="4"/>
      <c r="BG106" s="4"/>
      <c r="BH106"/>
      <c r="BI106"/>
      <c r="BJ106"/>
      <c r="BK106"/>
      <c r="BL106"/>
      <c r="BM106"/>
    </row>
    <row r="107" spans="1:65" x14ac:dyDescent="0.25">
      <c r="A107" t="str">
        <f t="shared" si="2"/>
        <v>1_10_2005</v>
      </c>
      <c r="B107">
        <v>1</v>
      </c>
      <c r="C107">
        <v>10</v>
      </c>
      <c r="D107">
        <v>2005</v>
      </c>
      <c r="E107">
        <v>2028458449</v>
      </c>
      <c r="F107">
        <v>2115153451.99999</v>
      </c>
      <c r="G107">
        <v>2507212522.99999</v>
      </c>
      <c r="H107">
        <v>392059070.99999601</v>
      </c>
      <c r="I107">
        <v>2683309629.7097902</v>
      </c>
      <c r="J107">
        <v>193869270.595496</v>
      </c>
      <c r="K107">
        <v>0</v>
      </c>
      <c r="L107">
        <v>527998936.69999999</v>
      </c>
      <c r="M107">
        <v>1.608699594</v>
      </c>
      <c r="N107">
        <v>27081157.499999899</v>
      </c>
      <c r="O107">
        <v>3.0314999999999901</v>
      </c>
      <c r="P107">
        <v>38116.919999999896</v>
      </c>
      <c r="Q107">
        <v>30.68</v>
      </c>
      <c r="R107">
        <v>73.864023075675206</v>
      </c>
      <c r="S107">
        <v>3.5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12448965.117480399</v>
      </c>
      <c r="Z107" s="4">
        <v>82493287.918933198</v>
      </c>
      <c r="AA107">
        <v>12672944.5368046</v>
      </c>
      <c r="AB107" s="4">
        <v>58179762.650355197</v>
      </c>
      <c r="AC107">
        <v>18679778.0021547</v>
      </c>
      <c r="AD107" s="4">
        <v>-3686058.4750354998</v>
      </c>
      <c r="AE107">
        <v>-19562545.775278199</v>
      </c>
      <c r="AF107" s="4">
        <v>0</v>
      </c>
      <c r="AG107">
        <v>0</v>
      </c>
      <c r="AH107" s="4">
        <v>0</v>
      </c>
      <c r="AI107">
        <v>0</v>
      </c>
      <c r="AJ107" s="4">
        <v>0</v>
      </c>
      <c r="AK107">
        <v>161226133.97541401</v>
      </c>
      <c r="AL107" s="4">
        <v>164721060.87437201</v>
      </c>
      <c r="AM107">
        <v>227338010.125624</v>
      </c>
      <c r="AN107" s="4">
        <v>0</v>
      </c>
      <c r="AO107">
        <v>392059070.99999601</v>
      </c>
      <c r="AP107" s="4"/>
      <c r="AR107" s="4"/>
      <c r="AT107" s="4"/>
      <c r="AV107" s="4"/>
      <c r="AX107" s="4"/>
      <c r="AZ107" s="4"/>
      <c r="BC107" s="4"/>
      <c r="BE107" s="4"/>
      <c r="BG107" s="4"/>
      <c r="BH107"/>
      <c r="BI107"/>
      <c r="BJ107"/>
      <c r="BK107"/>
      <c r="BL107"/>
      <c r="BM107"/>
    </row>
    <row r="108" spans="1:65" x14ac:dyDescent="0.25">
      <c r="A108" t="str">
        <f t="shared" si="2"/>
        <v>1_10_2006</v>
      </c>
      <c r="B108">
        <v>1</v>
      </c>
      <c r="C108">
        <v>10</v>
      </c>
      <c r="D108">
        <v>2006</v>
      </c>
      <c r="E108">
        <v>2028458449</v>
      </c>
      <c r="F108">
        <v>2507212522.99999</v>
      </c>
      <c r="G108">
        <v>2603647774.99999</v>
      </c>
      <c r="H108">
        <v>96435252.000002801</v>
      </c>
      <c r="I108">
        <v>2777172928.4113998</v>
      </c>
      <c r="J108">
        <v>93863298.701604307</v>
      </c>
      <c r="K108">
        <v>0</v>
      </c>
      <c r="L108">
        <v>539962610.09999895</v>
      </c>
      <c r="M108">
        <v>1.587646779</v>
      </c>
      <c r="N108">
        <v>27655014.75</v>
      </c>
      <c r="O108">
        <v>3.3499999999999899</v>
      </c>
      <c r="P108">
        <v>36028.75</v>
      </c>
      <c r="Q108">
        <v>30.18</v>
      </c>
      <c r="R108">
        <v>71.580004948312606</v>
      </c>
      <c r="S108">
        <v>3.7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28349527.186191998</v>
      </c>
      <c r="Z108" s="4">
        <v>7305916.7541578701</v>
      </c>
      <c r="AA108">
        <v>16333815.135079401</v>
      </c>
      <c r="AB108" s="4">
        <v>42606674.158259198</v>
      </c>
      <c r="AC108">
        <v>34315458.9304602</v>
      </c>
      <c r="AD108" s="4">
        <v>-6823678.3407607498</v>
      </c>
      <c r="AE108">
        <v>-27767762.08066</v>
      </c>
      <c r="AF108" s="4">
        <v>-7127968.4640898397</v>
      </c>
      <c r="AG108">
        <v>0</v>
      </c>
      <c r="AH108" s="4">
        <v>0</v>
      </c>
      <c r="AI108">
        <v>0</v>
      </c>
      <c r="AJ108" s="4">
        <v>0</v>
      </c>
      <c r="AK108">
        <v>87191983.278638095</v>
      </c>
      <c r="AL108" s="4">
        <v>87703347.891388804</v>
      </c>
      <c r="AM108">
        <v>8731904.1086139791</v>
      </c>
      <c r="AN108" s="4">
        <v>0</v>
      </c>
      <c r="AO108">
        <v>96435252.000002801</v>
      </c>
      <c r="AP108" s="4"/>
      <c r="AR108" s="4"/>
      <c r="AT108" s="4"/>
      <c r="AV108" s="4"/>
      <c r="AX108" s="4"/>
      <c r="AZ108" s="4"/>
      <c r="BC108" s="4"/>
      <c r="BE108" s="4"/>
      <c r="BG108" s="4"/>
      <c r="BH108"/>
      <c r="BI108"/>
      <c r="BJ108"/>
      <c r="BK108"/>
      <c r="BL108"/>
      <c r="BM108"/>
    </row>
    <row r="109" spans="1:65" x14ac:dyDescent="0.25">
      <c r="A109" t="str">
        <f t="shared" si="2"/>
        <v>1_10_2007</v>
      </c>
      <c r="B109">
        <v>1</v>
      </c>
      <c r="C109">
        <v>10</v>
      </c>
      <c r="D109">
        <v>2007</v>
      </c>
      <c r="E109">
        <v>2028458449</v>
      </c>
      <c r="F109">
        <v>2603647774.99999</v>
      </c>
      <c r="G109">
        <v>2751026060</v>
      </c>
      <c r="H109">
        <v>147378285.00000399</v>
      </c>
      <c r="I109">
        <v>2817385192.87183</v>
      </c>
      <c r="J109">
        <v>40212264.4604306</v>
      </c>
      <c r="K109">
        <v>0</v>
      </c>
      <c r="L109">
        <v>543107372.799999</v>
      </c>
      <c r="M109">
        <v>1.5239354949999999</v>
      </c>
      <c r="N109">
        <v>27714120</v>
      </c>
      <c r="O109">
        <v>3.4605999999999901</v>
      </c>
      <c r="P109">
        <v>36660.58</v>
      </c>
      <c r="Q109">
        <v>30.4</v>
      </c>
      <c r="R109">
        <v>71.140340863312602</v>
      </c>
      <c r="S109">
        <v>3.6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7598563.69317446</v>
      </c>
      <c r="Z109" s="4">
        <v>23412522.166464102</v>
      </c>
      <c r="AA109">
        <v>1721966.06364608</v>
      </c>
      <c r="AB109" s="4">
        <v>14527432.0052987</v>
      </c>
      <c r="AC109">
        <v>-10898344.209672701</v>
      </c>
      <c r="AD109" s="4">
        <v>3124024.1834893301</v>
      </c>
      <c r="AE109">
        <v>-5575760.0810590601</v>
      </c>
      <c r="AF109" s="4">
        <v>3708976.5369739602</v>
      </c>
      <c r="AG109">
        <v>0</v>
      </c>
      <c r="AH109" s="4">
        <v>0</v>
      </c>
      <c r="AI109">
        <v>0</v>
      </c>
      <c r="AJ109" s="4">
        <v>0</v>
      </c>
      <c r="AK109">
        <v>37619380.358314902</v>
      </c>
      <c r="AL109" s="4">
        <v>37699695.1896694</v>
      </c>
      <c r="AM109">
        <v>109678589.810335</v>
      </c>
      <c r="AN109" s="4">
        <v>0</v>
      </c>
      <c r="AO109">
        <v>147378285.00000399</v>
      </c>
      <c r="AP109" s="4"/>
      <c r="AR109" s="4"/>
      <c r="AT109" s="4"/>
      <c r="AV109" s="4"/>
      <c r="AX109" s="4"/>
      <c r="AZ109" s="4"/>
      <c r="BC109" s="4"/>
      <c r="BE109" s="4"/>
      <c r="BG109" s="4"/>
      <c r="BH109"/>
      <c r="BI109"/>
      <c r="BJ109"/>
      <c r="BK109"/>
      <c r="BL109"/>
      <c r="BM109"/>
    </row>
    <row r="110" spans="1:65" x14ac:dyDescent="0.25">
      <c r="A110" t="str">
        <f t="shared" si="2"/>
        <v>1_10_2008</v>
      </c>
      <c r="B110">
        <v>1</v>
      </c>
      <c r="C110">
        <v>10</v>
      </c>
      <c r="D110">
        <v>2008</v>
      </c>
      <c r="E110">
        <v>2028458449</v>
      </c>
      <c r="F110">
        <v>2751026060</v>
      </c>
      <c r="G110">
        <v>2818659238.99999</v>
      </c>
      <c r="H110">
        <v>67633178.999994695</v>
      </c>
      <c r="I110">
        <v>2895845509.6125202</v>
      </c>
      <c r="J110">
        <v>78460316.740690202</v>
      </c>
      <c r="K110">
        <v>0</v>
      </c>
      <c r="L110">
        <v>558408346.89999902</v>
      </c>
      <c r="M110">
        <v>1.54893287999999</v>
      </c>
      <c r="N110">
        <v>27956797.669999901</v>
      </c>
      <c r="O110">
        <v>3.9195000000000002</v>
      </c>
      <c r="P110">
        <v>36716.94</v>
      </c>
      <c r="Q110">
        <v>30.42</v>
      </c>
      <c r="R110">
        <v>69.981314054055801</v>
      </c>
      <c r="S110">
        <v>3.7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38624764.583331302</v>
      </c>
      <c r="Z110" s="4">
        <v>-9718697.5497753005</v>
      </c>
      <c r="AA110">
        <v>7437476.2213902101</v>
      </c>
      <c r="AB110" s="4">
        <v>60352931.858786702</v>
      </c>
      <c r="AC110">
        <v>-1019461.13316601</v>
      </c>
      <c r="AD110" s="4">
        <v>299914.476783483</v>
      </c>
      <c r="AE110">
        <v>-15503432.5289944</v>
      </c>
      <c r="AF110" s="4">
        <v>-3913346.7651209501</v>
      </c>
      <c r="AG110">
        <v>0</v>
      </c>
      <c r="AH110" s="4">
        <v>0</v>
      </c>
      <c r="AI110">
        <v>0</v>
      </c>
      <c r="AJ110" s="4">
        <v>0</v>
      </c>
      <c r="AK110">
        <v>76560149.163234994</v>
      </c>
      <c r="AL110" s="4">
        <v>76612305.827260807</v>
      </c>
      <c r="AM110">
        <v>-8979126.8272660598</v>
      </c>
      <c r="AN110" s="4">
        <v>0</v>
      </c>
      <c r="AO110">
        <v>67633178.999994695</v>
      </c>
      <c r="AP110" s="4"/>
      <c r="AR110" s="4"/>
      <c r="AT110" s="4"/>
      <c r="AV110" s="4"/>
      <c r="AX110" s="4"/>
      <c r="AZ110" s="4"/>
      <c r="BC110" s="4"/>
      <c r="BE110" s="4"/>
      <c r="BG110" s="4"/>
      <c r="BH110"/>
      <c r="BI110"/>
      <c r="BJ110"/>
      <c r="BK110"/>
      <c r="BL110"/>
      <c r="BM110"/>
    </row>
    <row r="111" spans="1:65" x14ac:dyDescent="0.25">
      <c r="A111" t="str">
        <f t="shared" si="2"/>
        <v>1_10_2009</v>
      </c>
      <c r="B111">
        <v>1</v>
      </c>
      <c r="C111">
        <v>10</v>
      </c>
      <c r="D111">
        <v>2009</v>
      </c>
      <c r="E111">
        <v>2028458449</v>
      </c>
      <c r="F111">
        <v>2818659238.99999</v>
      </c>
      <c r="G111">
        <v>2717269399.99999</v>
      </c>
      <c r="H111">
        <v>-101389838.999999</v>
      </c>
      <c r="I111">
        <v>2720853106.1395702</v>
      </c>
      <c r="J111">
        <v>-174992403.47295099</v>
      </c>
      <c r="K111">
        <v>0</v>
      </c>
      <c r="L111">
        <v>562176551.29999995</v>
      </c>
      <c r="M111">
        <v>1.632493051</v>
      </c>
      <c r="N111">
        <v>27734538</v>
      </c>
      <c r="O111">
        <v>2.84309999999999</v>
      </c>
      <c r="P111">
        <v>35494.29</v>
      </c>
      <c r="Q111">
        <v>30.61</v>
      </c>
      <c r="R111">
        <v>69.306750843060897</v>
      </c>
      <c r="S111">
        <v>3.9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9529074.3472138904</v>
      </c>
      <c r="Z111" s="4">
        <v>-32460452.2378598</v>
      </c>
      <c r="AA111">
        <v>-6958595.1583581902</v>
      </c>
      <c r="AB111" s="4">
        <v>-150099379.352281</v>
      </c>
      <c r="AC111">
        <v>23126253.101027999</v>
      </c>
      <c r="AD111" s="4">
        <v>2920586.9209719999</v>
      </c>
      <c r="AE111">
        <v>-9255874.9928197805</v>
      </c>
      <c r="AF111" s="4">
        <v>-8013406.9139728397</v>
      </c>
      <c r="AG111">
        <v>0</v>
      </c>
      <c r="AH111" s="4">
        <v>0</v>
      </c>
      <c r="AI111">
        <v>0</v>
      </c>
      <c r="AJ111" s="4">
        <v>0</v>
      </c>
      <c r="AK111">
        <v>-171211794.28607699</v>
      </c>
      <c r="AL111" s="4">
        <v>-170328131.51342699</v>
      </c>
      <c r="AM111">
        <v>68938292.513428107</v>
      </c>
      <c r="AN111" s="4">
        <v>0</v>
      </c>
      <c r="AO111">
        <v>-101389838.999999</v>
      </c>
      <c r="AP111" s="4"/>
      <c r="AR111" s="4"/>
      <c r="AT111" s="4"/>
      <c r="AV111" s="4"/>
      <c r="AX111" s="4"/>
      <c r="AZ111" s="4"/>
      <c r="BC111" s="4"/>
      <c r="BE111" s="4"/>
      <c r="BG111" s="4"/>
      <c r="BH111"/>
      <c r="BI111"/>
      <c r="BJ111"/>
      <c r="BK111"/>
      <c r="BL111"/>
      <c r="BM111"/>
    </row>
    <row r="112" spans="1:65" x14ac:dyDescent="0.25">
      <c r="A112" t="str">
        <f t="shared" si="2"/>
        <v>1_10_2010</v>
      </c>
      <c r="B112">
        <v>1</v>
      </c>
      <c r="C112">
        <v>10</v>
      </c>
      <c r="D112">
        <v>2010</v>
      </c>
      <c r="E112">
        <v>2028458449</v>
      </c>
      <c r="F112">
        <v>2717269399.99999</v>
      </c>
      <c r="G112">
        <v>2812782058</v>
      </c>
      <c r="H112">
        <v>95512658.000002801</v>
      </c>
      <c r="I112">
        <v>2768906139.0099401</v>
      </c>
      <c r="J112">
        <v>48053032.870376997</v>
      </c>
      <c r="K112">
        <v>0</v>
      </c>
      <c r="L112">
        <v>552453534.09999895</v>
      </c>
      <c r="M112">
        <v>1.6339541179999999</v>
      </c>
      <c r="N112">
        <v>27553600.749999899</v>
      </c>
      <c r="O112">
        <v>3.2889999999999899</v>
      </c>
      <c r="P112">
        <v>35213</v>
      </c>
      <c r="Q112">
        <v>30.93</v>
      </c>
      <c r="R112">
        <v>69.408651159993099</v>
      </c>
      <c r="S112">
        <v>3.9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-23686340.434464999</v>
      </c>
      <c r="Z112" s="4">
        <v>-541351.02768814901</v>
      </c>
      <c r="AA112">
        <v>-5502125.4995549703</v>
      </c>
      <c r="AB112" s="4">
        <v>66914768.298976302</v>
      </c>
      <c r="AC112">
        <v>5221436.2948969398</v>
      </c>
      <c r="AD112" s="4">
        <v>4743627.0773298703</v>
      </c>
      <c r="AE112">
        <v>1350462.18257619</v>
      </c>
      <c r="AF112" s="4">
        <v>0</v>
      </c>
      <c r="AG112">
        <v>0</v>
      </c>
      <c r="AH112" s="4">
        <v>0</v>
      </c>
      <c r="AI112">
        <v>0</v>
      </c>
      <c r="AJ112" s="4">
        <v>0</v>
      </c>
      <c r="AK112">
        <v>48500476.892071098</v>
      </c>
      <c r="AL112" s="4">
        <v>47989740.975443497</v>
      </c>
      <c r="AM112">
        <v>47522917.0245592</v>
      </c>
      <c r="AN112" s="4">
        <v>0</v>
      </c>
      <c r="AO112">
        <v>95512658.000002801</v>
      </c>
      <c r="AP112" s="4"/>
      <c r="AR112" s="4"/>
      <c r="AT112" s="4"/>
      <c r="AV112" s="4"/>
      <c r="AX112" s="4"/>
      <c r="AZ112" s="4"/>
      <c r="BC112" s="4"/>
      <c r="BE112" s="4"/>
      <c r="BG112" s="4"/>
      <c r="BH112"/>
      <c r="BI112"/>
      <c r="BJ112"/>
      <c r="BK112"/>
      <c r="BL112"/>
      <c r="BM112"/>
    </row>
    <row r="113" spans="1:65" x14ac:dyDescent="0.25">
      <c r="A113" t="str">
        <f t="shared" si="2"/>
        <v>1_10_2011</v>
      </c>
      <c r="B113">
        <v>1</v>
      </c>
      <c r="C113">
        <v>10</v>
      </c>
      <c r="D113">
        <v>2011</v>
      </c>
      <c r="E113">
        <v>2028458449</v>
      </c>
      <c r="F113">
        <v>2812782058</v>
      </c>
      <c r="G113">
        <v>2875478446.99999</v>
      </c>
      <c r="H113">
        <v>62696388.999994203</v>
      </c>
      <c r="I113">
        <v>2827855830.8547101</v>
      </c>
      <c r="J113">
        <v>58949691.844765604</v>
      </c>
      <c r="K113">
        <v>0</v>
      </c>
      <c r="L113">
        <v>542784230.60000002</v>
      </c>
      <c r="M113">
        <v>1.7383207569999899</v>
      </c>
      <c r="N113">
        <v>27682634.670000002</v>
      </c>
      <c r="O113">
        <v>4.0655999999999999</v>
      </c>
      <c r="P113">
        <v>34147.68</v>
      </c>
      <c r="Q113">
        <v>31.299999999999901</v>
      </c>
      <c r="R113">
        <v>68.613917826660796</v>
      </c>
      <c r="S113">
        <v>3.9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-24813908.013858002</v>
      </c>
      <c r="Z113" s="4">
        <v>-38976675.715851597</v>
      </c>
      <c r="AA113">
        <v>4072594.8050854299</v>
      </c>
      <c r="AB113" s="4">
        <v>105673833.323378</v>
      </c>
      <c r="AC113">
        <v>20926434.3948096</v>
      </c>
      <c r="AD113" s="4">
        <v>5678385.4416736197</v>
      </c>
      <c r="AE113">
        <v>-10878840.3444575</v>
      </c>
      <c r="AF113" s="4">
        <v>0</v>
      </c>
      <c r="AG113">
        <v>0</v>
      </c>
      <c r="AH113" s="4">
        <v>0</v>
      </c>
      <c r="AI113">
        <v>0</v>
      </c>
      <c r="AJ113" s="4">
        <v>0</v>
      </c>
      <c r="AK113">
        <v>61681823.8907803</v>
      </c>
      <c r="AL113" s="4">
        <v>59883805.091664501</v>
      </c>
      <c r="AM113">
        <v>2812583.9083297402</v>
      </c>
      <c r="AN113" s="4">
        <v>0</v>
      </c>
      <c r="AO113">
        <v>62696388.999994203</v>
      </c>
      <c r="AP113" s="4"/>
      <c r="AR113" s="4"/>
      <c r="AT113" s="4"/>
      <c r="AV113" s="4"/>
      <c r="AX113" s="4"/>
      <c r="AZ113" s="4"/>
      <c r="BC113" s="4"/>
      <c r="BE113" s="4"/>
      <c r="BG113" s="4"/>
      <c r="BH113"/>
      <c r="BI113"/>
      <c r="BJ113"/>
      <c r="BK113"/>
      <c r="BL113"/>
      <c r="BM113"/>
    </row>
    <row r="114" spans="1:65" x14ac:dyDescent="0.25">
      <c r="A114" t="str">
        <f t="shared" si="2"/>
        <v>1_10_2012</v>
      </c>
      <c r="B114">
        <v>1</v>
      </c>
      <c r="C114">
        <v>10</v>
      </c>
      <c r="D114">
        <v>2012</v>
      </c>
      <c r="E114">
        <v>2028458449</v>
      </c>
      <c r="F114">
        <v>2875478446.99999</v>
      </c>
      <c r="G114">
        <v>2926682201</v>
      </c>
      <c r="H114">
        <v>51203754.0000076</v>
      </c>
      <c r="I114">
        <v>2874251032.3294101</v>
      </c>
      <c r="J114">
        <v>46395201.474704199</v>
      </c>
      <c r="K114">
        <v>0</v>
      </c>
      <c r="L114">
        <v>541132314.10000002</v>
      </c>
      <c r="M114">
        <v>1.69722137399999</v>
      </c>
      <c r="N114">
        <v>27909105.420000002</v>
      </c>
      <c r="O114">
        <v>4.1093000000000002</v>
      </c>
      <c r="P114">
        <v>33963.31</v>
      </c>
      <c r="Q114">
        <v>31.51</v>
      </c>
      <c r="R114">
        <v>68.630248062319694</v>
      </c>
      <c r="S114">
        <v>4.0999999999999996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-4394953.9590139203</v>
      </c>
      <c r="Z114" s="4">
        <v>15657690.238035699</v>
      </c>
      <c r="AA114">
        <v>7264448.9589644503</v>
      </c>
      <c r="AB114" s="4">
        <v>5479019.8202703204</v>
      </c>
      <c r="AC114">
        <v>3758507.4145893902</v>
      </c>
      <c r="AD114" s="4">
        <v>3293267.7979853498</v>
      </c>
      <c r="AE114">
        <v>228973.991848276</v>
      </c>
      <c r="AF114" s="4">
        <v>-8174943.08973106</v>
      </c>
      <c r="AG114">
        <v>0</v>
      </c>
      <c r="AH114" s="4">
        <v>23856311.441244401</v>
      </c>
      <c r="AI114">
        <v>0</v>
      </c>
      <c r="AJ114" s="4">
        <v>0</v>
      </c>
      <c r="AK114">
        <v>46968322.614192903</v>
      </c>
      <c r="AL114" s="4">
        <v>47176521.670276299</v>
      </c>
      <c r="AM114">
        <v>4027232.3297312702</v>
      </c>
      <c r="AN114" s="4">
        <v>0</v>
      </c>
      <c r="AO114">
        <v>51203754.0000076</v>
      </c>
      <c r="AP114" s="4"/>
      <c r="AR114" s="4"/>
      <c r="AT114" s="4"/>
      <c r="AV114" s="4"/>
      <c r="AX114" s="4"/>
      <c r="AZ114" s="4"/>
      <c r="BC114" s="4"/>
      <c r="BE114" s="4"/>
      <c r="BG114" s="4"/>
      <c r="BH114"/>
      <c r="BI114"/>
      <c r="BJ114"/>
      <c r="BK114"/>
      <c r="BL114"/>
      <c r="BM114"/>
    </row>
    <row r="115" spans="1:65" x14ac:dyDescent="0.25">
      <c r="A115" t="str">
        <f t="shared" si="2"/>
        <v>1_10_2013</v>
      </c>
      <c r="B115">
        <v>1</v>
      </c>
      <c r="C115">
        <v>10</v>
      </c>
      <c r="D115">
        <v>2013</v>
      </c>
      <c r="E115">
        <v>2028458449</v>
      </c>
      <c r="F115">
        <v>2926682201</v>
      </c>
      <c r="G115">
        <v>3025842522</v>
      </c>
      <c r="H115">
        <v>99160321.000001401</v>
      </c>
      <c r="I115">
        <v>2881714016.1793199</v>
      </c>
      <c r="J115">
        <v>7462983.8499064399</v>
      </c>
      <c r="K115">
        <v>0</v>
      </c>
      <c r="L115">
        <v>553170967.49999905</v>
      </c>
      <c r="M115">
        <v>1.7585519999999999</v>
      </c>
      <c r="N115">
        <v>28818049.079999998</v>
      </c>
      <c r="O115">
        <v>3.9420000000000002</v>
      </c>
      <c r="P115">
        <v>33700.32</v>
      </c>
      <c r="Q115">
        <v>29.93</v>
      </c>
      <c r="R115">
        <v>66.429372522682499</v>
      </c>
      <c r="S115">
        <v>4.2</v>
      </c>
      <c r="T115">
        <v>0</v>
      </c>
      <c r="U115">
        <v>2</v>
      </c>
      <c r="V115">
        <v>1</v>
      </c>
      <c r="W115">
        <v>0</v>
      </c>
      <c r="X115">
        <v>0</v>
      </c>
      <c r="Y115">
        <v>32495030.170314401</v>
      </c>
      <c r="Z115" s="4">
        <v>-23534232.5417457</v>
      </c>
      <c r="AA115">
        <v>29191467.7411457</v>
      </c>
      <c r="AB115" s="4">
        <v>-21513626.275919098</v>
      </c>
      <c r="AC115">
        <v>5494351.5569863096</v>
      </c>
      <c r="AD115" s="4">
        <v>-25096489.210854501</v>
      </c>
      <c r="AE115">
        <v>-31239862.032088801</v>
      </c>
      <c r="AF115" s="4">
        <v>-4163218.40434343</v>
      </c>
      <c r="AG115">
        <v>0</v>
      </c>
      <c r="AH115" s="4">
        <v>24281121.685835</v>
      </c>
      <c r="AI115">
        <v>22644603.713767</v>
      </c>
      <c r="AJ115" s="4">
        <v>0</v>
      </c>
      <c r="AK115">
        <v>8559146.40309681</v>
      </c>
      <c r="AL115" s="4">
        <v>7599121.2159954896</v>
      </c>
      <c r="AM115">
        <v>91561199.784005895</v>
      </c>
      <c r="AN115" s="4">
        <v>0</v>
      </c>
      <c r="AO115">
        <v>99160321.000001401</v>
      </c>
      <c r="AP115" s="4"/>
      <c r="AR115" s="4"/>
      <c r="AT115" s="4"/>
      <c r="AV115" s="4"/>
      <c r="AX115" s="4"/>
      <c r="AZ115" s="4"/>
      <c r="BC115" s="4"/>
      <c r="BE115" s="4"/>
      <c r="BG115" s="4"/>
      <c r="BH115"/>
      <c r="BI115"/>
      <c r="BJ115"/>
      <c r="BK115"/>
      <c r="BL115"/>
      <c r="BM115"/>
    </row>
    <row r="116" spans="1:65" x14ac:dyDescent="0.25">
      <c r="A116" t="str">
        <f t="shared" si="2"/>
        <v>1_10_2014</v>
      </c>
      <c r="B116">
        <v>1</v>
      </c>
      <c r="C116">
        <v>10</v>
      </c>
      <c r="D116">
        <v>2014</v>
      </c>
      <c r="E116">
        <v>2028458449</v>
      </c>
      <c r="F116">
        <v>3025842522</v>
      </c>
      <c r="G116">
        <v>3134495495.99999</v>
      </c>
      <c r="H116">
        <v>108652973.99999399</v>
      </c>
      <c r="I116">
        <v>2920102280.11554</v>
      </c>
      <c r="J116">
        <v>38388263.9362211</v>
      </c>
      <c r="K116">
        <v>0</v>
      </c>
      <c r="L116">
        <v>560050466.89999998</v>
      </c>
      <c r="M116">
        <v>1.7493823119999901</v>
      </c>
      <c r="N116">
        <v>29110612.079999998</v>
      </c>
      <c r="O116">
        <v>3.75239999999999</v>
      </c>
      <c r="P116">
        <v>33580.799999999901</v>
      </c>
      <c r="Q116">
        <v>30.2</v>
      </c>
      <c r="R116">
        <v>66.590503712184997</v>
      </c>
      <c r="S116">
        <v>4.2</v>
      </c>
      <c r="T116">
        <v>0</v>
      </c>
      <c r="U116">
        <v>3</v>
      </c>
      <c r="V116">
        <v>1</v>
      </c>
      <c r="W116">
        <v>0</v>
      </c>
      <c r="X116">
        <v>0</v>
      </c>
      <c r="Y116">
        <v>18826015.3588311</v>
      </c>
      <c r="Z116" s="4">
        <v>3620006.15258461</v>
      </c>
      <c r="AA116">
        <v>9479722.7966711093</v>
      </c>
      <c r="AB116" s="4">
        <v>-26119403.383114502</v>
      </c>
      <c r="AC116">
        <v>2594941.9414987699</v>
      </c>
      <c r="AD116" s="4">
        <v>4456344.4630590603</v>
      </c>
      <c r="AE116">
        <v>2378279.2695666798</v>
      </c>
      <c r="AF116" s="4">
        <v>0</v>
      </c>
      <c r="AG116">
        <v>0</v>
      </c>
      <c r="AH116" s="4">
        <v>25103801.995909199</v>
      </c>
      <c r="AI116">
        <v>0</v>
      </c>
      <c r="AJ116" s="4">
        <v>0</v>
      </c>
      <c r="AK116">
        <v>40339708.595006101</v>
      </c>
      <c r="AL116" s="4">
        <v>40308247.352727003</v>
      </c>
      <c r="AM116">
        <v>68344726.647267193</v>
      </c>
      <c r="AN116" s="4">
        <v>0</v>
      </c>
      <c r="AO116">
        <v>108652973.99999399</v>
      </c>
      <c r="AP116" s="4"/>
      <c r="AR116" s="4"/>
      <c r="AT116" s="4"/>
      <c r="AV116" s="4"/>
      <c r="AX116" s="4"/>
      <c r="AZ116" s="4"/>
      <c r="BC116" s="4"/>
      <c r="BE116" s="4"/>
      <c r="BG116" s="4"/>
      <c r="BH116"/>
      <c r="BI116"/>
      <c r="BJ116"/>
      <c r="BK116"/>
      <c r="BL116"/>
      <c r="BM116"/>
    </row>
    <row r="117" spans="1:65" x14ac:dyDescent="0.25">
      <c r="A117" t="str">
        <f t="shared" si="2"/>
        <v>1_10_2015</v>
      </c>
      <c r="B117">
        <v>1</v>
      </c>
      <c r="C117">
        <v>10</v>
      </c>
      <c r="D117">
        <v>2015</v>
      </c>
      <c r="E117">
        <v>2028458449</v>
      </c>
      <c r="F117">
        <v>3134495495.99999</v>
      </c>
      <c r="G117">
        <v>3047199073.99999</v>
      </c>
      <c r="H117">
        <v>-87296422.000000894</v>
      </c>
      <c r="I117">
        <v>2743658888.32759</v>
      </c>
      <c r="J117">
        <v>-176443391.78795099</v>
      </c>
      <c r="K117">
        <v>0</v>
      </c>
      <c r="L117">
        <v>561246899.20000005</v>
      </c>
      <c r="M117">
        <v>1.8849589099999999</v>
      </c>
      <c r="N117">
        <v>29378317.829999901</v>
      </c>
      <c r="O117">
        <v>2.7029999999999998</v>
      </c>
      <c r="P117">
        <v>34173.339999999902</v>
      </c>
      <c r="Q117">
        <v>30.17</v>
      </c>
      <c r="R117">
        <v>66.804748020605103</v>
      </c>
      <c r="S117">
        <v>4.0999999999999996</v>
      </c>
      <c r="T117">
        <v>0</v>
      </c>
      <c r="U117">
        <v>4</v>
      </c>
      <c r="V117">
        <v>1</v>
      </c>
      <c r="W117">
        <v>0</v>
      </c>
      <c r="X117">
        <v>0</v>
      </c>
      <c r="Y117">
        <v>3358547.09895693</v>
      </c>
      <c r="Z117" s="4">
        <v>-53713354.384880602</v>
      </c>
      <c r="AA117">
        <v>8898375.4062192608</v>
      </c>
      <c r="AB117" s="4">
        <v>-168613836.2793</v>
      </c>
      <c r="AC117">
        <v>-13200545.7763358</v>
      </c>
      <c r="AD117" s="4">
        <v>-512510.13112531399</v>
      </c>
      <c r="AE117">
        <v>3276197.72619566</v>
      </c>
      <c r="AF117" s="4">
        <v>4465185.4838216603</v>
      </c>
      <c r="AG117">
        <v>0</v>
      </c>
      <c r="AH117" s="4">
        <v>26005237.786348101</v>
      </c>
      <c r="AI117">
        <v>0</v>
      </c>
      <c r="AJ117" s="4">
        <v>0</v>
      </c>
      <c r="AK117">
        <v>-190036703.07010001</v>
      </c>
      <c r="AL117" s="4">
        <v>-189397823.70787701</v>
      </c>
      <c r="AM117">
        <v>102101401.707876</v>
      </c>
      <c r="AN117" s="4">
        <v>0</v>
      </c>
      <c r="AO117">
        <v>-87296422.000000894</v>
      </c>
      <c r="AP117" s="4"/>
      <c r="AR117" s="4"/>
      <c r="AT117" s="4"/>
      <c r="AV117" s="4"/>
      <c r="AX117" s="4"/>
      <c r="AZ117" s="4"/>
      <c r="BC117" s="4"/>
      <c r="BE117" s="4"/>
      <c r="BG117" s="4"/>
      <c r="BH117"/>
      <c r="BI117"/>
      <c r="BJ117"/>
      <c r="BK117"/>
      <c r="BL117"/>
      <c r="BM117"/>
    </row>
    <row r="118" spans="1:65" x14ac:dyDescent="0.25">
      <c r="A118" t="str">
        <f t="shared" si="2"/>
        <v>1_10_2016</v>
      </c>
      <c r="B118">
        <v>1</v>
      </c>
      <c r="C118">
        <v>10</v>
      </c>
      <c r="D118">
        <v>2016</v>
      </c>
      <c r="E118">
        <v>2028458449</v>
      </c>
      <c r="F118">
        <v>3047199073.99999</v>
      </c>
      <c r="G118">
        <v>3069648696.99999</v>
      </c>
      <c r="H118">
        <v>22449622.999998499</v>
      </c>
      <c r="I118">
        <v>2679856553.2783799</v>
      </c>
      <c r="J118">
        <v>-63802335.049213402</v>
      </c>
      <c r="K118">
        <v>0</v>
      </c>
      <c r="L118">
        <v>560737093.89999998</v>
      </c>
      <c r="M118">
        <v>1.8947735489999999</v>
      </c>
      <c r="N118">
        <v>29437697.499999899</v>
      </c>
      <c r="O118">
        <v>2.4255</v>
      </c>
      <c r="P118">
        <v>35302.049999999901</v>
      </c>
      <c r="Q118">
        <v>29.88</v>
      </c>
      <c r="R118">
        <v>67.140437302771304</v>
      </c>
      <c r="S118">
        <v>4.5</v>
      </c>
      <c r="T118">
        <v>0</v>
      </c>
      <c r="U118">
        <v>5</v>
      </c>
      <c r="V118">
        <v>1</v>
      </c>
      <c r="W118">
        <v>0</v>
      </c>
      <c r="X118">
        <v>0</v>
      </c>
      <c r="Y118">
        <v>-1389323.0943249499</v>
      </c>
      <c r="Z118" s="4">
        <v>-3713985.1528738202</v>
      </c>
      <c r="AA118">
        <v>1905983.9528030001</v>
      </c>
      <c r="AB118" s="4">
        <v>-52151569.854803003</v>
      </c>
      <c r="AC118">
        <v>-23797797.132263999</v>
      </c>
      <c r="AD118" s="4">
        <v>-4812876.1419767896</v>
      </c>
      <c r="AE118">
        <v>4991833.3798319502</v>
      </c>
      <c r="AF118" s="4">
        <v>-17301655.4453937</v>
      </c>
      <c r="AG118">
        <v>0</v>
      </c>
      <c r="AH118" s="4">
        <v>25280985.920328699</v>
      </c>
      <c r="AI118">
        <v>0</v>
      </c>
      <c r="AJ118" s="4">
        <v>0</v>
      </c>
      <c r="AK118">
        <v>-70988403.568672702</v>
      </c>
      <c r="AL118" s="4">
        <v>-70861001.383269399</v>
      </c>
      <c r="AM118">
        <v>93310624.383267894</v>
      </c>
      <c r="AN118" s="4">
        <v>0</v>
      </c>
      <c r="AO118">
        <v>22449622.999998499</v>
      </c>
      <c r="AP118" s="4"/>
      <c r="AR118" s="4"/>
      <c r="AT118" s="4"/>
      <c r="AV118" s="4"/>
      <c r="AX118" s="4"/>
      <c r="AZ118" s="4"/>
      <c r="BC118" s="4"/>
      <c r="BE118" s="4"/>
      <c r="BG118" s="4"/>
      <c r="BH118"/>
      <c r="BI118"/>
      <c r="BJ118"/>
      <c r="BK118"/>
      <c r="BL118"/>
      <c r="BM118"/>
    </row>
    <row r="119" spans="1:65" x14ac:dyDescent="0.25">
      <c r="A119" t="str">
        <f t="shared" si="2"/>
        <v>1_10_2017</v>
      </c>
      <c r="B119">
        <v>1</v>
      </c>
      <c r="C119">
        <v>10</v>
      </c>
      <c r="D119">
        <v>2017</v>
      </c>
      <c r="E119">
        <v>2028458449</v>
      </c>
      <c r="F119">
        <v>3069648696.99999</v>
      </c>
      <c r="G119">
        <v>3090688329.99999</v>
      </c>
      <c r="H119">
        <v>21039632.999999002</v>
      </c>
      <c r="I119">
        <v>2752459968.8589602</v>
      </c>
      <c r="J119">
        <v>72603415.580583498</v>
      </c>
      <c r="K119">
        <v>0</v>
      </c>
      <c r="L119">
        <v>563993926.60000002</v>
      </c>
      <c r="M119">
        <v>1.8987041730000001</v>
      </c>
      <c r="N119">
        <v>29668394.669999901</v>
      </c>
      <c r="O119">
        <v>2.6928000000000001</v>
      </c>
      <c r="P119">
        <v>35945.819999999898</v>
      </c>
      <c r="Q119">
        <v>30</v>
      </c>
      <c r="R119">
        <v>67.2815187691711</v>
      </c>
      <c r="S119">
        <v>4.5</v>
      </c>
      <c r="T119">
        <v>0</v>
      </c>
      <c r="U119">
        <v>6</v>
      </c>
      <c r="V119">
        <v>1</v>
      </c>
      <c r="W119">
        <v>0</v>
      </c>
      <c r="X119">
        <v>0</v>
      </c>
      <c r="Y119">
        <v>8934117.0390807409</v>
      </c>
      <c r="Z119" s="4">
        <v>-1495347.8193264401</v>
      </c>
      <c r="AA119">
        <v>7429613.8141649999</v>
      </c>
      <c r="AB119" s="4">
        <v>51542063.922405198</v>
      </c>
      <c r="AC119">
        <v>-13355523.3731349</v>
      </c>
      <c r="AD119" s="4">
        <v>2008449.9722088401</v>
      </c>
      <c r="AE119">
        <v>2112391.0797383399</v>
      </c>
      <c r="AF119" s="4">
        <v>0</v>
      </c>
      <c r="AG119">
        <v>0</v>
      </c>
      <c r="AH119" s="4">
        <v>25467238.4719989</v>
      </c>
      <c r="AI119">
        <v>0</v>
      </c>
      <c r="AJ119" s="4">
        <v>0</v>
      </c>
      <c r="AK119">
        <v>82643003.107135803</v>
      </c>
      <c r="AL119" s="4">
        <v>83163772.240735903</v>
      </c>
      <c r="AM119">
        <v>-62124139.240736902</v>
      </c>
      <c r="AN119" s="4">
        <v>0</v>
      </c>
      <c r="AO119">
        <v>21039632.999999002</v>
      </c>
      <c r="AP119" s="4"/>
      <c r="AR119" s="4"/>
      <c r="AT119" s="4"/>
      <c r="AV119" s="4"/>
      <c r="AX119" s="4"/>
      <c r="AZ119" s="4"/>
      <c r="BC119" s="4"/>
      <c r="BE119" s="4"/>
      <c r="BG119" s="4"/>
      <c r="BH119"/>
      <c r="BI119"/>
      <c r="BJ119"/>
      <c r="BK119"/>
      <c r="BL119"/>
      <c r="BM119"/>
    </row>
    <row r="120" spans="1:65" x14ac:dyDescent="0.25">
      <c r="A120" t="str">
        <f t="shared" si="2"/>
        <v>1_10_2018</v>
      </c>
      <c r="B120">
        <v>1</v>
      </c>
      <c r="C120">
        <v>10</v>
      </c>
      <c r="D120">
        <v>2018</v>
      </c>
      <c r="E120">
        <v>2028458449</v>
      </c>
      <c r="F120">
        <v>3090688329.99999</v>
      </c>
      <c r="G120">
        <v>3025899128.99999</v>
      </c>
      <c r="H120">
        <v>-64789200.999997102</v>
      </c>
      <c r="I120">
        <v>2667430743.9999399</v>
      </c>
      <c r="J120">
        <v>-85029224.859022602</v>
      </c>
      <c r="K120">
        <v>0</v>
      </c>
      <c r="L120">
        <v>559394026.10000002</v>
      </c>
      <c r="M120">
        <v>1.956607269</v>
      </c>
      <c r="N120">
        <v>29807700.839999899</v>
      </c>
      <c r="O120">
        <v>2.9199999999999902</v>
      </c>
      <c r="P120">
        <v>36801.5</v>
      </c>
      <c r="Q120">
        <v>30.01</v>
      </c>
      <c r="R120">
        <v>67.468769080655605</v>
      </c>
      <c r="S120">
        <v>4.5999999999999996</v>
      </c>
      <c r="T120">
        <v>0</v>
      </c>
      <c r="U120">
        <v>7</v>
      </c>
      <c r="V120">
        <v>1</v>
      </c>
      <c r="W120">
        <v>1</v>
      </c>
      <c r="X120">
        <v>0</v>
      </c>
      <c r="Y120">
        <v>-12675583.409665801</v>
      </c>
      <c r="Z120" s="4">
        <v>-21873431.993942499</v>
      </c>
      <c r="AA120">
        <v>4486826.2495973203</v>
      </c>
      <c r="AB120" s="4">
        <v>41167063.465308398</v>
      </c>
      <c r="AC120">
        <v>-17493871.363107</v>
      </c>
      <c r="AD120" s="4">
        <v>168467.49011925899</v>
      </c>
      <c r="AE120">
        <v>2823204.4887536201</v>
      </c>
      <c r="AF120" s="4">
        <v>-4396517.8498536404</v>
      </c>
      <c r="AG120">
        <v>0</v>
      </c>
      <c r="AH120" s="4">
        <v>25641793.0884597</v>
      </c>
      <c r="AI120">
        <v>0</v>
      </c>
      <c r="AJ120" s="4">
        <v>-112205406.052283</v>
      </c>
      <c r="AK120">
        <v>-94357455.886614501</v>
      </c>
      <c r="AL120" s="4">
        <v>-95477803.8387492</v>
      </c>
      <c r="AM120">
        <v>30688602.838752098</v>
      </c>
      <c r="AN120" s="4">
        <v>0</v>
      </c>
      <c r="AO120">
        <v>-64789200.999997102</v>
      </c>
      <c r="AP120" s="4"/>
      <c r="AR120" s="4"/>
      <c r="AT120" s="4"/>
      <c r="AV120" s="4"/>
      <c r="AX120" s="4"/>
      <c r="AZ120" s="4"/>
      <c r="BC120" s="4"/>
      <c r="BE120" s="4"/>
      <c r="BG120" s="4"/>
      <c r="BH120"/>
      <c r="BI120"/>
      <c r="BJ120"/>
      <c r="BK120"/>
      <c r="BL120"/>
      <c r="BM12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showGridLines="0" topLeftCell="L1" workbookViewId="0">
      <selection activeCell="R5" sqref="R5:S5"/>
    </sheetView>
  </sheetViews>
  <sheetFormatPr defaultColWidth="8.875" defaultRowHeight="15.75" x14ac:dyDescent="0.25"/>
  <cols>
    <col min="1" max="1" width="4.125" customWidth="1"/>
    <col min="2" max="2" width="27" customWidth="1"/>
    <col min="3" max="3" width="8.375" bestFit="1" customWidth="1"/>
    <col min="4" max="5" width="8" bestFit="1" customWidth="1"/>
    <col min="6" max="6" width="7.375" bestFit="1" customWidth="1"/>
    <col min="7" max="7" width="8.375" bestFit="1" customWidth="1"/>
    <col min="8" max="9" width="8" bestFit="1" customWidth="1"/>
    <col min="10" max="10" width="7.375" bestFit="1" customWidth="1"/>
    <col min="11" max="11" width="5.125" customWidth="1"/>
    <col min="12" max="12" width="26.87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161" t="s">
        <v>115</v>
      </c>
      <c r="L1" s="161" t="s">
        <v>116</v>
      </c>
    </row>
    <row r="2" spans="2:20" ht="16.5" thickBot="1" x14ac:dyDescent="0.3"/>
    <row r="3" spans="2:20" ht="16.5" thickTop="1" x14ac:dyDescent="0.25">
      <c r="B3" s="151"/>
      <c r="C3" s="167" t="s">
        <v>117</v>
      </c>
      <c r="D3" s="167"/>
      <c r="E3" s="167"/>
      <c r="F3" s="167"/>
      <c r="G3" s="167" t="s">
        <v>111</v>
      </c>
      <c r="H3" s="167"/>
      <c r="I3" s="167"/>
      <c r="J3" s="167"/>
      <c r="L3" s="151"/>
      <c r="M3" s="167" t="s">
        <v>117</v>
      </c>
      <c r="N3" s="167"/>
      <c r="O3" s="167"/>
      <c r="P3" s="167"/>
      <c r="Q3" s="167" t="s">
        <v>111</v>
      </c>
      <c r="R3" s="167"/>
      <c r="S3" s="167"/>
      <c r="T3" s="167"/>
    </row>
    <row r="4" spans="2:20" x14ac:dyDescent="0.25">
      <c r="B4" s="14" t="s">
        <v>25</v>
      </c>
      <c r="C4" s="37" t="s">
        <v>112</v>
      </c>
      <c r="D4" s="37" t="s">
        <v>113</v>
      </c>
      <c r="E4" s="37" t="s">
        <v>114</v>
      </c>
      <c r="F4" s="37" t="s">
        <v>60</v>
      </c>
      <c r="G4" s="37" t="s">
        <v>112</v>
      </c>
      <c r="H4" s="37" t="s">
        <v>113</v>
      </c>
      <c r="I4" s="37" t="s">
        <v>114</v>
      </c>
      <c r="J4" s="37" t="s">
        <v>60</v>
      </c>
      <c r="L4" s="14" t="s">
        <v>25</v>
      </c>
      <c r="M4" s="37" t="s">
        <v>112</v>
      </c>
      <c r="N4" s="37" t="s">
        <v>113</v>
      </c>
      <c r="O4" s="37" t="s">
        <v>114</v>
      </c>
      <c r="P4" s="37" t="s">
        <v>60</v>
      </c>
      <c r="Q4" s="37" t="s">
        <v>112</v>
      </c>
      <c r="R4" s="37" t="s">
        <v>113</v>
      </c>
      <c r="S4" s="37" t="s">
        <v>114</v>
      </c>
      <c r="T4" s="37" t="s">
        <v>60</v>
      </c>
    </row>
    <row r="5" spans="2:20" x14ac:dyDescent="0.25">
      <c r="B5" s="35" t="s">
        <v>78</v>
      </c>
      <c r="C5" s="156" t="e">
        <f>#REF!</f>
        <v>#REF!</v>
      </c>
      <c r="D5" s="156" t="e">
        <f>#REF!</f>
        <v>#REF!</v>
      </c>
      <c r="E5" s="156" t="e">
        <f>#REF!</f>
        <v>#REF!</v>
      </c>
      <c r="F5" s="156" t="e">
        <f>#REF!</f>
        <v>#REF!</v>
      </c>
      <c r="G5" s="156" t="e">
        <f>#REF!</f>
        <v>#REF!</v>
      </c>
      <c r="H5" s="156" t="e">
        <f>#REF!</f>
        <v>#REF!</v>
      </c>
      <c r="I5" s="156" t="e">
        <f>#REF!</f>
        <v>#REF!</v>
      </c>
      <c r="J5" s="156" t="e">
        <f>#REF!</f>
        <v>#REF!</v>
      </c>
      <c r="L5" s="35" t="s">
        <v>78</v>
      </c>
      <c r="M5" s="156">
        <f>'FAC 2012-2018 BUS'!I13</f>
        <v>6.3331656171083051E-2</v>
      </c>
      <c r="N5" s="156">
        <f>'FAC 2012-2018 BUS'!I45</f>
        <v>0.13805745574989792</v>
      </c>
      <c r="O5" s="156">
        <f>'FAC 2012-2018 BUS'!I77</f>
        <v>8.3778751609362878E-2</v>
      </c>
      <c r="P5" s="156">
        <f>'FAC 2012-2018 BUS'!I109</f>
        <v>0.14330255219192267</v>
      </c>
      <c r="Q5" s="156">
        <f>'FAC 2012-2018 BUS'!AE13</f>
        <v>5.8082981577954981E-2</v>
      </c>
      <c r="R5" s="156">
        <f>'FAC 2012-2018 BUS'!AE45</f>
        <v>0.10231826862107639</v>
      </c>
      <c r="S5" s="156">
        <f>'FAC 2012-2018 BUS'!AE77</f>
        <v>8.8712679356568527E-2</v>
      </c>
      <c r="T5" s="156">
        <f>'FAC 2012-2018 BUS'!AE109</f>
        <v>0.12455193327631749</v>
      </c>
    </row>
    <row r="6" spans="2:20" hidden="1" x14ac:dyDescent="0.25">
      <c r="B6" s="35"/>
      <c r="C6" s="156"/>
      <c r="D6" s="156"/>
      <c r="E6" s="156"/>
      <c r="F6" s="156"/>
      <c r="G6" s="156"/>
      <c r="H6" s="156"/>
      <c r="I6" s="156"/>
      <c r="J6" s="156"/>
      <c r="L6" s="35"/>
      <c r="M6" s="156" t="str">
        <f>'FAC 2012-2018 BUS'!I14</f>
        <v>-</v>
      </c>
      <c r="N6" s="156" t="str">
        <f>'FAC 2012-2018 BUS'!I46</f>
        <v>-</v>
      </c>
      <c r="O6" s="156" t="str">
        <f>'FAC 2012-2018 BUS'!I78</f>
        <v>-</v>
      </c>
      <c r="P6" s="156" t="str">
        <f>'FAC 2012-2018 BUS'!I110</f>
        <v>-</v>
      </c>
      <c r="Q6" s="156">
        <f>'FAC 2012-2018 BUS'!AE14</f>
        <v>0</v>
      </c>
      <c r="R6" s="156">
        <f>'FAC 2012-2018 BUS'!AE46</f>
        <v>0</v>
      </c>
      <c r="S6" s="156">
        <f>'FAC 2012-2018 BUS'!AE78</f>
        <v>0</v>
      </c>
      <c r="T6" s="156">
        <f>'FAC 2012-2018 BUS'!AE110</f>
        <v>0</v>
      </c>
    </row>
    <row r="7" spans="2:20" x14ac:dyDescent="0.25">
      <c r="B7" s="35" t="s">
        <v>105</v>
      </c>
      <c r="C7" s="156" t="e">
        <f>#REF!</f>
        <v>#REF!</v>
      </c>
      <c r="D7" s="156" t="e">
        <f>#REF!</f>
        <v>#REF!</v>
      </c>
      <c r="E7" s="156" t="e">
        <f>#REF!</f>
        <v>#REF!</v>
      </c>
      <c r="F7" s="156" t="e">
        <f>#REF!</f>
        <v>#REF!</v>
      </c>
      <c r="G7" s="156" t="e">
        <f>#REF!</f>
        <v>#REF!</v>
      </c>
      <c r="H7" s="156" t="e">
        <f>#REF!</f>
        <v>#REF!</v>
      </c>
      <c r="I7" s="156" t="e">
        <f>#REF!</f>
        <v>#REF!</v>
      </c>
      <c r="J7" s="156" t="e">
        <f>#REF!</f>
        <v>#REF!</v>
      </c>
      <c r="L7" s="35" t="s">
        <v>105</v>
      </c>
      <c r="M7" s="156">
        <f>'FAC 2012-2018 BUS'!I15</f>
        <v>-5.4758385782139873E-3</v>
      </c>
      <c r="N7" s="156">
        <f>'FAC 2012-2018 BUS'!I47</f>
        <v>4.4614166426476976E-2</v>
      </c>
      <c r="O7" s="156">
        <f>'FAC 2012-2018 BUS'!I79</f>
        <v>0.11454708807474412</v>
      </c>
      <c r="P7" s="156">
        <f>'FAC 2012-2018 BUS'!I111</f>
        <v>0.19752873989827835</v>
      </c>
      <c r="Q7" s="156">
        <f>'FAC 2012-2018 BUS'!AE15</f>
        <v>-8.1074313307925665E-4</v>
      </c>
      <c r="R7" s="156">
        <f>'FAC 2012-2018 BUS'!AE47</f>
        <v>-6.2179688821307651E-3</v>
      </c>
      <c r="S7" s="156">
        <f>'FAC 2012-2018 BUS'!AE79</f>
        <v>-2.5294221924390185E-2</v>
      </c>
      <c r="T7" s="156">
        <f>'FAC 2012-2018 BUS'!AE111</f>
        <v>-3.9307677188918012E-2</v>
      </c>
    </row>
    <row r="8" spans="2:20" x14ac:dyDescent="0.25">
      <c r="B8" s="35" t="s">
        <v>101</v>
      </c>
      <c r="C8" s="156" t="e">
        <f>#REF!</f>
        <v>#REF!</v>
      </c>
      <c r="D8" s="156" t="e">
        <f>#REF!</f>
        <v>#REF!</v>
      </c>
      <c r="E8" s="156" t="e">
        <f>#REF!</f>
        <v>#REF!</v>
      </c>
      <c r="F8" s="156" t="e">
        <f>#REF!</f>
        <v>#REF!</v>
      </c>
      <c r="G8" s="156" t="e">
        <f>#REF!</f>
        <v>#REF!</v>
      </c>
      <c r="H8" s="156" t="e">
        <f>#REF!</f>
        <v>#REF!</v>
      </c>
      <c r="I8" s="156" t="e">
        <f>#REF!</f>
        <v>#REF!</v>
      </c>
      <c r="J8" s="156" t="e">
        <f>#REF!</f>
        <v>#REF!</v>
      </c>
      <c r="L8" s="35" t="s">
        <v>101</v>
      </c>
      <c r="M8" s="156">
        <f>'FAC 2012-2018 BUS'!I16</f>
        <v>6.646936518626001E-2</v>
      </c>
      <c r="N8" s="156">
        <f>'FAC 2012-2018 BUS'!I48</f>
        <v>8.5654332908802866E-2</v>
      </c>
      <c r="O8" s="156">
        <f>'FAC 2012-2018 BUS'!I80</f>
        <v>5.4374701954936544E-2</v>
      </c>
      <c r="P8" s="156">
        <f>'FAC 2012-2018 BUS'!I112</f>
        <v>6.8027813555046501E-2</v>
      </c>
      <c r="Q8" s="156">
        <f>'FAC 2012-2018 BUS'!AE16</f>
        <v>2.0951645991472433E-2</v>
      </c>
      <c r="R8" s="156">
        <f>'FAC 2012-2018 BUS'!AE48</f>
        <v>2.5549463797384073E-2</v>
      </c>
      <c r="S8" s="156">
        <f>'FAC 2012-2018 BUS'!AE80</f>
        <v>1.6824033336926451E-2</v>
      </c>
      <c r="T8" s="156">
        <f>'FAC 2012-2018 BUS'!AE112</f>
        <v>2.0269604722441201E-2</v>
      </c>
    </row>
    <row r="9" spans="2:20" x14ac:dyDescent="0.25">
      <c r="B9" s="35" t="s">
        <v>102</v>
      </c>
      <c r="C9" s="156" t="e">
        <f>#REF!</f>
        <v>#REF!</v>
      </c>
      <c r="D9" s="156" t="e">
        <f>#REF!</f>
        <v>#REF!</v>
      </c>
      <c r="E9" s="156" t="e">
        <f>#REF!</f>
        <v>#REF!</v>
      </c>
      <c r="F9" s="156" t="e">
        <f>#REF!</f>
        <v>#REF!</v>
      </c>
      <c r="G9" s="156" t="e">
        <f>#REF!</f>
        <v>#REF!</v>
      </c>
      <c r="H9" s="156" t="e">
        <f>#REF!</f>
        <v>#REF!</v>
      </c>
      <c r="I9" s="156" t="e">
        <f>#REF!</f>
        <v>#REF!</v>
      </c>
      <c r="J9" s="156" t="e">
        <f>#REF!</f>
        <v>#REF!</v>
      </c>
      <c r="L9" s="35" t="s">
        <v>102</v>
      </c>
      <c r="M9" s="156">
        <f>'FAC 2012-2018 BUS'!I17</f>
        <v>-0.28056567172181324</v>
      </c>
      <c r="N9" s="156">
        <f>'FAC 2012-2018 BUS'!I49</f>
        <v>-0.28734139463577513</v>
      </c>
      <c r="O9" s="156">
        <f>'FAC 2012-2018 BUS'!I81</f>
        <v>-0.29567138313763186</v>
      </c>
      <c r="P9" s="156">
        <f>'FAC 2012-2018 BUS'!I113</f>
        <v>-0.28941668897379358</v>
      </c>
      <c r="Q9" s="156">
        <f>'FAC 2012-2018 BUS'!AE17</f>
        <v>-5.6485281642711015E-2</v>
      </c>
      <c r="R9" s="156">
        <f>'FAC 2012-2018 BUS'!AE49</f>
        <v>-5.9473757435710248E-2</v>
      </c>
      <c r="S9" s="156">
        <f>'FAC 2012-2018 BUS'!AE81</f>
        <v>-6.2318764542570924E-2</v>
      </c>
      <c r="T9" s="156">
        <f>'FAC 2012-2018 BUS'!AE113</f>
        <v>-5.8090434989813484E-2</v>
      </c>
    </row>
    <row r="10" spans="2:20" x14ac:dyDescent="0.25">
      <c r="B10" s="35" t="s">
        <v>106</v>
      </c>
      <c r="C10" s="156" t="e">
        <f>#REF!</f>
        <v>#REF!</v>
      </c>
      <c r="D10" s="156" t="e">
        <f>#REF!</f>
        <v>#REF!</v>
      </c>
      <c r="E10" s="156" t="e">
        <f>#REF!</f>
        <v>#REF!</v>
      </c>
      <c r="F10" s="156" t="e">
        <f>#REF!</f>
        <v>#REF!</v>
      </c>
      <c r="G10" s="156" t="e">
        <f>#REF!</f>
        <v>#REF!</v>
      </c>
      <c r="H10" s="156" t="e">
        <f>#REF!</f>
        <v>#REF!</v>
      </c>
      <c r="I10" s="156" t="e">
        <f>#REF!</f>
        <v>#REF!</v>
      </c>
      <c r="J10" s="156" t="e">
        <f>#REF!</f>
        <v>#REF!</v>
      </c>
      <c r="L10" s="35" t="s">
        <v>106</v>
      </c>
      <c r="M10" s="156">
        <f>'FAC 2012-2018 BUS'!I18</f>
        <v>-7.894582020585339E-2</v>
      </c>
      <c r="N10" s="156">
        <f>'FAC 2012-2018 BUS'!I50</f>
        <v>-0.12203168656163765</v>
      </c>
      <c r="O10" s="156">
        <f>'FAC 2012-2018 BUS'!I82</f>
        <v>-5.6712820459157598E-2</v>
      </c>
      <c r="P10" s="156">
        <f>'FAC 2012-2018 BUS'!I114</f>
        <v>-4.7603935258648034E-2</v>
      </c>
      <c r="Q10" s="156">
        <f>'FAC 2012-2018 BUS'!AE18</f>
        <v>-4.4066976288868777E-3</v>
      </c>
      <c r="R10" s="156">
        <f>'FAC 2012-2018 BUS'!AE50</f>
        <v>-5.0817072063555034E-3</v>
      </c>
      <c r="S10" s="156">
        <f>'FAC 2012-2018 BUS'!AE82</f>
        <v>-1.9972785296763461E-3</v>
      </c>
      <c r="T10" s="156">
        <f>'FAC 2012-2018 BUS'!AE114</f>
        <v>-8.0480212153504569E-3</v>
      </c>
    </row>
    <row r="11" spans="2:20" x14ac:dyDescent="0.25">
      <c r="B11" s="35" t="s">
        <v>100</v>
      </c>
      <c r="C11" s="156" t="e">
        <f>#REF!</f>
        <v>#REF!</v>
      </c>
      <c r="D11" s="156" t="e">
        <f>#REF!</f>
        <v>#REF!</v>
      </c>
      <c r="E11" s="156" t="e">
        <f>#REF!</f>
        <v>#REF!</v>
      </c>
      <c r="F11" s="156" t="e">
        <f>#REF!</f>
        <v>#REF!</v>
      </c>
      <c r="G11" s="156" t="e">
        <f>#REF!</f>
        <v>#REF!</v>
      </c>
      <c r="H11" s="156" t="e">
        <f>#REF!</f>
        <v>#REF!</v>
      </c>
      <c r="I11" s="156" t="e">
        <f>#REF!</f>
        <v>#REF!</v>
      </c>
      <c r="J11" s="156" t="e">
        <f>#REF!</f>
        <v>#REF!</v>
      </c>
      <c r="L11" s="35" t="s">
        <v>100</v>
      </c>
      <c r="M11" s="156">
        <f>'FAC 2012-2018 BUS'!I19</f>
        <v>4.4190725685682164E-3</v>
      </c>
      <c r="N11" s="156">
        <f>'FAC 2012-2018 BUS'!I51</f>
        <v>-2.8460710777898357E-2</v>
      </c>
      <c r="O11" s="156">
        <f>'FAC 2012-2018 BUS'!I83</f>
        <v>-4.1149781647372596E-2</v>
      </c>
      <c r="P11" s="156">
        <f>'FAC 2012-2018 BUS'!I115</f>
        <v>-1.6923718250433928E-2</v>
      </c>
      <c r="Q11" s="156">
        <f>'FAC 2012-2018 BUS'!AE19</f>
        <v>8.9910691796320761E-4</v>
      </c>
      <c r="R11" s="156">
        <f>'FAC 2012-2018 BUS'!AE51</f>
        <v>-3.5067219118483928E-3</v>
      </c>
      <c r="S11" s="156">
        <f>'FAC 2012-2018 BUS'!AE83</f>
        <v>-2.333632934478855E-3</v>
      </c>
      <c r="T11" s="156">
        <f>'FAC 2012-2018 BUS'!AE115</f>
        <v>-5.6325701728273262E-3</v>
      </c>
    </row>
    <row r="12" spans="2:20" x14ac:dyDescent="0.25">
      <c r="B12" s="35" t="s">
        <v>95</v>
      </c>
      <c r="C12" s="156" t="e">
        <f>#REF!</f>
        <v>#REF!</v>
      </c>
      <c r="D12" s="156" t="e">
        <f>#REF!</f>
        <v>#REF!</v>
      </c>
      <c r="E12" s="156" t="e">
        <f>#REF!</f>
        <v>#REF!</v>
      </c>
      <c r="F12" s="156" t="e">
        <f>#REF!</f>
        <v>#REF!</v>
      </c>
      <c r="G12" s="156" t="e">
        <f>#REF!</f>
        <v>#REF!</v>
      </c>
      <c r="H12" s="156" t="e">
        <f>#REF!</f>
        <v>#REF!</v>
      </c>
      <c r="I12" s="156" t="e">
        <f>#REF!</f>
        <v>#REF!</v>
      </c>
      <c r="J12" s="156" t="e">
        <f>#REF!</f>
        <v>#REF!</v>
      </c>
      <c r="L12" s="35" t="s">
        <v>95</v>
      </c>
      <c r="M12" s="156">
        <f>'FAC 2012-2018 BUS'!I20</f>
        <v>0.11155033037606876</v>
      </c>
      <c r="N12" s="156">
        <f>'FAC 2012-2018 BUS'!I52</f>
        <v>9.925713244571388E-2</v>
      </c>
      <c r="O12" s="156">
        <f>'FAC 2012-2018 BUS'!I84</f>
        <v>8.6159568324131408E-2</v>
      </c>
      <c r="P12" s="156">
        <f>'FAC 2012-2018 BUS'!I116</f>
        <v>8.3566354398319831E-2</v>
      </c>
      <c r="Q12" s="156">
        <f>'FAC 2012-2018 BUS'!AE20</f>
        <v>-2.3725316663172492E-2</v>
      </c>
      <c r="R12" s="156">
        <f>'FAC 2012-2018 BUS'!AE52</f>
        <v>-2.1298375428996322E-2</v>
      </c>
      <c r="S12" s="156">
        <f>'FAC 2012-2018 BUS'!AE84</f>
        <v>-2.0203927502801575E-2</v>
      </c>
      <c r="T12" s="156">
        <f>'FAC 2012-2018 BUS'!AE116</f>
        <v>-1.8667043659793419E-2</v>
      </c>
    </row>
    <row r="13" spans="2:20" x14ac:dyDescent="0.25">
      <c r="B13" s="35" t="s">
        <v>96</v>
      </c>
      <c r="C13" s="156" t="e">
        <f>#REF!</f>
        <v>#REF!</v>
      </c>
      <c r="D13" s="156" t="e">
        <f>#REF!</f>
        <v>#REF!</v>
      </c>
      <c r="E13" s="156" t="e">
        <f>#REF!</f>
        <v>#REF!</v>
      </c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 t="e">
        <f>#REF!</f>
        <v>#REF!</v>
      </c>
      <c r="J13" s="156" t="e">
        <f>#REF!</f>
        <v>#REF!</v>
      </c>
      <c r="L13" s="35" t="s">
        <v>96</v>
      </c>
      <c r="M13" s="156">
        <f>'FAC 2012-2018 BUS'!I21</f>
        <v>0.25144429381055922</v>
      </c>
      <c r="N13" s="156">
        <f>'FAC 2012-2018 BUS'!I53</f>
        <v>0.30875507768572441</v>
      </c>
      <c r="O13" s="156">
        <f>'FAC 2012-2018 BUS'!I85</f>
        <v>0.29538484062090986</v>
      </c>
      <c r="P13" s="156">
        <f>'FAC 2012-2018 BUS'!I117</f>
        <v>0.12195121951219523</v>
      </c>
      <c r="Q13" s="156">
        <f>'FAC 2012-2018 BUS'!AE21</f>
        <v>-1.6644129043210623E-2</v>
      </c>
      <c r="R13" s="156">
        <f>'FAC 2012-2018 BUS'!AE53</f>
        <v>-1.7768557928741966E-2</v>
      </c>
      <c r="S13" s="156">
        <f>'FAC 2012-2018 BUS'!AE85</f>
        <v>-1.6854368612682604E-2</v>
      </c>
      <c r="T13" s="156">
        <f>'FAC 2012-2018 BUS'!AE117</f>
        <v>-6.8586634622713801E-3</v>
      </c>
    </row>
    <row r="14" spans="2:20" x14ac:dyDescent="0.25">
      <c r="B14" s="35" t="s">
        <v>97</v>
      </c>
      <c r="C14" s="156" t="e">
        <f>#REF!</f>
        <v>#REF!</v>
      </c>
      <c r="D14" s="156" t="e">
        <f>#REF!</f>
        <v>#REF!</v>
      </c>
      <c r="E14" s="156" t="e">
        <f>#REF!</f>
        <v>#REF!</v>
      </c>
      <c r="F14" s="156" t="e">
        <f>#REF!</f>
        <v>#REF!</v>
      </c>
      <c r="G14" s="156" t="e">
        <f>#REF!</f>
        <v>#REF!</v>
      </c>
      <c r="H14" s="156" t="e">
        <f>#REF!</f>
        <v>#REF!</v>
      </c>
      <c r="I14" s="156" t="e">
        <f>#REF!</f>
        <v>#REF!</v>
      </c>
      <c r="J14" s="156" t="e">
        <f>#REF!</f>
        <v>#REF!</v>
      </c>
      <c r="L14" s="35" t="s">
        <v>97</v>
      </c>
      <c r="M14" s="156">
        <f>'FAC 2012-2018 BUS'!I22</f>
        <v>9.1163839456088329</v>
      </c>
      <c r="N14" s="156" t="str">
        <f>'FAC 2012-2018 BUS'!I54</f>
        <v>-</v>
      </c>
      <c r="O14" s="156" t="str">
        <f>'FAC 2012-2018 BUS'!I86</f>
        <v>-</v>
      </c>
      <c r="P14" s="156">
        <f>'FAC 2012-2018 BUS'!I118</f>
        <v>6</v>
      </c>
      <c r="Q14" s="156">
        <f>'FAC 2012-2018 BUS'!AE22</f>
        <v>-0.11152479547965762</v>
      </c>
      <c r="R14" s="156">
        <f>'FAC 2012-2018 BUS'!AE54</f>
        <v>-7.5906114709781342E-2</v>
      </c>
      <c r="S14" s="156">
        <f>'FAC 2012-2018 BUS'!AE86</f>
        <v>-6.4274049108992398E-2</v>
      </c>
      <c r="T14" s="156">
        <f>'FAC 2012-2018 BUS'!AE118</f>
        <v>-0.12340905379044764</v>
      </c>
    </row>
    <row r="15" spans="2:20" x14ac:dyDescent="0.25">
      <c r="B15" s="35" t="s">
        <v>97</v>
      </c>
      <c r="C15" s="156" t="e">
        <f>#REF!</f>
        <v>#REF!</v>
      </c>
      <c r="D15" s="156" t="e">
        <f>#REF!</f>
        <v>#REF!</v>
      </c>
      <c r="E15" s="156" t="e">
        <f>#REF!</f>
        <v>#REF!</v>
      </c>
      <c r="F15" s="156" t="e">
        <f>#REF!</f>
        <v>#REF!</v>
      </c>
      <c r="G15" s="156" t="e">
        <f>#REF!</f>
        <v>#REF!</v>
      </c>
      <c r="H15" s="156" t="e">
        <f>#REF!</f>
        <v>#REF!</v>
      </c>
      <c r="I15" s="156" t="e">
        <f>#REF!</f>
        <v>#REF!</v>
      </c>
      <c r="J15" s="156" t="e">
        <f>#REF!</f>
        <v>#REF!</v>
      </c>
      <c r="L15" s="35" t="s">
        <v>97</v>
      </c>
      <c r="M15" s="156" t="str">
        <f>'FAC 2012-2018 BUS'!I23</f>
        <v>-</v>
      </c>
      <c r="N15" s="156" t="str">
        <f>'FAC 2012-2018 BUS'!I55</f>
        <v>-</v>
      </c>
      <c r="O15" s="156" t="str">
        <f>'FAC 2012-2018 BUS'!I87</f>
        <v>-</v>
      </c>
      <c r="P15" s="156" t="str">
        <f>'FAC 2012-2018 BUS'!I119</f>
        <v>-</v>
      </c>
      <c r="Q15" s="156">
        <f>'FAC 2012-2018 BUS'!AE23</f>
        <v>0</v>
      </c>
      <c r="R15" s="156">
        <f>'FAC 2012-2018 BUS'!AE55</f>
        <v>0</v>
      </c>
      <c r="S15" s="156">
        <f>'FAC 2012-2018 BUS'!AE87</f>
        <v>0</v>
      </c>
      <c r="T15" s="156">
        <f>'FAC 2012-2018 BUS'!AE119</f>
        <v>0</v>
      </c>
    </row>
    <row r="16" spans="2:20" x14ac:dyDescent="0.25">
      <c r="B16" s="35" t="s">
        <v>98</v>
      </c>
      <c r="C16" s="156" t="e">
        <f>#REF!</f>
        <v>#REF!</v>
      </c>
      <c r="D16" s="156" t="e">
        <f>#REF!</f>
        <v>#REF!</v>
      </c>
      <c r="E16" s="156" t="e">
        <f>#REF!</f>
        <v>#REF!</v>
      </c>
      <c r="F16" s="156" t="e">
        <f>#REF!</f>
        <v>#REF!</v>
      </c>
      <c r="G16" s="156" t="e">
        <f>#REF!</f>
        <v>#REF!</v>
      </c>
      <c r="H16" s="156" t="e">
        <f>#REF!</f>
        <v>#REF!</v>
      </c>
      <c r="I16" s="156" t="e">
        <f>#REF!</f>
        <v>#REF!</v>
      </c>
      <c r="J16" s="156" t="e">
        <f>#REF!</f>
        <v>#REF!</v>
      </c>
      <c r="L16" s="35" t="s">
        <v>98</v>
      </c>
      <c r="M16" s="156">
        <f>'FAC 2012-2018 BUS'!I24</f>
        <v>2.7496135037263172</v>
      </c>
      <c r="N16" s="156">
        <f>'FAC 2012-2018 BUS'!I56</f>
        <v>7.6434711342912536</v>
      </c>
      <c r="O16" s="156">
        <f>'FAC 2012-2018 BUS'!I88</f>
        <v>11.817732394819776</v>
      </c>
      <c r="P16" s="156" t="str">
        <f>'FAC 2012-2018 BUS'!I120</f>
        <v>-</v>
      </c>
      <c r="Q16" s="156">
        <f>'FAC 2012-2018 BUS'!AE24</f>
        <v>5.480813143307413E-3</v>
      </c>
      <c r="R16" s="156">
        <f>'FAC 2012-2018 BUS'!AE56</f>
        <v>5.4033388514909946E-3</v>
      </c>
      <c r="S16" s="156">
        <f>'FAC 2012-2018 BUS'!AE88</f>
        <v>3.7401335190923473E-3</v>
      </c>
      <c r="T16" s="156">
        <f>'FAC 2012-2018 BUS'!AE120</f>
        <v>7.6876502562419962E-3</v>
      </c>
    </row>
    <row r="17" spans="2:20" x14ac:dyDescent="0.25">
      <c r="B17" s="14" t="s">
        <v>99</v>
      </c>
      <c r="C17" s="157" t="e">
        <f>#REF!</f>
        <v>#REF!</v>
      </c>
      <c r="D17" s="157" t="e">
        <f>#REF!</f>
        <v>#REF!</v>
      </c>
      <c r="E17" s="157" t="e">
        <f>#REF!</f>
        <v>#REF!</v>
      </c>
      <c r="F17" s="157" t="e">
        <f>#REF!</f>
        <v>#REF!</v>
      </c>
      <c r="G17" s="157" t="e">
        <f>#REF!</f>
        <v>#REF!</v>
      </c>
      <c r="H17" s="157" t="e">
        <f>#REF!</f>
        <v>#REF!</v>
      </c>
      <c r="I17" s="157" t="e">
        <f>#REF!</f>
        <v>#REF!</v>
      </c>
      <c r="J17" s="157" t="e">
        <f>#REF!</f>
        <v>#REF!</v>
      </c>
      <c r="L17" s="14" t="s">
        <v>99</v>
      </c>
      <c r="M17" s="156" t="str">
        <f>'FAC 2012-2018 BUS'!I25</f>
        <v>-</v>
      </c>
      <c r="N17" s="156" t="str">
        <f>'FAC 2012-2018 BUS'!I57</f>
        <v>-</v>
      </c>
      <c r="O17" s="156" t="str">
        <f>'FAC 2012-2018 BUS'!I89</f>
        <v>-</v>
      </c>
      <c r="P17" s="156" t="str">
        <f>'FAC 2012-2018 BUS'!I121</f>
        <v>-</v>
      </c>
      <c r="Q17" s="156">
        <f>'FAC 2012-2018 BUS'!AE25</f>
        <v>-2.1311254617827707E-2</v>
      </c>
      <c r="R17" s="156">
        <f>'FAC 2012-2018 BUS'!AE57</f>
        <v>-1.320714351620155E-2</v>
      </c>
      <c r="S17" s="156">
        <f>'FAC 2012-2018 BUS'!AE89</f>
        <v>-2.6658977708440574E-3</v>
      </c>
      <c r="T17" s="156">
        <f>'FAC 2012-2018 BUS'!AE121</f>
        <v>-3.3696030580158305E-2</v>
      </c>
    </row>
    <row r="18" spans="2:20" x14ac:dyDescent="0.25">
      <c r="B18" s="54" t="s">
        <v>107</v>
      </c>
      <c r="C18" s="158"/>
      <c r="D18" s="158"/>
      <c r="E18" s="158"/>
      <c r="F18" s="158"/>
      <c r="G18" s="158" t="e">
        <f>#REF!</f>
        <v>#REF!</v>
      </c>
      <c r="H18" s="158" t="e">
        <f>#REF!</f>
        <v>#REF!</v>
      </c>
      <c r="I18" s="158" t="e">
        <f>#REF!</f>
        <v>#REF!</v>
      </c>
      <c r="J18" s="158" t="e">
        <f>#REF!</f>
        <v>#REF!</v>
      </c>
      <c r="L18" s="54" t="s">
        <v>107</v>
      </c>
      <c r="M18" s="158"/>
      <c r="N18" s="158"/>
      <c r="O18" s="158"/>
      <c r="P18" s="158"/>
      <c r="Q18" s="158">
        <f>'FAC 2012-2018 BUS'!AE26</f>
        <v>0</v>
      </c>
      <c r="R18" s="158">
        <f>'FAC 2012-2018 BUS'!AE58</f>
        <v>0</v>
      </c>
      <c r="S18" s="158">
        <f>'FAC 2012-2018 BUS'!AE90</f>
        <v>6.117966208141667E-3</v>
      </c>
      <c r="T18" s="158">
        <f>'FAC 2012-2018 BUS'!AE122</f>
        <v>0</v>
      </c>
    </row>
    <row r="19" spans="2:20" hidden="1" x14ac:dyDescent="0.25">
      <c r="B19" s="35"/>
      <c r="C19" s="156"/>
      <c r="D19" s="156"/>
      <c r="E19" s="156"/>
      <c r="F19" s="156"/>
      <c r="G19" s="156" t="e">
        <f>#REF!</f>
        <v>#REF!</v>
      </c>
      <c r="H19" s="156" t="e">
        <f>#REF!</f>
        <v>#REF!</v>
      </c>
      <c r="I19" s="156" t="e">
        <f>#REF!</f>
        <v>#REF!</v>
      </c>
      <c r="J19" s="156" t="e">
        <f>#REF!</f>
        <v>#REF!</v>
      </c>
      <c r="L19" s="35"/>
      <c r="M19" s="156"/>
      <c r="N19" s="156"/>
      <c r="O19" s="156"/>
      <c r="P19" s="156"/>
      <c r="Q19" s="156">
        <f>'FAC 2012-2018 BUS'!AE27</f>
        <v>0</v>
      </c>
      <c r="R19" s="156">
        <f>'FAC 2012-2018 BUS'!AE59</f>
        <v>0</v>
      </c>
      <c r="S19" s="156" t="e">
        <f>#REF!</f>
        <v>#REF!</v>
      </c>
      <c r="T19" s="156">
        <f>'FAC 2012-2018 BUS'!AE123</f>
        <v>0</v>
      </c>
    </row>
    <row r="20" spans="2:20" x14ac:dyDescent="0.25">
      <c r="B20" s="35" t="s">
        <v>58</v>
      </c>
      <c r="C20" s="156"/>
      <c r="D20" s="156"/>
      <c r="E20" s="156"/>
      <c r="F20" s="156"/>
      <c r="G20" s="156" t="e">
        <f>#REF!</f>
        <v>#REF!</v>
      </c>
      <c r="H20" s="156" t="e">
        <f>#REF!</f>
        <v>#REF!</v>
      </c>
      <c r="I20" s="156" t="e">
        <f>#REF!</f>
        <v>#REF!</v>
      </c>
      <c r="J20" s="156" t="e">
        <f>#REF!</f>
        <v>#REF!</v>
      </c>
      <c r="L20" s="35" t="s">
        <v>58</v>
      </c>
      <c r="M20" s="156"/>
      <c r="N20" s="156"/>
      <c r="O20" s="156"/>
      <c r="P20" s="156"/>
      <c r="Q20" s="156">
        <f>'FAC 2012-2018 BUS'!AE28</f>
        <v>-0.1506907536880136</v>
      </c>
      <c r="R20" s="156">
        <f>'FAC 2012-2018 BUS'!AE60</f>
        <v>-6.7138162176501121E-2</v>
      </c>
      <c r="S20" s="156">
        <f>'FAC 2012-2018 BUS'!AE92</f>
        <v>-7.7155421800607735E-2</v>
      </c>
      <c r="T20" s="156">
        <f>'FAC 2012-2018 BUS'!AE124</f>
        <v>-0.14211214074813933</v>
      </c>
    </row>
    <row r="21" spans="2:20" hidden="1" x14ac:dyDescent="0.25">
      <c r="B21" s="12" t="s">
        <v>30</v>
      </c>
      <c r="C21" s="156"/>
      <c r="D21" s="156"/>
      <c r="E21" s="156"/>
      <c r="F21" s="156"/>
      <c r="G21" s="156" t="e">
        <f>#REF!</f>
        <v>#REF!</v>
      </c>
      <c r="H21" s="156" t="e">
        <f>#REF!</f>
        <v>#REF!</v>
      </c>
      <c r="I21" s="156" t="e">
        <f>#REF!</f>
        <v>#REF!</v>
      </c>
      <c r="J21" s="156" t="e">
        <f>#REF!</f>
        <v>#REF!</v>
      </c>
      <c r="L21" s="12" t="s">
        <v>30</v>
      </c>
      <c r="M21" s="156"/>
      <c r="N21" s="156"/>
      <c r="O21" s="156"/>
      <c r="P21" s="156"/>
      <c r="Q21" s="156">
        <f>'FAC 2012-2018 BUS'!AE29</f>
        <v>0</v>
      </c>
      <c r="R21" s="156">
        <f>'FAC 2012-2018 BUS'!AE61</f>
        <v>0</v>
      </c>
      <c r="S21" s="156" t="e">
        <f>#REF!</f>
        <v>#REF!</v>
      </c>
      <c r="T21" s="156">
        <f>'FAC 2012-2018 BUS'!AE125</f>
        <v>0</v>
      </c>
    </row>
    <row r="22" spans="2:20" ht="16.5" thickBot="1" x14ac:dyDescent="0.3">
      <c r="B22" s="15" t="s">
        <v>61</v>
      </c>
      <c r="C22" s="159"/>
      <c r="D22" s="159"/>
      <c r="E22" s="159"/>
      <c r="F22" s="159"/>
      <c r="G22" s="159" t="e">
        <f>#REF!</f>
        <v>#REF!</v>
      </c>
      <c r="H22" s="159" t="e">
        <f>#REF!</f>
        <v>#REF!</v>
      </c>
      <c r="I22" s="159" t="e">
        <f>#REF!</f>
        <v>#REF!</v>
      </c>
      <c r="J22" s="159" t="e">
        <f>#REF!</f>
        <v>#REF!</v>
      </c>
      <c r="L22" s="15" t="s">
        <v>61</v>
      </c>
      <c r="M22" s="159"/>
      <c r="N22" s="159"/>
      <c r="O22" s="159"/>
      <c r="P22" s="159"/>
      <c r="Q22" s="159">
        <f>'FAC 2012-2018 BUS'!AE30</f>
        <v>2.0512867542837265E-2</v>
      </c>
      <c r="R22" s="159">
        <f>'FAC 2012-2018 BUS'!AE62</f>
        <v>-7.5551196365385459E-2</v>
      </c>
      <c r="S22" s="159">
        <f>'FAC 2012-2018 BUS'!AE94</f>
        <v>-6.2274330978698625E-2</v>
      </c>
      <c r="T22" s="159">
        <f>'FAC 2012-2018 BUS'!AE126</f>
        <v>8.2337179347631129E-2</v>
      </c>
    </row>
    <row r="23" spans="2:20" ht="17.25" hidden="1" thickTop="1" thickBot="1" x14ac:dyDescent="0.3">
      <c r="B23" s="15" t="s">
        <v>103</v>
      </c>
      <c r="C23" s="160"/>
      <c r="D23" s="160"/>
      <c r="E23" s="160"/>
      <c r="F23" s="160"/>
      <c r="G23" s="160" t="e">
        <f>#REF!</f>
        <v>#REF!</v>
      </c>
      <c r="H23" s="160" t="e">
        <f>#REF!</f>
        <v>#REF!</v>
      </c>
      <c r="I23" s="160" t="e">
        <f>#REF!</f>
        <v>#REF!</v>
      </c>
      <c r="J23" s="160" t="e">
        <f>#REF!</f>
        <v>#REF!</v>
      </c>
      <c r="L23" s="15" t="s">
        <v>103</v>
      </c>
      <c r="M23" s="160"/>
      <c r="N23" s="160"/>
      <c r="O23" s="160"/>
      <c r="P23" s="160"/>
      <c r="Q23" s="160">
        <f>'FAC 2012-2018 BUS'!AE31</f>
        <v>-0.13017788614517634</v>
      </c>
      <c r="R23" s="160">
        <f>'FAC 2012-2018 BUS'!AE63</f>
        <v>-0.14268935854188658</v>
      </c>
      <c r="S23" s="160" t="e">
        <f>#REF!</f>
        <v>#REF!</v>
      </c>
      <c r="T23" s="160">
        <f>'FAC 2012-2018 BUS'!AE127</f>
        <v>-5.9774961400508198E-2</v>
      </c>
    </row>
    <row r="24" spans="2:20" ht="17.25" thickTop="1" thickBot="1" x14ac:dyDescent="0.3">
      <c r="B24" s="140" t="s">
        <v>110</v>
      </c>
      <c r="C24" s="160"/>
      <c r="D24" s="160"/>
      <c r="E24" s="160"/>
      <c r="F24" s="160"/>
      <c r="G24" s="160" t="e">
        <f>#REF!</f>
        <v>#REF!</v>
      </c>
      <c r="H24" s="160" t="e">
        <f>#REF!</f>
        <v>#REF!</v>
      </c>
      <c r="I24" s="160" t="e">
        <f>#REF!</f>
        <v>#REF!</v>
      </c>
      <c r="J24" s="160" t="e">
        <f>#REF!</f>
        <v>#REF!</v>
      </c>
      <c r="L24" s="140" t="s">
        <v>110</v>
      </c>
      <c r="M24" s="160"/>
      <c r="N24" s="160"/>
      <c r="O24" s="160"/>
      <c r="P24" s="160"/>
      <c r="Q24" s="160">
        <f>'FAC 2012-2018 BUS'!AE32</f>
        <v>-0.13017788614517634</v>
      </c>
      <c r="R24" s="160">
        <f>'FAC 2012-2018 BUS'!AE64</f>
        <v>-0.14268935854188658</v>
      </c>
      <c r="S24" s="160">
        <f>'FAC 2012-2018 BUS'!AE96</f>
        <v>-0.13942975277930636</v>
      </c>
      <c r="T24" s="160">
        <f>'FAC 2012-2018 BUS'!AE128</f>
        <v>-5.9774961400508198E-2</v>
      </c>
    </row>
    <row r="25" spans="2:20" ht="16.5" thickTop="1" x14ac:dyDescent="0.25">
      <c r="B25" s="25"/>
      <c r="C25" s="162"/>
      <c r="D25" s="162"/>
      <c r="E25" s="162"/>
      <c r="F25" s="162"/>
      <c r="G25" s="162"/>
      <c r="H25" s="162"/>
      <c r="I25" s="162"/>
      <c r="J25" s="162"/>
      <c r="L25" s="25"/>
      <c r="M25" s="162"/>
      <c r="N25" s="162"/>
      <c r="O25" s="162"/>
      <c r="P25" s="162"/>
      <c r="Q25" s="162"/>
      <c r="R25" s="162"/>
      <c r="S25" s="162"/>
      <c r="T25" s="162"/>
    </row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6"/>
  <sheetViews>
    <sheetView showGridLines="0" topLeftCell="H1" workbookViewId="0">
      <selection activeCell="R27" sqref="R27"/>
    </sheetView>
  </sheetViews>
  <sheetFormatPr defaultColWidth="8.875" defaultRowHeight="15.75" x14ac:dyDescent="0.25"/>
  <cols>
    <col min="1" max="1" width="4.125" customWidth="1"/>
    <col min="2" max="2" width="27" customWidth="1"/>
    <col min="3" max="3" width="8.375" bestFit="1" customWidth="1"/>
    <col min="4" max="4" width="8" bestFit="1" customWidth="1"/>
    <col min="5" max="5" width="8" hidden="1" customWidth="1"/>
    <col min="6" max="6" width="7.375" bestFit="1" customWidth="1"/>
    <col min="7" max="7" width="8.375" bestFit="1" customWidth="1"/>
    <col min="8" max="8" width="8" bestFit="1" customWidth="1"/>
    <col min="9" max="9" width="8" hidden="1" customWidth="1"/>
    <col min="10" max="10" width="7.375" bestFit="1" customWidth="1"/>
    <col min="11" max="11" width="5.125" customWidth="1"/>
    <col min="12" max="12" width="26.87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75" bestFit="1" customWidth="1"/>
  </cols>
  <sheetData>
    <row r="2" spans="2:21" x14ac:dyDescent="0.25">
      <c r="B2" s="161" t="s">
        <v>118</v>
      </c>
      <c r="L2" s="161" t="s">
        <v>119</v>
      </c>
    </row>
    <row r="3" spans="2:21" ht="16.5" thickBot="1" x14ac:dyDescent="0.3"/>
    <row r="4" spans="2:21" ht="16.5" thickTop="1" x14ac:dyDescent="0.25">
      <c r="B4" s="151"/>
      <c r="C4" s="167" t="s">
        <v>117</v>
      </c>
      <c r="D4" s="167"/>
      <c r="E4" s="167"/>
      <c r="F4" s="167"/>
      <c r="G4" s="167" t="s">
        <v>111</v>
      </c>
      <c r="H4" s="167"/>
      <c r="I4" s="167"/>
      <c r="J4" s="167"/>
      <c r="L4" s="151"/>
      <c r="M4" s="167" t="s">
        <v>117</v>
      </c>
      <c r="N4" s="167"/>
      <c r="O4" s="167"/>
      <c r="P4" s="167"/>
      <c r="Q4" s="167" t="s">
        <v>111</v>
      </c>
      <c r="R4" s="167"/>
      <c r="S4" s="167"/>
      <c r="T4" s="167"/>
    </row>
    <row r="5" spans="2:21" x14ac:dyDescent="0.25">
      <c r="B5" s="14" t="s">
        <v>25</v>
      </c>
      <c r="C5" s="37" t="s">
        <v>112</v>
      </c>
      <c r="D5" s="37" t="s">
        <v>113</v>
      </c>
      <c r="E5" s="37" t="s">
        <v>114</v>
      </c>
      <c r="F5" s="37" t="s">
        <v>60</v>
      </c>
      <c r="G5" s="37" t="s">
        <v>112</v>
      </c>
      <c r="H5" s="37" t="s">
        <v>113</v>
      </c>
      <c r="I5" s="37" t="s">
        <v>114</v>
      </c>
      <c r="J5" s="37" t="s">
        <v>60</v>
      </c>
      <c r="L5" s="14" t="s">
        <v>25</v>
      </c>
      <c r="M5" s="37" t="s">
        <v>112</v>
      </c>
      <c r="N5" s="37" t="s">
        <v>113</v>
      </c>
      <c r="O5" s="37" t="s">
        <v>114</v>
      </c>
      <c r="P5" s="37" t="s">
        <v>60</v>
      </c>
      <c r="Q5" s="37" t="s">
        <v>112</v>
      </c>
      <c r="R5" s="37" t="s">
        <v>113</v>
      </c>
      <c r="S5" s="37" t="s">
        <v>114</v>
      </c>
      <c r="T5" s="37" t="s">
        <v>60</v>
      </c>
    </row>
    <row r="6" spans="2:21" hidden="1" x14ac:dyDescent="0.25">
      <c r="B6" s="35" t="s">
        <v>78</v>
      </c>
      <c r="C6" s="156" t="e">
        <f>#REF!</f>
        <v>#REF!</v>
      </c>
      <c r="D6" s="156" t="e">
        <f>#REF!</f>
        <v>#REF!</v>
      </c>
      <c r="E6" s="156"/>
      <c r="F6" s="156" t="e">
        <f>#REF!</f>
        <v>#REF!</v>
      </c>
      <c r="G6" s="156" t="e">
        <f>#REF!</f>
        <v>#REF!</v>
      </c>
      <c r="H6" s="156" t="e">
        <f>#REF!</f>
        <v>#REF!</v>
      </c>
      <c r="I6" s="156"/>
      <c r="J6" s="156" t="e">
        <f>#REF!</f>
        <v>#REF!</v>
      </c>
      <c r="L6" s="35" t="s">
        <v>78</v>
      </c>
      <c r="M6" s="156" t="str">
        <f>'FAC 2012-2018 RAIL'!I13</f>
        <v>-</v>
      </c>
      <c r="N6" s="156" t="str">
        <f>'FAC 2012-2018 RAIL'!I45</f>
        <v>-</v>
      </c>
      <c r="O6" s="156"/>
      <c r="P6" s="156" t="str">
        <f>'FAC 2012-2018 RAIL'!I109</f>
        <v>-</v>
      </c>
      <c r="Q6" s="156">
        <f>'FAC 2012-2018 RAIL'!AE13</f>
        <v>0</v>
      </c>
      <c r="R6" s="156">
        <f>'FAC 2012-2018 RAIL'!AE45</f>
        <v>0</v>
      </c>
      <c r="S6" s="156"/>
      <c r="T6" s="156">
        <f>'FAC 2012-2018 RAIL'!AE109</f>
        <v>0</v>
      </c>
    </row>
    <row r="7" spans="2:21" x14ac:dyDescent="0.25">
      <c r="B7" s="35" t="s">
        <v>78</v>
      </c>
      <c r="C7" s="156"/>
      <c r="D7" s="156"/>
      <c r="E7" s="156"/>
      <c r="F7" s="156"/>
      <c r="G7" s="156"/>
      <c r="H7" s="156"/>
      <c r="I7" s="156"/>
      <c r="J7" s="156"/>
      <c r="L7" s="35" t="s">
        <v>78</v>
      </c>
      <c r="M7" s="156">
        <f>'FAC 2012-2018 RAIL'!I14</f>
        <v>9.2596821404809182E-2</v>
      </c>
      <c r="N7" s="156">
        <f>'FAC 2012-2018 RAIL'!I46</f>
        <v>0.20512637389176813</v>
      </c>
      <c r="O7" s="156"/>
      <c r="P7" s="156">
        <f>'FAC 2012-2018 RAIL'!I110</f>
        <v>3.3747221380361569E-2</v>
      </c>
      <c r="Q7" s="156">
        <f>'FAC 2012-2018 RAIL'!AE14</f>
        <v>6.6748598525761454E-2</v>
      </c>
      <c r="R7" s="156">
        <f>'FAC 2012-2018 RAIL'!AE46</f>
        <v>0.12265818235330819</v>
      </c>
      <c r="S7" s="156"/>
      <c r="T7" s="156">
        <f>'FAC 2012-2018 RAIL'!AE110</f>
        <v>1.7238857220844783E-2</v>
      </c>
      <c r="U7" s="166"/>
    </row>
    <row r="8" spans="2:21" x14ac:dyDescent="0.25">
      <c r="B8" s="35" t="s">
        <v>105</v>
      </c>
      <c r="C8" s="156" t="e">
        <f>#REF!</f>
        <v>#REF!</v>
      </c>
      <c r="D8" s="156" t="e">
        <f>#REF!</f>
        <v>#REF!</v>
      </c>
      <c r="E8" s="156"/>
      <c r="F8" s="156" t="e">
        <f>#REF!</f>
        <v>#REF!</v>
      </c>
      <c r="G8" s="156" t="e">
        <f>#REF!</f>
        <v>#REF!</v>
      </c>
      <c r="H8" s="156" t="e">
        <f>#REF!</f>
        <v>#REF!</v>
      </c>
      <c r="I8" s="156"/>
      <c r="J8" s="156" t="e">
        <f>#REF!</f>
        <v>#REF!</v>
      </c>
      <c r="L8" s="35" t="s">
        <v>105</v>
      </c>
      <c r="M8" s="156">
        <f>'FAC 2012-2018 RAIL'!I15</f>
        <v>0.13134870496894835</v>
      </c>
      <c r="N8" s="156">
        <f>'FAC 2012-2018 RAIL'!I47</f>
        <v>7.8918899653117824E-2</v>
      </c>
      <c r="O8" s="156"/>
      <c r="P8" s="156">
        <f>'FAC 2012-2018 RAIL'!I111</f>
        <v>0.15282973628165708</v>
      </c>
      <c r="Q8" s="156">
        <f>'FAC 2012-2018 RAIL'!AE15</f>
        <v>-3.0408789294773215E-2</v>
      </c>
      <c r="R8" s="156">
        <f>'FAC 2012-2018 RAIL'!AE47</f>
        <v>-8.8813494181391381E-3</v>
      </c>
      <c r="S8" s="156"/>
      <c r="T8" s="156">
        <f>'FAC 2012-2018 RAIL'!AE111</f>
        <v>-3.503881345345284E-2</v>
      </c>
      <c r="U8" s="166"/>
    </row>
    <row r="9" spans="2:21" x14ac:dyDescent="0.25">
      <c r="B9" s="35" t="s">
        <v>101</v>
      </c>
      <c r="C9" s="156" t="e">
        <f>#REF!</f>
        <v>#REF!</v>
      </c>
      <c r="D9" s="156" t="e">
        <f>#REF!</f>
        <v>#REF!</v>
      </c>
      <c r="E9" s="156"/>
      <c r="F9" s="156" t="e">
        <f>#REF!</f>
        <v>#REF!</v>
      </c>
      <c r="G9" s="156" t="e">
        <f>#REF!</f>
        <v>#REF!</v>
      </c>
      <c r="H9" s="156" t="e">
        <f>#REF!</f>
        <v>#REF!</v>
      </c>
      <c r="I9" s="156"/>
      <c r="J9" s="156" t="e">
        <f>#REF!</f>
        <v>#REF!</v>
      </c>
      <c r="L9" s="35" t="s">
        <v>101</v>
      </c>
      <c r="M9" s="156">
        <f>'FAC 2012-2018 RAIL'!I16</f>
        <v>4.9560421720312497E-2</v>
      </c>
      <c r="N9" s="156">
        <f>'FAC 2012-2018 RAIL'!I48</f>
        <v>5.2979078145858338E-2</v>
      </c>
      <c r="O9" s="156"/>
      <c r="P9" s="156">
        <f>'FAC 2012-2018 RAIL'!I112</f>
        <v>6.8027813555046501E-2</v>
      </c>
      <c r="Q9" s="156">
        <f>'FAC 2012-2018 RAIL'!AE16</f>
        <v>2.0629426578465698E-2</v>
      </c>
      <c r="R9" s="156">
        <f>'FAC 2012-2018 RAIL'!AE48</f>
        <v>2.008667095805524E-2</v>
      </c>
      <c r="S9" s="156"/>
      <c r="T9" s="156">
        <f>'FAC 2012-2018 RAIL'!AE112</f>
        <v>2.1359299960256713E-2</v>
      </c>
      <c r="U9" s="166"/>
    </row>
    <row r="10" spans="2:21" x14ac:dyDescent="0.25">
      <c r="B10" s="35" t="s">
        <v>102</v>
      </c>
      <c r="C10" s="156" t="e">
        <f>#REF!</f>
        <v>#REF!</v>
      </c>
      <c r="D10" s="156" t="e">
        <f>#REF!</f>
        <v>#REF!</v>
      </c>
      <c r="E10" s="156"/>
      <c r="F10" s="156" t="e">
        <f>#REF!</f>
        <v>#REF!</v>
      </c>
      <c r="G10" s="156" t="e">
        <f>#REF!</f>
        <v>#REF!</v>
      </c>
      <c r="H10" s="156" t="e">
        <f>#REF!</f>
        <v>#REF!</v>
      </c>
      <c r="I10" s="156"/>
      <c r="J10" s="156" t="e">
        <f>#REF!</f>
        <v>#REF!</v>
      </c>
      <c r="L10" s="35" t="s">
        <v>102</v>
      </c>
      <c r="M10" s="156">
        <f>'FAC 2012-2018 RAIL'!I17</f>
        <v>-0.29028299333458585</v>
      </c>
      <c r="N10" s="156">
        <f>'FAC 2012-2018 RAIL'!I49</f>
        <v>-0.28420136687953013</v>
      </c>
      <c r="O10" s="156"/>
      <c r="P10" s="156">
        <f>'FAC 2012-2018 RAIL'!I113</f>
        <v>-0.28941668897379358</v>
      </c>
      <c r="Q10" s="156">
        <f>'FAC 2012-2018 RAIL'!AE17</f>
        <v>-5.9171386743098665E-2</v>
      </c>
      <c r="R10" s="156">
        <f>'FAC 2012-2018 RAIL'!AE49</f>
        <v>-5.5577858898624287E-2</v>
      </c>
      <c r="S10" s="156"/>
      <c r="T10" s="156">
        <f>'FAC 2012-2018 RAIL'!AE113</f>
        <v>-6.1125248431427803E-2</v>
      </c>
      <c r="U10" s="166"/>
    </row>
    <row r="11" spans="2:21" x14ac:dyDescent="0.25">
      <c r="B11" s="35" t="s">
        <v>106</v>
      </c>
      <c r="C11" s="156" t="e">
        <f>#REF!</f>
        <v>#REF!</v>
      </c>
      <c r="D11" s="156" t="e">
        <f>#REF!</f>
        <v>#REF!</v>
      </c>
      <c r="E11" s="156"/>
      <c r="F11" s="156" t="e">
        <f>#REF!</f>
        <v>#REF!</v>
      </c>
      <c r="G11" s="156" t="e">
        <f>#REF!</f>
        <v>#REF!</v>
      </c>
      <c r="H11" s="156" t="e">
        <f>#REF!</f>
        <v>#REF!</v>
      </c>
      <c r="I11" s="156"/>
      <c r="J11" s="156" t="e">
        <f>#REF!</f>
        <v>#REF!</v>
      </c>
      <c r="L11" s="35" t="s">
        <v>106</v>
      </c>
      <c r="M11" s="156">
        <f>'FAC 2012-2018 RAIL'!I18</f>
        <v>-7.7305475828498227E-2</v>
      </c>
      <c r="N11" s="156">
        <f>'FAC 2012-2018 RAIL'!I50</f>
        <v>-0.13176578834954045</v>
      </c>
      <c r="O11" s="156"/>
      <c r="P11" s="156">
        <f>'FAC 2012-2018 RAIL'!I114</f>
        <v>-4.7603935258648034E-2</v>
      </c>
      <c r="Q11" s="156">
        <f>'FAC 2012-2018 RAIL'!AE18</f>
        <v>-4.2252955322368202E-3</v>
      </c>
      <c r="R11" s="156">
        <f>'FAC 2012-2018 RAIL'!AE50</f>
        <v>-6.5534793694585758E-3</v>
      </c>
      <c r="S11" s="156"/>
      <c r="T11" s="156">
        <f>'FAC 2012-2018 RAIL'!AE114</f>
        <v>-8.2764564719631263E-3</v>
      </c>
      <c r="U11" s="166"/>
    </row>
    <row r="12" spans="2:21" x14ac:dyDescent="0.25">
      <c r="B12" s="35" t="s">
        <v>100</v>
      </c>
      <c r="C12" s="156" t="e">
        <f>#REF!</f>
        <v>#REF!</v>
      </c>
      <c r="D12" s="156" t="e">
        <f>#REF!</f>
        <v>#REF!</v>
      </c>
      <c r="E12" s="156"/>
      <c r="F12" s="156" t="e">
        <f>#REF!</f>
        <v>#REF!</v>
      </c>
      <c r="G12" s="156" t="e">
        <f>#REF!</f>
        <v>#REF!</v>
      </c>
      <c r="H12" s="156" t="e">
        <f>#REF!</f>
        <v>#REF!</v>
      </c>
      <c r="I12" s="156"/>
      <c r="J12" s="156" t="e">
        <f>#REF!</f>
        <v>#REF!</v>
      </c>
      <c r="L12" s="35" t="s">
        <v>100</v>
      </c>
      <c r="M12" s="156">
        <f>'FAC 2012-2018 RAIL'!I19</f>
        <v>1.0513681274416875E-2</v>
      </c>
      <c r="N12" s="156">
        <f>'FAC 2012-2018 RAIL'!I51</f>
        <v>-1.7461212179238461E-2</v>
      </c>
      <c r="O12" s="156"/>
      <c r="P12" s="156">
        <f>'FAC 2012-2018 RAIL'!I115</f>
        <v>-1.6923718250433928E-2</v>
      </c>
      <c r="Q12" s="156">
        <f>'FAC 2012-2018 RAIL'!AE19</f>
        <v>1.3580055124739758E-3</v>
      </c>
      <c r="R12" s="156">
        <f>'FAC 2012-2018 RAIL'!AE51</f>
        <v>-1.3347408362848878E-3</v>
      </c>
      <c r="S12" s="156"/>
      <c r="T12" s="156">
        <f>'FAC 2012-2018 RAIL'!AE115</f>
        <v>-5.4476647696679098E-3</v>
      </c>
      <c r="U12" s="166"/>
    </row>
    <row r="13" spans="2:21" x14ac:dyDescent="0.25">
      <c r="B13" s="35" t="s">
        <v>95</v>
      </c>
      <c r="C13" s="156" t="e">
        <f>#REF!</f>
        <v>#REF!</v>
      </c>
      <c r="D13" s="156" t="e">
        <f>#REF!</f>
        <v>#REF!</v>
      </c>
      <c r="E13" s="156"/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/>
      <c r="J13" s="156" t="e">
        <f>#REF!</f>
        <v>#REF!</v>
      </c>
      <c r="L13" s="35" t="s">
        <v>95</v>
      </c>
      <c r="M13" s="156">
        <f>'FAC 2012-2018 RAIL'!I20</f>
        <v>0.11153762909610432</v>
      </c>
      <c r="N13" s="156">
        <f>'FAC 2012-2018 RAIL'!I52</f>
        <v>9.0151457962822645E-2</v>
      </c>
      <c r="O13" s="156"/>
      <c r="P13" s="156">
        <f>'FAC 2012-2018 RAIL'!I116</f>
        <v>8.3566354398319831E-2</v>
      </c>
      <c r="Q13" s="156">
        <f>'FAC 2012-2018 RAIL'!AE20</f>
        <v>-2.5828812990232531E-2</v>
      </c>
      <c r="R13" s="156">
        <f>'FAC 2012-2018 RAIL'!AE52</f>
        <v>-2.2713982126522106E-2</v>
      </c>
      <c r="S13" s="156"/>
      <c r="T13" s="156">
        <f>'FAC 2012-2018 RAIL'!AE116</f>
        <v>-2.0790962053834922E-2</v>
      </c>
      <c r="U13" s="166"/>
    </row>
    <row r="14" spans="2:21" x14ac:dyDescent="0.25">
      <c r="B14" s="35" t="s">
        <v>96</v>
      </c>
      <c r="C14" s="156" t="e">
        <f>#REF!</f>
        <v>#REF!</v>
      </c>
      <c r="D14" s="156" t="e">
        <f>#REF!</f>
        <v>#REF!</v>
      </c>
      <c r="E14" s="156"/>
      <c r="F14" s="156" t="e">
        <f>#REF!</f>
        <v>#REF!</v>
      </c>
      <c r="G14" s="156" t="e">
        <f>#REF!</f>
        <v>#REF!</v>
      </c>
      <c r="H14" s="156" t="e">
        <f>#REF!</f>
        <v>#REF!</v>
      </c>
      <c r="I14" s="156"/>
      <c r="J14" s="156" t="e">
        <f>#REF!</f>
        <v>#REF!</v>
      </c>
      <c r="L14" s="35" t="s">
        <v>96</v>
      </c>
      <c r="M14" s="156">
        <f>'FAC 2012-2018 RAIL'!I21</f>
        <v>0.25765614617021693</v>
      </c>
      <c r="N14" s="156">
        <f>'FAC 2012-2018 RAIL'!I53</f>
        <v>0.35086457141226468</v>
      </c>
      <c r="O14" s="156"/>
      <c r="P14" s="156">
        <f>'FAC 2012-2018 RAIL'!I117</f>
        <v>0.12195121951219523</v>
      </c>
      <c r="Q14" s="156">
        <f>'FAC 2012-2018 RAIL'!AE21</f>
        <v>-1.714678857025876E-2</v>
      </c>
      <c r="R14" s="156">
        <f>'FAC 2012-2018 RAIL'!AE53</f>
        <v>-2.3060579441201226E-2</v>
      </c>
      <c r="S14" s="156"/>
      <c r="T14" s="156">
        <f>'FAC 2012-2018 RAIL'!AE117</f>
        <v>-7.4440979493808354E-3</v>
      </c>
      <c r="U14" s="166"/>
    </row>
    <row r="15" spans="2:21" x14ac:dyDescent="0.25">
      <c r="B15" s="35" t="s">
        <v>97</v>
      </c>
      <c r="C15" s="156" t="e">
        <f>#REF!</f>
        <v>#REF!</v>
      </c>
      <c r="D15" s="156" t="e">
        <f>#REF!</f>
        <v>#REF!</v>
      </c>
      <c r="E15" s="156"/>
      <c r="F15" s="156" t="e">
        <f>#REF!</f>
        <v>#REF!</v>
      </c>
      <c r="G15" s="156" t="e">
        <f>#REF!</f>
        <v>#REF!</v>
      </c>
      <c r="H15" s="156" t="e">
        <f>#REF!</f>
        <v>#REF!</v>
      </c>
      <c r="I15" s="156"/>
      <c r="J15" s="156" t="e">
        <f>#REF!</f>
        <v>#REF!</v>
      </c>
      <c r="L15" s="35" t="s">
        <v>97</v>
      </c>
      <c r="M15" s="156" t="str">
        <f>'FAC 2012-2018 RAIL'!I22</f>
        <v>-</v>
      </c>
      <c r="N15" s="156" t="str">
        <f>'FAC 2012-2018 RAIL'!I54</f>
        <v>-</v>
      </c>
      <c r="O15" s="156"/>
      <c r="P15" s="156" t="str">
        <f>'FAC 2012-2018 RAIL'!I118</f>
        <v>-</v>
      </c>
      <c r="Q15" s="156">
        <f>'FAC 2012-2018 RAIL'!AE22</f>
        <v>0</v>
      </c>
      <c r="R15" s="156">
        <f>'FAC 2012-2018 RAIL'!AE54</f>
        <v>0</v>
      </c>
      <c r="S15" s="156"/>
      <c r="T15" s="156">
        <f>'FAC 2012-2018 RAIL'!AE118</f>
        <v>0</v>
      </c>
      <c r="U15" s="166"/>
    </row>
    <row r="16" spans="2:21" x14ac:dyDescent="0.25">
      <c r="B16" s="35" t="s">
        <v>97</v>
      </c>
      <c r="C16" s="156" t="e">
        <f>#REF!</f>
        <v>#REF!</v>
      </c>
      <c r="D16" s="156" t="e">
        <f>#REF!</f>
        <v>#REF!</v>
      </c>
      <c r="E16" s="156"/>
      <c r="F16" s="156" t="e">
        <f>#REF!</f>
        <v>#REF!</v>
      </c>
      <c r="G16" s="156" t="e">
        <f>#REF!</f>
        <v>#REF!</v>
      </c>
      <c r="H16" s="156" t="e">
        <f>#REF!</f>
        <v>#REF!</v>
      </c>
      <c r="I16" s="156"/>
      <c r="J16" s="156" t="e">
        <f>#REF!</f>
        <v>#REF!</v>
      </c>
      <c r="L16" s="35" t="s">
        <v>97</v>
      </c>
      <c r="M16" s="156">
        <f>'FAC 2012-2018 RAIL'!I23</f>
        <v>8.8701412790927208</v>
      </c>
      <c r="N16" s="156" t="str">
        <f>'FAC 2012-2018 RAIL'!I55</f>
        <v>-</v>
      </c>
      <c r="O16" s="156"/>
      <c r="P16" s="156">
        <f>'FAC 2012-2018 RAIL'!I119</f>
        <v>6</v>
      </c>
      <c r="Q16" s="156">
        <f>'FAC 2012-2018 RAIL'!AE23</f>
        <v>4.8930157275716576E-2</v>
      </c>
      <c r="R16" s="156">
        <f>'FAC 2012-2018 RAIL'!AE55</f>
        <v>3.4067587930816559E-2</v>
      </c>
      <c r="S16" s="156"/>
      <c r="T16" s="156">
        <f>'FAC 2012-2018 RAIL'!AE119</f>
        <v>5.2806862463182544E-2</v>
      </c>
      <c r="U16" s="166"/>
    </row>
    <row r="17" spans="2:21" x14ac:dyDescent="0.25">
      <c r="B17" s="35" t="s">
        <v>98</v>
      </c>
      <c r="C17" s="156" t="e">
        <f>#REF!</f>
        <v>#REF!</v>
      </c>
      <c r="D17" s="156" t="e">
        <f>#REF!</f>
        <v>#REF!</v>
      </c>
      <c r="E17" s="156"/>
      <c r="F17" s="156" t="e">
        <f>#REF!</f>
        <v>#REF!</v>
      </c>
      <c r="G17" s="156" t="e">
        <f>#REF!</f>
        <v>#REF!</v>
      </c>
      <c r="H17" s="156" t="e">
        <f>#REF!</f>
        <v>#REF!</v>
      </c>
      <c r="I17" s="156"/>
      <c r="J17" s="156" t="e">
        <f>#REF!</f>
        <v>#REF!</v>
      </c>
      <c r="L17" s="35" t="s">
        <v>98</v>
      </c>
      <c r="M17" s="156">
        <f>'FAC 2012-2018 RAIL'!I24</f>
        <v>1.6219677174442082</v>
      </c>
      <c r="N17" s="156">
        <f>'FAC 2012-2018 RAIL'!I56</f>
        <v>1.8695454577149522</v>
      </c>
      <c r="O17" s="156"/>
      <c r="P17" s="156" t="str">
        <f>'FAC 2012-2018 RAIL'!I120</f>
        <v>-</v>
      </c>
      <c r="Q17" s="156">
        <f>'FAC 2012-2018 RAIL'!AE24</f>
        <v>4.9363287321856708E-3</v>
      </c>
      <c r="R17" s="156">
        <f>'FAC 2012-2018 RAIL'!AE56</f>
        <v>4.3417290308597183E-3</v>
      </c>
      <c r="S17" s="156"/>
      <c r="T17" s="156">
        <f>'FAC 2012-2018 RAIL'!AE120</f>
        <v>7.8784363157781978E-3</v>
      </c>
      <c r="U17" s="166"/>
    </row>
    <row r="18" spans="2:21" x14ac:dyDescent="0.25">
      <c r="B18" s="14" t="s">
        <v>99</v>
      </c>
      <c r="C18" s="157" t="e">
        <f>#REF!</f>
        <v>#REF!</v>
      </c>
      <c r="D18" s="157" t="e">
        <f>#REF!</f>
        <v>#REF!</v>
      </c>
      <c r="E18" s="157"/>
      <c r="F18" s="157" t="e">
        <f>#REF!</f>
        <v>#REF!</v>
      </c>
      <c r="G18" s="157" t="e">
        <f>#REF!</f>
        <v>#REF!</v>
      </c>
      <c r="H18" s="157" t="e">
        <f>#REF!</f>
        <v>#REF!</v>
      </c>
      <c r="I18" s="157"/>
      <c r="J18" s="157" t="e">
        <f>#REF!</f>
        <v>#REF!</v>
      </c>
      <c r="L18" s="14" t="s">
        <v>99</v>
      </c>
      <c r="M18" s="156" t="str">
        <f>'FAC 2012-2018 RAIL'!I25</f>
        <v>-</v>
      </c>
      <c r="N18" s="156" t="str">
        <f>'FAC 2012-2018 RAIL'!I57</f>
        <v>-</v>
      </c>
      <c r="O18" s="156"/>
      <c r="P18" s="156" t="str">
        <f>'FAC 2012-2018 RAIL'!I121</f>
        <v>-</v>
      </c>
      <c r="Q18" s="156">
        <f>'FAC 2012-2018 RAIL'!AE25</f>
        <v>-2.3967957594028488E-2</v>
      </c>
      <c r="R18" s="156">
        <f>'FAC 2012-2018 RAIL'!AE57</f>
        <v>-1.9717966931580375E-2</v>
      </c>
      <c r="S18" s="156"/>
      <c r="T18" s="156">
        <f>'FAC 2012-2018 RAIL'!AE121</f>
        <v>-3.9038137166936035E-2</v>
      </c>
      <c r="U18" s="166"/>
    </row>
    <row r="19" spans="2:21" x14ac:dyDescent="0.25">
      <c r="B19" s="54" t="s">
        <v>107</v>
      </c>
      <c r="C19" s="158"/>
      <c r="D19" s="158"/>
      <c r="E19" s="158"/>
      <c r="F19" s="158"/>
      <c r="G19" s="158" t="e">
        <f>#REF!</f>
        <v>#REF!</v>
      </c>
      <c r="H19" s="158" t="e">
        <f>#REF!</f>
        <v>#REF!</v>
      </c>
      <c r="I19" s="158"/>
      <c r="J19" s="158" t="e">
        <f>#REF!</f>
        <v>#REF!</v>
      </c>
      <c r="L19" s="54" t="s">
        <v>107</v>
      </c>
      <c r="M19" s="158"/>
      <c r="N19" s="158"/>
      <c r="O19" s="158"/>
      <c r="P19" s="158"/>
      <c r="Q19" s="158">
        <f>'FAC 2012-2018 RAIL'!AE26</f>
        <v>1.7242665896918599E-2</v>
      </c>
      <c r="R19" s="158">
        <f>'FAC 2012-2018 RAIL'!AE58</f>
        <v>1.9118460617773114E-2</v>
      </c>
      <c r="S19" s="158"/>
      <c r="T19" s="158">
        <f>'FAC 2012-2018 RAIL'!AE122</f>
        <v>0</v>
      </c>
    </row>
    <row r="20" spans="2:21" hidden="1" x14ac:dyDescent="0.25">
      <c r="B20" s="35"/>
      <c r="C20" s="156"/>
      <c r="D20" s="156"/>
      <c r="E20" s="156"/>
      <c r="F20" s="156"/>
      <c r="G20" s="156" t="e">
        <f>#REF!</f>
        <v>#REF!</v>
      </c>
      <c r="H20" s="156" t="e">
        <f>#REF!</f>
        <v>#REF!</v>
      </c>
      <c r="I20" s="156"/>
      <c r="J20" s="156" t="e">
        <f>#REF!</f>
        <v>#REF!</v>
      </c>
      <c r="L20" s="35"/>
      <c r="M20" s="156"/>
      <c r="N20" s="156"/>
      <c r="O20" s="156"/>
      <c r="P20" s="156"/>
      <c r="Q20" s="156">
        <f>'FAC 2012-2018 RAIL'!AE27</f>
        <v>0</v>
      </c>
      <c r="R20" s="156">
        <f>'FAC 2012-2018 RAIL'!AE59</f>
        <v>0</v>
      </c>
      <c r="S20" s="156"/>
      <c r="T20" s="156">
        <f>'FAC 2012-2018 RAIL'!AE123</f>
        <v>0</v>
      </c>
    </row>
    <row r="21" spans="2:21" x14ac:dyDescent="0.25">
      <c r="B21" s="35" t="s">
        <v>58</v>
      </c>
      <c r="C21" s="156"/>
      <c r="D21" s="156"/>
      <c r="E21" s="156"/>
      <c r="F21" s="156"/>
      <c r="G21" s="156" t="e">
        <f>#REF!</f>
        <v>#REF!</v>
      </c>
      <c r="H21" s="156" t="e">
        <f>#REF!</f>
        <v>#REF!</v>
      </c>
      <c r="I21" s="156"/>
      <c r="J21" s="156" t="e">
        <f>#REF!</f>
        <v>#REF!</v>
      </c>
      <c r="L21" s="35" t="s">
        <v>58</v>
      </c>
      <c r="M21" s="156"/>
      <c r="N21" s="156"/>
      <c r="O21" s="156"/>
      <c r="P21" s="156"/>
      <c r="Q21" s="156">
        <f>'FAC 2012-2018 RAIL'!AE28</f>
        <v>-1.0267470787120412E-3</v>
      </c>
      <c r="R21" s="156">
        <f>'FAC 2012-2018 RAIL'!AE60</f>
        <v>6.3947783449665993E-2</v>
      </c>
      <c r="S21" s="156"/>
      <c r="T21" s="156">
        <f>'FAC 2012-2018 RAIL'!AE124</f>
        <v>-7.6482750448157652E-2</v>
      </c>
    </row>
    <row r="22" spans="2:21" hidden="1" x14ac:dyDescent="0.25">
      <c r="B22" s="12" t="s">
        <v>30</v>
      </c>
      <c r="C22" s="156"/>
      <c r="D22" s="156"/>
      <c r="E22" s="156"/>
      <c r="F22" s="156"/>
      <c r="G22" s="156" t="e">
        <f>#REF!</f>
        <v>#REF!</v>
      </c>
      <c r="H22" s="156" t="e">
        <f>#REF!</f>
        <v>#REF!</v>
      </c>
      <c r="I22" s="156"/>
      <c r="J22" s="156" t="e">
        <f>#REF!</f>
        <v>#REF!</v>
      </c>
      <c r="L22" s="12" t="s">
        <v>30</v>
      </c>
      <c r="M22" s="156"/>
      <c r="N22" s="156"/>
      <c r="O22" s="156"/>
      <c r="P22" s="156"/>
      <c r="Q22" s="156">
        <f>'FAC 2012-2018 RAIL'!AE29</f>
        <v>0</v>
      </c>
      <c r="R22" s="156">
        <f>'FAC 2012-2018 RAIL'!AE61</f>
        <v>0</v>
      </c>
      <c r="S22" s="156"/>
      <c r="T22" s="156">
        <f>'FAC 2012-2018 RAIL'!AE125</f>
        <v>0</v>
      </c>
    </row>
    <row r="23" spans="2:21" ht="16.5" thickBot="1" x14ac:dyDescent="0.3">
      <c r="B23" s="15" t="s">
        <v>61</v>
      </c>
      <c r="C23" s="159"/>
      <c r="D23" s="159"/>
      <c r="E23" s="159"/>
      <c r="F23" s="159"/>
      <c r="G23" s="159" t="e">
        <f>#REF!</f>
        <v>#REF!</v>
      </c>
      <c r="H23" s="159" t="e">
        <f>#REF!</f>
        <v>#REF!</v>
      </c>
      <c r="I23" s="159"/>
      <c r="J23" s="159" t="e">
        <f>#REF!</f>
        <v>#REF!</v>
      </c>
      <c r="L23" s="15" t="s">
        <v>61</v>
      </c>
      <c r="M23" s="159"/>
      <c r="N23" s="159"/>
      <c r="O23" s="159"/>
      <c r="P23" s="159"/>
      <c r="Q23" s="159">
        <f>'FAC 2012-2018 RAIL'!AE30</f>
        <v>-2.8345012934168402E-2</v>
      </c>
      <c r="R23" s="159">
        <f>'FAC 2012-2018 RAIL'!AE62</f>
        <v>-8.2168387659880979E-2</v>
      </c>
      <c r="S23" s="159"/>
      <c r="T23" s="159">
        <f>'FAC 2012-2018 RAIL'!AE126</f>
        <v>0.11038357096296757</v>
      </c>
    </row>
    <row r="24" spans="2:21" ht="17.25" hidden="1" thickTop="1" thickBot="1" x14ac:dyDescent="0.3">
      <c r="B24" s="15" t="s">
        <v>103</v>
      </c>
      <c r="C24" s="160"/>
      <c r="D24" s="160"/>
      <c r="E24" s="160"/>
      <c r="F24" s="160"/>
      <c r="G24" s="160" t="e">
        <f>#REF!</f>
        <v>#REF!</v>
      </c>
      <c r="H24" s="160" t="e">
        <f>#REF!</f>
        <v>#REF!</v>
      </c>
      <c r="I24" s="160"/>
      <c r="J24" s="160" t="e">
        <f>#REF!</f>
        <v>#REF!</v>
      </c>
      <c r="L24" s="15" t="s">
        <v>103</v>
      </c>
      <c r="M24" s="160"/>
      <c r="N24" s="160"/>
      <c r="O24" s="160"/>
      <c r="P24" s="160"/>
      <c r="Q24" s="160">
        <f>'FAC 2012-2018 RAIL'!AE31</f>
        <v>-2.9371760012880443E-2</v>
      </c>
      <c r="R24" s="160">
        <f>'FAC 2012-2018 RAIL'!AE63</f>
        <v>-1.8220604210214986E-2</v>
      </c>
      <c r="S24" s="160"/>
      <c r="T24" s="160">
        <f>'FAC 2012-2018 RAIL'!AE127</f>
        <v>3.3900820514809915E-2</v>
      </c>
    </row>
    <row r="25" spans="2:21" ht="17.25" thickTop="1" thickBot="1" x14ac:dyDescent="0.3">
      <c r="B25" s="140" t="s">
        <v>110</v>
      </c>
      <c r="C25" s="160"/>
      <c r="D25" s="160"/>
      <c r="E25" s="160"/>
      <c r="F25" s="160"/>
      <c r="G25" s="160" t="e">
        <f>#REF!</f>
        <v>#REF!</v>
      </c>
      <c r="H25" s="160" t="e">
        <f>#REF!</f>
        <v>#REF!</v>
      </c>
      <c r="I25" s="160"/>
      <c r="J25" s="160" t="e">
        <f>#REF!</f>
        <v>#REF!</v>
      </c>
      <c r="L25" s="140" t="s">
        <v>110</v>
      </c>
      <c r="M25" s="160"/>
      <c r="N25" s="160"/>
      <c r="O25" s="160"/>
      <c r="P25" s="160"/>
      <c r="Q25" s="160">
        <f>'FAC 2012-2018 RAIL'!AE32</f>
        <v>-2.9371760012880443E-2</v>
      </c>
      <c r="R25" s="160">
        <f>'FAC 2012-2018 RAIL'!AE64</f>
        <v>-1.8220604210214986E-2</v>
      </c>
      <c r="S25" s="160"/>
      <c r="T25" s="160">
        <f>'FAC 2012-2018 RAIL'!AE128</f>
        <v>3.3900820514809915E-2</v>
      </c>
    </row>
    <row r="26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showGridLines="0" tabSelected="1" workbookViewId="0">
      <selection activeCell="AF5" sqref="AF5"/>
    </sheetView>
  </sheetViews>
  <sheetFormatPr defaultColWidth="11" defaultRowHeight="12.75" x14ac:dyDescent="0.25"/>
  <cols>
    <col min="1" max="1" width="11" style="16"/>
    <col min="2" max="2" width="26.875" style="17" bestFit="1" customWidth="1"/>
    <col min="3" max="3" width="6.5" style="18" customWidth="1"/>
    <col min="4" max="4" width="25.375" style="18" hidden="1" customWidth="1"/>
    <col min="5" max="5" width="5" style="19" customWidth="1"/>
    <col min="6" max="6" width="11" style="18" hidden="1" customWidth="1"/>
    <col min="7" max="8" width="10.5" style="18" customWidth="1"/>
    <col min="9" max="9" width="6.5" style="20" bestFit="1" customWidth="1"/>
    <col min="10" max="10" width="11" style="18" hidden="1" customWidth="1"/>
    <col min="11" max="11" width="24.625" style="18" hidden="1" customWidth="1"/>
    <col min="12" max="12" width="12.625" style="18" hidden="1" customWidth="1"/>
    <col min="13" max="13" width="13.625" style="18" hidden="1" customWidth="1"/>
    <col min="14" max="14" width="13.125" style="18" hidden="1" customWidth="1"/>
    <col min="15" max="15" width="11.125" style="18" hidden="1" customWidth="1"/>
    <col min="16" max="28" width="11.625" style="18" hidden="1" customWidth="1"/>
    <col min="29" max="29" width="16.5" style="18" hidden="1" customWidth="1"/>
    <col min="30" max="30" width="11" style="18" hidden="1" customWidth="1"/>
    <col min="31" max="31" width="11.625" style="18" customWidth="1"/>
    <col min="32" max="32" width="11" style="16"/>
    <col min="33" max="16384" width="11" style="18"/>
  </cols>
  <sheetData>
    <row r="1" spans="1:32" x14ac:dyDescent="0.25">
      <c r="B1" s="17" t="s">
        <v>83</v>
      </c>
      <c r="C1" s="18">
        <v>2012</v>
      </c>
    </row>
    <row r="2" spans="1:32" x14ac:dyDescent="0.25">
      <c r="B2" s="17" t="s">
        <v>84</v>
      </c>
      <c r="C2" s="18">
        <v>2018</v>
      </c>
    </row>
    <row r="3" spans="1:32" x14ac:dyDescent="0.25">
      <c r="B3" s="21" t="s">
        <v>56</v>
      </c>
      <c r="C3" s="22"/>
      <c r="D3" s="22"/>
      <c r="E3" s="23"/>
      <c r="F3" s="22"/>
      <c r="G3" s="22"/>
      <c r="H3" s="22"/>
      <c r="I3" s="2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2" x14ac:dyDescent="0.25">
      <c r="B4" s="25" t="s">
        <v>23</v>
      </c>
      <c r="C4" s="26" t="s">
        <v>24</v>
      </c>
      <c r="D4" s="16"/>
      <c r="E4" s="10"/>
      <c r="F4" s="16"/>
      <c r="G4" s="16"/>
      <c r="H4" s="16"/>
      <c r="I4" s="27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2" x14ac:dyDescent="0.25">
      <c r="B5" s="25"/>
      <c r="C5" s="26"/>
      <c r="D5" s="16"/>
      <c r="E5" s="10"/>
      <c r="F5" s="16"/>
      <c r="G5" s="16"/>
      <c r="H5" s="16"/>
      <c r="I5" s="2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2" x14ac:dyDescent="0.25">
      <c r="B6" s="28" t="s">
        <v>59</v>
      </c>
      <c r="C6" s="29">
        <v>0</v>
      </c>
      <c r="D6" s="16"/>
      <c r="E6" s="10"/>
      <c r="F6" s="16"/>
      <c r="G6" s="16"/>
      <c r="H6" s="16"/>
      <c r="I6" s="2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2" ht="13.5" thickBot="1" x14ac:dyDescent="0.3">
      <c r="B7" s="30" t="s">
        <v>79</v>
      </c>
      <c r="C7" s="31">
        <v>1</v>
      </c>
      <c r="D7" s="32"/>
      <c r="E7" s="33"/>
      <c r="F7" s="32"/>
      <c r="G7" s="32"/>
      <c r="H7" s="32"/>
      <c r="I7" s="3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2" ht="13.5" thickTop="1" x14ac:dyDescent="0.25">
      <c r="B8" s="151"/>
      <c r="C8" s="152"/>
      <c r="D8" s="152"/>
      <c r="E8" s="152"/>
      <c r="F8" s="152"/>
      <c r="G8" s="167" t="s">
        <v>104</v>
      </c>
      <c r="H8" s="167"/>
      <c r="I8" s="167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167" t="s">
        <v>111</v>
      </c>
      <c r="AD8" s="167"/>
      <c r="AE8" s="167"/>
    </row>
    <row r="9" spans="1:32" x14ac:dyDescent="0.25">
      <c r="B9" s="14" t="s">
        <v>25</v>
      </c>
      <c r="C9" s="37" t="s">
        <v>26</v>
      </c>
      <c r="D9" s="11" t="s">
        <v>27</v>
      </c>
      <c r="E9" s="11" t="s">
        <v>57</v>
      </c>
      <c r="F9" s="11"/>
      <c r="G9" s="37">
        <f>$C$1</f>
        <v>2012</v>
      </c>
      <c r="H9" s="37">
        <f>$C$2</f>
        <v>2018</v>
      </c>
      <c r="I9" s="37" t="s">
        <v>53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 t="s">
        <v>109</v>
      </c>
      <c r="AD9" s="37" t="s">
        <v>55</v>
      </c>
      <c r="AE9" s="37" t="s">
        <v>53</v>
      </c>
    </row>
    <row r="10" spans="1:32" s="19" customFormat="1" hidden="1" x14ac:dyDescent="0.25">
      <c r="A10" s="10"/>
      <c r="B10" s="35"/>
      <c r="C10" s="38"/>
      <c r="D10" s="10"/>
      <c r="E10" s="10"/>
      <c r="F10" s="10"/>
      <c r="G10" s="10"/>
      <c r="H10" s="10"/>
      <c r="I10" s="38"/>
      <c r="J10" s="10"/>
      <c r="K10" s="10"/>
      <c r="L10" s="10"/>
      <c r="M10" s="10">
        <v>1</v>
      </c>
      <c r="N10" s="10">
        <v>2</v>
      </c>
      <c r="O10" s="10">
        <v>3</v>
      </c>
      <c r="P10" s="10">
        <v>4</v>
      </c>
      <c r="Q10" s="10">
        <v>5</v>
      </c>
      <c r="R10" s="10">
        <v>6</v>
      </c>
      <c r="S10" s="10">
        <v>7</v>
      </c>
      <c r="T10" s="10">
        <v>8</v>
      </c>
      <c r="U10" s="10">
        <v>9</v>
      </c>
      <c r="V10" s="10">
        <v>10</v>
      </c>
      <c r="W10" s="10">
        <v>11</v>
      </c>
      <c r="X10" s="10">
        <v>12</v>
      </c>
      <c r="Y10" s="10">
        <v>13</v>
      </c>
      <c r="Z10" s="10">
        <v>14</v>
      </c>
      <c r="AA10" s="10">
        <v>15</v>
      </c>
      <c r="AB10" s="10">
        <v>16</v>
      </c>
      <c r="AC10" s="10"/>
      <c r="AD10" s="10"/>
      <c r="AE10" s="10"/>
      <c r="AF10" s="10"/>
    </row>
    <row r="11" spans="1:32" hidden="1" x14ac:dyDescent="0.25">
      <c r="B11" s="35"/>
      <c r="C11" s="38"/>
      <c r="D11" s="10"/>
      <c r="E11" s="10"/>
      <c r="F11" s="10"/>
      <c r="G11" s="10" t="str">
        <f>CONCATENATE($C6,"_",$C7,"_",G9)</f>
        <v>0_1_2012</v>
      </c>
      <c r="H11" s="10" t="str">
        <f>CONCATENATE($C6,"_",$C7,"_",H9)</f>
        <v>0_1_2018</v>
      </c>
      <c r="I11" s="38"/>
      <c r="J11" s="10"/>
      <c r="K11" s="10"/>
      <c r="L11" s="10"/>
      <c r="M11" s="10" t="str">
        <f>IF($G9+M10&gt;$H9,0,CONCATENATE($C6,"_",$C7,"_",$G9+M10))</f>
        <v>0_1_2013</v>
      </c>
      <c r="N11" s="10" t="str">
        <f t="shared" ref="N11:AB11" si="0">IF($G9+N10&gt;$H9,0,CONCATENATE($C6,"_",$C7,"_",$G9+N10))</f>
        <v>0_1_2014</v>
      </c>
      <c r="O11" s="10" t="str">
        <f t="shared" si="0"/>
        <v>0_1_2015</v>
      </c>
      <c r="P11" s="10" t="str">
        <f t="shared" si="0"/>
        <v>0_1_2016</v>
      </c>
      <c r="Q11" s="10" t="str">
        <f t="shared" si="0"/>
        <v>0_1_2017</v>
      </c>
      <c r="R11" s="10" t="str">
        <f t="shared" si="0"/>
        <v>0_1_2018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0"/>
        <v>0</v>
      </c>
      <c r="AB11" s="10">
        <f t="shared" si="0"/>
        <v>0</v>
      </c>
      <c r="AC11" s="10"/>
      <c r="AD11" s="10"/>
      <c r="AE11" s="10"/>
    </row>
    <row r="12" spans="1:32" hidden="1" x14ac:dyDescent="0.25">
      <c r="B12" s="35"/>
      <c r="C12" s="38"/>
      <c r="D12" s="10"/>
      <c r="E12" s="10"/>
      <c r="F12" s="10" t="s">
        <v>54</v>
      </c>
      <c r="G12" s="39"/>
      <c r="H12" s="39"/>
      <c r="I12" s="38"/>
      <c r="J12" s="10"/>
      <c r="K12" s="10"/>
      <c r="L12" s="10" t="s">
        <v>54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2" s="19" customFormat="1" x14ac:dyDescent="0.25">
      <c r="A13" s="10"/>
      <c r="B13" s="35" t="s">
        <v>78</v>
      </c>
      <c r="C13" s="38" t="s">
        <v>28</v>
      </c>
      <c r="D13" s="10" t="s">
        <v>120</v>
      </c>
      <c r="E13" s="80">
        <v>0.86939999999999995</v>
      </c>
      <c r="F13" s="10">
        <f>MATCH($D13,FAC_TOTALS_APTA!$A$2:$BO$2,)</f>
        <v>11</v>
      </c>
      <c r="G13" s="39">
        <f>VLOOKUP(G11,FAC_TOTALS_APTA!$A$4:$BO$120,$F13,FALSE)</f>
        <v>48152645.388663001</v>
      </c>
      <c r="H13" s="39">
        <f>VLOOKUP(H11,FAC_TOTALS_APTA!$A$4:$BO$120,$F13,FALSE)</f>
        <v>51202232.170145899</v>
      </c>
      <c r="I13" s="41">
        <f>IFERROR(H13/G13-1,"-")</f>
        <v>6.3331656171083051E-2</v>
      </c>
      <c r="J13" s="42" t="str">
        <f>IF(C13="Log","_log","")</f>
        <v>_log</v>
      </c>
      <c r="K13" s="42" t="str">
        <f>CONCATENATE(D13,J13,"_FAC")</f>
        <v>VRM_ADJ_BUS_log_FAC</v>
      </c>
      <c r="L13" s="10">
        <f>MATCH($K13,FAC_TOTALS_APTA!$A$2:$BM$2,)</f>
        <v>24</v>
      </c>
      <c r="M13" s="39">
        <f>IF(M11=0,0,VLOOKUP(M11,FAC_TOTALS_APTA!$A$4:$BO$120,$L13,FALSE))</f>
        <v>32524560.011591099</v>
      </c>
      <c r="N13" s="39">
        <f>IF(N11=0,0,VLOOKUP(N11,FAC_TOTALS_APTA!$A$4:$BO$120,$L13,FALSE))</f>
        <v>7696832.5454137996</v>
      </c>
      <c r="O13" s="39">
        <f>IF(O11=0,0,VLOOKUP(O11,FAC_TOTALS_APTA!$A$4:$BO$120,$L13,FALSE))</f>
        <v>32864339.521739502</v>
      </c>
      <c r="P13" s="39">
        <f>IF(P11=0,0,VLOOKUP(P11,FAC_TOTALS_APTA!$A$4:$BO$120,$L13,FALSE))</f>
        <v>17714401.672383301</v>
      </c>
      <c r="Q13" s="39">
        <f>IF(Q11=0,0,VLOOKUP(Q11,FAC_TOTALS_APTA!$A$4:$BO$120,$L13,FALSE))</f>
        <v>14991069.7012906</v>
      </c>
      <c r="R13" s="39">
        <f>IF(R11=0,0,VLOOKUP(R11,FAC_TOTALS_APTA!$A$4:$BO$120,$L13,FALSE))</f>
        <v>6634054.8685061596</v>
      </c>
      <c r="S13" s="39">
        <f>IF(S11=0,0,VLOOKUP(S11,FAC_TOTALS_APTA!$A$4:$BO$120,$L13,FALSE))</f>
        <v>0</v>
      </c>
      <c r="T13" s="39">
        <f>IF(T11=0,0,VLOOKUP(T11,FAC_TOTALS_APTA!$A$4:$BO$120,$L13,FALSE))</f>
        <v>0</v>
      </c>
      <c r="U13" s="39">
        <f>IF(U11=0,0,VLOOKUP(U11,FAC_TOTALS_APTA!$A$4:$BO$120,$L13,FALSE))</f>
        <v>0</v>
      </c>
      <c r="V13" s="39">
        <f>IF(V11=0,0,VLOOKUP(V11,FAC_TOTALS_APTA!$A$4:$BO$120,$L13,FALSE))</f>
        <v>0</v>
      </c>
      <c r="W13" s="39">
        <f>IF(W11=0,0,VLOOKUP(W11,FAC_TOTALS_APTA!$A$4:$BO$120,$L13,FALSE))</f>
        <v>0</v>
      </c>
      <c r="X13" s="39">
        <f>IF(X11=0,0,VLOOKUP(X11,FAC_TOTALS_APTA!$A$4:$BO$120,$L13,FALSE))</f>
        <v>0</v>
      </c>
      <c r="Y13" s="39">
        <f>IF(Y11=0,0,VLOOKUP(Y11,FAC_TOTALS_APTA!$A$4:$BO$120,$L13,FALSE))</f>
        <v>0</v>
      </c>
      <c r="Z13" s="39">
        <f>IF(Z11=0,0,VLOOKUP(Z11,FAC_TOTALS_APTA!$A$4:$BO$120,$L13,FALSE))</f>
        <v>0</v>
      </c>
      <c r="AA13" s="39">
        <f>IF(AA11=0,0,VLOOKUP(AA11,FAC_TOTALS_APTA!$A$4:$BO$120,$L13,FALSE))</f>
        <v>0</v>
      </c>
      <c r="AB13" s="39">
        <f>IF(AB11=0,0,VLOOKUP(AB11,FAC_TOTALS_APTA!$A$4:$BO$120,$L13,FALSE))</f>
        <v>0</v>
      </c>
      <c r="AC13" s="43">
        <f>SUM(M13:AB13)</f>
        <v>112425258.32092446</v>
      </c>
      <c r="AD13" s="43">
        <f>AE13*G31</f>
        <v>111532155.23000313</v>
      </c>
      <c r="AE13" s="44">
        <f>AC13/G29</f>
        <v>5.8082981577954981E-2</v>
      </c>
      <c r="AF13" s="10"/>
    </row>
    <row r="14" spans="1:32" s="19" customFormat="1" hidden="1" x14ac:dyDescent="0.25">
      <c r="A14" s="10"/>
      <c r="B14" s="35" t="s">
        <v>78</v>
      </c>
      <c r="C14" s="38" t="s">
        <v>28</v>
      </c>
      <c r="D14" s="10" t="s">
        <v>121</v>
      </c>
      <c r="E14" s="80">
        <v>0.50180000000000002</v>
      </c>
      <c r="F14" s="10">
        <f>MATCH($D14,FAC_TOTALS_APTA!$A$2:$BO$2,)</f>
        <v>12</v>
      </c>
      <c r="G14" s="39">
        <f>VLOOKUP(G11,FAC_TOTALS_APTA!$A$4:$BO$120,$F14,FALSE)</f>
        <v>0</v>
      </c>
      <c r="H14" s="39">
        <f>VLOOKUP(H11,FAC_TOTALS_APTA!$A$4:$BO$120,$F14,FALSE)</f>
        <v>0</v>
      </c>
      <c r="I14" s="41" t="str">
        <f>IFERROR(H14/G14-1,"-")</f>
        <v>-</v>
      </c>
      <c r="J14" s="42" t="str">
        <f>IF(C14="Log","_log","")</f>
        <v>_log</v>
      </c>
      <c r="K14" s="42" t="str">
        <f>CONCATENATE(D14,J14,"_FAC")</f>
        <v>VRM_ADJ_RAIL_log_FAC</v>
      </c>
      <c r="L14" s="10">
        <f>MATCH($K14,FAC_TOTALS_APTA!$A$2:$BM$2,)</f>
        <v>25</v>
      </c>
      <c r="M14" s="39">
        <f>IF(M11=0,0,VLOOKUP(M11,FAC_TOTALS_APTA!$A$4:$BO$120,$L14,FALSE))</f>
        <v>0</v>
      </c>
      <c r="N14" s="39">
        <f>IF(N11=0,0,VLOOKUP(N11,FAC_TOTALS_APTA!$A$4:$BO$120,$L14,FALSE))</f>
        <v>0</v>
      </c>
      <c r="O14" s="39">
        <f>IF(O11=0,0,VLOOKUP(O11,FAC_TOTALS_APTA!$A$4:$BO$120,$L14,FALSE))</f>
        <v>0</v>
      </c>
      <c r="P14" s="39">
        <f>IF(P11=0,0,VLOOKUP(P11,FAC_TOTALS_APTA!$A$4:$BO$120,$L14,FALSE))</f>
        <v>0</v>
      </c>
      <c r="Q14" s="39">
        <f>IF(Q11=0,0,VLOOKUP(Q11,FAC_TOTALS_APTA!$A$4:$BO$120,$L14,FALSE))</f>
        <v>0</v>
      </c>
      <c r="R14" s="39">
        <f>IF(R11=0,0,VLOOKUP(R11,FAC_TOTALS_APTA!$A$4:$BO$120,$L14,FALSE))</f>
        <v>0</v>
      </c>
      <c r="S14" s="39">
        <f>IF(S11=0,0,VLOOKUP(S11,FAC_TOTALS_APTA!$A$4:$BO$120,$L14,FALSE))</f>
        <v>0</v>
      </c>
      <c r="T14" s="39">
        <f>IF(T11=0,0,VLOOKUP(T11,FAC_TOTALS_APTA!$A$4:$BO$120,$L14,FALSE))</f>
        <v>0</v>
      </c>
      <c r="U14" s="39">
        <f>IF(U11=0,0,VLOOKUP(U11,FAC_TOTALS_APTA!$A$4:$BO$120,$L14,FALSE))</f>
        <v>0</v>
      </c>
      <c r="V14" s="39">
        <f>IF(V11=0,0,VLOOKUP(V11,FAC_TOTALS_APTA!$A$4:$BO$120,$L14,FALSE))</f>
        <v>0</v>
      </c>
      <c r="W14" s="39">
        <f>IF(W11=0,0,VLOOKUP(W11,FAC_TOTALS_APTA!$A$4:$BO$120,$L14,FALSE))</f>
        <v>0</v>
      </c>
      <c r="X14" s="39">
        <f>IF(X11=0,0,VLOOKUP(X11,FAC_TOTALS_APTA!$A$4:$BO$120,$L14,FALSE))</f>
        <v>0</v>
      </c>
      <c r="Y14" s="39">
        <f>IF(Y11=0,0,VLOOKUP(Y11,FAC_TOTALS_APTA!$A$4:$BO$120,$L14,FALSE))</f>
        <v>0</v>
      </c>
      <c r="Z14" s="39">
        <f>IF(Z11=0,0,VLOOKUP(Z11,FAC_TOTALS_APTA!$A$4:$BO$120,$L14,FALSE))</f>
        <v>0</v>
      </c>
      <c r="AA14" s="39">
        <f>IF(AA11=0,0,VLOOKUP(AA11,FAC_TOTALS_APTA!$A$4:$BO$120,$L14,FALSE))</f>
        <v>0</v>
      </c>
      <c r="AB14" s="39">
        <f>IF(AB11=0,0,VLOOKUP(AB11,FAC_TOTALS_APTA!$A$4:$BO$120,$L14,FALSE))</f>
        <v>0</v>
      </c>
      <c r="AC14" s="43">
        <f>SUM(M14:AB14)</f>
        <v>0</v>
      </c>
      <c r="AD14" s="43">
        <f>AE14*G31</f>
        <v>0</v>
      </c>
      <c r="AE14" s="44">
        <f>AC14/G29</f>
        <v>0</v>
      </c>
      <c r="AF14" s="10"/>
    </row>
    <row r="15" spans="1:32" s="19" customFormat="1" x14ac:dyDescent="0.25">
      <c r="A15" s="10"/>
      <c r="B15" s="35" t="s">
        <v>105</v>
      </c>
      <c r="C15" s="38" t="s">
        <v>28</v>
      </c>
      <c r="D15" s="10" t="s">
        <v>21</v>
      </c>
      <c r="E15" s="80">
        <v>-0.35909999999999997</v>
      </c>
      <c r="F15" s="10">
        <f>MATCH($D15,FAC_TOTALS_APTA!$A$2:$BO$2,)</f>
        <v>13</v>
      </c>
      <c r="G15" s="79">
        <f>VLOOKUP(G11,FAC_TOTALS_APTA!$A$4:$BO$120,$F15,FALSE)</f>
        <v>1.0543833921494401</v>
      </c>
      <c r="H15" s="79">
        <f>VLOOKUP(H11,FAC_TOTALS_APTA!$A$4:$BO$120,$F15,FALSE)</f>
        <v>1.04860975889448</v>
      </c>
      <c r="I15" s="41">
        <f t="shared" ref="I15:I25" si="1">IFERROR(H15/G15-1,"-")</f>
        <v>-5.4758385782139873E-3</v>
      </c>
      <c r="J15" s="42" t="str">
        <f t="shared" ref="J15:J25" si="2">IF(C15="Log","_log","")</f>
        <v>_log</v>
      </c>
      <c r="K15" s="42" t="str">
        <f t="shared" ref="K15:K25" si="3">CONCATENATE(D15,J15,"_FAC")</f>
        <v>FARE_per_UPT_2018_log_FAC</v>
      </c>
      <c r="L15" s="10">
        <f>MATCH($K15,FAC_TOTALS_APTA!$A$2:$BM$2,)</f>
        <v>26</v>
      </c>
      <c r="M15" s="39">
        <f>IF(M11=0,0,VLOOKUP(M11,FAC_TOTALS_APTA!$A$4:$BO$120,$L15,FALSE))</f>
        <v>-9616040.4718307201</v>
      </c>
      <c r="N15" s="39">
        <f>IF(N11=0,0,VLOOKUP(N11,FAC_TOTALS_APTA!$A$4:$BO$120,$L15,FALSE))</f>
        <v>125593.873158701</v>
      </c>
      <c r="O15" s="39">
        <f>IF(O11=0,0,VLOOKUP(O11,FAC_TOTALS_APTA!$A$4:$BO$120,$L15,FALSE))</f>
        <v>-5281736.5761468196</v>
      </c>
      <c r="P15" s="39">
        <f>IF(P11=0,0,VLOOKUP(P11,FAC_TOTALS_APTA!$A$4:$BO$120,$L15,FALSE))</f>
        <v>-6094138.2070989599</v>
      </c>
      <c r="Q15" s="39">
        <f>IF(Q11=0,0,VLOOKUP(Q11,FAC_TOTALS_APTA!$A$4:$BO$120,$L15,FALSE))</f>
        <v>10438266.7934005</v>
      </c>
      <c r="R15" s="39">
        <f>IF(R11=0,0,VLOOKUP(R11,FAC_TOTALS_APTA!$A$4:$BO$120,$L15,FALSE))</f>
        <v>8858782.4249315094</v>
      </c>
      <c r="S15" s="39">
        <f>IF(S11=0,0,VLOOKUP(S11,FAC_TOTALS_APTA!$A$4:$BO$120,$L15,FALSE))</f>
        <v>0</v>
      </c>
      <c r="T15" s="39">
        <f>IF(T11=0,0,VLOOKUP(T11,FAC_TOTALS_APTA!$A$4:$BO$120,$L15,FALSE))</f>
        <v>0</v>
      </c>
      <c r="U15" s="39">
        <f>IF(U11=0,0,VLOOKUP(U11,FAC_TOTALS_APTA!$A$4:$BO$120,$L15,FALSE))</f>
        <v>0</v>
      </c>
      <c r="V15" s="39">
        <f>IF(V11=0,0,VLOOKUP(V11,FAC_TOTALS_APTA!$A$4:$BO$120,$L15,FALSE))</f>
        <v>0</v>
      </c>
      <c r="W15" s="39">
        <f>IF(W11=0,0,VLOOKUP(W11,FAC_TOTALS_APTA!$A$4:$BO$120,$L15,FALSE))</f>
        <v>0</v>
      </c>
      <c r="X15" s="39">
        <f>IF(X11=0,0,VLOOKUP(X11,FAC_TOTALS_APTA!$A$4:$BO$120,$L15,FALSE))</f>
        <v>0</v>
      </c>
      <c r="Y15" s="39">
        <f>IF(Y11=0,0,VLOOKUP(Y11,FAC_TOTALS_APTA!$A$4:$BO$120,$L15,FALSE))</f>
        <v>0</v>
      </c>
      <c r="Z15" s="39">
        <f>IF(Z11=0,0,VLOOKUP(Z11,FAC_TOTALS_APTA!$A$4:$BO$120,$L15,FALSE))</f>
        <v>0</v>
      </c>
      <c r="AA15" s="39">
        <f>IF(AA11=0,0,VLOOKUP(AA11,FAC_TOTALS_APTA!$A$4:$BO$120,$L15,FALSE))</f>
        <v>0</v>
      </c>
      <c r="AB15" s="39">
        <f>IF(AB11=0,0,VLOOKUP(AB11,FAC_TOTALS_APTA!$A$4:$BO$120,$L15,FALSE))</f>
        <v>0</v>
      </c>
      <c r="AC15" s="43">
        <f t="shared" ref="AC15:AC25" si="4">SUM(M15:AB15)</f>
        <v>-1569272.1635857914</v>
      </c>
      <c r="AD15" s="43">
        <f>AE15*G31</f>
        <v>-1556805.9096431537</v>
      </c>
      <c r="AE15" s="44">
        <f>AC15/G29</f>
        <v>-8.1074313307925665E-4</v>
      </c>
      <c r="AF15" s="10"/>
    </row>
    <row r="16" spans="1:32" s="19" customFormat="1" x14ac:dyDescent="0.25">
      <c r="A16" s="10"/>
      <c r="B16" s="35" t="s">
        <v>101</v>
      </c>
      <c r="C16" s="38" t="s">
        <v>28</v>
      </c>
      <c r="D16" s="10" t="s">
        <v>10</v>
      </c>
      <c r="E16" s="80">
        <v>0.30969999999999998</v>
      </c>
      <c r="F16" s="10">
        <f>MATCH($D16,FAC_TOTALS_APTA!$A$2:$BO$2,)</f>
        <v>14</v>
      </c>
      <c r="G16" s="39">
        <f>VLOOKUP(G11,FAC_TOTALS_APTA!$A$4:$BO$120,$F16,FALSE)</f>
        <v>8109150.6802079203</v>
      </c>
      <c r="H16" s="39">
        <f>VLOOKUP(H11,FAC_TOTALS_APTA!$A$4:$BO$120,$F16,FALSE)</f>
        <v>8648160.7781210691</v>
      </c>
      <c r="I16" s="41">
        <f t="shared" si="1"/>
        <v>6.646936518626001E-2</v>
      </c>
      <c r="J16" s="42" t="str">
        <f t="shared" si="2"/>
        <v>_log</v>
      </c>
      <c r="K16" s="42" t="str">
        <f t="shared" si="3"/>
        <v>POP_EMP_log_FAC</v>
      </c>
      <c r="L16" s="10">
        <f>MATCH($K16,FAC_TOTALS_APTA!$A$2:$BM$2,)</f>
        <v>27</v>
      </c>
      <c r="M16" s="39">
        <f>IF(M11=0,0,VLOOKUP(M11,FAC_TOTALS_APTA!$A$4:$BO$120,$L16,FALSE))</f>
        <v>7079369.0328866905</v>
      </c>
      <c r="N16" s="39">
        <f>IF(N11=0,0,VLOOKUP(N11,FAC_TOTALS_APTA!$A$4:$BO$120,$L16,FALSE))</f>
        <v>8391358.9092934094</v>
      </c>
      <c r="O16" s="39">
        <f>IF(O11=0,0,VLOOKUP(O11,FAC_TOTALS_APTA!$A$4:$BO$120,$L16,FALSE))</f>
        <v>7487797.2444834597</v>
      </c>
      <c r="P16" s="39">
        <f>IF(P11=0,0,VLOOKUP(P11,FAC_TOTALS_APTA!$A$4:$BO$120,$L16,FALSE))</f>
        <v>5638930.7395553198</v>
      </c>
      <c r="Q16" s="39">
        <f>IF(Q11=0,0,VLOOKUP(Q11,FAC_TOTALS_APTA!$A$4:$BO$120,$L16,FALSE))</f>
        <v>6593407.5643720897</v>
      </c>
      <c r="R16" s="39">
        <f>IF(R11=0,0,VLOOKUP(R11,FAC_TOTALS_APTA!$A$4:$BO$120,$L16,FALSE))</f>
        <v>5363084.4791506901</v>
      </c>
      <c r="S16" s="39">
        <f>IF(S11=0,0,VLOOKUP(S11,FAC_TOTALS_APTA!$A$4:$BO$120,$L16,FALSE))</f>
        <v>0</v>
      </c>
      <c r="T16" s="39">
        <f>IF(T11=0,0,VLOOKUP(T11,FAC_TOTALS_APTA!$A$4:$BO$120,$L16,FALSE))</f>
        <v>0</v>
      </c>
      <c r="U16" s="39">
        <f>IF(U11=0,0,VLOOKUP(U11,FAC_TOTALS_APTA!$A$4:$BO$120,$L16,FALSE))</f>
        <v>0</v>
      </c>
      <c r="V16" s="39">
        <f>IF(V11=0,0,VLOOKUP(V11,FAC_TOTALS_APTA!$A$4:$BO$120,$L16,FALSE))</f>
        <v>0</v>
      </c>
      <c r="W16" s="39">
        <f>IF(W11=0,0,VLOOKUP(W11,FAC_TOTALS_APTA!$A$4:$BO$120,$L16,FALSE))</f>
        <v>0</v>
      </c>
      <c r="X16" s="39">
        <f>IF(X11=0,0,VLOOKUP(X11,FAC_TOTALS_APTA!$A$4:$BO$120,$L16,FALSE))</f>
        <v>0</v>
      </c>
      <c r="Y16" s="39">
        <f>IF(Y11=0,0,VLOOKUP(Y11,FAC_TOTALS_APTA!$A$4:$BO$120,$L16,FALSE))</f>
        <v>0</v>
      </c>
      <c r="Z16" s="39">
        <f>IF(Z11=0,0,VLOOKUP(Z11,FAC_TOTALS_APTA!$A$4:$BO$120,$L16,FALSE))</f>
        <v>0</v>
      </c>
      <c r="AA16" s="39">
        <f>IF(AA11=0,0,VLOOKUP(AA11,FAC_TOTALS_APTA!$A$4:$BO$120,$L16,FALSE))</f>
        <v>0</v>
      </c>
      <c r="AB16" s="39">
        <f>IF(AB11=0,0,VLOOKUP(AB11,FAC_TOTALS_APTA!$A$4:$BO$120,$L16,FALSE))</f>
        <v>0</v>
      </c>
      <c r="AC16" s="43">
        <f t="shared" si="4"/>
        <v>40553947.969741665</v>
      </c>
      <c r="AD16" s="43">
        <f>AE16*G31</f>
        <v>40231788.547368355</v>
      </c>
      <c r="AE16" s="44">
        <f>AC16/G29</f>
        <v>2.0951645991472433E-2</v>
      </c>
      <c r="AF16" s="10"/>
    </row>
    <row r="17" spans="1:32" s="19" customFormat="1" x14ac:dyDescent="0.2">
      <c r="A17" s="10"/>
      <c r="B17" s="35" t="s">
        <v>102</v>
      </c>
      <c r="C17" s="38" t="s">
        <v>28</v>
      </c>
      <c r="D17" s="46" t="s">
        <v>20</v>
      </c>
      <c r="E17" s="80">
        <v>0.22159999999999999</v>
      </c>
      <c r="F17" s="10">
        <f>MATCH($D17,FAC_TOTALS_APTA!$A$2:$BO$2,)</f>
        <v>15</v>
      </c>
      <c r="G17" s="79">
        <f>VLOOKUP(G11,FAC_TOTALS_APTA!$A$4:$BO$120,$F17,FALSE)</f>
        <v>4.0713815445236801</v>
      </c>
      <c r="H17" s="79">
        <f>VLOOKUP(H11,FAC_TOTALS_APTA!$A$4:$BO$120,$F17,FALSE)</f>
        <v>2.9290916466486001</v>
      </c>
      <c r="I17" s="41">
        <f t="shared" si="1"/>
        <v>-0.28056567172181324</v>
      </c>
      <c r="J17" s="42" t="str">
        <f t="shared" si="2"/>
        <v>_log</v>
      </c>
      <c r="K17" s="42" t="str">
        <f t="shared" si="3"/>
        <v>GAS_PRICE_2018_log_FAC</v>
      </c>
      <c r="L17" s="10">
        <f>MATCH($K17,FAC_TOTALS_APTA!$A$2:$BM$2,)</f>
        <v>28</v>
      </c>
      <c r="M17" s="39">
        <f>IF(M11=0,0,VLOOKUP(M11,FAC_TOTALS_APTA!$A$4:$BO$120,$L17,FALSE))</f>
        <v>-13563018.137018099</v>
      </c>
      <c r="N17" s="39">
        <f>IF(N11=0,0,VLOOKUP(N11,FAC_TOTALS_APTA!$A$4:$BO$120,$L17,FALSE))</f>
        <v>-18399421.778020199</v>
      </c>
      <c r="O17" s="39">
        <f>IF(O11=0,0,VLOOKUP(O11,FAC_TOTALS_APTA!$A$4:$BO$120,$L17,FALSE))</f>
        <v>-95100569.748416394</v>
      </c>
      <c r="P17" s="39">
        <f>IF(P11=0,0,VLOOKUP(P11,FAC_TOTALS_APTA!$A$4:$BO$120,$L17,FALSE))</f>
        <v>-34857948.025017999</v>
      </c>
      <c r="Q17" s="39">
        <f>IF(Q11=0,0,VLOOKUP(Q11,FAC_TOTALS_APTA!$A$4:$BO$120,$L17,FALSE))</f>
        <v>24677053.863364398</v>
      </c>
      <c r="R17" s="39">
        <f>IF(R11=0,0,VLOOKUP(R11,FAC_TOTALS_APTA!$A$4:$BO$120,$L17,FALSE))</f>
        <v>27911149.0750973</v>
      </c>
      <c r="S17" s="39">
        <f>IF(S11=0,0,VLOOKUP(S11,FAC_TOTALS_APTA!$A$4:$BO$120,$L17,FALSE))</f>
        <v>0</v>
      </c>
      <c r="T17" s="39">
        <f>IF(T11=0,0,VLOOKUP(T11,FAC_TOTALS_APTA!$A$4:$BO$120,$L17,FALSE))</f>
        <v>0</v>
      </c>
      <c r="U17" s="39">
        <f>IF(U11=0,0,VLOOKUP(U11,FAC_TOTALS_APTA!$A$4:$BO$120,$L17,FALSE))</f>
        <v>0</v>
      </c>
      <c r="V17" s="39">
        <f>IF(V11=0,0,VLOOKUP(V11,FAC_TOTALS_APTA!$A$4:$BO$120,$L17,FALSE))</f>
        <v>0</v>
      </c>
      <c r="W17" s="39">
        <f>IF(W11=0,0,VLOOKUP(W11,FAC_TOTALS_APTA!$A$4:$BO$120,$L17,FALSE))</f>
        <v>0</v>
      </c>
      <c r="X17" s="39">
        <f>IF(X11=0,0,VLOOKUP(X11,FAC_TOTALS_APTA!$A$4:$BO$120,$L17,FALSE))</f>
        <v>0</v>
      </c>
      <c r="Y17" s="39">
        <f>IF(Y11=0,0,VLOOKUP(Y11,FAC_TOTALS_APTA!$A$4:$BO$120,$L17,FALSE))</f>
        <v>0</v>
      </c>
      <c r="Z17" s="39">
        <f>IF(Z11=0,0,VLOOKUP(Z11,FAC_TOTALS_APTA!$A$4:$BO$120,$L17,FALSE))</f>
        <v>0</v>
      </c>
      <c r="AA17" s="39">
        <f>IF(AA11=0,0,VLOOKUP(AA11,FAC_TOTALS_APTA!$A$4:$BO$120,$L17,FALSE))</f>
        <v>0</v>
      </c>
      <c r="AB17" s="39">
        <f>IF(AB11=0,0,VLOOKUP(AB11,FAC_TOTALS_APTA!$A$4:$BO$120,$L17,FALSE))</f>
        <v>0</v>
      </c>
      <c r="AC17" s="43">
        <f t="shared" si="4"/>
        <v>-109332754.750011</v>
      </c>
      <c r="AD17" s="43">
        <f>AE17*G31</f>
        <v>-108464218.4205018</v>
      </c>
      <c r="AE17" s="44">
        <f>AC17/G29</f>
        <v>-5.6485281642711015E-2</v>
      </c>
      <c r="AF17" s="10"/>
    </row>
    <row r="18" spans="1:32" s="19" customFormat="1" x14ac:dyDescent="0.25">
      <c r="A18" s="10"/>
      <c r="B18" s="35" t="s">
        <v>106</v>
      </c>
      <c r="C18" s="38"/>
      <c r="D18" s="10" t="s">
        <v>11</v>
      </c>
      <c r="E18" s="80">
        <v>5.4999999999999997E-3</v>
      </c>
      <c r="F18" s="10">
        <f>MATCH($D18,FAC_TOTALS_APTA!$A$2:$BO$2,)</f>
        <v>17</v>
      </c>
      <c r="G18" s="45">
        <f>VLOOKUP(G11,FAC_TOTALS_APTA!$A$4:$BO$120,$F18,FALSE)</f>
        <v>10.470961872198499</v>
      </c>
      <c r="H18" s="45">
        <f>VLOOKUP(H11,FAC_TOTALS_APTA!$A$4:$BO$120,$F18,FALSE)</f>
        <v>9.64432319885357</v>
      </c>
      <c r="I18" s="41">
        <f t="shared" si="1"/>
        <v>-7.894582020585339E-2</v>
      </c>
      <c r="J18" s="42" t="str">
        <f t="shared" si="2"/>
        <v/>
      </c>
      <c r="K18" s="42" t="str">
        <f t="shared" si="3"/>
        <v>PCT_HH_NO_VEH_FAC</v>
      </c>
      <c r="L18" s="10">
        <f>MATCH($K18,FAC_TOTALS_APTA!$A$2:$BM$2,)</f>
        <v>30</v>
      </c>
      <c r="M18" s="39">
        <f>IF(M11=0,0,VLOOKUP(M11,FAC_TOTALS_APTA!$A$4:$BO$120,$L18,FALSE))</f>
        <v>-3104636.4380183802</v>
      </c>
      <c r="N18" s="39">
        <f>IF(N11=0,0,VLOOKUP(N11,FAC_TOTALS_APTA!$A$4:$BO$120,$L18,FALSE))</f>
        <v>-792907.584507889</v>
      </c>
      <c r="O18" s="39">
        <f>IF(O11=0,0,VLOOKUP(O11,FAC_TOTALS_APTA!$A$4:$BO$120,$L18,FALSE))</f>
        <v>-402242.63828612398</v>
      </c>
      <c r="P18" s="39">
        <f>IF(P11=0,0,VLOOKUP(P11,FAC_TOTALS_APTA!$A$4:$BO$120,$L18,FALSE))</f>
        <v>-1620556.61887093</v>
      </c>
      <c r="Q18" s="39">
        <f>IF(Q11=0,0,VLOOKUP(Q11,FAC_TOTALS_APTA!$A$4:$BO$120,$L18,FALSE))</f>
        <v>-1311947.5608254001</v>
      </c>
      <c r="R18" s="39">
        <f>IF(R11=0,0,VLOOKUP(R11,FAC_TOTALS_APTA!$A$4:$BO$120,$L18,FALSE))</f>
        <v>-1297300.8886088401</v>
      </c>
      <c r="S18" s="39">
        <f>IF(S11=0,0,VLOOKUP(S11,FAC_TOTALS_APTA!$A$4:$BO$120,$L18,FALSE))</f>
        <v>0</v>
      </c>
      <c r="T18" s="39">
        <f>IF(T11=0,0,VLOOKUP(T11,FAC_TOTALS_APTA!$A$4:$BO$120,$L18,FALSE))</f>
        <v>0</v>
      </c>
      <c r="U18" s="39">
        <f>IF(U11=0,0,VLOOKUP(U11,FAC_TOTALS_APTA!$A$4:$BO$120,$L18,FALSE))</f>
        <v>0</v>
      </c>
      <c r="V18" s="39">
        <f>IF(V11=0,0,VLOOKUP(V11,FAC_TOTALS_APTA!$A$4:$BO$120,$L18,FALSE))</f>
        <v>0</v>
      </c>
      <c r="W18" s="39">
        <f>IF(W11=0,0,VLOOKUP(W11,FAC_TOTALS_APTA!$A$4:$BO$120,$L18,FALSE))</f>
        <v>0</v>
      </c>
      <c r="X18" s="39">
        <f>IF(X11=0,0,VLOOKUP(X11,FAC_TOTALS_APTA!$A$4:$BO$120,$L18,FALSE))</f>
        <v>0</v>
      </c>
      <c r="Y18" s="39">
        <f>IF(Y11=0,0,VLOOKUP(Y11,FAC_TOTALS_APTA!$A$4:$BO$120,$L18,FALSE))</f>
        <v>0</v>
      </c>
      <c r="Z18" s="39">
        <f>IF(Z11=0,0,VLOOKUP(Z11,FAC_TOTALS_APTA!$A$4:$BO$120,$L18,FALSE))</f>
        <v>0</v>
      </c>
      <c r="AA18" s="39">
        <f>IF(AA11=0,0,VLOOKUP(AA11,FAC_TOTALS_APTA!$A$4:$BO$120,$L18,FALSE))</f>
        <v>0</v>
      </c>
      <c r="AB18" s="39">
        <f>IF(AB11=0,0,VLOOKUP(AB11,FAC_TOTALS_APTA!$A$4:$BO$120,$L18,FALSE))</f>
        <v>0</v>
      </c>
      <c r="AC18" s="43">
        <f t="shared" si="4"/>
        <v>-8529591.729117563</v>
      </c>
      <c r="AD18" s="43">
        <f>AE18*G31</f>
        <v>-8461832.8922570199</v>
      </c>
      <c r="AE18" s="44">
        <f>AC18/G29</f>
        <v>-4.4066976288868777E-3</v>
      </c>
      <c r="AF18" s="10"/>
    </row>
    <row r="19" spans="1:32" s="19" customFormat="1" x14ac:dyDescent="0.25">
      <c r="A19" s="10"/>
      <c r="B19" s="35" t="s">
        <v>100</v>
      </c>
      <c r="C19" s="38"/>
      <c r="D19" s="10" t="s">
        <v>12</v>
      </c>
      <c r="E19" s="80">
        <v>4.8999999999999998E-3</v>
      </c>
      <c r="F19" s="10">
        <f>MATCH($D19,FAC_TOTALS_APTA!$A$2:$BO$2,)</f>
        <v>18</v>
      </c>
      <c r="G19" s="79">
        <f>VLOOKUP(G11,FAC_TOTALS_APTA!$A$4:$BO$120,$F19,FALSE)</f>
        <v>41.569805771443399</v>
      </c>
      <c r="H19" s="79">
        <f>VLOOKUP(H11,FAC_TOTALS_APTA!$A$4:$BO$120,$F19,FALSE)</f>
        <v>41.753505759808696</v>
      </c>
      <c r="I19" s="41">
        <f t="shared" si="1"/>
        <v>4.4190725685682164E-3</v>
      </c>
      <c r="J19" s="42" t="str">
        <f t="shared" si="2"/>
        <v/>
      </c>
      <c r="K19" s="42" t="str">
        <f t="shared" si="3"/>
        <v>TSD_POP_PCT_FAC</v>
      </c>
      <c r="L19" s="10">
        <f>MATCH($K19,FAC_TOTALS_APTA!$A$2:$BM$2,)</f>
        <v>31</v>
      </c>
      <c r="M19" s="39">
        <f>IF(M11=0,0,VLOOKUP(M11,FAC_TOTALS_APTA!$A$4:$BO$120,$L19,FALSE))</f>
        <v>-221450.36186679901</v>
      </c>
      <c r="N19" s="39">
        <f>IF(N11=0,0,VLOOKUP(N11,FAC_TOTALS_APTA!$A$4:$BO$120,$L19,FALSE))</f>
        <v>-10259.2822287911</v>
      </c>
      <c r="O19" s="39">
        <f>IF(O11=0,0,VLOOKUP(O11,FAC_TOTALS_APTA!$A$4:$BO$120,$L19,FALSE))</f>
        <v>317492.777795134</v>
      </c>
      <c r="P19" s="39">
        <f>IF(P11=0,0,VLOOKUP(P11,FAC_TOTALS_APTA!$A$4:$BO$120,$L19,FALSE))</f>
        <v>952360.36924905202</v>
      </c>
      <c r="Q19" s="39">
        <f>IF(Q11=0,0,VLOOKUP(Q11,FAC_TOTALS_APTA!$A$4:$BO$120,$L19,FALSE))</f>
        <v>282946.50128485501</v>
      </c>
      <c r="R19" s="39">
        <f>IF(R11=0,0,VLOOKUP(R11,FAC_TOTALS_APTA!$A$4:$BO$120,$L19,FALSE))</f>
        <v>419218.85671023402</v>
      </c>
      <c r="S19" s="39">
        <f>IF(S11=0,0,VLOOKUP(S11,FAC_TOTALS_APTA!$A$4:$BO$120,$L19,FALSE))</f>
        <v>0</v>
      </c>
      <c r="T19" s="39">
        <f>IF(T11=0,0,VLOOKUP(T11,FAC_TOTALS_APTA!$A$4:$BO$120,$L19,FALSE))</f>
        <v>0</v>
      </c>
      <c r="U19" s="39">
        <f>IF(U11=0,0,VLOOKUP(U11,FAC_TOTALS_APTA!$A$4:$BO$120,$L19,FALSE))</f>
        <v>0</v>
      </c>
      <c r="V19" s="39">
        <f>IF(V11=0,0,VLOOKUP(V11,FAC_TOTALS_APTA!$A$4:$BO$120,$L19,FALSE))</f>
        <v>0</v>
      </c>
      <c r="W19" s="39">
        <f>IF(W11=0,0,VLOOKUP(W11,FAC_TOTALS_APTA!$A$4:$BO$120,$L19,FALSE))</f>
        <v>0</v>
      </c>
      <c r="X19" s="39">
        <f>IF(X11=0,0,VLOOKUP(X11,FAC_TOTALS_APTA!$A$4:$BO$120,$L19,FALSE))</f>
        <v>0</v>
      </c>
      <c r="Y19" s="39">
        <f>IF(Y11=0,0,VLOOKUP(Y11,FAC_TOTALS_APTA!$A$4:$BO$120,$L19,FALSE))</f>
        <v>0</v>
      </c>
      <c r="Z19" s="39">
        <f>IF(Z11=0,0,VLOOKUP(Z11,FAC_TOTALS_APTA!$A$4:$BO$120,$L19,FALSE))</f>
        <v>0</v>
      </c>
      <c r="AA19" s="39">
        <f>IF(AA11=0,0,VLOOKUP(AA11,FAC_TOTALS_APTA!$A$4:$BO$120,$L19,FALSE))</f>
        <v>0</v>
      </c>
      <c r="AB19" s="39">
        <f>IF(AB11=0,0,VLOOKUP(AB11,FAC_TOTALS_APTA!$A$4:$BO$120,$L19,FALSE))</f>
        <v>0</v>
      </c>
      <c r="AC19" s="43">
        <f t="shared" si="4"/>
        <v>1740308.8609436848</v>
      </c>
      <c r="AD19" s="43">
        <f>AE19*G31</f>
        <v>1726483.8962864559</v>
      </c>
      <c r="AE19" s="44">
        <f>AC19/G29</f>
        <v>8.9910691796320761E-4</v>
      </c>
      <c r="AF19" s="10"/>
    </row>
    <row r="20" spans="1:32" s="19" customFormat="1" x14ac:dyDescent="0.25">
      <c r="A20" s="10"/>
      <c r="B20" s="35" t="s">
        <v>95</v>
      </c>
      <c r="C20" s="38" t="s">
        <v>28</v>
      </c>
      <c r="D20" s="10" t="s">
        <v>19</v>
      </c>
      <c r="E20" s="80">
        <v>-0.24129999999999999</v>
      </c>
      <c r="F20" s="10">
        <f>MATCH($D20,FAC_TOTALS_APTA!$A$2:$BO$2,)</f>
        <v>16</v>
      </c>
      <c r="G20" s="39">
        <f>VLOOKUP(G11,FAC_TOTALS_APTA!$A$4:$BO$120,$F20,FALSE)</f>
        <v>34043.3716158549</v>
      </c>
      <c r="H20" s="39">
        <f>VLOOKUP(H11,FAC_TOTALS_APTA!$A$4:$BO$120,$F20,FALSE)</f>
        <v>37840.920966718797</v>
      </c>
      <c r="I20" s="41">
        <f t="shared" si="1"/>
        <v>0.11155033037606876</v>
      </c>
      <c r="J20" s="42" t="str">
        <f t="shared" si="2"/>
        <v>_log</v>
      </c>
      <c r="K20" s="42" t="str">
        <f t="shared" si="3"/>
        <v>TOTAL_MED_INC_INDIV_2018_log_FAC</v>
      </c>
      <c r="L20" s="10">
        <f>MATCH($K20,FAC_TOTALS_APTA!$A$2:$BM$2,)</f>
        <v>29</v>
      </c>
      <c r="M20" s="39">
        <f>IF(M11=0,0,VLOOKUP(M11,FAC_TOTALS_APTA!$A$4:$BO$120,$L20,FALSE))</f>
        <v>-4024628.5699636</v>
      </c>
      <c r="N20" s="39">
        <f>IF(N11=0,0,VLOOKUP(N11,FAC_TOTALS_APTA!$A$4:$BO$120,$L20,FALSE))</f>
        <v>-3197738.0787228001</v>
      </c>
      <c r="O20" s="39">
        <f>IF(O11=0,0,VLOOKUP(O11,FAC_TOTALS_APTA!$A$4:$BO$120,$L20,FALSE))</f>
        <v>-14253878.011032799</v>
      </c>
      <c r="P20" s="39">
        <f>IF(P11=0,0,VLOOKUP(P11,FAC_TOTALS_APTA!$A$4:$BO$120,$L20,FALSE))</f>
        <v>-9225675.3691347409</v>
      </c>
      <c r="Q20" s="39">
        <f>IF(Q11=0,0,VLOOKUP(Q11,FAC_TOTALS_APTA!$A$4:$BO$120,$L20,FALSE))</f>
        <v>-7071546.9304836104</v>
      </c>
      <c r="R20" s="39">
        <f>IF(R11=0,0,VLOOKUP(R11,FAC_TOTALS_APTA!$A$4:$BO$120,$L20,FALSE))</f>
        <v>-8149190.2827498196</v>
      </c>
      <c r="S20" s="39">
        <f>IF(S11=0,0,VLOOKUP(S11,FAC_TOTALS_APTA!$A$4:$BO$120,$L20,FALSE))</f>
        <v>0</v>
      </c>
      <c r="T20" s="39">
        <f>IF(T11=0,0,VLOOKUP(T11,FAC_TOTALS_APTA!$A$4:$BO$120,$L20,FALSE))</f>
        <v>0</v>
      </c>
      <c r="U20" s="39">
        <f>IF(U11=0,0,VLOOKUP(U11,FAC_TOTALS_APTA!$A$4:$BO$120,$L20,FALSE))</f>
        <v>0</v>
      </c>
      <c r="V20" s="39">
        <f>IF(V11=0,0,VLOOKUP(V11,FAC_TOTALS_APTA!$A$4:$BO$120,$L20,FALSE))</f>
        <v>0</v>
      </c>
      <c r="W20" s="39">
        <f>IF(W11=0,0,VLOOKUP(W11,FAC_TOTALS_APTA!$A$4:$BO$120,$L20,FALSE))</f>
        <v>0</v>
      </c>
      <c r="X20" s="39">
        <f>IF(X11=0,0,VLOOKUP(X11,FAC_TOTALS_APTA!$A$4:$BO$120,$L20,FALSE))</f>
        <v>0</v>
      </c>
      <c r="Y20" s="39">
        <f>IF(Y11=0,0,VLOOKUP(Y11,FAC_TOTALS_APTA!$A$4:$BO$120,$L20,FALSE))</f>
        <v>0</v>
      </c>
      <c r="Z20" s="39">
        <f>IF(Z11=0,0,VLOOKUP(Z11,FAC_TOTALS_APTA!$A$4:$BO$120,$L20,FALSE))</f>
        <v>0</v>
      </c>
      <c r="AA20" s="39">
        <f>IF(AA11=0,0,VLOOKUP(AA11,FAC_TOTALS_APTA!$A$4:$BO$120,$L20,FALSE))</f>
        <v>0</v>
      </c>
      <c r="AB20" s="39">
        <f>IF(AB11=0,0,VLOOKUP(AB11,FAC_TOTALS_APTA!$A$4:$BO$120,$L20,FALSE))</f>
        <v>0</v>
      </c>
      <c r="AC20" s="43">
        <f t="shared" si="4"/>
        <v>-45922657.242087364</v>
      </c>
      <c r="AD20" s="43">
        <f>AE20*G31</f>
        <v>-45557848.944212221</v>
      </c>
      <c r="AE20" s="44">
        <f>AC20/G29</f>
        <v>-2.3725316663172492E-2</v>
      </c>
      <c r="AF20" s="10"/>
    </row>
    <row r="21" spans="1:32" s="19" customFormat="1" x14ac:dyDescent="0.25">
      <c r="A21" s="10"/>
      <c r="B21" s="35" t="s">
        <v>96</v>
      </c>
      <c r="C21" s="38"/>
      <c r="D21" s="10" t="s">
        <v>63</v>
      </c>
      <c r="E21" s="80">
        <v>-1.4200000000000001E-2</v>
      </c>
      <c r="F21" s="10">
        <f>MATCH($D21,FAC_TOTALS_APTA!$A$2:$BO$2,)</f>
        <v>19</v>
      </c>
      <c r="G21" s="45">
        <f>VLOOKUP(G11,FAC_TOTALS_APTA!$A$4:$BO$120,$F21,FALSE)</f>
        <v>4.9166577429874998</v>
      </c>
      <c r="H21" s="45">
        <f>VLOOKUP(H11,FAC_TOTALS_APTA!$A$4:$BO$120,$F21,FALSE)</f>
        <v>6.1529232770812099</v>
      </c>
      <c r="I21" s="41">
        <f t="shared" si="1"/>
        <v>0.25144429381055922</v>
      </c>
      <c r="J21" s="42" t="str">
        <f t="shared" si="2"/>
        <v/>
      </c>
      <c r="K21" s="42" t="str">
        <f t="shared" si="3"/>
        <v>JTW_HOME_PCT_FAC</v>
      </c>
      <c r="L21" s="10">
        <f>MATCH($K21,FAC_TOTALS_APTA!$A$2:$BM$2,)</f>
        <v>32</v>
      </c>
      <c r="M21" s="39">
        <f>IF(M11=0,0,VLOOKUP(M11,FAC_TOTALS_APTA!$A$4:$BO$120,$L21,FALSE))</f>
        <v>-242307.74607329399</v>
      </c>
      <c r="N21" s="39">
        <f>IF(N11=0,0,VLOOKUP(N11,FAC_TOTALS_APTA!$A$4:$BO$120,$L21,FALSE))</f>
        <v>-5285037.3276066501</v>
      </c>
      <c r="O21" s="39">
        <f>IF(O11=0,0,VLOOKUP(O11,FAC_TOTALS_APTA!$A$4:$BO$120,$L21,FALSE))</f>
        <v>-2538503.0828347602</v>
      </c>
      <c r="P21" s="39">
        <f>IF(P11=0,0,VLOOKUP(P11,FAC_TOTALS_APTA!$A$4:$BO$120,$L21,FALSE))</f>
        <v>-13986541.289185699</v>
      </c>
      <c r="Q21" s="39">
        <f>IF(Q11=0,0,VLOOKUP(Q11,FAC_TOTALS_APTA!$A$4:$BO$120,$L21,FALSE))</f>
        <v>-4037072.9562412901</v>
      </c>
      <c r="R21" s="39">
        <f>IF(R11=0,0,VLOOKUP(R11,FAC_TOTALS_APTA!$A$4:$BO$120,$L21,FALSE))</f>
        <v>-6126867.6894867597</v>
      </c>
      <c r="S21" s="39">
        <f>IF(S11=0,0,VLOOKUP(S11,FAC_TOTALS_APTA!$A$4:$BO$120,$L21,FALSE))</f>
        <v>0</v>
      </c>
      <c r="T21" s="39">
        <f>IF(T11=0,0,VLOOKUP(T11,FAC_TOTALS_APTA!$A$4:$BO$120,$L21,FALSE))</f>
        <v>0</v>
      </c>
      <c r="U21" s="39">
        <f>IF(U11=0,0,VLOOKUP(U11,FAC_TOTALS_APTA!$A$4:$BO$120,$L21,FALSE))</f>
        <v>0</v>
      </c>
      <c r="V21" s="39">
        <f>IF(V11=0,0,VLOOKUP(V11,FAC_TOTALS_APTA!$A$4:$BO$120,$L21,FALSE))</f>
        <v>0</v>
      </c>
      <c r="W21" s="39">
        <f>IF(W11=0,0,VLOOKUP(W11,FAC_TOTALS_APTA!$A$4:$BO$120,$L21,FALSE))</f>
        <v>0</v>
      </c>
      <c r="X21" s="39">
        <f>IF(X11=0,0,VLOOKUP(X11,FAC_TOTALS_APTA!$A$4:$BO$120,$L21,FALSE))</f>
        <v>0</v>
      </c>
      <c r="Y21" s="39">
        <f>IF(Y11=0,0,VLOOKUP(Y11,FAC_TOTALS_APTA!$A$4:$BO$120,$L21,FALSE))</f>
        <v>0</v>
      </c>
      <c r="Z21" s="39">
        <f>IF(Z11=0,0,VLOOKUP(Z11,FAC_TOTALS_APTA!$A$4:$BO$120,$L21,FALSE))</f>
        <v>0</v>
      </c>
      <c r="AA21" s="39">
        <f>IF(AA11=0,0,VLOOKUP(AA11,FAC_TOTALS_APTA!$A$4:$BO$120,$L21,FALSE))</f>
        <v>0</v>
      </c>
      <c r="AB21" s="39">
        <f>IF(AB11=0,0,VLOOKUP(AB11,FAC_TOTALS_APTA!$A$4:$BO$120,$L21,FALSE))</f>
        <v>0</v>
      </c>
      <c r="AC21" s="43">
        <f t="shared" si="4"/>
        <v>-32216330.091428455</v>
      </c>
      <c r="AD21" s="43">
        <f>AE21*G31</f>
        <v>-31960404.47104283</v>
      </c>
      <c r="AE21" s="44">
        <f>AC21/G29</f>
        <v>-1.6644129043210623E-2</v>
      </c>
      <c r="AF21" s="10"/>
    </row>
    <row r="22" spans="1:32" s="19" customFormat="1" x14ac:dyDescent="0.25">
      <c r="A22" s="10"/>
      <c r="B22" s="35" t="s">
        <v>97</v>
      </c>
      <c r="C22" s="38"/>
      <c r="D22" s="10" t="s">
        <v>64</v>
      </c>
      <c r="E22" s="80">
        <v>-2.1100000000000001E-2</v>
      </c>
      <c r="F22" s="10">
        <f>MATCH($D22,FAC_TOTALS_APTA!$A$2:$BO$2,)</f>
        <v>20</v>
      </c>
      <c r="G22" s="45">
        <f>VLOOKUP(G11,FAC_TOTALS_APTA!$A$4:$BO$120,$F22,FALSE)</f>
        <v>0.61082127658296004</v>
      </c>
      <c r="H22" s="45">
        <f>VLOOKUP(H11,FAC_TOTALS_APTA!$A$4:$BO$120,$F22,FALSE)</f>
        <v>6.1793025560601498</v>
      </c>
      <c r="I22" s="41">
        <f t="shared" si="1"/>
        <v>9.1163839456088329</v>
      </c>
      <c r="J22" s="42" t="str">
        <f t="shared" si="2"/>
        <v/>
      </c>
      <c r="K22" s="42" t="str">
        <f t="shared" si="3"/>
        <v>YEARS_SINCE_TNC_BUS_FAC</v>
      </c>
      <c r="L22" s="10">
        <f>MATCH($K22,FAC_TOTALS_APTA!$A$2:$BM$2,)</f>
        <v>33</v>
      </c>
      <c r="M22" s="39">
        <f>IF(M11=0,0,VLOOKUP(M11,FAC_TOTALS_APTA!$A$4:$BO$120,$L22,FALSE))</f>
        <v>-30315304.170774899</v>
      </c>
      <c r="N22" s="39">
        <f>IF(N11=0,0,VLOOKUP(N11,FAC_TOTALS_APTA!$A$4:$BO$120,$L22,FALSE))</f>
        <v>-33391734.314078499</v>
      </c>
      <c r="O22" s="39">
        <f>IF(O11=0,0,VLOOKUP(O11,FAC_TOTALS_APTA!$A$4:$BO$120,$L22,FALSE))</f>
        <v>-39810293.474207498</v>
      </c>
      <c r="P22" s="39">
        <f>IF(P11=0,0,VLOOKUP(P11,FAC_TOTALS_APTA!$A$4:$BO$120,$L22,FALSE))</f>
        <v>-39109599.853106499</v>
      </c>
      <c r="Q22" s="39">
        <f>IF(Q11=0,0,VLOOKUP(Q11,FAC_TOTALS_APTA!$A$4:$BO$120,$L22,FALSE))</f>
        <v>-37356997.124314897</v>
      </c>
      <c r="R22" s="39">
        <f>IF(R11=0,0,VLOOKUP(R11,FAC_TOTALS_APTA!$A$4:$BO$120,$L22,FALSE))</f>
        <v>-35883156.401773997</v>
      </c>
      <c r="S22" s="39">
        <f>IF(S11=0,0,VLOOKUP(S11,FAC_TOTALS_APTA!$A$4:$BO$120,$L22,FALSE))</f>
        <v>0</v>
      </c>
      <c r="T22" s="39">
        <f>IF(T11=0,0,VLOOKUP(T11,FAC_TOTALS_APTA!$A$4:$BO$120,$L22,FALSE))</f>
        <v>0</v>
      </c>
      <c r="U22" s="39">
        <f>IF(U11=0,0,VLOOKUP(U11,FAC_TOTALS_APTA!$A$4:$BO$120,$L22,FALSE))</f>
        <v>0</v>
      </c>
      <c r="V22" s="39">
        <f>IF(V11=0,0,VLOOKUP(V11,FAC_TOTALS_APTA!$A$4:$BO$120,$L22,FALSE))</f>
        <v>0</v>
      </c>
      <c r="W22" s="39">
        <f>IF(W11=0,0,VLOOKUP(W11,FAC_TOTALS_APTA!$A$4:$BO$120,$L22,FALSE))</f>
        <v>0</v>
      </c>
      <c r="X22" s="39">
        <f>IF(X11=0,0,VLOOKUP(X11,FAC_TOTALS_APTA!$A$4:$BO$120,$L22,FALSE))</f>
        <v>0</v>
      </c>
      <c r="Y22" s="39">
        <f>IF(Y11=0,0,VLOOKUP(Y11,FAC_TOTALS_APTA!$A$4:$BO$120,$L22,FALSE))</f>
        <v>0</v>
      </c>
      <c r="Z22" s="39">
        <f>IF(Z11=0,0,VLOOKUP(Z11,FAC_TOTALS_APTA!$A$4:$BO$120,$L22,FALSE))</f>
        <v>0</v>
      </c>
      <c r="AA22" s="39">
        <f>IF(AA11=0,0,VLOOKUP(AA11,FAC_TOTALS_APTA!$A$4:$BO$120,$L22,FALSE))</f>
        <v>0</v>
      </c>
      <c r="AB22" s="39">
        <f>IF(AB11=0,0,VLOOKUP(AB11,FAC_TOTALS_APTA!$A$4:$BO$120,$L22,FALSE))</f>
        <v>0</v>
      </c>
      <c r="AC22" s="43">
        <f t="shared" si="4"/>
        <v>-215867085.3382563</v>
      </c>
      <c r="AD22" s="43">
        <f>AE22*G31</f>
        <v>-214152243.28209272</v>
      </c>
      <c r="AE22" s="44">
        <f>AC22/G29</f>
        <v>-0.11152479547965762</v>
      </c>
      <c r="AF22" s="10"/>
    </row>
    <row r="23" spans="1:32" s="19" customFormat="1" hidden="1" x14ac:dyDescent="0.25">
      <c r="A23" s="10"/>
      <c r="B23" s="35" t="s">
        <v>97</v>
      </c>
      <c r="C23" s="38"/>
      <c r="D23" s="10" t="s">
        <v>65</v>
      </c>
      <c r="E23" s="80">
        <v>8.3000000000000001E-3</v>
      </c>
      <c r="F23" s="10">
        <f>MATCH($D23,FAC_TOTALS_APTA!$A$2:$BO$2,)</f>
        <v>21</v>
      </c>
      <c r="G23" s="45">
        <f>VLOOKUP(G11,FAC_TOTALS_APTA!$A$4:$BO$120,$F23,FALSE)</f>
        <v>0</v>
      </c>
      <c r="H23" s="45">
        <f>VLOOKUP(H11,FAC_TOTALS_APTA!$A$4:$BO$120,$F23,FALSE)</f>
        <v>0</v>
      </c>
      <c r="I23" s="41" t="str">
        <f t="shared" si="1"/>
        <v>-</v>
      </c>
      <c r="J23" s="42" t="str">
        <f t="shared" si="2"/>
        <v/>
      </c>
      <c r="K23" s="42" t="str">
        <f t="shared" si="3"/>
        <v>YEARS_SINCE_TNC_RAIL_FAC</v>
      </c>
      <c r="L23" s="10">
        <f>MATCH($K23,FAC_TOTALS_APTA!$A$2:$BM$2,)</f>
        <v>34</v>
      </c>
      <c r="M23" s="39">
        <f>IF(M11=0,0,VLOOKUP(M11,FAC_TOTALS_APTA!$A$4:$BO$120,$L23,FALSE))</f>
        <v>0</v>
      </c>
      <c r="N23" s="39">
        <f>IF(N11=0,0,VLOOKUP(N11,FAC_TOTALS_APTA!$A$4:$BO$120,$L23,FALSE))</f>
        <v>0</v>
      </c>
      <c r="O23" s="39">
        <f>IF(O11=0,0,VLOOKUP(O11,FAC_TOTALS_APTA!$A$4:$BO$120,$L23,FALSE))</f>
        <v>0</v>
      </c>
      <c r="P23" s="39">
        <f>IF(P11=0,0,VLOOKUP(P11,FAC_TOTALS_APTA!$A$4:$BO$120,$L23,FALSE))</f>
        <v>0</v>
      </c>
      <c r="Q23" s="39">
        <f>IF(Q11=0,0,VLOOKUP(Q11,FAC_TOTALS_APTA!$A$4:$BO$120,$L23,FALSE))</f>
        <v>0</v>
      </c>
      <c r="R23" s="39">
        <f>IF(R11=0,0,VLOOKUP(R11,FAC_TOTALS_APTA!$A$4:$BO$120,$L23,FALSE))</f>
        <v>0</v>
      </c>
      <c r="S23" s="39">
        <f>IF(S11=0,0,VLOOKUP(S11,FAC_TOTALS_APTA!$A$4:$BO$120,$L23,FALSE))</f>
        <v>0</v>
      </c>
      <c r="T23" s="39">
        <f>IF(T11=0,0,VLOOKUP(T11,FAC_TOTALS_APTA!$A$4:$BO$120,$L23,FALSE))</f>
        <v>0</v>
      </c>
      <c r="U23" s="39">
        <f>IF(U11=0,0,VLOOKUP(U11,FAC_TOTALS_APTA!$A$4:$BO$120,$L23,FALSE))</f>
        <v>0</v>
      </c>
      <c r="V23" s="39">
        <f>IF(V11=0,0,VLOOKUP(V11,FAC_TOTALS_APTA!$A$4:$BO$120,$L23,FALSE))</f>
        <v>0</v>
      </c>
      <c r="W23" s="39">
        <f>IF(W11=0,0,VLOOKUP(W11,FAC_TOTALS_APTA!$A$4:$BO$120,$L23,FALSE))</f>
        <v>0</v>
      </c>
      <c r="X23" s="39">
        <f>IF(X11=0,0,VLOOKUP(X11,FAC_TOTALS_APTA!$A$4:$BO$120,$L23,FALSE))</f>
        <v>0</v>
      </c>
      <c r="Y23" s="39">
        <f>IF(Y11=0,0,VLOOKUP(Y11,FAC_TOTALS_APTA!$A$4:$BO$120,$L23,FALSE))</f>
        <v>0</v>
      </c>
      <c r="Z23" s="39">
        <f>IF(Z11=0,0,VLOOKUP(Z11,FAC_TOTALS_APTA!$A$4:$BO$120,$L23,FALSE))</f>
        <v>0</v>
      </c>
      <c r="AA23" s="39">
        <f>IF(AA11=0,0,VLOOKUP(AA11,FAC_TOTALS_APTA!$A$4:$BO$120,$L23,FALSE))</f>
        <v>0</v>
      </c>
      <c r="AB23" s="39">
        <f>IF(AB11=0,0,VLOOKUP(AB11,FAC_TOTALS_APTA!$A$4:$BO$120,$L23,FALSE))</f>
        <v>0</v>
      </c>
      <c r="AC23" s="43">
        <f t="shared" si="4"/>
        <v>0</v>
      </c>
      <c r="AD23" s="43">
        <f>AE23*G31</f>
        <v>0</v>
      </c>
      <c r="AE23" s="44">
        <f>AC23/G29</f>
        <v>0</v>
      </c>
      <c r="AF23" s="10"/>
    </row>
    <row r="24" spans="1:32" s="19" customFormat="1" x14ac:dyDescent="0.25">
      <c r="A24" s="10"/>
      <c r="B24" s="35" t="s">
        <v>98</v>
      </c>
      <c r="C24" s="38"/>
      <c r="D24" s="10" t="s">
        <v>90</v>
      </c>
      <c r="E24" s="80">
        <v>7.7000000000000002E-3</v>
      </c>
      <c r="F24" s="10">
        <f>MATCH($D24,FAC_TOTALS_APTA!$A$2:$BO$2,)</f>
        <v>22</v>
      </c>
      <c r="G24" s="45">
        <f>VLOOKUP(G11,FAC_TOTALS_APTA!$A$4:$BO$120,$F24,FALSE)</f>
        <v>0.26669415367909599</v>
      </c>
      <c r="H24" s="45">
        <f>VLOOKUP(H11,FAC_TOTALS_APTA!$A$4:$BO$120,$F24,FALSE)</f>
        <v>1</v>
      </c>
      <c r="I24" s="41">
        <f t="shared" si="1"/>
        <v>2.7496135037263172</v>
      </c>
      <c r="J24" s="42" t="str">
        <f t="shared" si="2"/>
        <v/>
      </c>
      <c r="K24" s="42" t="str">
        <f t="shared" si="3"/>
        <v>BIKE_SHARE_FAC</v>
      </c>
      <c r="L24" s="10">
        <f>MATCH($K24,FAC_TOTALS_APTA!$A$2:$BM$2,)</f>
        <v>35</v>
      </c>
      <c r="M24" s="39">
        <f>IF(M11=0,0,VLOOKUP(M11,FAC_TOTALS_APTA!$A$4:$BO$120,$L24,FALSE))</f>
        <v>0</v>
      </c>
      <c r="N24" s="39">
        <f>IF(N11=0,0,VLOOKUP(N11,FAC_TOTALS_APTA!$A$4:$BO$120,$L24,FALSE))</f>
        <v>4402392.3869186798</v>
      </c>
      <c r="O24" s="39">
        <f>IF(O11=0,0,VLOOKUP(O11,FAC_TOTALS_APTA!$A$4:$BO$120,$L24,FALSE))</f>
        <v>4831318.8058899902</v>
      </c>
      <c r="P24" s="39">
        <f>IF(P11=0,0,VLOOKUP(P11,FAC_TOTALS_APTA!$A$4:$BO$120,$L24,FALSE))</f>
        <v>1151952.3902280601</v>
      </c>
      <c r="Q24" s="39">
        <f>IF(Q11=0,0,VLOOKUP(Q11,FAC_TOTALS_APTA!$A$4:$BO$120,$L24,FALSE))</f>
        <v>0</v>
      </c>
      <c r="R24" s="39">
        <f>IF(R11=0,0,VLOOKUP(R11,FAC_TOTALS_APTA!$A$4:$BO$120,$L24,FALSE))</f>
        <v>222983.16175988701</v>
      </c>
      <c r="S24" s="39">
        <f>IF(S11=0,0,VLOOKUP(S11,FAC_TOTALS_APTA!$A$4:$BO$120,$L24,FALSE))</f>
        <v>0</v>
      </c>
      <c r="T24" s="39">
        <f>IF(T11=0,0,VLOOKUP(T11,FAC_TOTALS_APTA!$A$4:$BO$120,$L24,FALSE))</f>
        <v>0</v>
      </c>
      <c r="U24" s="39">
        <f>IF(U11=0,0,VLOOKUP(U11,FAC_TOTALS_APTA!$A$4:$BO$120,$L24,FALSE))</f>
        <v>0</v>
      </c>
      <c r="V24" s="39">
        <f>IF(V11=0,0,VLOOKUP(V11,FAC_TOTALS_APTA!$A$4:$BO$120,$L24,FALSE))</f>
        <v>0</v>
      </c>
      <c r="W24" s="39">
        <f>IF(W11=0,0,VLOOKUP(W11,FAC_TOTALS_APTA!$A$4:$BO$120,$L24,FALSE))</f>
        <v>0</v>
      </c>
      <c r="X24" s="39">
        <f>IF(X11=0,0,VLOOKUP(X11,FAC_TOTALS_APTA!$A$4:$BO$120,$L24,FALSE))</f>
        <v>0</v>
      </c>
      <c r="Y24" s="39">
        <f>IF(Y11=0,0,VLOOKUP(Y11,FAC_TOTALS_APTA!$A$4:$BO$120,$L24,FALSE))</f>
        <v>0</v>
      </c>
      <c r="Z24" s="39">
        <f>IF(Z11=0,0,VLOOKUP(Z11,FAC_TOTALS_APTA!$A$4:$BO$120,$L24,FALSE))</f>
        <v>0</v>
      </c>
      <c r="AA24" s="39">
        <f>IF(AA11=0,0,VLOOKUP(AA11,FAC_TOTALS_APTA!$A$4:$BO$120,$L24,FALSE))</f>
        <v>0</v>
      </c>
      <c r="AB24" s="39">
        <f>IF(AB11=0,0,VLOOKUP(AB11,FAC_TOTALS_APTA!$A$4:$BO$120,$L24,FALSE))</f>
        <v>0</v>
      </c>
      <c r="AC24" s="43">
        <f t="shared" si="4"/>
        <v>10608646.744796615</v>
      </c>
      <c r="AD24" s="43">
        <f>AE24*G31</f>
        <v>10524371.95335051</v>
      </c>
      <c r="AE24" s="44">
        <f>AC24/G29</f>
        <v>5.480813143307413E-3</v>
      </c>
      <c r="AF24" s="10"/>
    </row>
    <row r="25" spans="1:32" s="19" customFormat="1" x14ac:dyDescent="0.25">
      <c r="A25" s="10"/>
      <c r="B25" s="14" t="s">
        <v>99</v>
      </c>
      <c r="C25" s="37"/>
      <c r="D25" s="11" t="s">
        <v>91</v>
      </c>
      <c r="E25" s="81">
        <v>-3.6999999999999998E-2</v>
      </c>
      <c r="F25" s="11">
        <f>MATCH($D25,FAC_TOTALS_APTA!$A$2:$BO$2,)</f>
        <v>23</v>
      </c>
      <c r="G25" s="48">
        <f>VLOOKUP(G11,FAC_TOTALS_APTA!$A$4:$BO$120,$F25,FALSE)</f>
        <v>0</v>
      </c>
      <c r="H25" s="48">
        <f>VLOOKUP(H11,FAC_TOTALS_APTA!$A$4:$BO$120,$F25,FALSE)</f>
        <v>0.64420403846927698</v>
      </c>
      <c r="I25" s="49" t="str">
        <f t="shared" si="1"/>
        <v>-</v>
      </c>
      <c r="J25" s="50" t="str">
        <f t="shared" si="2"/>
        <v/>
      </c>
      <c r="K25" s="50" t="str">
        <f t="shared" si="3"/>
        <v>scooter_flag_FAC</v>
      </c>
      <c r="L25" s="11">
        <f>MATCH($K25,FAC_TOTALS_APTA!$A$2:$BM$2,)</f>
        <v>36</v>
      </c>
      <c r="M25" s="51">
        <f>IF(M11=0,0,VLOOKUP(M11,FAC_TOTALS_APTA!$A$4:$BO$120,$L25,FALSE))</f>
        <v>0</v>
      </c>
      <c r="N25" s="51">
        <f>IF(N11=0,0,VLOOKUP(N11,FAC_TOTALS_APTA!$A$4:$BO$120,$L25,FALSE))</f>
        <v>0</v>
      </c>
      <c r="O25" s="51">
        <f>IF(O11=0,0,VLOOKUP(O11,FAC_TOTALS_APTA!$A$4:$BO$120,$L25,FALSE))</f>
        <v>0</v>
      </c>
      <c r="P25" s="51">
        <f>IF(P11=0,0,VLOOKUP(P11,FAC_TOTALS_APTA!$A$4:$BO$120,$L25,FALSE))</f>
        <v>0</v>
      </c>
      <c r="Q25" s="51">
        <f>IF(Q11=0,0,VLOOKUP(Q11,FAC_TOTALS_APTA!$A$4:$BO$120,$L25,FALSE))</f>
        <v>0</v>
      </c>
      <c r="R25" s="51">
        <f>IF(R11=0,0,VLOOKUP(R11,FAC_TOTALS_APTA!$A$4:$BO$120,$L25,FALSE))</f>
        <v>-41250005.431223102</v>
      </c>
      <c r="S25" s="51">
        <f>IF(S11=0,0,VLOOKUP(S11,FAC_TOTALS_APTA!$A$4:$BO$120,$L25,FALSE))</f>
        <v>0</v>
      </c>
      <c r="T25" s="51">
        <f>IF(T11=0,0,VLOOKUP(T11,FAC_TOTALS_APTA!$A$4:$BO$120,$L25,FALSE))</f>
        <v>0</v>
      </c>
      <c r="U25" s="51">
        <f>IF(U11=0,0,VLOOKUP(U11,FAC_TOTALS_APTA!$A$4:$BO$120,$L25,FALSE))</f>
        <v>0</v>
      </c>
      <c r="V25" s="51">
        <f>IF(V11=0,0,VLOOKUP(V11,FAC_TOTALS_APTA!$A$4:$BO$120,$L25,FALSE))</f>
        <v>0</v>
      </c>
      <c r="W25" s="51">
        <f>IF(W11=0,0,VLOOKUP(W11,FAC_TOTALS_APTA!$A$4:$BO$120,$L25,FALSE))</f>
        <v>0</v>
      </c>
      <c r="X25" s="51">
        <f>IF(X11=0,0,VLOOKUP(X11,FAC_TOTALS_APTA!$A$4:$BO$120,$L25,FALSE))</f>
        <v>0</v>
      </c>
      <c r="Y25" s="51">
        <f>IF(Y11=0,0,VLOOKUP(Y11,FAC_TOTALS_APTA!$A$4:$BO$120,$L25,FALSE))</f>
        <v>0</v>
      </c>
      <c r="Z25" s="51">
        <f>IF(Z11=0,0,VLOOKUP(Z11,FAC_TOTALS_APTA!$A$4:$BO$120,$L25,FALSE))</f>
        <v>0</v>
      </c>
      <c r="AA25" s="51">
        <f>IF(AA11=0,0,VLOOKUP(AA11,FAC_TOTALS_APTA!$A$4:$BO$120,$L25,FALSE))</f>
        <v>0</v>
      </c>
      <c r="AB25" s="51">
        <f>IF(AB11=0,0,VLOOKUP(AB11,FAC_TOTALS_APTA!$A$4:$BO$120,$L25,FALSE))</f>
        <v>0</v>
      </c>
      <c r="AC25" s="52">
        <f t="shared" si="4"/>
        <v>-41250005.431223102</v>
      </c>
      <c r="AD25" s="52">
        <f>AE25*G31</f>
        <v>-40922316.547947571</v>
      </c>
      <c r="AE25" s="53">
        <f>AC25/G29</f>
        <v>-2.1311254617827707E-2</v>
      </c>
      <c r="AF25" s="10"/>
    </row>
    <row r="26" spans="1:32" s="19" customFormat="1" x14ac:dyDescent="0.25">
      <c r="A26" s="10"/>
      <c r="B26" s="54" t="s">
        <v>107</v>
      </c>
      <c r="C26" s="55"/>
      <c r="D26" s="54" t="s">
        <v>94</v>
      </c>
      <c r="E26" s="56"/>
      <c r="F26" s="57"/>
      <c r="G26" s="58"/>
      <c r="H26" s="58"/>
      <c r="I26" s="59"/>
      <c r="J26" s="60"/>
      <c r="K26" s="60" t="str">
        <f t="shared" ref="K26" si="5">CONCATENATE(D26,J26,"_FAC")</f>
        <v>New_Reporter_FAC</v>
      </c>
      <c r="L26" s="57">
        <f>MATCH($K26,FAC_TOTALS_APTA!$A$2:$BM$2,)</f>
        <v>40</v>
      </c>
      <c r="M26" s="58">
        <f>IF(M11=0,0,VLOOKUP(M11,FAC_TOTALS_APTA!$A$4:$BO$120,$L26,FALSE))</f>
        <v>0</v>
      </c>
      <c r="N26" s="58">
        <f>IF(N11=0,0,VLOOKUP(N11,FAC_TOTALS_APTA!$A$4:$BO$120,$L26,FALSE))</f>
        <v>0</v>
      </c>
      <c r="O26" s="58">
        <f>IF(O11=0,0,VLOOKUP(O11,FAC_TOTALS_APTA!$A$4:$BO$120,$L26,FALSE))</f>
        <v>0</v>
      </c>
      <c r="P26" s="58">
        <f>IF(P11=0,0,VLOOKUP(P11,FAC_TOTALS_APTA!$A$4:$BO$120,$L26,FALSE))</f>
        <v>0</v>
      </c>
      <c r="Q26" s="58">
        <f>IF(Q11=0,0,VLOOKUP(Q11,FAC_TOTALS_APTA!$A$4:$BO$120,$L26,FALSE))</f>
        <v>0</v>
      </c>
      <c r="R26" s="58">
        <f>IF(R11=0,0,VLOOKUP(R11,FAC_TOTALS_APTA!$A$4:$BO$120,$L26,FALSE))</f>
        <v>0</v>
      </c>
      <c r="S26" s="58">
        <f>IF(S11=0,0,VLOOKUP(S11,FAC_TOTALS_APTA!$A$4:$BO$120,$L26,FALSE))</f>
        <v>0</v>
      </c>
      <c r="T26" s="58">
        <f>IF(T11=0,0,VLOOKUP(T11,FAC_TOTALS_APTA!$A$4:$BO$120,$L26,FALSE))</f>
        <v>0</v>
      </c>
      <c r="U26" s="58">
        <f>IF(U11=0,0,VLOOKUP(U11,FAC_TOTALS_APTA!$A$4:$BO$120,$L26,FALSE))</f>
        <v>0</v>
      </c>
      <c r="V26" s="58">
        <f>IF(V11=0,0,VLOOKUP(V11,FAC_TOTALS_APTA!$A$4:$BO$120,$L26,FALSE))</f>
        <v>0</v>
      </c>
      <c r="W26" s="58">
        <f>IF(W11=0,0,VLOOKUP(W11,FAC_TOTALS_APTA!$A$4:$BO$120,$L26,FALSE))</f>
        <v>0</v>
      </c>
      <c r="X26" s="58">
        <f>IF(X11=0,0,VLOOKUP(X11,FAC_TOTALS_APTA!$A$4:$BO$120,$L26,FALSE))</f>
        <v>0</v>
      </c>
      <c r="Y26" s="58">
        <f>IF(Y11=0,0,VLOOKUP(Y11,FAC_TOTALS_APTA!$A$4:$BO$120,$L26,FALSE))</f>
        <v>0</v>
      </c>
      <c r="Z26" s="58">
        <f>IF(Z11=0,0,VLOOKUP(Z11,FAC_TOTALS_APTA!$A$4:$BO$120,$L26,FALSE))</f>
        <v>0</v>
      </c>
      <c r="AA26" s="58">
        <f>IF(AA11=0,0,VLOOKUP(AA11,FAC_TOTALS_APTA!$A$4:$BO$120,$L26,FALSE))</f>
        <v>0</v>
      </c>
      <c r="AB26" s="58">
        <f>IF(AB11=0,0,VLOOKUP(AB11,FAC_TOTALS_APTA!$A$4:$BO$120,$L26,FALSE))</f>
        <v>0</v>
      </c>
      <c r="AC26" s="61">
        <f>SUM(M26:AB26)</f>
        <v>0</v>
      </c>
      <c r="AD26" s="61">
        <f>AC26</f>
        <v>0</v>
      </c>
      <c r="AE26" s="62">
        <f>AC26/G31</f>
        <v>0</v>
      </c>
      <c r="AF26" s="10"/>
    </row>
    <row r="27" spans="1:32" s="19" customFormat="1" hidden="1" x14ac:dyDescent="0.25">
      <c r="A27" s="10"/>
      <c r="B27" s="35"/>
      <c r="C27" s="10"/>
      <c r="D27" s="10"/>
      <c r="E27" s="10"/>
      <c r="F27" s="10"/>
      <c r="G27" s="10"/>
      <c r="H27" s="10"/>
      <c r="I27" s="63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43"/>
      <c r="AE27" s="10"/>
      <c r="AF27" s="10"/>
    </row>
    <row r="28" spans="1:32" s="19" customFormat="1" x14ac:dyDescent="0.25">
      <c r="A28" s="10"/>
      <c r="B28" s="35" t="s">
        <v>58</v>
      </c>
      <c r="C28" s="38"/>
      <c r="D28" s="10"/>
      <c r="E28" s="40"/>
      <c r="F28" s="10"/>
      <c r="G28" s="39"/>
      <c r="H28" s="39"/>
      <c r="I28" s="41"/>
      <c r="J28" s="42"/>
      <c r="K28" s="50"/>
      <c r="L28" s="11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43">
        <f>SUM(AC13:AC26)</f>
        <v>-289359534.84930319</v>
      </c>
      <c r="AD28" s="43">
        <f>SUM(AD13:AD26)</f>
        <v>-287060870.84068888</v>
      </c>
      <c r="AE28" s="44">
        <f>AC28/G31</f>
        <v>-0.1506907536880136</v>
      </c>
      <c r="AF28" s="10"/>
    </row>
    <row r="29" spans="1:32" s="19" customFormat="1" hidden="1" x14ac:dyDescent="0.25">
      <c r="A29" s="10"/>
      <c r="B29" s="12" t="s">
        <v>30</v>
      </c>
      <c r="C29" s="64"/>
      <c r="D29" s="13" t="s">
        <v>7</v>
      </c>
      <c r="E29" s="65"/>
      <c r="F29" s="13">
        <f>MATCH($D29,FAC_TOTALS_APTA!$A$2:$BM$2,)</f>
        <v>9</v>
      </c>
      <c r="G29" s="66">
        <f>VLOOKUP(G11,FAC_TOTALS_APTA!$A$4:$BO$120,$F29,FALSE)</f>
        <v>1935597231.17924</v>
      </c>
      <c r="H29" s="66">
        <f>VLOOKUP(H11,FAC_TOTALS_APTA!$A$4:$BM$120,$F29,FALSE)</f>
        <v>1652972173.0540299</v>
      </c>
      <c r="I29" s="67">
        <f t="shared" ref="I29:I31" si="6">H29/G29-1</f>
        <v>-0.14601439471631406</v>
      </c>
      <c r="J29" s="68"/>
      <c r="K29" s="50"/>
      <c r="L29" s="11"/>
      <c r="M29" s="69">
        <f t="shared" ref="M29:AB29" si="7">SUM(M13:M19)</f>
        <v>13098783.635743795</v>
      </c>
      <c r="N29" s="69">
        <f t="shared" si="7"/>
        <v>-2988803.3168909699</v>
      </c>
      <c r="O29" s="69">
        <f t="shared" si="7"/>
        <v>-60114919.418831237</v>
      </c>
      <c r="P29" s="69">
        <f t="shared" si="7"/>
        <v>-18266950.069800213</v>
      </c>
      <c r="Q29" s="69">
        <f t="shared" si="7"/>
        <v>55670796.86288704</v>
      </c>
      <c r="R29" s="69">
        <f t="shared" si="7"/>
        <v>47888988.815787047</v>
      </c>
      <c r="S29" s="69">
        <f t="shared" si="7"/>
        <v>0</v>
      </c>
      <c r="T29" s="69">
        <f t="shared" si="7"/>
        <v>0</v>
      </c>
      <c r="U29" s="69">
        <f t="shared" si="7"/>
        <v>0</v>
      </c>
      <c r="V29" s="69">
        <f t="shared" si="7"/>
        <v>0</v>
      </c>
      <c r="W29" s="69">
        <f t="shared" si="7"/>
        <v>0</v>
      </c>
      <c r="X29" s="69">
        <f t="shared" si="7"/>
        <v>0</v>
      </c>
      <c r="Y29" s="69">
        <f t="shared" si="7"/>
        <v>0</v>
      </c>
      <c r="Z29" s="69">
        <f t="shared" si="7"/>
        <v>0</v>
      </c>
      <c r="AA29" s="69">
        <f t="shared" si="7"/>
        <v>0</v>
      </c>
      <c r="AB29" s="69">
        <f t="shared" si="7"/>
        <v>0</v>
      </c>
      <c r="AC29" s="70"/>
      <c r="AD29" s="70"/>
      <c r="AE29" s="71"/>
      <c r="AF29" s="10"/>
    </row>
    <row r="30" spans="1:32" s="19" customFormat="1" ht="13.5" thickBot="1" x14ac:dyDescent="0.3">
      <c r="A30" s="10"/>
      <c r="B30" s="15" t="s">
        <v>61</v>
      </c>
      <c r="C30" s="153"/>
      <c r="D30" s="33"/>
      <c r="E30" s="154"/>
      <c r="F30" s="33"/>
      <c r="G30" s="73"/>
      <c r="H30" s="73"/>
      <c r="I30" s="74"/>
      <c r="J30" s="75"/>
      <c r="K30" s="75"/>
      <c r="L30" s="33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76">
        <f>AC31-AC28</f>
        <v>39389236.999303043</v>
      </c>
      <c r="AD30" s="76"/>
      <c r="AE30" s="77">
        <f>AE31-AE28</f>
        <v>2.0512867542837265E-2</v>
      </c>
      <c r="AF30" s="10"/>
    </row>
    <row r="31" spans="1:32" ht="13.5" hidden="1" thickBot="1" x14ac:dyDescent="0.3">
      <c r="B31" s="15" t="s">
        <v>103</v>
      </c>
      <c r="C31" s="33"/>
      <c r="D31" s="33" t="s">
        <v>5</v>
      </c>
      <c r="E31" s="33"/>
      <c r="F31" s="33">
        <f>MATCH($D31,FAC_TOTALS_APTA!$A$2:$BM$2,)</f>
        <v>7</v>
      </c>
      <c r="G31" s="73">
        <f>VLOOKUP(G11,FAC_TOTALS_APTA!$A$4:$BM$120,$F31,FALSE)</f>
        <v>1920220901.19999</v>
      </c>
      <c r="H31" s="73">
        <f>VLOOKUP(H11,FAC_TOTALS_APTA!$A$4:$BM$120,$F31,FALSE)</f>
        <v>1670250603.3499899</v>
      </c>
      <c r="I31" s="74">
        <f t="shared" si="6"/>
        <v>-0.13017788614517634</v>
      </c>
      <c r="J31" s="75"/>
      <c r="K31" s="75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76">
        <f>H31-G31</f>
        <v>-249970297.85000014</v>
      </c>
      <c r="AD31" s="76"/>
      <c r="AE31" s="77">
        <f>I31</f>
        <v>-0.13017788614517634</v>
      </c>
    </row>
    <row r="32" spans="1:32" ht="14.25" thickTop="1" thickBot="1" x14ac:dyDescent="0.3">
      <c r="B32" s="140" t="s">
        <v>110</v>
      </c>
      <c r="C32" s="141"/>
      <c r="D32" s="141"/>
      <c r="E32" s="142"/>
      <c r="F32" s="141"/>
      <c r="G32" s="143"/>
      <c r="H32" s="143"/>
      <c r="I32" s="144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5">
        <f>AE31</f>
        <v>-0.13017788614517634</v>
      </c>
    </row>
    <row r="33" spans="1:32" ht="13.5" thickTop="1" x14ac:dyDescent="0.25"/>
    <row r="35" spans="1:32" x14ac:dyDescent="0.25">
      <c r="B35" s="21" t="s">
        <v>56</v>
      </c>
      <c r="C35" s="22"/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2" x14ac:dyDescent="0.25">
      <c r="B36" s="25" t="s">
        <v>23</v>
      </c>
      <c r="C36" s="26" t="s">
        <v>24</v>
      </c>
      <c r="D36" s="16"/>
      <c r="E36" s="10"/>
      <c r="F36" s="16"/>
      <c r="G36" s="16"/>
      <c r="H36" s="16"/>
      <c r="I36" s="27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2" x14ac:dyDescent="0.25">
      <c r="B37" s="25"/>
      <c r="C37" s="26"/>
      <c r="D37" s="16"/>
      <c r="E37" s="10"/>
      <c r="F37" s="16"/>
      <c r="G37" s="16"/>
      <c r="H37" s="16"/>
      <c r="I37" s="27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2" x14ac:dyDescent="0.25">
      <c r="B38" s="28" t="s">
        <v>59</v>
      </c>
      <c r="C38" s="29">
        <v>0</v>
      </c>
      <c r="D38" s="16"/>
      <c r="E38" s="10"/>
      <c r="F38" s="16"/>
      <c r="G38" s="16"/>
      <c r="H38" s="16"/>
      <c r="I38" s="27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2" ht="13.5" thickBot="1" x14ac:dyDescent="0.3">
      <c r="B39" s="30" t="s">
        <v>80</v>
      </c>
      <c r="C39" s="31">
        <v>2</v>
      </c>
      <c r="D39" s="32"/>
      <c r="E39" s="33"/>
      <c r="F39" s="32"/>
      <c r="G39" s="32"/>
      <c r="H39" s="32"/>
      <c r="I39" s="34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2" ht="13.5" thickTop="1" x14ac:dyDescent="0.25">
      <c r="B40" s="151"/>
      <c r="C40" s="152"/>
      <c r="D40" s="152"/>
      <c r="E40" s="152"/>
      <c r="F40" s="152"/>
      <c r="G40" s="167" t="s">
        <v>104</v>
      </c>
      <c r="H40" s="167"/>
      <c r="I40" s="16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167" t="s">
        <v>111</v>
      </c>
      <c r="AD40" s="167"/>
      <c r="AE40" s="167"/>
    </row>
    <row r="41" spans="1:32" x14ac:dyDescent="0.25">
      <c r="B41" s="14" t="s">
        <v>25</v>
      </c>
      <c r="C41" s="37" t="s">
        <v>26</v>
      </c>
      <c r="D41" s="11" t="s">
        <v>27</v>
      </c>
      <c r="E41" s="11" t="s">
        <v>57</v>
      </c>
      <c r="F41" s="11"/>
      <c r="G41" s="37">
        <f>$C$1</f>
        <v>2012</v>
      </c>
      <c r="H41" s="37">
        <f>$C$2</f>
        <v>2018</v>
      </c>
      <c r="I41" s="37" t="s">
        <v>53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 t="s">
        <v>109</v>
      </c>
      <c r="AD41" s="37" t="s">
        <v>55</v>
      </c>
      <c r="AE41" s="37" t="s">
        <v>53</v>
      </c>
    </row>
    <row r="42" spans="1:32" ht="12.95" hidden="1" customHeight="1" x14ac:dyDescent="0.25">
      <c r="B42" s="35"/>
      <c r="C42" s="38"/>
      <c r="D42" s="10"/>
      <c r="E42" s="10"/>
      <c r="F42" s="10"/>
      <c r="G42" s="10"/>
      <c r="H42" s="10"/>
      <c r="I42" s="38"/>
      <c r="J42" s="10"/>
      <c r="K42" s="10"/>
      <c r="L42" s="10"/>
      <c r="M42" s="10">
        <v>1</v>
      </c>
      <c r="N42" s="10">
        <v>2</v>
      </c>
      <c r="O42" s="10">
        <v>3</v>
      </c>
      <c r="P42" s="10">
        <v>4</v>
      </c>
      <c r="Q42" s="10">
        <v>5</v>
      </c>
      <c r="R42" s="10">
        <v>6</v>
      </c>
      <c r="S42" s="10">
        <v>7</v>
      </c>
      <c r="T42" s="10">
        <v>8</v>
      </c>
      <c r="U42" s="10">
        <v>9</v>
      </c>
      <c r="V42" s="10">
        <v>10</v>
      </c>
      <c r="W42" s="10">
        <v>11</v>
      </c>
      <c r="X42" s="10">
        <v>12</v>
      </c>
      <c r="Y42" s="10">
        <v>13</v>
      </c>
      <c r="Z42" s="10">
        <v>14</v>
      </c>
      <c r="AA42" s="10">
        <v>15</v>
      </c>
      <c r="AB42" s="10">
        <v>16</v>
      </c>
      <c r="AC42" s="10"/>
      <c r="AD42" s="10"/>
      <c r="AE42" s="10"/>
    </row>
    <row r="43" spans="1:32" ht="12.95" hidden="1" customHeight="1" x14ac:dyDescent="0.25">
      <c r="B43" s="35"/>
      <c r="C43" s="38"/>
      <c r="D43" s="10"/>
      <c r="E43" s="10"/>
      <c r="F43" s="10"/>
      <c r="G43" s="10" t="str">
        <f>CONCATENATE($C38,"_",$C39,"_",G41)</f>
        <v>0_2_2012</v>
      </c>
      <c r="H43" s="10" t="str">
        <f>CONCATENATE($C38,"_",$C39,"_",H41)</f>
        <v>0_2_2018</v>
      </c>
      <c r="I43" s="38"/>
      <c r="J43" s="10"/>
      <c r="K43" s="10"/>
      <c r="L43" s="10"/>
      <c r="M43" s="10" t="str">
        <f>IF($G41+M42&gt;$H41,0,CONCATENATE($C38,"_",$C39,"_",$G41+M42))</f>
        <v>0_2_2013</v>
      </c>
      <c r="N43" s="10" t="str">
        <f t="shared" ref="N43:AB43" si="8">IF($G41+N42&gt;$H41,0,CONCATENATE($C38,"_",$C39,"_",$G41+N42))</f>
        <v>0_2_2014</v>
      </c>
      <c r="O43" s="10" t="str">
        <f t="shared" si="8"/>
        <v>0_2_2015</v>
      </c>
      <c r="P43" s="10" t="str">
        <f t="shared" si="8"/>
        <v>0_2_2016</v>
      </c>
      <c r="Q43" s="10" t="str">
        <f t="shared" si="8"/>
        <v>0_2_2017</v>
      </c>
      <c r="R43" s="10" t="str">
        <f t="shared" si="8"/>
        <v>0_2_2018</v>
      </c>
      <c r="S43" s="10">
        <f t="shared" si="8"/>
        <v>0</v>
      </c>
      <c r="T43" s="10">
        <f t="shared" si="8"/>
        <v>0</v>
      </c>
      <c r="U43" s="10">
        <f t="shared" si="8"/>
        <v>0</v>
      </c>
      <c r="V43" s="10">
        <f t="shared" si="8"/>
        <v>0</v>
      </c>
      <c r="W43" s="10">
        <f t="shared" si="8"/>
        <v>0</v>
      </c>
      <c r="X43" s="10">
        <f t="shared" si="8"/>
        <v>0</v>
      </c>
      <c r="Y43" s="10">
        <f t="shared" si="8"/>
        <v>0</v>
      </c>
      <c r="Z43" s="10">
        <f t="shared" si="8"/>
        <v>0</v>
      </c>
      <c r="AA43" s="10">
        <f t="shared" si="8"/>
        <v>0</v>
      </c>
      <c r="AB43" s="10">
        <f t="shared" si="8"/>
        <v>0</v>
      </c>
      <c r="AC43" s="10"/>
      <c r="AD43" s="10"/>
      <c r="AE43" s="10"/>
    </row>
    <row r="44" spans="1:32" ht="12.95" hidden="1" customHeight="1" x14ac:dyDescent="0.25">
      <c r="B44" s="35"/>
      <c r="C44" s="38"/>
      <c r="D44" s="10"/>
      <c r="E44" s="10"/>
      <c r="F44" s="10" t="s">
        <v>54</v>
      </c>
      <c r="G44" s="39"/>
      <c r="H44" s="39"/>
      <c r="I44" s="38"/>
      <c r="J44" s="10"/>
      <c r="K44" s="10"/>
      <c r="L44" s="10" t="s">
        <v>54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2" x14ac:dyDescent="0.25">
      <c r="B45" s="35" t="s">
        <v>78</v>
      </c>
      <c r="C45" s="38" t="s">
        <v>28</v>
      </c>
      <c r="D45" s="10" t="s">
        <v>120</v>
      </c>
      <c r="E45" s="80">
        <v>0.86939999999999995</v>
      </c>
      <c r="F45" s="10">
        <f>MATCH($D45,FAC_TOTALS_APTA!$A$2:$BO$2,)</f>
        <v>11</v>
      </c>
      <c r="G45" s="39">
        <f>VLOOKUP(G43,FAC_TOTALS_APTA!$A$4:$BO$120,$F45,FALSE)</f>
        <v>11358280.9123198</v>
      </c>
      <c r="H45" s="39">
        <f>VLOOKUP(H43,FAC_TOTALS_APTA!$A$4:$BO$120,$F45,FALSE)</f>
        <v>12926376.2767673</v>
      </c>
      <c r="I45" s="41">
        <f>IFERROR(H45/G45-1,"-")</f>
        <v>0.13805745574989792</v>
      </c>
      <c r="J45" s="42" t="str">
        <f>IF(C45="Log","_log","")</f>
        <v>_log</v>
      </c>
      <c r="K45" s="42" t="str">
        <f>CONCATENATE(D45,J45,"_FAC")</f>
        <v>VRM_ADJ_BUS_log_FAC</v>
      </c>
      <c r="L45" s="10">
        <f>MATCH($K45,FAC_TOTALS_APTA!$A$2:$BM$2,)</f>
        <v>24</v>
      </c>
      <c r="M45" s="39">
        <f>IF(M43=0,0,VLOOKUP(M43,FAC_TOTALS_APTA!$A$4:$BO$120,$L45,FALSE))</f>
        <v>6475482.3452941496</v>
      </c>
      <c r="N45" s="39">
        <f>IF(N43=0,0,VLOOKUP(N43,FAC_TOTALS_APTA!$A$4:$BO$120,$L45,FALSE))</f>
        <v>13569006.1141745</v>
      </c>
      <c r="O45" s="39">
        <f>IF(O43=0,0,VLOOKUP(O43,FAC_TOTALS_APTA!$A$4:$BO$120,$L45,FALSE))</f>
        <v>22953848.064684801</v>
      </c>
      <c r="P45" s="39">
        <f>IF(P43=0,0,VLOOKUP(P43,FAC_TOTALS_APTA!$A$4:$BO$120,$L45,FALSE))</f>
        <v>25402130.2746168</v>
      </c>
      <c r="Q45" s="39">
        <f>IF(Q43=0,0,VLOOKUP(Q43,FAC_TOTALS_APTA!$A$4:$BO$120,$L45,FALSE))</f>
        <v>9091509.5892509893</v>
      </c>
      <c r="R45" s="39">
        <f>IF(R43=0,0,VLOOKUP(R43,FAC_TOTALS_APTA!$A$4:$BO$120,$L45,FALSE))</f>
        <v>12500004.8615118</v>
      </c>
      <c r="S45" s="39">
        <f>IF(S43=0,0,VLOOKUP(S43,FAC_TOTALS_APTA!$A$4:$BO$120,$L45,FALSE))</f>
        <v>0</v>
      </c>
      <c r="T45" s="39">
        <f>IF(T43=0,0,VLOOKUP(T43,FAC_TOTALS_APTA!$A$4:$BO$120,$L45,FALSE))</f>
        <v>0</v>
      </c>
      <c r="U45" s="39">
        <f>IF(U43=0,0,VLOOKUP(U43,FAC_TOTALS_APTA!$A$4:$BO$120,$L45,FALSE))</f>
        <v>0</v>
      </c>
      <c r="V45" s="39">
        <f>IF(V43=0,0,VLOOKUP(V43,FAC_TOTALS_APTA!$A$4:$BO$120,$L45,FALSE))</f>
        <v>0</v>
      </c>
      <c r="W45" s="39">
        <f>IF(W43=0,0,VLOOKUP(W43,FAC_TOTALS_APTA!$A$4:$BO$120,$L45,FALSE))</f>
        <v>0</v>
      </c>
      <c r="X45" s="39">
        <f>IF(X43=0,0,VLOOKUP(X43,FAC_TOTALS_APTA!$A$4:$BO$120,$L45,FALSE))</f>
        <v>0</v>
      </c>
      <c r="Y45" s="39">
        <f>IF(Y43=0,0,VLOOKUP(Y43,FAC_TOTALS_APTA!$A$4:$BO$120,$L45,FALSE))</f>
        <v>0</v>
      </c>
      <c r="Z45" s="39">
        <f>IF(Z43=0,0,VLOOKUP(Z43,FAC_TOTALS_APTA!$A$4:$BO$120,$L45,FALSE))</f>
        <v>0</v>
      </c>
      <c r="AA45" s="39">
        <f>IF(AA43=0,0,VLOOKUP(AA43,FAC_TOTALS_APTA!$A$4:$BO$120,$L45,FALSE))</f>
        <v>0</v>
      </c>
      <c r="AB45" s="39">
        <f>IF(AB43=0,0,VLOOKUP(AB43,FAC_TOTALS_APTA!$A$4:$BO$120,$L45,FALSE))</f>
        <v>0</v>
      </c>
      <c r="AC45" s="43">
        <f>SUM(M45:AB45)</f>
        <v>89991981.249533027</v>
      </c>
      <c r="AD45" s="43">
        <f>AE45*G63</f>
        <v>92741293.537007242</v>
      </c>
      <c r="AE45" s="44">
        <f>AC45/G61</f>
        <v>0.10231826862107639</v>
      </c>
    </row>
    <row r="46" spans="1:32" s="19" customFormat="1" hidden="1" x14ac:dyDescent="0.25">
      <c r="A46" s="10"/>
      <c r="B46" s="35" t="s">
        <v>78</v>
      </c>
      <c r="C46" s="38" t="s">
        <v>28</v>
      </c>
      <c r="D46" s="10" t="s">
        <v>121</v>
      </c>
      <c r="E46" s="80">
        <v>0.50180000000000002</v>
      </c>
      <c r="F46" s="10">
        <f>MATCH($D46,FAC_TOTALS_APTA!$A$2:$BO$2,)</f>
        <v>12</v>
      </c>
      <c r="G46" s="39">
        <f>VLOOKUP(G43,FAC_TOTALS_APTA!$A$4:$BO$120,$F46,FALSE)</f>
        <v>0</v>
      </c>
      <c r="H46" s="39">
        <f>VLOOKUP(H43,FAC_TOTALS_APTA!$A$4:$BO$120,$F46,FALSE)</f>
        <v>0</v>
      </c>
      <c r="I46" s="41" t="str">
        <f>IFERROR(H46/G46-1,"-")</f>
        <v>-</v>
      </c>
      <c r="J46" s="42" t="str">
        <f>IF(C46="Log","_log","")</f>
        <v>_log</v>
      </c>
      <c r="K46" s="42" t="str">
        <f>CONCATENATE(D46,J46,"_FAC")</f>
        <v>VRM_ADJ_RAIL_log_FAC</v>
      </c>
      <c r="L46" s="10">
        <f>MATCH($K46,FAC_TOTALS_APTA!$A$2:$BM$2,)</f>
        <v>25</v>
      </c>
      <c r="M46" s="39">
        <f>IF(M43=0,0,VLOOKUP(M43,FAC_TOTALS_APTA!$A$4:$BO$120,$L46,FALSE))</f>
        <v>0</v>
      </c>
      <c r="N46" s="39">
        <f>IF(N43=0,0,VLOOKUP(N43,FAC_TOTALS_APTA!$A$4:$BO$120,$L46,FALSE))</f>
        <v>0</v>
      </c>
      <c r="O46" s="39">
        <f>IF(O43=0,0,VLOOKUP(O43,FAC_TOTALS_APTA!$A$4:$BO$120,$L46,FALSE))</f>
        <v>0</v>
      </c>
      <c r="P46" s="39">
        <f>IF(P43=0,0,VLOOKUP(P43,FAC_TOTALS_APTA!$A$4:$BO$120,$L46,FALSE))</f>
        <v>0</v>
      </c>
      <c r="Q46" s="39">
        <f>IF(Q43=0,0,VLOOKUP(Q43,FAC_TOTALS_APTA!$A$4:$BO$120,$L46,FALSE))</f>
        <v>0</v>
      </c>
      <c r="R46" s="39">
        <f>IF(R43=0,0,VLOOKUP(R43,FAC_TOTALS_APTA!$A$4:$BO$120,$L46,FALSE))</f>
        <v>0</v>
      </c>
      <c r="S46" s="39">
        <f>IF(S43=0,0,VLOOKUP(S43,FAC_TOTALS_APTA!$A$4:$BO$120,$L46,FALSE))</f>
        <v>0</v>
      </c>
      <c r="T46" s="39">
        <f>IF(T43=0,0,VLOOKUP(T43,FAC_TOTALS_APTA!$A$4:$BO$120,$L46,FALSE))</f>
        <v>0</v>
      </c>
      <c r="U46" s="39">
        <f>IF(U43=0,0,VLOOKUP(U43,FAC_TOTALS_APTA!$A$4:$BO$120,$L46,FALSE))</f>
        <v>0</v>
      </c>
      <c r="V46" s="39">
        <f>IF(V43=0,0,VLOOKUP(V43,FAC_TOTALS_APTA!$A$4:$BO$120,$L46,FALSE))</f>
        <v>0</v>
      </c>
      <c r="W46" s="39">
        <f>IF(W43=0,0,VLOOKUP(W43,FAC_TOTALS_APTA!$A$4:$BO$120,$L46,FALSE))</f>
        <v>0</v>
      </c>
      <c r="X46" s="39">
        <f>IF(X43=0,0,VLOOKUP(X43,FAC_TOTALS_APTA!$A$4:$BO$120,$L46,FALSE))</f>
        <v>0</v>
      </c>
      <c r="Y46" s="39">
        <f>IF(Y43=0,0,VLOOKUP(Y43,FAC_TOTALS_APTA!$A$4:$BO$120,$L46,FALSE))</f>
        <v>0</v>
      </c>
      <c r="Z46" s="39">
        <f>IF(Z43=0,0,VLOOKUP(Z43,FAC_TOTALS_APTA!$A$4:$BO$120,$L46,FALSE))</f>
        <v>0</v>
      </c>
      <c r="AA46" s="39">
        <f>IF(AA43=0,0,VLOOKUP(AA43,FAC_TOTALS_APTA!$A$4:$BO$120,$L46,FALSE))</f>
        <v>0</v>
      </c>
      <c r="AB46" s="39">
        <f>IF(AB43=0,0,VLOOKUP(AB43,FAC_TOTALS_APTA!$A$4:$BO$120,$L46,FALSE))</f>
        <v>0</v>
      </c>
      <c r="AC46" s="43">
        <f>SUM(M46:AB46)</f>
        <v>0</v>
      </c>
      <c r="AD46" s="43">
        <f>AE46*G63</f>
        <v>0</v>
      </c>
      <c r="AE46" s="44">
        <f>AC46/G61</f>
        <v>0</v>
      </c>
      <c r="AF46" s="10"/>
    </row>
    <row r="47" spans="1:32" x14ac:dyDescent="0.25">
      <c r="B47" s="35" t="s">
        <v>105</v>
      </c>
      <c r="C47" s="38" t="s">
        <v>28</v>
      </c>
      <c r="D47" s="10" t="s">
        <v>21</v>
      </c>
      <c r="E47" s="80">
        <v>-0.35909999999999997</v>
      </c>
      <c r="F47" s="10">
        <f>MATCH($D47,FAC_TOTALS_APTA!$A$2:$BO$2,)</f>
        <v>13</v>
      </c>
      <c r="G47" s="79">
        <f>VLOOKUP(G43,FAC_TOTALS_APTA!$A$4:$BO$120,$F47,FALSE)</f>
        <v>0.96837776903309702</v>
      </c>
      <c r="H47" s="79">
        <f>VLOOKUP(H43,FAC_TOTALS_APTA!$A$4:$BO$120,$F47,FALSE)</f>
        <v>1.01158113598444</v>
      </c>
      <c r="I47" s="41">
        <f t="shared" ref="I47:I57" si="9">IFERROR(H47/G47-1,"-")</f>
        <v>4.4614166426476976E-2</v>
      </c>
      <c r="J47" s="42" t="str">
        <f t="shared" ref="J47:J57" si="10">IF(C47="Log","_log","")</f>
        <v>_log</v>
      </c>
      <c r="K47" s="42" t="str">
        <f t="shared" ref="K47:K57" si="11">CONCATENATE(D47,J47,"_FAC")</f>
        <v>FARE_per_UPT_2018_log_FAC</v>
      </c>
      <c r="L47" s="10">
        <f>MATCH($K47,FAC_TOTALS_APTA!$A$2:$BM$2,)</f>
        <v>26</v>
      </c>
      <c r="M47" s="39">
        <f>IF(M43=0,0,VLOOKUP(M43,FAC_TOTALS_APTA!$A$4:$BO$120,$L47,FALSE))</f>
        <v>-4947443.2643290004</v>
      </c>
      <c r="N47" s="39">
        <f>IF(N43=0,0,VLOOKUP(N43,FAC_TOTALS_APTA!$A$4:$BO$120,$L47,FALSE))</f>
        <v>2126787.7785173501</v>
      </c>
      <c r="O47" s="39">
        <f>IF(O43=0,0,VLOOKUP(O43,FAC_TOTALS_APTA!$A$4:$BO$120,$L47,FALSE))</f>
        <v>-2758363.4126592898</v>
      </c>
      <c r="P47" s="39">
        <f>IF(P43=0,0,VLOOKUP(P43,FAC_TOTALS_APTA!$A$4:$BO$120,$L47,FALSE))</f>
        <v>-2724140.3848106102</v>
      </c>
      <c r="Q47" s="39">
        <f>IF(Q43=0,0,VLOOKUP(Q43,FAC_TOTALS_APTA!$A$4:$BO$120,$L47,FALSE))</f>
        <v>1135604.9646060399</v>
      </c>
      <c r="R47" s="39">
        <f>IF(R43=0,0,VLOOKUP(R43,FAC_TOTALS_APTA!$A$4:$BO$120,$L47,FALSE))</f>
        <v>1698664.48509962</v>
      </c>
      <c r="S47" s="39">
        <f>IF(S43=0,0,VLOOKUP(S43,FAC_TOTALS_APTA!$A$4:$BO$120,$L47,FALSE))</f>
        <v>0</v>
      </c>
      <c r="T47" s="39">
        <f>IF(T43=0,0,VLOOKUP(T43,FAC_TOTALS_APTA!$A$4:$BO$120,$L47,FALSE))</f>
        <v>0</v>
      </c>
      <c r="U47" s="39">
        <f>IF(U43=0,0,VLOOKUP(U43,FAC_TOTALS_APTA!$A$4:$BO$120,$L47,FALSE))</f>
        <v>0</v>
      </c>
      <c r="V47" s="39">
        <f>IF(V43=0,0,VLOOKUP(V43,FAC_TOTALS_APTA!$A$4:$BO$120,$L47,FALSE))</f>
        <v>0</v>
      </c>
      <c r="W47" s="39">
        <f>IF(W43=0,0,VLOOKUP(W43,FAC_TOTALS_APTA!$A$4:$BO$120,$L47,FALSE))</f>
        <v>0</v>
      </c>
      <c r="X47" s="39">
        <f>IF(X43=0,0,VLOOKUP(X43,FAC_TOTALS_APTA!$A$4:$BO$120,$L47,FALSE))</f>
        <v>0</v>
      </c>
      <c r="Y47" s="39">
        <f>IF(Y43=0,0,VLOOKUP(Y43,FAC_TOTALS_APTA!$A$4:$BO$120,$L47,FALSE))</f>
        <v>0</v>
      </c>
      <c r="Z47" s="39">
        <f>IF(Z43=0,0,VLOOKUP(Z43,FAC_TOTALS_APTA!$A$4:$BO$120,$L47,FALSE))</f>
        <v>0</v>
      </c>
      <c r="AA47" s="39">
        <f>IF(AA43=0,0,VLOOKUP(AA43,FAC_TOTALS_APTA!$A$4:$BO$120,$L47,FALSE))</f>
        <v>0</v>
      </c>
      <c r="AB47" s="39">
        <f>IF(AB43=0,0,VLOOKUP(AB43,FAC_TOTALS_APTA!$A$4:$BO$120,$L47,FALSE))</f>
        <v>0</v>
      </c>
      <c r="AC47" s="43">
        <f t="shared" ref="AC47:AC57" si="12">SUM(M47:AB47)</f>
        <v>-5468889.8335758895</v>
      </c>
      <c r="AD47" s="43">
        <f>AE47*G63</f>
        <v>-5635967.8977492023</v>
      </c>
      <c r="AE47" s="44">
        <f>AC47/G61</f>
        <v>-6.2179688821307651E-3</v>
      </c>
    </row>
    <row r="48" spans="1:32" x14ac:dyDescent="0.25">
      <c r="B48" s="35" t="s">
        <v>101</v>
      </c>
      <c r="C48" s="38" t="s">
        <v>28</v>
      </c>
      <c r="D48" s="10" t="s">
        <v>10</v>
      </c>
      <c r="E48" s="80">
        <v>0.30969999999999998</v>
      </c>
      <c r="F48" s="10">
        <f>MATCH($D48,FAC_TOTALS_APTA!$A$2:$BO$2,)</f>
        <v>14</v>
      </c>
      <c r="G48" s="39">
        <f>VLOOKUP(G43,FAC_TOTALS_APTA!$A$4:$BO$120,$F48,FALSE)</f>
        <v>2608541.9616129799</v>
      </c>
      <c r="H48" s="39">
        <f>VLOOKUP(H43,FAC_TOTALS_APTA!$A$4:$BO$120,$F48,FALSE)</f>
        <v>2831974.88319956</v>
      </c>
      <c r="I48" s="41">
        <f t="shared" si="9"/>
        <v>8.5654332908802866E-2</v>
      </c>
      <c r="J48" s="42" t="str">
        <f t="shared" si="10"/>
        <v>_log</v>
      </c>
      <c r="K48" s="42" t="str">
        <f t="shared" si="11"/>
        <v>POP_EMP_log_FAC</v>
      </c>
      <c r="L48" s="10">
        <f>MATCH($K48,FAC_TOTALS_APTA!$A$2:$BM$2,)</f>
        <v>27</v>
      </c>
      <c r="M48" s="39">
        <f>IF(M43=0,0,VLOOKUP(M43,FAC_TOTALS_APTA!$A$4:$BO$120,$L48,FALSE))</f>
        <v>5043488.3326778999</v>
      </c>
      <c r="N48" s="39">
        <f>IF(N43=0,0,VLOOKUP(N43,FAC_TOTALS_APTA!$A$4:$BO$120,$L48,FALSE))</f>
        <v>3742018.0224457802</v>
      </c>
      <c r="O48" s="39">
        <f>IF(O43=0,0,VLOOKUP(O43,FAC_TOTALS_APTA!$A$4:$BO$120,$L48,FALSE))</f>
        <v>3676778.3109663799</v>
      </c>
      <c r="P48" s="39">
        <f>IF(P43=0,0,VLOOKUP(P43,FAC_TOTALS_APTA!$A$4:$BO$120,$L48,FALSE))</f>
        <v>3447545.8884423799</v>
      </c>
      <c r="Q48" s="39">
        <f>IF(Q43=0,0,VLOOKUP(Q43,FAC_TOTALS_APTA!$A$4:$BO$120,$L48,FALSE))</f>
        <v>3490219.1028146702</v>
      </c>
      <c r="R48" s="39">
        <f>IF(R43=0,0,VLOOKUP(R43,FAC_TOTALS_APTA!$A$4:$BO$120,$L48,FALSE))</f>
        <v>3071468.8503086399</v>
      </c>
      <c r="S48" s="39">
        <f>IF(S43=0,0,VLOOKUP(S43,FAC_TOTALS_APTA!$A$4:$BO$120,$L48,FALSE))</f>
        <v>0</v>
      </c>
      <c r="T48" s="39">
        <f>IF(T43=0,0,VLOOKUP(T43,FAC_TOTALS_APTA!$A$4:$BO$120,$L48,FALSE))</f>
        <v>0</v>
      </c>
      <c r="U48" s="39">
        <f>IF(U43=0,0,VLOOKUP(U43,FAC_TOTALS_APTA!$A$4:$BO$120,$L48,FALSE))</f>
        <v>0</v>
      </c>
      <c r="V48" s="39">
        <f>IF(V43=0,0,VLOOKUP(V43,FAC_TOTALS_APTA!$A$4:$BO$120,$L48,FALSE))</f>
        <v>0</v>
      </c>
      <c r="W48" s="39">
        <f>IF(W43=0,0,VLOOKUP(W43,FAC_TOTALS_APTA!$A$4:$BO$120,$L48,FALSE))</f>
        <v>0</v>
      </c>
      <c r="X48" s="39">
        <f>IF(X43=0,0,VLOOKUP(X43,FAC_TOTALS_APTA!$A$4:$BO$120,$L48,FALSE))</f>
        <v>0</v>
      </c>
      <c r="Y48" s="39">
        <f>IF(Y43=0,0,VLOOKUP(Y43,FAC_TOTALS_APTA!$A$4:$BO$120,$L48,FALSE))</f>
        <v>0</v>
      </c>
      <c r="Z48" s="39">
        <f>IF(Z43=0,0,VLOOKUP(Z43,FAC_TOTALS_APTA!$A$4:$BO$120,$L48,FALSE))</f>
        <v>0</v>
      </c>
      <c r="AA48" s="39">
        <f>IF(AA43=0,0,VLOOKUP(AA43,FAC_TOTALS_APTA!$A$4:$BO$120,$L48,FALSE))</f>
        <v>0</v>
      </c>
      <c r="AB48" s="39">
        <f>IF(AB43=0,0,VLOOKUP(AB43,FAC_TOTALS_APTA!$A$4:$BO$120,$L48,FALSE))</f>
        <v>0</v>
      </c>
      <c r="AC48" s="43">
        <f t="shared" si="12"/>
        <v>22471518.507655747</v>
      </c>
      <c r="AD48" s="43">
        <f>AE48*G63</f>
        <v>23158037.696293157</v>
      </c>
      <c r="AE48" s="44">
        <f>AC48/G61</f>
        <v>2.5549463797384073E-2</v>
      </c>
    </row>
    <row r="49" spans="2:31" x14ac:dyDescent="0.2">
      <c r="B49" s="35" t="s">
        <v>102</v>
      </c>
      <c r="C49" s="38" t="s">
        <v>28</v>
      </c>
      <c r="D49" s="46" t="s">
        <v>20</v>
      </c>
      <c r="E49" s="80">
        <v>0.22159999999999999</v>
      </c>
      <c r="F49" s="10">
        <f>MATCH($D49,FAC_TOTALS_APTA!$A$2:$BO$2,)</f>
        <v>15</v>
      </c>
      <c r="G49" s="79">
        <f>VLOOKUP(G43,FAC_TOTALS_APTA!$A$4:$BO$120,$F49,FALSE)</f>
        <v>4.0287340319240297</v>
      </c>
      <c r="H49" s="79">
        <f>VLOOKUP(H43,FAC_TOTALS_APTA!$A$4:$BO$120,$F49,FALSE)</f>
        <v>2.8711119765743698</v>
      </c>
      <c r="I49" s="41">
        <f t="shared" si="9"/>
        <v>-0.28734139463577513</v>
      </c>
      <c r="J49" s="42" t="str">
        <f t="shared" si="10"/>
        <v>_log</v>
      </c>
      <c r="K49" s="42" t="str">
        <f t="shared" si="11"/>
        <v>GAS_PRICE_2018_log_FAC</v>
      </c>
      <c r="L49" s="10">
        <f>MATCH($K49,FAC_TOTALS_APTA!$A$2:$BM$2,)</f>
        <v>28</v>
      </c>
      <c r="M49" s="39">
        <f>IF(M43=0,0,VLOOKUP(M43,FAC_TOTALS_APTA!$A$4:$BO$120,$L49,FALSE))</f>
        <v>-6403353.0264556604</v>
      </c>
      <c r="N49" s="39">
        <f>IF(N43=0,0,VLOOKUP(N43,FAC_TOTALS_APTA!$A$4:$BO$120,$L49,FALSE))</f>
        <v>-8953221.6955388207</v>
      </c>
      <c r="O49" s="39">
        <f>IF(O43=0,0,VLOOKUP(O43,FAC_TOTALS_APTA!$A$4:$BO$120,$L49,FALSE))</f>
        <v>-45027790.8156377</v>
      </c>
      <c r="P49" s="39">
        <f>IF(P43=0,0,VLOOKUP(P43,FAC_TOTALS_APTA!$A$4:$BO$120,$L49,FALSE))</f>
        <v>-16257325.621996799</v>
      </c>
      <c r="Q49" s="39">
        <f>IF(Q43=0,0,VLOOKUP(Q43,FAC_TOTALS_APTA!$A$4:$BO$120,$L49,FALSE))</f>
        <v>11238188.4692821</v>
      </c>
      <c r="R49" s="39">
        <f>IF(R43=0,0,VLOOKUP(R43,FAC_TOTALS_APTA!$A$4:$BO$120,$L49,FALSE))</f>
        <v>13094552.0393658</v>
      </c>
      <c r="S49" s="39">
        <f>IF(S43=0,0,VLOOKUP(S43,FAC_TOTALS_APTA!$A$4:$BO$120,$L49,FALSE))</f>
        <v>0</v>
      </c>
      <c r="T49" s="39">
        <f>IF(T43=0,0,VLOOKUP(T43,FAC_TOTALS_APTA!$A$4:$BO$120,$L49,FALSE))</f>
        <v>0</v>
      </c>
      <c r="U49" s="39">
        <f>IF(U43=0,0,VLOOKUP(U43,FAC_TOTALS_APTA!$A$4:$BO$120,$L49,FALSE))</f>
        <v>0</v>
      </c>
      <c r="V49" s="39">
        <f>IF(V43=0,0,VLOOKUP(V43,FAC_TOTALS_APTA!$A$4:$BO$120,$L49,FALSE))</f>
        <v>0</v>
      </c>
      <c r="W49" s="39">
        <f>IF(W43=0,0,VLOOKUP(W43,FAC_TOTALS_APTA!$A$4:$BO$120,$L49,FALSE))</f>
        <v>0</v>
      </c>
      <c r="X49" s="39">
        <f>IF(X43=0,0,VLOOKUP(X43,FAC_TOTALS_APTA!$A$4:$BO$120,$L49,FALSE))</f>
        <v>0</v>
      </c>
      <c r="Y49" s="39">
        <f>IF(Y43=0,0,VLOOKUP(Y43,FAC_TOTALS_APTA!$A$4:$BO$120,$L49,FALSE))</f>
        <v>0</v>
      </c>
      <c r="Z49" s="39">
        <f>IF(Z43=0,0,VLOOKUP(Z43,FAC_TOTALS_APTA!$A$4:$BO$120,$L49,FALSE))</f>
        <v>0</v>
      </c>
      <c r="AA49" s="39">
        <f>IF(AA43=0,0,VLOOKUP(AA43,FAC_TOTALS_APTA!$A$4:$BO$120,$L49,FALSE))</f>
        <v>0</v>
      </c>
      <c r="AB49" s="39">
        <f>IF(AB43=0,0,VLOOKUP(AB43,FAC_TOTALS_APTA!$A$4:$BO$120,$L49,FALSE))</f>
        <v>0</v>
      </c>
      <c r="AC49" s="43">
        <f t="shared" si="12"/>
        <v>-52308950.650981091</v>
      </c>
      <c r="AD49" s="43">
        <f>AE49*G63</f>
        <v>-53907022.376625769</v>
      </c>
      <c r="AE49" s="44">
        <f>AC49/G61</f>
        <v>-5.9473757435710248E-2</v>
      </c>
    </row>
    <row r="50" spans="2:31" x14ac:dyDescent="0.25">
      <c r="B50" s="35" t="s">
        <v>29</v>
      </c>
      <c r="C50" s="38"/>
      <c r="D50" s="10" t="s">
        <v>11</v>
      </c>
      <c r="E50" s="80">
        <v>5.4999999999999997E-3</v>
      </c>
      <c r="F50" s="10">
        <f>MATCH($D50,FAC_TOTALS_APTA!$A$2:$BO$2,)</f>
        <v>17</v>
      </c>
      <c r="G50" s="45">
        <f>VLOOKUP(G43,FAC_TOTALS_APTA!$A$4:$BO$120,$F50,FALSE)</f>
        <v>8.0458224817559607</v>
      </c>
      <c r="H50" s="45">
        <f>VLOOKUP(H43,FAC_TOTALS_APTA!$A$4:$BO$120,$F50,FALSE)</f>
        <v>7.0639771945317396</v>
      </c>
      <c r="I50" s="41">
        <f t="shared" si="9"/>
        <v>-0.12203168656163765</v>
      </c>
      <c r="J50" s="42" t="str">
        <f t="shared" si="10"/>
        <v/>
      </c>
      <c r="K50" s="42" t="str">
        <f t="shared" si="11"/>
        <v>PCT_HH_NO_VEH_FAC</v>
      </c>
      <c r="L50" s="10">
        <f>MATCH($K50,FAC_TOTALS_APTA!$A$2:$BM$2,)</f>
        <v>30</v>
      </c>
      <c r="M50" s="39">
        <f>IF(M43=0,0,VLOOKUP(M43,FAC_TOTALS_APTA!$A$4:$BO$120,$L50,FALSE))</f>
        <v>-641835.45313867799</v>
      </c>
      <c r="N50" s="39">
        <f>IF(N43=0,0,VLOOKUP(N43,FAC_TOTALS_APTA!$A$4:$BO$120,$L50,FALSE))</f>
        <v>-29906.852569377501</v>
      </c>
      <c r="O50" s="39">
        <f>IF(O43=0,0,VLOOKUP(O43,FAC_TOTALS_APTA!$A$4:$BO$120,$L50,FALSE))</f>
        <v>-952192.040120263</v>
      </c>
      <c r="P50" s="39">
        <f>IF(P43=0,0,VLOOKUP(P43,FAC_TOTALS_APTA!$A$4:$BO$120,$L50,FALSE))</f>
        <v>-635145.47969026898</v>
      </c>
      <c r="Q50" s="39">
        <f>IF(Q43=0,0,VLOOKUP(Q43,FAC_TOTALS_APTA!$A$4:$BO$120,$L50,FALSE))</f>
        <v>-1210395.8759628001</v>
      </c>
      <c r="R50" s="39">
        <f>IF(R43=0,0,VLOOKUP(R43,FAC_TOTALS_APTA!$A$4:$BO$120,$L50,FALSE))</f>
        <v>-1000037.96204204</v>
      </c>
      <c r="S50" s="39">
        <f>IF(S43=0,0,VLOOKUP(S43,FAC_TOTALS_APTA!$A$4:$BO$120,$L50,FALSE))</f>
        <v>0</v>
      </c>
      <c r="T50" s="39">
        <f>IF(T43=0,0,VLOOKUP(T43,FAC_TOTALS_APTA!$A$4:$BO$120,$L50,FALSE))</f>
        <v>0</v>
      </c>
      <c r="U50" s="39">
        <f>IF(U43=0,0,VLOOKUP(U43,FAC_TOTALS_APTA!$A$4:$BO$120,$L50,FALSE))</f>
        <v>0</v>
      </c>
      <c r="V50" s="39">
        <f>IF(V43=0,0,VLOOKUP(V43,FAC_TOTALS_APTA!$A$4:$BO$120,$L50,FALSE))</f>
        <v>0</v>
      </c>
      <c r="W50" s="39">
        <f>IF(W43=0,0,VLOOKUP(W43,FAC_TOTALS_APTA!$A$4:$BO$120,$L50,FALSE))</f>
        <v>0</v>
      </c>
      <c r="X50" s="39">
        <f>IF(X43=0,0,VLOOKUP(X43,FAC_TOTALS_APTA!$A$4:$BO$120,$L50,FALSE))</f>
        <v>0</v>
      </c>
      <c r="Y50" s="39">
        <f>IF(Y43=0,0,VLOOKUP(Y43,FAC_TOTALS_APTA!$A$4:$BO$120,$L50,FALSE))</f>
        <v>0</v>
      </c>
      <c r="Z50" s="39">
        <f>IF(Z43=0,0,VLOOKUP(Z43,FAC_TOTALS_APTA!$A$4:$BO$120,$L50,FALSE))</f>
        <v>0</v>
      </c>
      <c r="AA50" s="39">
        <f>IF(AA43=0,0,VLOOKUP(AA43,FAC_TOTALS_APTA!$A$4:$BO$120,$L50,FALSE))</f>
        <v>0</v>
      </c>
      <c r="AB50" s="39">
        <f>IF(AB43=0,0,VLOOKUP(AB43,FAC_TOTALS_APTA!$A$4:$BO$120,$L50,FALSE))</f>
        <v>0</v>
      </c>
      <c r="AC50" s="43">
        <f t="shared" si="12"/>
        <v>-4469513.6635234281</v>
      </c>
      <c r="AD50" s="43">
        <f>AE50*G63</f>
        <v>-4606060.1498163119</v>
      </c>
      <c r="AE50" s="44">
        <f>AC50/G61</f>
        <v>-5.0817072063555034E-3</v>
      </c>
    </row>
    <row r="51" spans="2:31" x14ac:dyDescent="0.25">
      <c r="B51" s="35" t="s">
        <v>100</v>
      </c>
      <c r="C51" s="38"/>
      <c r="D51" s="10" t="s">
        <v>12</v>
      </c>
      <c r="E51" s="80">
        <v>4.8999999999999998E-3</v>
      </c>
      <c r="F51" s="10">
        <f>MATCH($D51,FAC_TOTALS_APTA!$A$2:$BO$2,)</f>
        <v>18</v>
      </c>
      <c r="G51" s="79">
        <f>VLOOKUP(G43,FAC_TOTALS_APTA!$A$4:$BO$120,$F51,FALSE)</f>
        <v>25.072351009611499</v>
      </c>
      <c r="H51" s="79">
        <f>VLOOKUP(H43,FAC_TOTALS_APTA!$A$4:$BO$120,$F51,FALSE)</f>
        <v>24.358774079004998</v>
      </c>
      <c r="I51" s="41">
        <f t="shared" si="9"/>
        <v>-2.8460710777898357E-2</v>
      </c>
      <c r="J51" s="42" t="str">
        <f t="shared" si="10"/>
        <v/>
      </c>
      <c r="K51" s="42" t="str">
        <f t="shared" si="11"/>
        <v>TSD_POP_PCT_FAC</v>
      </c>
      <c r="L51" s="10">
        <f>MATCH($K51,FAC_TOTALS_APTA!$A$2:$BM$2,)</f>
        <v>31</v>
      </c>
      <c r="M51" s="39">
        <f>IF(M43=0,0,VLOOKUP(M43,FAC_TOTALS_APTA!$A$4:$BO$120,$L51,FALSE))</f>
        <v>-888734.27450011601</v>
      </c>
      <c r="N51" s="39">
        <f>IF(N43=0,0,VLOOKUP(N43,FAC_TOTALS_APTA!$A$4:$BO$120,$L51,FALSE))</f>
        <v>-410705.04398435802</v>
      </c>
      <c r="O51" s="39">
        <f>IF(O43=0,0,VLOOKUP(O43,FAC_TOTALS_APTA!$A$4:$BO$120,$L51,FALSE))</f>
        <v>-358942.27729708102</v>
      </c>
      <c r="P51" s="39">
        <f>IF(P43=0,0,VLOOKUP(P43,FAC_TOTALS_APTA!$A$4:$BO$120,$L51,FALSE))</f>
        <v>-406911.27246275998</v>
      </c>
      <c r="Q51" s="39">
        <f>IF(Q43=0,0,VLOOKUP(Q43,FAC_TOTALS_APTA!$A$4:$BO$120,$L51,FALSE))</f>
        <v>-544331.84315575298</v>
      </c>
      <c r="R51" s="39">
        <f>IF(R43=0,0,VLOOKUP(R43,FAC_TOTALS_APTA!$A$4:$BO$120,$L51,FALSE))</f>
        <v>-474642.22148841497</v>
      </c>
      <c r="S51" s="39">
        <f>IF(S43=0,0,VLOOKUP(S43,FAC_TOTALS_APTA!$A$4:$BO$120,$L51,FALSE))</f>
        <v>0</v>
      </c>
      <c r="T51" s="39">
        <f>IF(T43=0,0,VLOOKUP(T43,FAC_TOTALS_APTA!$A$4:$BO$120,$L51,FALSE))</f>
        <v>0</v>
      </c>
      <c r="U51" s="39">
        <f>IF(U43=0,0,VLOOKUP(U43,FAC_TOTALS_APTA!$A$4:$BO$120,$L51,FALSE))</f>
        <v>0</v>
      </c>
      <c r="V51" s="39">
        <f>IF(V43=0,0,VLOOKUP(V43,FAC_TOTALS_APTA!$A$4:$BO$120,$L51,FALSE))</f>
        <v>0</v>
      </c>
      <c r="W51" s="39">
        <f>IF(W43=0,0,VLOOKUP(W43,FAC_TOTALS_APTA!$A$4:$BO$120,$L51,FALSE))</f>
        <v>0</v>
      </c>
      <c r="X51" s="39">
        <f>IF(X43=0,0,VLOOKUP(X43,FAC_TOTALS_APTA!$A$4:$BO$120,$L51,FALSE))</f>
        <v>0</v>
      </c>
      <c r="Y51" s="39">
        <f>IF(Y43=0,0,VLOOKUP(Y43,FAC_TOTALS_APTA!$A$4:$BO$120,$L51,FALSE))</f>
        <v>0</v>
      </c>
      <c r="Z51" s="39">
        <f>IF(Z43=0,0,VLOOKUP(Z43,FAC_TOTALS_APTA!$A$4:$BO$120,$L51,FALSE))</f>
        <v>0</v>
      </c>
      <c r="AA51" s="39">
        <f>IF(AA43=0,0,VLOOKUP(AA43,FAC_TOTALS_APTA!$A$4:$BO$120,$L51,FALSE))</f>
        <v>0</v>
      </c>
      <c r="AB51" s="39">
        <f>IF(AB43=0,0,VLOOKUP(AB43,FAC_TOTALS_APTA!$A$4:$BO$120,$L51,FALSE))</f>
        <v>0</v>
      </c>
      <c r="AC51" s="43">
        <f t="shared" si="12"/>
        <v>-3084266.9328884827</v>
      </c>
      <c r="AD51" s="43">
        <f>AE51*G63</f>
        <v>-3178493.2501525525</v>
      </c>
      <c r="AE51" s="44">
        <f>AC51/G61</f>
        <v>-3.5067219118483928E-3</v>
      </c>
    </row>
    <row r="52" spans="2:31" x14ac:dyDescent="0.25">
      <c r="B52" s="35" t="s">
        <v>95</v>
      </c>
      <c r="C52" s="38" t="s">
        <v>28</v>
      </c>
      <c r="D52" s="10" t="s">
        <v>19</v>
      </c>
      <c r="E52" s="80">
        <v>-0.24129999999999999</v>
      </c>
      <c r="F52" s="10">
        <f>MATCH($D52,FAC_TOTALS_APTA!$A$2:$BO$2,)</f>
        <v>16</v>
      </c>
      <c r="G52" s="39">
        <f>VLOOKUP(G43,FAC_TOTALS_APTA!$A$4:$BO$120,$F52,FALSE)</f>
        <v>28897.699035097001</v>
      </c>
      <c r="H52" s="39">
        <f>VLOOKUP(H43,FAC_TOTALS_APTA!$A$4:$BO$120,$F52,FALSE)</f>
        <v>31766.001775600002</v>
      </c>
      <c r="I52" s="41">
        <f t="shared" si="9"/>
        <v>9.925713244571388E-2</v>
      </c>
      <c r="J52" s="42" t="str">
        <f t="shared" si="10"/>
        <v>_log</v>
      </c>
      <c r="K52" s="42" t="str">
        <f t="shared" si="11"/>
        <v>TOTAL_MED_INC_INDIV_2018_log_FAC</v>
      </c>
      <c r="L52" s="10">
        <f>MATCH($K52,FAC_TOTALS_APTA!$A$2:$BM$2,)</f>
        <v>29</v>
      </c>
      <c r="M52" s="39">
        <f>IF(M43=0,0,VLOOKUP(M43,FAC_TOTALS_APTA!$A$4:$BO$120,$L52,FALSE))</f>
        <v>-1053926.65033846</v>
      </c>
      <c r="N52" s="39">
        <f>IF(N43=0,0,VLOOKUP(N43,FAC_TOTALS_APTA!$A$4:$BO$120,$L52,FALSE))</f>
        <v>-804701.265944566</v>
      </c>
      <c r="O52" s="39">
        <f>IF(O43=0,0,VLOOKUP(O43,FAC_TOTALS_APTA!$A$4:$BO$120,$L52,FALSE))</f>
        <v>-8054771.30611955</v>
      </c>
      <c r="P52" s="39">
        <f>IF(P43=0,0,VLOOKUP(P43,FAC_TOTALS_APTA!$A$4:$BO$120,$L52,FALSE))</f>
        <v>-5315814.3198332796</v>
      </c>
      <c r="Q52" s="39">
        <f>IF(Q43=0,0,VLOOKUP(Q43,FAC_TOTALS_APTA!$A$4:$BO$120,$L52,FALSE))</f>
        <v>-1036161.17875245</v>
      </c>
      <c r="R52" s="39">
        <f>IF(R43=0,0,VLOOKUP(R43,FAC_TOTALS_APTA!$A$4:$BO$120,$L52,FALSE))</f>
        <v>-2467184.2646407499</v>
      </c>
      <c r="S52" s="39">
        <f>IF(S43=0,0,VLOOKUP(S43,FAC_TOTALS_APTA!$A$4:$BO$120,$L52,FALSE))</f>
        <v>0</v>
      </c>
      <c r="T52" s="39">
        <f>IF(T43=0,0,VLOOKUP(T43,FAC_TOTALS_APTA!$A$4:$BO$120,$L52,FALSE))</f>
        <v>0</v>
      </c>
      <c r="U52" s="39">
        <f>IF(U43=0,0,VLOOKUP(U43,FAC_TOTALS_APTA!$A$4:$BO$120,$L52,FALSE))</f>
        <v>0</v>
      </c>
      <c r="V52" s="39">
        <f>IF(V43=0,0,VLOOKUP(V43,FAC_TOTALS_APTA!$A$4:$BO$120,$L52,FALSE))</f>
        <v>0</v>
      </c>
      <c r="W52" s="39">
        <f>IF(W43=0,0,VLOOKUP(W43,FAC_TOTALS_APTA!$A$4:$BO$120,$L52,FALSE))</f>
        <v>0</v>
      </c>
      <c r="X52" s="39">
        <f>IF(X43=0,0,VLOOKUP(X43,FAC_TOTALS_APTA!$A$4:$BO$120,$L52,FALSE))</f>
        <v>0</v>
      </c>
      <c r="Y52" s="39">
        <f>IF(Y43=0,0,VLOOKUP(Y43,FAC_TOTALS_APTA!$A$4:$BO$120,$L52,FALSE))</f>
        <v>0</v>
      </c>
      <c r="Z52" s="39">
        <f>IF(Z43=0,0,VLOOKUP(Z43,FAC_TOTALS_APTA!$A$4:$BO$120,$L52,FALSE))</f>
        <v>0</v>
      </c>
      <c r="AA52" s="39">
        <f>IF(AA43=0,0,VLOOKUP(AA43,FAC_TOTALS_APTA!$A$4:$BO$120,$L52,FALSE))</f>
        <v>0</v>
      </c>
      <c r="AB52" s="39">
        <f>IF(AB43=0,0,VLOOKUP(AB43,FAC_TOTALS_APTA!$A$4:$BO$120,$L52,FALSE))</f>
        <v>0</v>
      </c>
      <c r="AC52" s="43">
        <f t="shared" si="12"/>
        <v>-18732558.985629056</v>
      </c>
      <c r="AD52" s="43">
        <f>AE52*G63</f>
        <v>-19304850.581834942</v>
      </c>
      <c r="AE52" s="44">
        <f>AC52/G61</f>
        <v>-2.1298375428996322E-2</v>
      </c>
    </row>
    <row r="53" spans="2:31" x14ac:dyDescent="0.25">
      <c r="B53" s="35" t="s">
        <v>96</v>
      </c>
      <c r="C53" s="38"/>
      <c r="D53" s="10" t="s">
        <v>63</v>
      </c>
      <c r="E53" s="80">
        <v>-1.4200000000000001E-2</v>
      </c>
      <c r="F53" s="10">
        <f>MATCH($D53,FAC_TOTALS_APTA!$A$2:$BO$2,)</f>
        <v>19</v>
      </c>
      <c r="G53" s="45">
        <f>VLOOKUP(G43,FAC_TOTALS_APTA!$A$4:$BO$120,$F53,FALSE)</f>
        <v>4.2582997070366204</v>
      </c>
      <c r="H53" s="45">
        <f>VLOOKUP(H43,FAC_TOTALS_APTA!$A$4:$BO$120,$F53,FALSE)</f>
        <v>5.5730713638918097</v>
      </c>
      <c r="I53" s="41">
        <f t="shared" si="9"/>
        <v>0.30875507768572441</v>
      </c>
      <c r="J53" s="42" t="str">
        <f t="shared" si="10"/>
        <v/>
      </c>
      <c r="K53" s="42" t="str">
        <f t="shared" si="11"/>
        <v>JTW_HOME_PCT_FAC</v>
      </c>
      <c r="L53" s="10">
        <f>MATCH($K53,FAC_TOTALS_APTA!$A$2:$BM$2,)</f>
        <v>32</v>
      </c>
      <c r="M53" s="39">
        <f>IF(M43=0,0,VLOOKUP(M43,FAC_TOTALS_APTA!$A$4:$BO$120,$L53,FALSE))</f>
        <v>-657850.15194835805</v>
      </c>
      <c r="N53" s="39">
        <f>IF(N43=0,0,VLOOKUP(N43,FAC_TOTALS_APTA!$A$4:$BO$120,$L53,FALSE))</f>
        <v>-1183223.1747814</v>
      </c>
      <c r="O53" s="39">
        <f>IF(O43=0,0,VLOOKUP(O43,FAC_TOTALS_APTA!$A$4:$BO$120,$L53,FALSE))</f>
        <v>-2113361.5411358201</v>
      </c>
      <c r="P53" s="39">
        <f>IF(P43=0,0,VLOOKUP(P43,FAC_TOTALS_APTA!$A$4:$BO$120,$L53,FALSE))</f>
        <v>-6129796.8752431097</v>
      </c>
      <c r="Q53" s="39">
        <f>IF(Q43=0,0,VLOOKUP(Q43,FAC_TOTALS_APTA!$A$4:$BO$120,$L53,FALSE))</f>
        <v>-2407519.0201201099</v>
      </c>
      <c r="R53" s="39">
        <f>IF(R43=0,0,VLOOKUP(R43,FAC_TOTALS_APTA!$A$4:$BO$120,$L53,FALSE))</f>
        <v>-3136228.0278940098</v>
      </c>
      <c r="S53" s="39">
        <f>IF(S43=0,0,VLOOKUP(S43,FAC_TOTALS_APTA!$A$4:$BO$120,$L53,FALSE))</f>
        <v>0</v>
      </c>
      <c r="T53" s="39">
        <f>IF(T43=0,0,VLOOKUP(T43,FAC_TOTALS_APTA!$A$4:$BO$120,$L53,FALSE))</f>
        <v>0</v>
      </c>
      <c r="U53" s="39">
        <f>IF(U43=0,0,VLOOKUP(U43,FAC_TOTALS_APTA!$A$4:$BO$120,$L53,FALSE))</f>
        <v>0</v>
      </c>
      <c r="V53" s="39">
        <f>IF(V43=0,0,VLOOKUP(V43,FAC_TOTALS_APTA!$A$4:$BO$120,$L53,FALSE))</f>
        <v>0</v>
      </c>
      <c r="W53" s="39">
        <f>IF(W43=0,0,VLOOKUP(W43,FAC_TOTALS_APTA!$A$4:$BO$120,$L53,FALSE))</f>
        <v>0</v>
      </c>
      <c r="X53" s="39">
        <f>IF(X43=0,0,VLOOKUP(X43,FAC_TOTALS_APTA!$A$4:$BO$120,$L53,FALSE))</f>
        <v>0</v>
      </c>
      <c r="Y53" s="39">
        <f>IF(Y43=0,0,VLOOKUP(Y43,FAC_TOTALS_APTA!$A$4:$BO$120,$L53,FALSE))</f>
        <v>0</v>
      </c>
      <c r="Z53" s="39">
        <f>IF(Z43=0,0,VLOOKUP(Z43,FAC_TOTALS_APTA!$A$4:$BO$120,$L53,FALSE))</f>
        <v>0</v>
      </c>
      <c r="AA53" s="39">
        <f>IF(AA43=0,0,VLOOKUP(AA43,FAC_TOTALS_APTA!$A$4:$BO$120,$L53,FALSE))</f>
        <v>0</v>
      </c>
      <c r="AB53" s="39">
        <f>IF(AB43=0,0,VLOOKUP(AB43,FAC_TOTALS_APTA!$A$4:$BO$120,$L53,FALSE))</f>
        <v>0</v>
      </c>
      <c r="AC53" s="43">
        <f t="shared" si="12"/>
        <v>-15627978.791122809</v>
      </c>
      <c r="AD53" s="43">
        <f>AE53*G63</f>
        <v>-16105423.486997237</v>
      </c>
      <c r="AE53" s="44">
        <f>AC53/G61</f>
        <v>-1.7768557928741966E-2</v>
      </c>
    </row>
    <row r="54" spans="2:31" x14ac:dyDescent="0.25">
      <c r="B54" s="35" t="s">
        <v>97</v>
      </c>
      <c r="C54" s="38"/>
      <c r="D54" s="10" t="s">
        <v>64</v>
      </c>
      <c r="E54" s="80">
        <v>-2.1100000000000001E-2</v>
      </c>
      <c r="F54" s="10">
        <f>MATCH($D54,FAC_TOTALS_APTA!$A$2:$BO$2,)</f>
        <v>20</v>
      </c>
      <c r="G54" s="45">
        <f>VLOOKUP(G43,FAC_TOTALS_APTA!$A$4:$BO$120,$F54,FALSE)</f>
        <v>0</v>
      </c>
      <c r="H54" s="45">
        <f>VLOOKUP(H43,FAC_TOTALS_APTA!$A$4:$BO$120,$F54,FALSE)</f>
        <v>3.8439639705677502</v>
      </c>
      <c r="I54" s="41" t="str">
        <f t="shared" si="9"/>
        <v>-</v>
      </c>
      <c r="J54" s="42" t="str">
        <f t="shared" si="10"/>
        <v/>
      </c>
      <c r="K54" s="42" t="str">
        <f t="shared" si="11"/>
        <v>YEARS_SINCE_TNC_BUS_FAC</v>
      </c>
      <c r="L54" s="10">
        <f>MATCH($K54,FAC_TOTALS_APTA!$A$2:$BM$2,)</f>
        <v>33</v>
      </c>
      <c r="M54" s="39">
        <f>IF(M43=0,0,VLOOKUP(M43,FAC_TOTALS_APTA!$A$4:$BO$120,$L54,FALSE))</f>
        <v>0</v>
      </c>
      <c r="N54" s="39">
        <f>IF(N43=0,0,VLOOKUP(N43,FAC_TOTALS_APTA!$A$4:$BO$120,$L54,FALSE))</f>
        <v>-2803849.7233251701</v>
      </c>
      <c r="O54" s="39">
        <f>IF(O43=0,0,VLOOKUP(O43,FAC_TOTALS_APTA!$A$4:$BO$120,$L54,FALSE))</f>
        <v>-14875816.1797821</v>
      </c>
      <c r="P54" s="39">
        <f>IF(P43=0,0,VLOOKUP(P43,FAC_TOTALS_APTA!$A$4:$BO$120,$L54,FALSE))</f>
        <v>-16646057.8215637</v>
      </c>
      <c r="Q54" s="39">
        <f>IF(Q43=0,0,VLOOKUP(Q43,FAC_TOTALS_APTA!$A$4:$BO$120,$L54,FALSE))</f>
        <v>-15985762.161765501</v>
      </c>
      <c r="R54" s="39">
        <f>IF(R43=0,0,VLOOKUP(R43,FAC_TOTALS_APTA!$A$4:$BO$120,$L54,FALSE))</f>
        <v>-16450215.0663536</v>
      </c>
      <c r="S54" s="39">
        <f>IF(S43=0,0,VLOOKUP(S43,FAC_TOTALS_APTA!$A$4:$BO$120,$L54,FALSE))</f>
        <v>0</v>
      </c>
      <c r="T54" s="39">
        <f>IF(T43=0,0,VLOOKUP(T43,FAC_TOTALS_APTA!$A$4:$BO$120,$L54,FALSE))</f>
        <v>0</v>
      </c>
      <c r="U54" s="39">
        <f>IF(U43=0,0,VLOOKUP(U43,FAC_TOTALS_APTA!$A$4:$BO$120,$L54,FALSE))</f>
        <v>0</v>
      </c>
      <c r="V54" s="39">
        <f>IF(V43=0,0,VLOOKUP(V43,FAC_TOTALS_APTA!$A$4:$BO$120,$L54,FALSE))</f>
        <v>0</v>
      </c>
      <c r="W54" s="39">
        <f>IF(W43=0,0,VLOOKUP(W43,FAC_TOTALS_APTA!$A$4:$BO$120,$L54,FALSE))</f>
        <v>0</v>
      </c>
      <c r="X54" s="39">
        <f>IF(X43=0,0,VLOOKUP(X43,FAC_TOTALS_APTA!$A$4:$BO$120,$L54,FALSE))</f>
        <v>0</v>
      </c>
      <c r="Y54" s="39">
        <f>IF(Y43=0,0,VLOOKUP(Y43,FAC_TOTALS_APTA!$A$4:$BO$120,$L54,FALSE))</f>
        <v>0</v>
      </c>
      <c r="Z54" s="39">
        <f>IF(Z43=0,0,VLOOKUP(Z43,FAC_TOTALS_APTA!$A$4:$BO$120,$L54,FALSE))</f>
        <v>0</v>
      </c>
      <c r="AA54" s="39">
        <f>IF(AA43=0,0,VLOOKUP(AA43,FAC_TOTALS_APTA!$A$4:$BO$120,$L54,FALSE))</f>
        <v>0</v>
      </c>
      <c r="AB54" s="39">
        <f>IF(AB43=0,0,VLOOKUP(AB43,FAC_TOTALS_APTA!$A$4:$BO$120,$L54,FALSE))</f>
        <v>0</v>
      </c>
      <c r="AC54" s="43">
        <f t="shared" si="12"/>
        <v>-66761700.952790067</v>
      </c>
      <c r="AD54" s="43">
        <f>AE54*G63</f>
        <v>-68801313.396183595</v>
      </c>
      <c r="AE54" s="44">
        <f>AC54/G61</f>
        <v>-7.5906114709781342E-2</v>
      </c>
    </row>
    <row r="55" spans="2:31" ht="15.75" hidden="1" customHeight="1" x14ac:dyDescent="0.25">
      <c r="B55" s="35" t="s">
        <v>97</v>
      </c>
      <c r="C55" s="38"/>
      <c r="D55" s="10" t="s">
        <v>65</v>
      </c>
      <c r="E55" s="80">
        <v>8.3000000000000001E-3</v>
      </c>
      <c r="F55" s="10">
        <f>MATCH($D55,FAC_TOTALS_APTA!$A$2:$BO$2,)</f>
        <v>21</v>
      </c>
      <c r="G55" s="45">
        <f>VLOOKUP(G43,FAC_TOTALS_APTA!$A$4:$BO$120,$F55,FALSE)</f>
        <v>0</v>
      </c>
      <c r="H55" s="45">
        <f>VLOOKUP(H43,FAC_TOTALS_APTA!$A$4:$BO$120,$F55,FALSE)</f>
        <v>0</v>
      </c>
      <c r="I55" s="41" t="str">
        <f t="shared" si="9"/>
        <v>-</v>
      </c>
      <c r="J55" s="42" t="str">
        <f t="shared" si="10"/>
        <v/>
      </c>
      <c r="K55" s="42" t="str">
        <f t="shared" si="11"/>
        <v>YEARS_SINCE_TNC_RAIL_FAC</v>
      </c>
      <c r="L55" s="10">
        <f>MATCH($K55,FAC_TOTALS_APTA!$A$2:$BM$2,)</f>
        <v>34</v>
      </c>
      <c r="M55" s="39">
        <f>IF(M43=0,0,VLOOKUP(M43,FAC_TOTALS_APTA!$A$4:$BO$120,$L55,FALSE))</f>
        <v>0</v>
      </c>
      <c r="N55" s="39">
        <f>IF(N43=0,0,VLOOKUP(N43,FAC_TOTALS_APTA!$A$4:$BO$120,$L55,FALSE))</f>
        <v>0</v>
      </c>
      <c r="O55" s="39">
        <f>IF(O43=0,0,VLOOKUP(O43,FAC_TOTALS_APTA!$A$4:$BO$120,$L55,FALSE))</f>
        <v>0</v>
      </c>
      <c r="P55" s="39">
        <f>IF(P43=0,0,VLOOKUP(P43,FAC_TOTALS_APTA!$A$4:$BO$120,$L55,FALSE))</f>
        <v>0</v>
      </c>
      <c r="Q55" s="39">
        <f>IF(Q43=0,0,VLOOKUP(Q43,FAC_TOTALS_APTA!$A$4:$BO$120,$L55,FALSE))</f>
        <v>0</v>
      </c>
      <c r="R55" s="39">
        <f>IF(R43=0,0,VLOOKUP(R43,FAC_TOTALS_APTA!$A$4:$BO$120,$L55,FALSE))</f>
        <v>0</v>
      </c>
      <c r="S55" s="39">
        <f>IF(S43=0,0,VLOOKUP(S43,FAC_TOTALS_APTA!$A$4:$BO$120,$L55,FALSE))</f>
        <v>0</v>
      </c>
      <c r="T55" s="39">
        <f>IF(T43=0,0,VLOOKUP(T43,FAC_TOTALS_APTA!$A$4:$BO$120,$L55,FALSE))</f>
        <v>0</v>
      </c>
      <c r="U55" s="39">
        <f>IF(U43=0,0,VLOOKUP(U43,FAC_TOTALS_APTA!$A$4:$BO$120,$L55,FALSE))</f>
        <v>0</v>
      </c>
      <c r="V55" s="39">
        <f>IF(V43=0,0,VLOOKUP(V43,FAC_TOTALS_APTA!$A$4:$BO$120,$L55,FALSE))</f>
        <v>0</v>
      </c>
      <c r="W55" s="39">
        <f>IF(W43=0,0,VLOOKUP(W43,FAC_TOTALS_APTA!$A$4:$BO$120,$L55,FALSE))</f>
        <v>0</v>
      </c>
      <c r="X55" s="39">
        <f>IF(X43=0,0,VLOOKUP(X43,FAC_TOTALS_APTA!$A$4:$BO$120,$L55,FALSE))</f>
        <v>0</v>
      </c>
      <c r="Y55" s="39">
        <f>IF(Y43=0,0,VLOOKUP(Y43,FAC_TOTALS_APTA!$A$4:$BO$120,$L55,FALSE))</f>
        <v>0</v>
      </c>
      <c r="Z55" s="39">
        <f>IF(Z43=0,0,VLOOKUP(Z43,FAC_TOTALS_APTA!$A$4:$BO$120,$L55,FALSE))</f>
        <v>0</v>
      </c>
      <c r="AA55" s="39">
        <f>IF(AA43=0,0,VLOOKUP(AA43,FAC_TOTALS_APTA!$A$4:$BO$120,$L55,FALSE))</f>
        <v>0</v>
      </c>
      <c r="AB55" s="39">
        <f>IF(AB43=0,0,VLOOKUP(AB43,FAC_TOTALS_APTA!$A$4:$BO$120,$L55,FALSE))</f>
        <v>0</v>
      </c>
      <c r="AC55" s="43">
        <f t="shared" si="12"/>
        <v>0</v>
      </c>
      <c r="AD55" s="43">
        <f>AE55*G63</f>
        <v>0</v>
      </c>
      <c r="AE55" s="44">
        <f>AC55/G61</f>
        <v>0</v>
      </c>
    </row>
    <row r="56" spans="2:31" x14ac:dyDescent="0.25">
      <c r="B56" s="35" t="s">
        <v>98</v>
      </c>
      <c r="C56" s="38"/>
      <c r="D56" s="10" t="s">
        <v>90</v>
      </c>
      <c r="E56" s="80">
        <v>7.7000000000000002E-3</v>
      </c>
      <c r="F56" s="10">
        <f>MATCH($D56,FAC_TOTALS_APTA!$A$2:$BO$2,)</f>
        <v>22</v>
      </c>
      <c r="G56" s="45">
        <f>VLOOKUP(G43,FAC_TOTALS_APTA!$A$4:$BO$120,$F56,FALSE)</f>
        <v>9.4370689775705702E-2</v>
      </c>
      <c r="H56" s="45">
        <f>VLOOKUP(H43,FAC_TOTALS_APTA!$A$4:$BO$120,$F56,FALSE)</f>
        <v>0.81569033299946703</v>
      </c>
      <c r="I56" s="41">
        <f t="shared" si="9"/>
        <v>7.6434711342912536</v>
      </c>
      <c r="J56" s="42" t="str">
        <f t="shared" si="10"/>
        <v/>
      </c>
      <c r="K56" s="42" t="str">
        <f t="shared" si="11"/>
        <v>BIKE_SHARE_FAC</v>
      </c>
      <c r="L56" s="10">
        <f>MATCH($K56,FAC_TOTALS_APTA!$A$2:$BM$2,)</f>
        <v>35</v>
      </c>
      <c r="M56" s="39">
        <f>IF(M43=0,0,VLOOKUP(M43,FAC_TOTALS_APTA!$A$4:$BO$120,$L56,FALSE))</f>
        <v>392668.81533253199</v>
      </c>
      <c r="N56" s="39">
        <f>IF(N43=0,0,VLOOKUP(N43,FAC_TOTALS_APTA!$A$4:$BO$120,$L56,FALSE))</f>
        <v>391145.86760853801</v>
      </c>
      <c r="O56" s="39">
        <f>IF(O43=0,0,VLOOKUP(O43,FAC_TOTALS_APTA!$A$4:$BO$120,$L56,FALSE))</f>
        <v>1483441.7413650099</v>
      </c>
      <c r="P56" s="39">
        <f>IF(P43=0,0,VLOOKUP(P43,FAC_TOTALS_APTA!$A$4:$BO$120,$L56,FALSE))</f>
        <v>1018081.5284764</v>
      </c>
      <c r="Q56" s="39">
        <f>IF(Q43=0,0,VLOOKUP(Q43,FAC_TOTALS_APTA!$A$4:$BO$120,$L56,FALSE))</f>
        <v>751663.48829591495</v>
      </c>
      <c r="R56" s="39">
        <f>IF(R43=0,0,VLOOKUP(R43,FAC_TOTALS_APTA!$A$4:$BO$120,$L56,FALSE))</f>
        <v>715396.88584254705</v>
      </c>
      <c r="S56" s="39">
        <f>IF(S43=0,0,VLOOKUP(S43,FAC_TOTALS_APTA!$A$4:$BO$120,$L56,FALSE))</f>
        <v>0</v>
      </c>
      <c r="T56" s="39">
        <f>IF(T43=0,0,VLOOKUP(T43,FAC_TOTALS_APTA!$A$4:$BO$120,$L56,FALSE))</f>
        <v>0</v>
      </c>
      <c r="U56" s="39">
        <f>IF(U43=0,0,VLOOKUP(U43,FAC_TOTALS_APTA!$A$4:$BO$120,$L56,FALSE))</f>
        <v>0</v>
      </c>
      <c r="V56" s="39">
        <f>IF(V43=0,0,VLOOKUP(V43,FAC_TOTALS_APTA!$A$4:$BO$120,$L56,FALSE))</f>
        <v>0</v>
      </c>
      <c r="W56" s="39">
        <f>IF(W43=0,0,VLOOKUP(W43,FAC_TOTALS_APTA!$A$4:$BO$120,$L56,FALSE))</f>
        <v>0</v>
      </c>
      <c r="X56" s="39">
        <f>IF(X43=0,0,VLOOKUP(X43,FAC_TOTALS_APTA!$A$4:$BO$120,$L56,FALSE))</f>
        <v>0</v>
      </c>
      <c r="Y56" s="39">
        <f>IF(Y43=0,0,VLOOKUP(Y43,FAC_TOTALS_APTA!$A$4:$BO$120,$L56,FALSE))</f>
        <v>0</v>
      </c>
      <c r="Z56" s="39">
        <f>IF(Z43=0,0,VLOOKUP(Z43,FAC_TOTALS_APTA!$A$4:$BO$120,$L56,FALSE))</f>
        <v>0</v>
      </c>
      <c r="AA56" s="39">
        <f>IF(AA43=0,0,VLOOKUP(AA43,FAC_TOTALS_APTA!$A$4:$BO$120,$L56,FALSE))</f>
        <v>0</v>
      </c>
      <c r="AB56" s="39">
        <f>IF(AB43=0,0,VLOOKUP(AB43,FAC_TOTALS_APTA!$A$4:$BO$120,$L56,FALSE))</f>
        <v>0</v>
      </c>
      <c r="AC56" s="43">
        <f t="shared" si="12"/>
        <v>4752398.3269209415</v>
      </c>
      <c r="AD56" s="43">
        <f>AE56*G63</f>
        <v>4897587.119675112</v>
      </c>
      <c r="AE56" s="44">
        <f>AC56/G61</f>
        <v>5.4033388514909946E-3</v>
      </c>
    </row>
    <row r="57" spans="2:31" x14ac:dyDescent="0.25">
      <c r="B57" s="14" t="s">
        <v>99</v>
      </c>
      <c r="C57" s="37"/>
      <c r="D57" s="11" t="s">
        <v>91</v>
      </c>
      <c r="E57" s="81">
        <v>-3.6999999999999998E-2</v>
      </c>
      <c r="F57" s="11">
        <f>MATCH($D57,FAC_TOTALS_APTA!$A$2:$BO$2,)</f>
        <v>23</v>
      </c>
      <c r="G57" s="48">
        <f>VLOOKUP(G43,FAC_TOTALS_APTA!$A$4:$BO$120,$F57,FALSE)</f>
        <v>0</v>
      </c>
      <c r="H57" s="48">
        <f>VLOOKUP(H43,FAC_TOTALS_APTA!$A$4:$BO$120,$F57,FALSE)</f>
        <v>0.45733805234098701</v>
      </c>
      <c r="I57" s="49" t="str">
        <f t="shared" si="9"/>
        <v>-</v>
      </c>
      <c r="J57" s="50" t="str">
        <f t="shared" si="10"/>
        <v/>
      </c>
      <c r="K57" s="50" t="str">
        <f t="shared" si="11"/>
        <v>scooter_flag_FAC</v>
      </c>
      <c r="L57" s="11">
        <f>MATCH($K57,FAC_TOTALS_APTA!$A$2:$BM$2,)</f>
        <v>36</v>
      </c>
      <c r="M57" s="51">
        <f>IF(M43=0,0,VLOOKUP(M43,FAC_TOTALS_APTA!$A$4:$BO$120,$L57,FALSE))</f>
        <v>0</v>
      </c>
      <c r="N57" s="51">
        <f>IF(N43=0,0,VLOOKUP(N43,FAC_TOTALS_APTA!$A$4:$BO$120,$L57,FALSE))</f>
        <v>0</v>
      </c>
      <c r="O57" s="51">
        <f>IF(O43=0,0,VLOOKUP(O43,FAC_TOTALS_APTA!$A$4:$BO$120,$L57,FALSE))</f>
        <v>0</v>
      </c>
      <c r="P57" s="51">
        <f>IF(P43=0,0,VLOOKUP(P43,FAC_TOTALS_APTA!$A$4:$BO$120,$L57,FALSE))</f>
        <v>0</v>
      </c>
      <c r="Q57" s="51">
        <f>IF(Q43=0,0,VLOOKUP(Q43,FAC_TOTALS_APTA!$A$4:$BO$120,$L57,FALSE))</f>
        <v>0</v>
      </c>
      <c r="R57" s="51">
        <f>IF(R43=0,0,VLOOKUP(R43,FAC_TOTALS_APTA!$A$4:$BO$120,$L57,FALSE))</f>
        <v>-11616078.220317701</v>
      </c>
      <c r="S57" s="51">
        <f>IF(S43=0,0,VLOOKUP(S43,FAC_TOTALS_APTA!$A$4:$BO$120,$L57,FALSE))</f>
        <v>0</v>
      </c>
      <c r="T57" s="51">
        <f>IF(T43=0,0,VLOOKUP(T43,FAC_TOTALS_APTA!$A$4:$BO$120,$L57,FALSE))</f>
        <v>0</v>
      </c>
      <c r="U57" s="51">
        <f>IF(U43=0,0,VLOOKUP(U43,FAC_TOTALS_APTA!$A$4:$BO$120,$L57,FALSE))</f>
        <v>0</v>
      </c>
      <c r="V57" s="51">
        <f>IF(V43=0,0,VLOOKUP(V43,FAC_TOTALS_APTA!$A$4:$BO$120,$L57,FALSE))</f>
        <v>0</v>
      </c>
      <c r="W57" s="51">
        <f>IF(W43=0,0,VLOOKUP(W43,FAC_TOTALS_APTA!$A$4:$BO$120,$L57,FALSE))</f>
        <v>0</v>
      </c>
      <c r="X57" s="51">
        <f>IF(X43=0,0,VLOOKUP(X43,FAC_TOTALS_APTA!$A$4:$BO$120,$L57,FALSE))</f>
        <v>0</v>
      </c>
      <c r="Y57" s="51">
        <f>IF(Y43=0,0,VLOOKUP(Y43,FAC_TOTALS_APTA!$A$4:$BO$120,$L57,FALSE))</f>
        <v>0</v>
      </c>
      <c r="Z57" s="51">
        <f>IF(Z43=0,0,VLOOKUP(Z43,FAC_TOTALS_APTA!$A$4:$BO$120,$L57,FALSE))</f>
        <v>0</v>
      </c>
      <c r="AA57" s="51">
        <f>IF(AA43=0,0,VLOOKUP(AA43,FAC_TOTALS_APTA!$A$4:$BO$120,$L57,FALSE))</f>
        <v>0</v>
      </c>
      <c r="AB57" s="51">
        <f>IF(AB43=0,0,VLOOKUP(AB43,FAC_TOTALS_APTA!$A$4:$BO$120,$L57,FALSE))</f>
        <v>0</v>
      </c>
      <c r="AC57" s="52">
        <f t="shared" si="12"/>
        <v>-11616078.220317701</v>
      </c>
      <c r="AD57" s="52">
        <f>AE57*G63</f>
        <v>-11970956.80105288</v>
      </c>
      <c r="AE57" s="53">
        <f>AC57/G61</f>
        <v>-1.320714351620155E-2</v>
      </c>
    </row>
    <row r="58" spans="2:31" x14ac:dyDescent="0.25">
      <c r="B58" s="54" t="s">
        <v>107</v>
      </c>
      <c r="C58" s="55"/>
      <c r="D58" s="54" t="s">
        <v>94</v>
      </c>
      <c r="E58" s="56"/>
      <c r="F58" s="57"/>
      <c r="G58" s="58"/>
      <c r="H58" s="58"/>
      <c r="I58" s="59"/>
      <c r="J58" s="60"/>
      <c r="K58" s="60" t="str">
        <f t="shared" ref="K58" si="13">CONCATENATE(D58,J58,"_FAC")</f>
        <v>New_Reporter_FAC</v>
      </c>
      <c r="L58" s="57">
        <f>MATCH($K58,FAC_TOTALS_APTA!$A$2:$BM$2,)</f>
        <v>40</v>
      </c>
      <c r="M58" s="58">
        <f>IF(M43=0,0,VLOOKUP(M43,FAC_TOTALS_APTA!$A$4:$BO$120,$L58,FALSE))</f>
        <v>0</v>
      </c>
      <c r="N58" s="58">
        <f>IF(N43=0,0,VLOOKUP(N43,FAC_TOTALS_APTA!$A$4:$BO$120,$L58,FALSE))</f>
        <v>0</v>
      </c>
      <c r="O58" s="58">
        <f>IF(O43=0,0,VLOOKUP(O43,FAC_TOTALS_APTA!$A$4:$BO$120,$L58,FALSE))</f>
        <v>0</v>
      </c>
      <c r="P58" s="58">
        <f>IF(P43=0,0,VLOOKUP(P43,FAC_TOTALS_APTA!$A$4:$BO$120,$L58,FALSE))</f>
        <v>0</v>
      </c>
      <c r="Q58" s="58">
        <f>IF(Q43=0,0,VLOOKUP(Q43,FAC_TOTALS_APTA!$A$4:$BO$120,$L58,FALSE))</f>
        <v>0</v>
      </c>
      <c r="R58" s="58">
        <f>IF(R43=0,0,VLOOKUP(R43,FAC_TOTALS_APTA!$A$4:$BO$120,$L58,FALSE))</f>
        <v>0</v>
      </c>
      <c r="S58" s="58">
        <f>IF(S43=0,0,VLOOKUP(S43,FAC_TOTALS_APTA!$A$4:$BO$120,$L58,FALSE))</f>
        <v>0</v>
      </c>
      <c r="T58" s="58">
        <f>IF(T43=0,0,VLOOKUP(T43,FAC_TOTALS_APTA!$A$4:$BO$120,$L58,FALSE))</f>
        <v>0</v>
      </c>
      <c r="U58" s="58">
        <f>IF(U43=0,0,VLOOKUP(U43,FAC_TOTALS_APTA!$A$4:$BO$120,$L58,FALSE))</f>
        <v>0</v>
      </c>
      <c r="V58" s="58">
        <f>IF(V43=0,0,VLOOKUP(V43,FAC_TOTALS_APTA!$A$4:$BO$120,$L58,FALSE))</f>
        <v>0</v>
      </c>
      <c r="W58" s="58">
        <f>IF(W43=0,0,VLOOKUP(W43,FAC_TOTALS_APTA!$A$4:$BO$120,$L58,FALSE))</f>
        <v>0</v>
      </c>
      <c r="X58" s="58">
        <f>IF(X43=0,0,VLOOKUP(X43,FAC_TOTALS_APTA!$A$4:$BO$120,$L58,FALSE))</f>
        <v>0</v>
      </c>
      <c r="Y58" s="58">
        <f>IF(Y43=0,0,VLOOKUP(Y43,FAC_TOTALS_APTA!$A$4:$BO$120,$L58,FALSE))</f>
        <v>0</v>
      </c>
      <c r="Z58" s="58">
        <f>IF(Z43=0,0,VLOOKUP(Z43,FAC_TOTALS_APTA!$A$4:$BO$120,$L58,FALSE))</f>
        <v>0</v>
      </c>
      <c r="AA58" s="58">
        <f>IF(AA43=0,0,VLOOKUP(AA43,FAC_TOTALS_APTA!$A$4:$BO$120,$L58,FALSE))</f>
        <v>0</v>
      </c>
      <c r="AB58" s="58">
        <f>IF(AB43=0,0,VLOOKUP(AB43,FAC_TOTALS_APTA!$A$4:$BO$120,$L58,FALSE))</f>
        <v>0</v>
      </c>
      <c r="AC58" s="61">
        <f>SUM(M58:AB58)</f>
        <v>0</v>
      </c>
      <c r="AD58" s="61">
        <f>AC58</f>
        <v>0</v>
      </c>
      <c r="AE58" s="62">
        <f>AC58/G63</f>
        <v>0</v>
      </c>
    </row>
    <row r="59" spans="2:31" ht="15.75" hidden="1" customHeight="1" x14ac:dyDescent="0.25">
      <c r="B59" s="35"/>
      <c r="C59" s="10"/>
      <c r="D59" s="10"/>
      <c r="E59" s="10"/>
      <c r="F59" s="10"/>
      <c r="G59" s="10"/>
      <c r="H59" s="10"/>
      <c r="I59" s="6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43"/>
      <c r="AE59" s="10"/>
    </row>
    <row r="60" spans="2:31" x14ac:dyDescent="0.25">
      <c r="B60" s="35" t="s">
        <v>58</v>
      </c>
      <c r="C60" s="38"/>
      <c r="D60" s="10"/>
      <c r="E60" s="40"/>
      <c r="F60" s="10"/>
      <c r="G60" s="39"/>
      <c r="H60" s="39"/>
      <c r="I60" s="41"/>
      <c r="J60" s="42"/>
      <c r="K60" s="50"/>
      <c r="L60" s="11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43">
        <f>SUM(AC45:AC58)</f>
        <v>-60854039.946718805</v>
      </c>
      <c r="AD60" s="43">
        <f>SUM(AD45:AD58)</f>
        <v>-62713169.587436974</v>
      </c>
      <c r="AE60" s="44">
        <f>AC60/G63</f>
        <v>-6.7138162176501121E-2</v>
      </c>
    </row>
    <row r="61" spans="2:31" ht="15.75" hidden="1" customHeight="1" x14ac:dyDescent="0.25">
      <c r="B61" s="12" t="s">
        <v>30</v>
      </c>
      <c r="C61" s="64"/>
      <c r="D61" s="13" t="s">
        <v>7</v>
      </c>
      <c r="E61" s="65"/>
      <c r="F61" s="13">
        <f>MATCH($D61,FAC_TOTALS_APTA!$A$2:$BM$2,)</f>
        <v>9</v>
      </c>
      <c r="G61" s="66">
        <f>VLOOKUP(G43,FAC_TOTALS_APTA!$A$4:$BO$120,$F61,FALSE)</f>
        <v>879529945.75003695</v>
      </c>
      <c r="H61" s="66">
        <f>VLOOKUP(H43,FAC_TOTALS_APTA!$A$4:$BM$120,$F61,FALSE)</f>
        <v>817993531.09294796</v>
      </c>
      <c r="I61" s="67">
        <f t="shared" ref="I61" si="14">H61/G61-1</f>
        <v>-6.996511597409294E-2</v>
      </c>
      <c r="J61" s="68"/>
      <c r="K61" s="50"/>
      <c r="L61" s="11"/>
      <c r="M61" s="69">
        <f t="shared" ref="M61:AB61" si="15">SUM(M45:M51)</f>
        <v>-1362395.3404514054</v>
      </c>
      <c r="N61" s="69">
        <f t="shared" si="15"/>
        <v>10043978.323045075</v>
      </c>
      <c r="O61" s="69">
        <f t="shared" si="15"/>
        <v>-22466662.170063153</v>
      </c>
      <c r="P61" s="69">
        <f t="shared" si="15"/>
        <v>8826153.4040987398</v>
      </c>
      <c r="Q61" s="69">
        <f t="shared" si="15"/>
        <v>23200794.406835247</v>
      </c>
      <c r="R61" s="69">
        <f t="shared" si="15"/>
        <v>28890010.052755401</v>
      </c>
      <c r="S61" s="69">
        <f t="shared" si="15"/>
        <v>0</v>
      </c>
      <c r="T61" s="69">
        <f t="shared" si="15"/>
        <v>0</v>
      </c>
      <c r="U61" s="69">
        <f t="shared" si="15"/>
        <v>0</v>
      </c>
      <c r="V61" s="69">
        <f t="shared" si="15"/>
        <v>0</v>
      </c>
      <c r="W61" s="69">
        <f t="shared" si="15"/>
        <v>0</v>
      </c>
      <c r="X61" s="69">
        <f t="shared" si="15"/>
        <v>0</v>
      </c>
      <c r="Y61" s="69">
        <f t="shared" si="15"/>
        <v>0</v>
      </c>
      <c r="Z61" s="69">
        <f t="shared" si="15"/>
        <v>0</v>
      </c>
      <c r="AA61" s="69">
        <f t="shared" si="15"/>
        <v>0</v>
      </c>
      <c r="AB61" s="69">
        <f t="shared" si="15"/>
        <v>0</v>
      </c>
      <c r="AC61" s="70"/>
      <c r="AD61" s="70"/>
      <c r="AE61" s="71"/>
    </row>
    <row r="62" spans="2:31" ht="13.5" thickBot="1" x14ac:dyDescent="0.3">
      <c r="B62" s="15" t="s">
        <v>61</v>
      </c>
      <c r="C62" s="153"/>
      <c r="D62" s="33"/>
      <c r="E62" s="154"/>
      <c r="F62" s="33"/>
      <c r="G62" s="73"/>
      <c r="H62" s="73"/>
      <c r="I62" s="74"/>
      <c r="J62" s="75"/>
      <c r="K62" s="75"/>
      <c r="L62" s="33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76">
        <f>AC63-AC60</f>
        <v>-68479615.357281208</v>
      </c>
      <c r="AD62" s="76"/>
      <c r="AE62" s="77">
        <f>AE63-AE60</f>
        <v>-7.5551196365385459E-2</v>
      </c>
    </row>
    <row r="63" spans="2:31" ht="13.5" hidden="1" customHeight="1" thickBot="1" x14ac:dyDescent="0.3">
      <c r="B63" s="15" t="s">
        <v>103</v>
      </c>
      <c r="C63" s="33"/>
      <c r="D63" s="33" t="s">
        <v>5</v>
      </c>
      <c r="E63" s="33"/>
      <c r="F63" s="33">
        <f>MATCH($D63,FAC_TOTALS_APTA!$A$2:$BM$2,)</f>
        <v>7</v>
      </c>
      <c r="G63" s="73">
        <f>VLOOKUP(G43,FAC_TOTALS_APTA!$A$4:$BM$120,$F63,FALSE)</f>
        <v>906400145.222</v>
      </c>
      <c r="H63" s="73">
        <f>VLOOKUP(H43,FAC_TOTALS_APTA!$A$4:$BM$120,$F63,FALSE)</f>
        <v>777066489.91799998</v>
      </c>
      <c r="I63" s="74">
        <f t="shared" ref="I63" si="16">H63/G63-1</f>
        <v>-0.14268935854188658</v>
      </c>
      <c r="J63" s="75"/>
      <c r="K63" s="75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76">
        <f>H63-G63</f>
        <v>-129333655.30400002</v>
      </c>
      <c r="AD63" s="76"/>
      <c r="AE63" s="77">
        <f>I63</f>
        <v>-0.14268935854188658</v>
      </c>
    </row>
    <row r="64" spans="2:31" ht="14.25" thickTop="1" thickBot="1" x14ac:dyDescent="0.3">
      <c r="B64" s="140" t="s">
        <v>110</v>
      </c>
      <c r="C64" s="141"/>
      <c r="D64" s="141"/>
      <c r="E64" s="142"/>
      <c r="F64" s="141"/>
      <c r="G64" s="143"/>
      <c r="H64" s="143"/>
      <c r="I64" s="144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5">
        <f>AE63</f>
        <v>-0.14268935854188658</v>
      </c>
    </row>
    <row r="65" spans="1:32" ht="13.5" thickTop="1" x14ac:dyDescent="0.25"/>
    <row r="67" spans="1:32" x14ac:dyDescent="0.25">
      <c r="B67" s="21" t="s">
        <v>56</v>
      </c>
      <c r="C67" s="22"/>
      <c r="D67" s="22"/>
      <c r="E67" s="23"/>
      <c r="F67" s="22"/>
      <c r="G67" s="22"/>
      <c r="H67" s="22"/>
      <c r="I67" s="24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2" x14ac:dyDescent="0.25">
      <c r="B68" s="25" t="s">
        <v>23</v>
      </c>
      <c r="C68" s="26" t="s">
        <v>24</v>
      </c>
      <c r="D68" s="16"/>
      <c r="E68" s="10"/>
      <c r="F68" s="16"/>
      <c r="G68" s="16"/>
      <c r="H68" s="16"/>
      <c r="I68" s="27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2" x14ac:dyDescent="0.25">
      <c r="B69" s="25"/>
      <c r="C69" s="26"/>
      <c r="D69" s="16"/>
      <c r="E69" s="10"/>
      <c r="F69" s="16"/>
      <c r="G69" s="16"/>
      <c r="H69" s="16"/>
      <c r="I69" s="27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2" x14ac:dyDescent="0.25">
      <c r="B70" s="28" t="s">
        <v>59</v>
      </c>
      <c r="C70" s="29">
        <v>0</v>
      </c>
      <c r="D70" s="16"/>
      <c r="E70" s="10"/>
      <c r="F70" s="16"/>
      <c r="G70" s="16"/>
      <c r="H70" s="16"/>
      <c r="I70" s="27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2" ht="13.5" thickBot="1" x14ac:dyDescent="0.3">
      <c r="B71" s="30" t="s">
        <v>81</v>
      </c>
      <c r="C71" s="31">
        <v>3</v>
      </c>
      <c r="D71" s="32"/>
      <c r="E71" s="33"/>
      <c r="F71" s="32"/>
      <c r="G71" s="32"/>
      <c r="H71" s="32"/>
      <c r="I71" s="34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spans="1:32" ht="13.5" thickTop="1" x14ac:dyDescent="0.25">
      <c r="B72" s="151"/>
      <c r="C72" s="152"/>
      <c r="D72" s="152"/>
      <c r="E72" s="152"/>
      <c r="F72" s="152"/>
      <c r="G72" s="167" t="s">
        <v>104</v>
      </c>
      <c r="H72" s="167"/>
      <c r="I72" s="167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167" t="s">
        <v>111</v>
      </c>
      <c r="AD72" s="167"/>
      <c r="AE72" s="167"/>
    </row>
    <row r="73" spans="1:32" x14ac:dyDescent="0.25">
      <c r="B73" s="14" t="s">
        <v>25</v>
      </c>
      <c r="C73" s="37" t="s">
        <v>26</v>
      </c>
      <c r="D73" s="11" t="s">
        <v>27</v>
      </c>
      <c r="E73" s="11" t="s">
        <v>57</v>
      </c>
      <c r="F73" s="11"/>
      <c r="G73" s="37">
        <f>$C$1</f>
        <v>2012</v>
      </c>
      <c r="H73" s="37">
        <f>$C$2</f>
        <v>2018</v>
      </c>
      <c r="I73" s="37" t="s">
        <v>53</v>
      </c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 t="s">
        <v>109</v>
      </c>
      <c r="AD73" s="37" t="s">
        <v>55</v>
      </c>
      <c r="AE73" s="37" t="s">
        <v>53</v>
      </c>
    </row>
    <row r="74" spans="1:32" ht="12.95" hidden="1" customHeight="1" x14ac:dyDescent="0.25">
      <c r="B74" s="35"/>
      <c r="C74" s="38"/>
      <c r="D74" s="10"/>
      <c r="E74" s="10"/>
      <c r="F74" s="10"/>
      <c r="G74" s="10"/>
      <c r="H74" s="10"/>
      <c r="I74" s="38"/>
      <c r="J74" s="10"/>
      <c r="K74" s="10"/>
      <c r="L74" s="10"/>
      <c r="M74" s="10">
        <v>1</v>
      </c>
      <c r="N74" s="10">
        <v>2</v>
      </c>
      <c r="O74" s="10">
        <v>3</v>
      </c>
      <c r="P74" s="10">
        <v>4</v>
      </c>
      <c r="Q74" s="10">
        <v>5</v>
      </c>
      <c r="R74" s="10">
        <v>6</v>
      </c>
      <c r="S74" s="10">
        <v>7</v>
      </c>
      <c r="T74" s="10">
        <v>8</v>
      </c>
      <c r="U74" s="10">
        <v>9</v>
      </c>
      <c r="V74" s="10">
        <v>10</v>
      </c>
      <c r="W74" s="10">
        <v>11</v>
      </c>
      <c r="X74" s="10">
        <v>12</v>
      </c>
      <c r="Y74" s="10">
        <v>13</v>
      </c>
      <c r="Z74" s="10">
        <v>14</v>
      </c>
      <c r="AA74" s="10">
        <v>15</v>
      </c>
      <c r="AB74" s="10">
        <v>16</v>
      </c>
      <c r="AC74" s="10"/>
      <c r="AD74" s="10"/>
      <c r="AE74" s="10"/>
    </row>
    <row r="75" spans="1:32" ht="12.95" hidden="1" customHeight="1" x14ac:dyDescent="0.25">
      <c r="B75" s="35"/>
      <c r="C75" s="38"/>
      <c r="D75" s="10"/>
      <c r="E75" s="10"/>
      <c r="F75" s="10"/>
      <c r="G75" s="10" t="str">
        <f>CONCATENATE($C70,"_",$C71,"_",G73)</f>
        <v>0_3_2012</v>
      </c>
      <c r="H75" s="10" t="str">
        <f>CONCATENATE($C70,"_",$C71,"_",H73)</f>
        <v>0_3_2018</v>
      </c>
      <c r="I75" s="38"/>
      <c r="J75" s="10"/>
      <c r="K75" s="10"/>
      <c r="L75" s="10"/>
      <c r="M75" s="10" t="str">
        <f>IF($G73+M74&gt;$H73,0,CONCATENATE($C70,"_",$C71,"_",$G73+M74))</f>
        <v>0_3_2013</v>
      </c>
      <c r="N75" s="10" t="str">
        <f t="shared" ref="N75:AB75" si="17">IF($G73+N74&gt;$H73,0,CONCATENATE($C70,"_",$C71,"_",$G73+N74))</f>
        <v>0_3_2014</v>
      </c>
      <c r="O75" s="10" t="str">
        <f t="shared" si="17"/>
        <v>0_3_2015</v>
      </c>
      <c r="P75" s="10" t="str">
        <f t="shared" si="17"/>
        <v>0_3_2016</v>
      </c>
      <c r="Q75" s="10" t="str">
        <f t="shared" si="17"/>
        <v>0_3_2017</v>
      </c>
      <c r="R75" s="10" t="str">
        <f t="shared" si="17"/>
        <v>0_3_2018</v>
      </c>
      <c r="S75" s="10">
        <f t="shared" si="17"/>
        <v>0</v>
      </c>
      <c r="T75" s="10">
        <f t="shared" si="17"/>
        <v>0</v>
      </c>
      <c r="U75" s="10">
        <f t="shared" si="17"/>
        <v>0</v>
      </c>
      <c r="V75" s="10">
        <f t="shared" si="17"/>
        <v>0</v>
      </c>
      <c r="W75" s="10">
        <f t="shared" si="17"/>
        <v>0</v>
      </c>
      <c r="X75" s="10">
        <f t="shared" si="17"/>
        <v>0</v>
      </c>
      <c r="Y75" s="10">
        <f t="shared" si="17"/>
        <v>0</v>
      </c>
      <c r="Z75" s="10">
        <f t="shared" si="17"/>
        <v>0</v>
      </c>
      <c r="AA75" s="10">
        <f t="shared" si="17"/>
        <v>0</v>
      </c>
      <c r="AB75" s="10">
        <f t="shared" si="17"/>
        <v>0</v>
      </c>
      <c r="AC75" s="10"/>
      <c r="AD75" s="10"/>
      <c r="AE75" s="10"/>
    </row>
    <row r="76" spans="1:32" ht="12.95" hidden="1" customHeight="1" x14ac:dyDescent="0.25">
      <c r="B76" s="35"/>
      <c r="C76" s="38"/>
      <c r="D76" s="10"/>
      <c r="E76" s="10"/>
      <c r="F76" s="10" t="s">
        <v>54</v>
      </c>
      <c r="G76" s="39"/>
      <c r="H76" s="39"/>
      <c r="I76" s="38"/>
      <c r="J76" s="10"/>
      <c r="K76" s="10"/>
      <c r="L76" s="10" t="s">
        <v>54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2" x14ac:dyDescent="0.25">
      <c r="B77" s="35" t="s">
        <v>78</v>
      </c>
      <c r="C77" s="38" t="s">
        <v>28</v>
      </c>
      <c r="D77" s="10" t="s">
        <v>120</v>
      </c>
      <c r="E77" s="80">
        <v>0.86939999999999995</v>
      </c>
      <c r="F77" s="10">
        <f>MATCH($D77,FAC_TOTALS_APTA!$A$2:$BO$2,)</f>
        <v>11</v>
      </c>
      <c r="G77" s="39">
        <f>VLOOKUP(G75,FAC_TOTALS_APTA!$A$4:$BO$120,$F77,FALSE)</f>
        <v>1988034.8285767001</v>
      </c>
      <c r="H77" s="39">
        <f>VLOOKUP(H75,FAC_TOTALS_APTA!$A$4:$BO$120,$F77,FALSE)</f>
        <v>2154589.9046707898</v>
      </c>
      <c r="I77" s="41">
        <f>IFERROR(H77/G77-1,"-")</f>
        <v>8.3778751609362878E-2</v>
      </c>
      <c r="J77" s="42" t="str">
        <f>IF(C77="Log","_log","")</f>
        <v>_log</v>
      </c>
      <c r="K77" s="42" t="str">
        <f>CONCATENATE(D77,J77,"_FAC")</f>
        <v>VRM_ADJ_BUS_log_FAC</v>
      </c>
      <c r="L77" s="10">
        <f>MATCH($K77,FAC_TOTALS_APTA!$A$2:$BM$2,)</f>
        <v>24</v>
      </c>
      <c r="M77" s="39">
        <f>IF(M75=0,0,VLOOKUP(M75,FAC_TOTALS_APTA!$A$4:$BO$120,$L77,FALSE))</f>
        <v>2156464.4579390301</v>
      </c>
      <c r="N77" s="39">
        <f>IF(N75=0,0,VLOOKUP(N75,FAC_TOTALS_APTA!$A$4:$BO$120,$L77,FALSE))</f>
        <v>7188642.6378952404</v>
      </c>
      <c r="O77" s="39">
        <f>IF(O75=0,0,VLOOKUP(O75,FAC_TOTALS_APTA!$A$4:$BO$120,$L77,FALSE))</f>
        <v>6397644.3271653196</v>
      </c>
      <c r="P77" s="39">
        <f>IF(P75=0,0,VLOOKUP(P75,FAC_TOTALS_APTA!$A$4:$BO$120,$L77,FALSE))</f>
        <v>3913169.75986845</v>
      </c>
      <c r="Q77" s="39">
        <f>IF(Q75=0,0,VLOOKUP(Q75,FAC_TOTALS_APTA!$A$4:$BO$120,$L77,FALSE))</f>
        <v>2979533.5075041498</v>
      </c>
      <c r="R77" s="39">
        <f>IF(R75=0,0,VLOOKUP(R75,FAC_TOTALS_APTA!$A$4:$BO$120,$L77,FALSE))</f>
        <v>3536490.6621529199</v>
      </c>
      <c r="S77" s="39">
        <f>IF(S75=0,0,VLOOKUP(S75,FAC_TOTALS_APTA!$A$4:$BO$120,$L77,FALSE))</f>
        <v>0</v>
      </c>
      <c r="T77" s="39">
        <f>IF(T75=0,0,VLOOKUP(T75,FAC_TOTALS_APTA!$A$4:$BO$120,$L77,FALSE))</f>
        <v>0</v>
      </c>
      <c r="U77" s="39">
        <f>IF(U75=0,0,VLOOKUP(U75,FAC_TOTALS_APTA!$A$4:$BO$120,$L77,FALSE))</f>
        <v>0</v>
      </c>
      <c r="V77" s="39">
        <f>IF(V75=0,0,VLOOKUP(V75,FAC_TOTALS_APTA!$A$4:$BO$120,$L77,FALSE))</f>
        <v>0</v>
      </c>
      <c r="W77" s="39">
        <f>IF(W75=0,0,VLOOKUP(W75,FAC_TOTALS_APTA!$A$4:$BO$120,$L77,FALSE))</f>
        <v>0</v>
      </c>
      <c r="X77" s="39">
        <f>IF(X75=0,0,VLOOKUP(X75,FAC_TOTALS_APTA!$A$4:$BO$120,$L77,FALSE))</f>
        <v>0</v>
      </c>
      <c r="Y77" s="39">
        <f>IF(Y75=0,0,VLOOKUP(Y75,FAC_TOTALS_APTA!$A$4:$BO$120,$L77,FALSE))</f>
        <v>0</v>
      </c>
      <c r="Z77" s="39">
        <f>IF(Z75=0,0,VLOOKUP(Z75,FAC_TOTALS_APTA!$A$4:$BO$120,$L77,FALSE))</f>
        <v>0</v>
      </c>
      <c r="AA77" s="39">
        <f>IF(AA75=0,0,VLOOKUP(AA75,FAC_TOTALS_APTA!$A$4:$BO$120,$L77,FALSE))</f>
        <v>0</v>
      </c>
      <c r="AB77" s="39">
        <f>IF(AB75=0,0,VLOOKUP(AB75,FAC_TOTALS_APTA!$A$4:$BO$120,$L77,FALSE))</f>
        <v>0</v>
      </c>
      <c r="AC77" s="43">
        <f>SUM(M77:AB77)</f>
        <v>26171945.352525111</v>
      </c>
      <c r="AD77" s="43">
        <f>AE77*G95</f>
        <v>27237985.765308827</v>
      </c>
      <c r="AE77" s="44">
        <f>AC77/G93</f>
        <v>8.8712679356568527E-2</v>
      </c>
    </row>
    <row r="78" spans="1:32" s="19" customFormat="1" hidden="1" x14ac:dyDescent="0.25">
      <c r="A78" s="10"/>
      <c r="B78" s="35" t="s">
        <v>78</v>
      </c>
      <c r="C78" s="38" t="s">
        <v>28</v>
      </c>
      <c r="D78" s="10" t="s">
        <v>121</v>
      </c>
      <c r="E78" s="80">
        <v>0.50180000000000002</v>
      </c>
      <c r="F78" s="10">
        <f>MATCH($D78,FAC_TOTALS_APTA!$A$2:$BO$2,)</f>
        <v>12</v>
      </c>
      <c r="G78" s="39">
        <f>VLOOKUP(G75,FAC_TOTALS_APTA!$A$4:$BO$120,$F78,FALSE)</f>
        <v>0</v>
      </c>
      <c r="H78" s="39">
        <f>VLOOKUP(H75,FAC_TOTALS_APTA!$A$4:$BO$120,$F78,FALSE)</f>
        <v>0</v>
      </c>
      <c r="I78" s="41" t="str">
        <f>IFERROR(H78/G78-1,"-")</f>
        <v>-</v>
      </c>
      <c r="J78" s="42" t="str">
        <f>IF(C78="Log","_log","")</f>
        <v>_log</v>
      </c>
      <c r="K78" s="42" t="str">
        <f>CONCATENATE(D78,J78,"_FAC")</f>
        <v>VRM_ADJ_RAIL_log_FAC</v>
      </c>
      <c r="L78" s="10">
        <f>MATCH($K78,FAC_TOTALS_APTA!$A$2:$BM$2,)</f>
        <v>25</v>
      </c>
      <c r="M78" s="39">
        <f>IF(M75=0,0,VLOOKUP(M75,FAC_TOTALS_APTA!$A$4:$BO$120,$L78,FALSE))</f>
        <v>0</v>
      </c>
      <c r="N78" s="39">
        <f>IF(N75=0,0,VLOOKUP(N75,FAC_TOTALS_APTA!$A$4:$BO$120,$L78,FALSE))</f>
        <v>0</v>
      </c>
      <c r="O78" s="39">
        <f>IF(O75=0,0,VLOOKUP(O75,FAC_TOTALS_APTA!$A$4:$BO$120,$L78,FALSE))</f>
        <v>0</v>
      </c>
      <c r="P78" s="39">
        <f>IF(P75=0,0,VLOOKUP(P75,FAC_TOTALS_APTA!$A$4:$BO$120,$L78,FALSE))</f>
        <v>0</v>
      </c>
      <c r="Q78" s="39">
        <f>IF(Q75=0,0,VLOOKUP(Q75,FAC_TOTALS_APTA!$A$4:$BO$120,$L78,FALSE))</f>
        <v>0</v>
      </c>
      <c r="R78" s="39">
        <f>IF(R75=0,0,VLOOKUP(R75,FAC_TOTALS_APTA!$A$4:$BO$120,$L78,FALSE))</f>
        <v>0</v>
      </c>
      <c r="S78" s="39">
        <f>IF(S75=0,0,VLOOKUP(S75,FAC_TOTALS_APTA!$A$4:$BO$120,$L78,FALSE))</f>
        <v>0</v>
      </c>
      <c r="T78" s="39">
        <f>IF(T75=0,0,VLOOKUP(T75,FAC_TOTALS_APTA!$A$4:$BO$120,$L78,FALSE))</f>
        <v>0</v>
      </c>
      <c r="U78" s="39">
        <f>IF(U75=0,0,VLOOKUP(U75,FAC_TOTALS_APTA!$A$4:$BO$120,$L78,FALSE))</f>
        <v>0</v>
      </c>
      <c r="V78" s="39">
        <f>IF(V75=0,0,VLOOKUP(V75,FAC_TOTALS_APTA!$A$4:$BO$120,$L78,FALSE))</f>
        <v>0</v>
      </c>
      <c r="W78" s="39">
        <f>IF(W75=0,0,VLOOKUP(W75,FAC_TOTALS_APTA!$A$4:$BO$120,$L78,FALSE))</f>
        <v>0</v>
      </c>
      <c r="X78" s="39">
        <f>IF(X75=0,0,VLOOKUP(X75,FAC_TOTALS_APTA!$A$4:$BO$120,$L78,FALSE))</f>
        <v>0</v>
      </c>
      <c r="Y78" s="39">
        <f>IF(Y75=0,0,VLOOKUP(Y75,FAC_TOTALS_APTA!$A$4:$BO$120,$L78,FALSE))</f>
        <v>0</v>
      </c>
      <c r="Z78" s="39">
        <f>IF(Z75=0,0,VLOOKUP(Z75,FAC_TOTALS_APTA!$A$4:$BO$120,$L78,FALSE))</f>
        <v>0</v>
      </c>
      <c r="AA78" s="39">
        <f>IF(AA75=0,0,VLOOKUP(AA75,FAC_TOTALS_APTA!$A$4:$BO$120,$L78,FALSE))</f>
        <v>0</v>
      </c>
      <c r="AB78" s="39">
        <f>IF(AB75=0,0,VLOOKUP(AB75,FAC_TOTALS_APTA!$A$4:$BO$120,$L78,FALSE))</f>
        <v>0</v>
      </c>
      <c r="AC78" s="43">
        <f>SUM(M78:AB78)</f>
        <v>0</v>
      </c>
      <c r="AD78" s="43">
        <f>AE78*G95</f>
        <v>0</v>
      </c>
      <c r="AE78" s="44">
        <f>AC78/G93</f>
        <v>0</v>
      </c>
      <c r="AF78" s="10"/>
    </row>
    <row r="79" spans="1:32" x14ac:dyDescent="0.25">
      <c r="B79" s="35" t="s">
        <v>105</v>
      </c>
      <c r="C79" s="38" t="s">
        <v>28</v>
      </c>
      <c r="D79" s="10" t="s">
        <v>21</v>
      </c>
      <c r="E79" s="80">
        <v>-0.35909999999999997</v>
      </c>
      <c r="F79" s="10">
        <f>MATCH($D79,FAC_TOTALS_APTA!$A$2:$BO$2,)</f>
        <v>13</v>
      </c>
      <c r="G79" s="79">
        <f>VLOOKUP(G75,FAC_TOTALS_APTA!$A$4:$BO$120,$F79,FALSE)</f>
        <v>0.89166324586486601</v>
      </c>
      <c r="H79" s="79">
        <f>VLOOKUP(H75,FAC_TOTALS_APTA!$A$4:$BO$120,$F79,FALSE)</f>
        <v>0.99380067422196094</v>
      </c>
      <c r="I79" s="41">
        <f t="shared" ref="I79:I89" si="18">IFERROR(H79/G79-1,"-")</f>
        <v>0.11454708807474412</v>
      </c>
      <c r="J79" s="42" t="str">
        <f t="shared" ref="J79:J89" si="19">IF(C79="Log","_log","")</f>
        <v>_log</v>
      </c>
      <c r="K79" s="42" t="str">
        <f t="shared" ref="K79:K89" si="20">CONCATENATE(D79,J79,"_FAC")</f>
        <v>FARE_per_UPT_2018_log_FAC</v>
      </c>
      <c r="L79" s="10">
        <f>MATCH($K79,FAC_TOTALS_APTA!$A$2:$BM$2,)</f>
        <v>26</v>
      </c>
      <c r="M79" s="39">
        <f>IF(M75=0,0,VLOOKUP(M75,FAC_TOTALS_APTA!$A$4:$BO$120,$L79,FALSE))</f>
        <v>-3724836.3010791801</v>
      </c>
      <c r="N79" s="39">
        <f>IF(N75=0,0,VLOOKUP(N75,FAC_TOTALS_APTA!$A$4:$BO$120,$L79,FALSE))</f>
        <v>19515.4446617906</v>
      </c>
      <c r="O79" s="39">
        <f>IF(O75=0,0,VLOOKUP(O75,FAC_TOTALS_APTA!$A$4:$BO$120,$L79,FALSE))</f>
        <v>-1238450.9001258099</v>
      </c>
      <c r="P79" s="39">
        <f>IF(P75=0,0,VLOOKUP(P75,FAC_TOTALS_APTA!$A$4:$BO$120,$L79,FALSE))</f>
        <v>-3113489.35677364</v>
      </c>
      <c r="Q79" s="39">
        <f>IF(Q75=0,0,VLOOKUP(Q75,FAC_TOTALS_APTA!$A$4:$BO$120,$L79,FALSE))</f>
        <v>213308.12112157399</v>
      </c>
      <c r="R79" s="39">
        <f>IF(R75=0,0,VLOOKUP(R75,FAC_TOTALS_APTA!$A$4:$BO$120,$L79,FALSE))</f>
        <v>381671.40244677302</v>
      </c>
      <c r="S79" s="39">
        <f>IF(S75=0,0,VLOOKUP(S75,FAC_TOTALS_APTA!$A$4:$BO$120,$L79,FALSE))</f>
        <v>0</v>
      </c>
      <c r="T79" s="39">
        <f>IF(T75=0,0,VLOOKUP(T75,FAC_TOTALS_APTA!$A$4:$BO$120,$L79,FALSE))</f>
        <v>0</v>
      </c>
      <c r="U79" s="39">
        <f>IF(U75=0,0,VLOOKUP(U75,FAC_TOTALS_APTA!$A$4:$BO$120,$L79,FALSE))</f>
        <v>0</v>
      </c>
      <c r="V79" s="39">
        <f>IF(V75=0,0,VLOOKUP(V75,FAC_TOTALS_APTA!$A$4:$BO$120,$L79,FALSE))</f>
        <v>0</v>
      </c>
      <c r="W79" s="39">
        <f>IF(W75=0,0,VLOOKUP(W75,FAC_TOTALS_APTA!$A$4:$BO$120,$L79,FALSE))</f>
        <v>0</v>
      </c>
      <c r="X79" s="39">
        <f>IF(X75=0,0,VLOOKUP(X75,FAC_TOTALS_APTA!$A$4:$BO$120,$L79,FALSE))</f>
        <v>0</v>
      </c>
      <c r="Y79" s="39">
        <f>IF(Y75=0,0,VLOOKUP(Y75,FAC_TOTALS_APTA!$A$4:$BO$120,$L79,FALSE))</f>
        <v>0</v>
      </c>
      <c r="Z79" s="39">
        <f>IF(Z75=0,0,VLOOKUP(Z75,FAC_TOTALS_APTA!$A$4:$BO$120,$L79,FALSE))</f>
        <v>0</v>
      </c>
      <c r="AA79" s="39">
        <f>IF(AA75=0,0,VLOOKUP(AA75,FAC_TOTALS_APTA!$A$4:$BO$120,$L79,FALSE))</f>
        <v>0</v>
      </c>
      <c r="AB79" s="39">
        <f>IF(AB75=0,0,VLOOKUP(AB75,FAC_TOTALS_APTA!$A$4:$BO$120,$L79,FALSE))</f>
        <v>0</v>
      </c>
      <c r="AC79" s="43">
        <f t="shared" ref="AC79:AC89" si="21">SUM(M79:AB79)</f>
        <v>-7462281.5897484925</v>
      </c>
      <c r="AD79" s="43">
        <f>AE79*G95</f>
        <v>-7766236.5934401192</v>
      </c>
      <c r="AE79" s="44">
        <f>AC79/G93</f>
        <v>-2.5294221924390185E-2</v>
      </c>
    </row>
    <row r="80" spans="1:32" x14ac:dyDescent="0.25">
      <c r="B80" s="35" t="s">
        <v>101</v>
      </c>
      <c r="C80" s="38" t="s">
        <v>28</v>
      </c>
      <c r="D80" s="10" t="s">
        <v>10</v>
      </c>
      <c r="E80" s="80">
        <v>0.30969999999999998</v>
      </c>
      <c r="F80" s="10">
        <f>MATCH($D80,FAC_TOTALS_APTA!$A$2:$BO$2,)</f>
        <v>14</v>
      </c>
      <c r="G80" s="39">
        <f>VLOOKUP(G75,FAC_TOTALS_APTA!$A$4:$BO$120,$F80,FALSE)</f>
        <v>630950.78010249604</v>
      </c>
      <c r="H80" s="39">
        <f>VLOOKUP(H75,FAC_TOTALS_APTA!$A$4:$BO$120,$F80,FALSE)</f>
        <v>665258.540718804</v>
      </c>
      <c r="I80" s="41">
        <f t="shared" si="18"/>
        <v>5.4374701954936544E-2</v>
      </c>
      <c r="J80" s="42" t="str">
        <f t="shared" si="19"/>
        <v>_log</v>
      </c>
      <c r="K80" s="42" t="str">
        <f t="shared" si="20"/>
        <v>POP_EMP_log_FAC</v>
      </c>
      <c r="L80" s="10">
        <f>MATCH($K80,FAC_TOTALS_APTA!$A$2:$BM$2,)</f>
        <v>27</v>
      </c>
      <c r="M80" s="39">
        <f>IF(M75=0,0,VLOOKUP(M75,FAC_TOTALS_APTA!$A$4:$BO$120,$L80,FALSE))</f>
        <v>1217133.2826975801</v>
      </c>
      <c r="N80" s="39">
        <f>IF(N75=0,0,VLOOKUP(N75,FAC_TOTALS_APTA!$A$4:$BO$120,$L80,FALSE))</f>
        <v>763909.02946992998</v>
      </c>
      <c r="O80" s="39">
        <f>IF(O75=0,0,VLOOKUP(O75,FAC_TOTALS_APTA!$A$4:$BO$120,$L80,FALSE))</f>
        <v>830845.51262056304</v>
      </c>
      <c r="P80" s="39">
        <f>IF(P75=0,0,VLOOKUP(P75,FAC_TOTALS_APTA!$A$4:$BO$120,$L80,FALSE))</f>
        <v>787955.15984264796</v>
      </c>
      <c r="Q80" s="39">
        <f>IF(Q75=0,0,VLOOKUP(Q75,FAC_TOTALS_APTA!$A$4:$BO$120,$L80,FALSE))</f>
        <v>676831.52866913204</v>
      </c>
      <c r="R80" s="39">
        <f>IF(R75=0,0,VLOOKUP(R75,FAC_TOTALS_APTA!$A$4:$BO$120,$L80,FALSE))</f>
        <v>686738.65713661595</v>
      </c>
      <c r="S80" s="39">
        <f>IF(S75=0,0,VLOOKUP(S75,FAC_TOTALS_APTA!$A$4:$BO$120,$L80,FALSE))</f>
        <v>0</v>
      </c>
      <c r="T80" s="39">
        <f>IF(T75=0,0,VLOOKUP(T75,FAC_TOTALS_APTA!$A$4:$BO$120,$L80,FALSE))</f>
        <v>0</v>
      </c>
      <c r="U80" s="39">
        <f>IF(U75=0,0,VLOOKUP(U75,FAC_TOTALS_APTA!$A$4:$BO$120,$L80,FALSE))</f>
        <v>0</v>
      </c>
      <c r="V80" s="39">
        <f>IF(V75=0,0,VLOOKUP(V75,FAC_TOTALS_APTA!$A$4:$BO$120,$L80,FALSE))</f>
        <v>0</v>
      </c>
      <c r="W80" s="39">
        <f>IF(W75=0,0,VLOOKUP(W75,FAC_TOTALS_APTA!$A$4:$BO$120,$L80,FALSE))</f>
        <v>0</v>
      </c>
      <c r="X80" s="39">
        <f>IF(X75=0,0,VLOOKUP(X75,FAC_TOTALS_APTA!$A$4:$BO$120,$L80,FALSE))</f>
        <v>0</v>
      </c>
      <c r="Y80" s="39">
        <f>IF(Y75=0,0,VLOOKUP(Y75,FAC_TOTALS_APTA!$A$4:$BO$120,$L80,FALSE))</f>
        <v>0</v>
      </c>
      <c r="Z80" s="39">
        <f>IF(Z75=0,0,VLOOKUP(Z75,FAC_TOTALS_APTA!$A$4:$BO$120,$L80,FALSE))</f>
        <v>0</v>
      </c>
      <c r="AA80" s="39">
        <f>IF(AA75=0,0,VLOOKUP(AA75,FAC_TOTALS_APTA!$A$4:$BO$120,$L80,FALSE))</f>
        <v>0</v>
      </c>
      <c r="AB80" s="39">
        <f>IF(AB75=0,0,VLOOKUP(AB75,FAC_TOTALS_APTA!$A$4:$BO$120,$L80,FALSE))</f>
        <v>0</v>
      </c>
      <c r="AC80" s="43">
        <f t="shared" si="21"/>
        <v>4963413.1704364698</v>
      </c>
      <c r="AD80" s="43">
        <f>AE80*G95</f>
        <v>5165583.8136102194</v>
      </c>
      <c r="AE80" s="44">
        <f>AC80/G93</f>
        <v>1.6824033336926451E-2</v>
      </c>
    </row>
    <row r="81" spans="2:34" x14ac:dyDescent="0.2">
      <c r="B81" s="35" t="s">
        <v>102</v>
      </c>
      <c r="C81" s="38" t="s">
        <v>28</v>
      </c>
      <c r="D81" s="46" t="s">
        <v>20</v>
      </c>
      <c r="E81" s="80">
        <v>0.22159999999999999</v>
      </c>
      <c r="F81" s="10">
        <f>MATCH($D81,FAC_TOTALS_APTA!$A$2:$BO$2,)</f>
        <v>15</v>
      </c>
      <c r="G81" s="79">
        <f>VLOOKUP(G75,FAC_TOTALS_APTA!$A$4:$BO$120,$F81,FALSE)</f>
        <v>4.0042552764061599</v>
      </c>
      <c r="H81" s="79">
        <f>VLOOKUP(H75,FAC_TOTALS_APTA!$A$4:$BO$120,$F81,FALSE)</f>
        <v>2.8203115803949901</v>
      </c>
      <c r="I81" s="41">
        <f t="shared" si="18"/>
        <v>-0.29567138313763186</v>
      </c>
      <c r="J81" s="42" t="str">
        <f t="shared" si="19"/>
        <v>_log</v>
      </c>
      <c r="K81" s="42" t="str">
        <f t="shared" si="20"/>
        <v>GAS_PRICE_2018_log_FAC</v>
      </c>
      <c r="L81" s="10">
        <f>MATCH($K81,FAC_TOTALS_APTA!$A$2:$BM$2,)</f>
        <v>28</v>
      </c>
      <c r="M81" s="39">
        <f>IF(M75=0,0,VLOOKUP(M75,FAC_TOTALS_APTA!$A$4:$BO$120,$L81,FALSE))</f>
        <v>-2064658.37764313</v>
      </c>
      <c r="N81" s="39">
        <f>IF(N75=0,0,VLOOKUP(N75,FAC_TOTALS_APTA!$A$4:$BO$120,$L81,FALSE))</f>
        <v>-3019244.1758427699</v>
      </c>
      <c r="O81" s="39">
        <f>IF(O75=0,0,VLOOKUP(O75,FAC_TOTALS_APTA!$A$4:$BO$120,$L81,FALSE))</f>
        <v>-16009627.043038899</v>
      </c>
      <c r="P81" s="39">
        <f>IF(P75=0,0,VLOOKUP(P75,FAC_TOTALS_APTA!$A$4:$BO$120,$L81,FALSE))</f>
        <v>-5268034.7537292698</v>
      </c>
      <c r="Q81" s="39">
        <f>IF(Q75=0,0,VLOOKUP(Q75,FAC_TOTALS_APTA!$A$4:$BO$120,$L81,FALSE))</f>
        <v>3806800.5723945</v>
      </c>
      <c r="R81" s="39">
        <f>IF(R75=0,0,VLOOKUP(R75,FAC_TOTALS_APTA!$A$4:$BO$120,$L81,FALSE))</f>
        <v>4169530.5521844602</v>
      </c>
      <c r="S81" s="39">
        <f>IF(S75=0,0,VLOOKUP(S75,FAC_TOTALS_APTA!$A$4:$BO$120,$L81,FALSE))</f>
        <v>0</v>
      </c>
      <c r="T81" s="39">
        <f>IF(T75=0,0,VLOOKUP(T75,FAC_TOTALS_APTA!$A$4:$BO$120,$L81,FALSE))</f>
        <v>0</v>
      </c>
      <c r="U81" s="39">
        <f>IF(U75=0,0,VLOOKUP(U75,FAC_TOTALS_APTA!$A$4:$BO$120,$L81,FALSE))</f>
        <v>0</v>
      </c>
      <c r="V81" s="39">
        <f>IF(V75=0,0,VLOOKUP(V75,FAC_TOTALS_APTA!$A$4:$BO$120,$L81,FALSE))</f>
        <v>0</v>
      </c>
      <c r="W81" s="39">
        <f>IF(W75=0,0,VLOOKUP(W75,FAC_TOTALS_APTA!$A$4:$BO$120,$L81,FALSE))</f>
        <v>0</v>
      </c>
      <c r="X81" s="39">
        <f>IF(X75=0,0,VLOOKUP(X75,FAC_TOTALS_APTA!$A$4:$BO$120,$L81,FALSE))</f>
        <v>0</v>
      </c>
      <c r="Y81" s="39">
        <f>IF(Y75=0,0,VLOOKUP(Y75,FAC_TOTALS_APTA!$A$4:$BO$120,$L81,FALSE))</f>
        <v>0</v>
      </c>
      <c r="Z81" s="39">
        <f>IF(Z75=0,0,VLOOKUP(Z75,FAC_TOTALS_APTA!$A$4:$BO$120,$L81,FALSE))</f>
        <v>0</v>
      </c>
      <c r="AA81" s="39">
        <f>IF(AA75=0,0,VLOOKUP(AA75,FAC_TOTALS_APTA!$A$4:$BO$120,$L81,FALSE))</f>
        <v>0</v>
      </c>
      <c r="AB81" s="39">
        <f>IF(AB75=0,0,VLOOKUP(AB75,FAC_TOTALS_APTA!$A$4:$BO$120,$L81,FALSE))</f>
        <v>0</v>
      </c>
      <c r="AC81" s="43">
        <f t="shared" si="21"/>
        <v>-18385233.225675106</v>
      </c>
      <c r="AD81" s="43">
        <f>AE81*G95</f>
        <v>-19134103.871438265</v>
      </c>
      <c r="AE81" s="44">
        <f>AC81/G93</f>
        <v>-6.2318764542570924E-2</v>
      </c>
    </row>
    <row r="82" spans="2:34" x14ac:dyDescent="0.25">
      <c r="B82" s="35" t="s">
        <v>29</v>
      </c>
      <c r="C82" s="38"/>
      <c r="D82" s="10" t="s">
        <v>11</v>
      </c>
      <c r="E82" s="80">
        <v>5.4999999999999997E-3</v>
      </c>
      <c r="F82" s="10">
        <f>MATCH($D82,FAC_TOTALS_APTA!$A$2:$BO$2,)</f>
        <v>17</v>
      </c>
      <c r="G82" s="45">
        <f>VLOOKUP(G75,FAC_TOTALS_APTA!$A$4:$BO$120,$F82,FALSE)</f>
        <v>7.3397507026719397</v>
      </c>
      <c r="H82" s="45">
        <f>VLOOKUP(H75,FAC_TOTALS_APTA!$A$4:$BO$120,$F82,FALSE)</f>
        <v>6.9234927388563303</v>
      </c>
      <c r="I82" s="41">
        <f t="shared" si="18"/>
        <v>-5.6712820459157598E-2</v>
      </c>
      <c r="J82" s="42" t="str">
        <f t="shared" si="19"/>
        <v/>
      </c>
      <c r="K82" s="42" t="str">
        <f t="shared" si="20"/>
        <v>PCT_HH_NO_VEH_FAC</v>
      </c>
      <c r="L82" s="10">
        <f>MATCH($K82,FAC_TOTALS_APTA!$A$2:$BM$2,)</f>
        <v>30</v>
      </c>
      <c r="M82" s="39">
        <f>IF(M75=0,0,VLOOKUP(M75,FAC_TOTALS_APTA!$A$4:$BO$120,$L82,FALSE))</f>
        <v>83437.0457041872</v>
      </c>
      <c r="N82" s="39">
        <f>IF(N75=0,0,VLOOKUP(N75,FAC_TOTALS_APTA!$A$4:$BO$120,$L82,FALSE))</f>
        <v>986.74943256841004</v>
      </c>
      <c r="O82" s="39">
        <f>IF(O75=0,0,VLOOKUP(O75,FAC_TOTALS_APTA!$A$4:$BO$120,$L82,FALSE))</f>
        <v>-236840.193297669</v>
      </c>
      <c r="P82" s="39">
        <f>IF(P75=0,0,VLOOKUP(P75,FAC_TOTALS_APTA!$A$4:$BO$120,$L82,FALSE))</f>
        <v>-120052.583366843</v>
      </c>
      <c r="Q82" s="39">
        <f>IF(Q75=0,0,VLOOKUP(Q75,FAC_TOTALS_APTA!$A$4:$BO$120,$L82,FALSE))</f>
        <v>-174326.65583587499</v>
      </c>
      <c r="R82" s="39">
        <f>IF(R75=0,0,VLOOKUP(R75,FAC_TOTALS_APTA!$A$4:$BO$120,$L82,FALSE))</f>
        <v>-142439.91398701799</v>
      </c>
      <c r="S82" s="39">
        <f>IF(S75=0,0,VLOOKUP(S75,FAC_TOTALS_APTA!$A$4:$BO$120,$L82,FALSE))</f>
        <v>0</v>
      </c>
      <c r="T82" s="39">
        <f>IF(T75=0,0,VLOOKUP(T75,FAC_TOTALS_APTA!$A$4:$BO$120,$L82,FALSE))</f>
        <v>0</v>
      </c>
      <c r="U82" s="39">
        <f>IF(U75=0,0,VLOOKUP(U75,FAC_TOTALS_APTA!$A$4:$BO$120,$L82,FALSE))</f>
        <v>0</v>
      </c>
      <c r="V82" s="39">
        <f>IF(V75=0,0,VLOOKUP(V75,FAC_TOTALS_APTA!$A$4:$BO$120,$L82,FALSE))</f>
        <v>0</v>
      </c>
      <c r="W82" s="39">
        <f>IF(W75=0,0,VLOOKUP(W75,FAC_TOTALS_APTA!$A$4:$BO$120,$L82,FALSE))</f>
        <v>0</v>
      </c>
      <c r="X82" s="39">
        <f>IF(X75=0,0,VLOOKUP(X75,FAC_TOTALS_APTA!$A$4:$BO$120,$L82,FALSE))</f>
        <v>0</v>
      </c>
      <c r="Y82" s="39">
        <f>IF(Y75=0,0,VLOOKUP(Y75,FAC_TOTALS_APTA!$A$4:$BO$120,$L82,FALSE))</f>
        <v>0</v>
      </c>
      <c r="Z82" s="39">
        <f>IF(Z75=0,0,VLOOKUP(Z75,FAC_TOTALS_APTA!$A$4:$BO$120,$L82,FALSE))</f>
        <v>0</v>
      </c>
      <c r="AA82" s="39">
        <f>IF(AA75=0,0,VLOOKUP(AA75,FAC_TOTALS_APTA!$A$4:$BO$120,$L82,FALSE))</f>
        <v>0</v>
      </c>
      <c r="AB82" s="39">
        <f>IF(AB75=0,0,VLOOKUP(AB75,FAC_TOTALS_APTA!$A$4:$BO$120,$L82,FALSE))</f>
        <v>0</v>
      </c>
      <c r="AC82" s="43">
        <f t="shared" si="21"/>
        <v>-589235.55135064945</v>
      </c>
      <c r="AD82" s="43">
        <f>AE82*G95</f>
        <v>-613236.40042502224</v>
      </c>
      <c r="AE82" s="44">
        <f>AC82/G93</f>
        <v>-1.9972785296763461E-3</v>
      </c>
    </row>
    <row r="83" spans="2:34" x14ac:dyDescent="0.25">
      <c r="B83" s="35" t="s">
        <v>100</v>
      </c>
      <c r="C83" s="38"/>
      <c r="D83" s="10" t="s">
        <v>12</v>
      </c>
      <c r="E83" s="80">
        <v>4.8999999999999998E-3</v>
      </c>
      <c r="F83" s="10">
        <f>MATCH($D83,FAC_TOTALS_APTA!$A$2:$BO$2,)</f>
        <v>18</v>
      </c>
      <c r="G83" s="79">
        <f>VLOOKUP(G75,FAC_TOTALS_APTA!$A$4:$BO$120,$F83,FALSE)</f>
        <v>15.0402357214213</v>
      </c>
      <c r="H83" s="79">
        <f>VLOOKUP(H75,FAC_TOTALS_APTA!$A$4:$BO$120,$F83,FALSE)</f>
        <v>14.4213333055598</v>
      </c>
      <c r="I83" s="41">
        <f t="shared" si="18"/>
        <v>-4.1149781647372596E-2</v>
      </c>
      <c r="J83" s="42" t="str">
        <f t="shared" si="19"/>
        <v/>
      </c>
      <c r="K83" s="42" t="str">
        <f t="shared" si="20"/>
        <v>TSD_POP_PCT_FAC</v>
      </c>
      <c r="L83" s="10">
        <f>MATCH($K83,FAC_TOTALS_APTA!$A$2:$BM$2,)</f>
        <v>31</v>
      </c>
      <c r="M83" s="39">
        <f>IF(M75=0,0,VLOOKUP(M75,FAC_TOTALS_APTA!$A$4:$BO$120,$L83,FALSE))</f>
        <v>-168378.98454467501</v>
      </c>
      <c r="N83" s="39">
        <f>IF(N75=0,0,VLOOKUP(N75,FAC_TOTALS_APTA!$A$4:$BO$120,$L83,FALSE))</f>
        <v>-133824.33785155299</v>
      </c>
      <c r="O83" s="39">
        <f>IF(O75=0,0,VLOOKUP(O75,FAC_TOTALS_APTA!$A$4:$BO$120,$L83,FALSE))</f>
        <v>-139571.223915554</v>
      </c>
      <c r="P83" s="39">
        <f>IF(P75=0,0,VLOOKUP(P75,FAC_TOTALS_APTA!$A$4:$BO$120,$L83,FALSE))</f>
        <v>-50128.405953704103</v>
      </c>
      <c r="Q83" s="39">
        <f>IF(Q75=0,0,VLOOKUP(Q75,FAC_TOTALS_APTA!$A$4:$BO$120,$L83,FALSE))</f>
        <v>-108573.562507283</v>
      </c>
      <c r="R83" s="39">
        <f>IF(R75=0,0,VLOOKUP(R75,FAC_TOTALS_APTA!$A$4:$BO$120,$L83,FALSE))</f>
        <v>-87990.050288893501</v>
      </c>
      <c r="S83" s="39">
        <f>IF(S75=0,0,VLOOKUP(S75,FAC_TOTALS_APTA!$A$4:$BO$120,$L83,FALSE))</f>
        <v>0</v>
      </c>
      <c r="T83" s="39">
        <f>IF(T75=0,0,VLOOKUP(T75,FAC_TOTALS_APTA!$A$4:$BO$120,$L83,FALSE))</f>
        <v>0</v>
      </c>
      <c r="U83" s="39">
        <f>IF(U75=0,0,VLOOKUP(U75,FAC_TOTALS_APTA!$A$4:$BO$120,$L83,FALSE))</f>
        <v>0</v>
      </c>
      <c r="V83" s="39">
        <f>IF(V75=0,0,VLOOKUP(V75,FAC_TOTALS_APTA!$A$4:$BO$120,$L83,FALSE))</f>
        <v>0</v>
      </c>
      <c r="W83" s="39">
        <f>IF(W75=0,0,VLOOKUP(W75,FAC_TOTALS_APTA!$A$4:$BO$120,$L83,FALSE))</f>
        <v>0</v>
      </c>
      <c r="X83" s="39">
        <f>IF(X75=0,0,VLOOKUP(X75,FAC_TOTALS_APTA!$A$4:$BO$120,$L83,FALSE))</f>
        <v>0</v>
      </c>
      <c r="Y83" s="39">
        <f>IF(Y75=0,0,VLOOKUP(Y75,FAC_TOTALS_APTA!$A$4:$BO$120,$L83,FALSE))</f>
        <v>0</v>
      </c>
      <c r="Z83" s="39">
        <f>IF(Z75=0,0,VLOOKUP(Z75,FAC_TOTALS_APTA!$A$4:$BO$120,$L83,FALSE))</f>
        <v>0</v>
      </c>
      <c r="AA83" s="39">
        <f>IF(AA75=0,0,VLOOKUP(AA75,FAC_TOTALS_APTA!$A$4:$BO$120,$L83,FALSE))</f>
        <v>0</v>
      </c>
      <c r="AB83" s="39">
        <f>IF(AB75=0,0,VLOOKUP(AB75,FAC_TOTALS_APTA!$A$4:$BO$120,$L83,FALSE))</f>
        <v>0</v>
      </c>
      <c r="AC83" s="43">
        <f t="shared" si="21"/>
        <v>-688466.56506166258</v>
      </c>
      <c r="AD83" s="43">
        <f>AE83*G95</f>
        <v>-716509.30973808432</v>
      </c>
      <c r="AE83" s="44">
        <f>AC83/G93</f>
        <v>-2.333632934478855E-3</v>
      </c>
    </row>
    <row r="84" spans="2:34" x14ac:dyDescent="0.25">
      <c r="B84" s="35" t="s">
        <v>95</v>
      </c>
      <c r="C84" s="38" t="s">
        <v>28</v>
      </c>
      <c r="D84" s="10" t="s">
        <v>19</v>
      </c>
      <c r="E84" s="80">
        <v>-0.24129999999999999</v>
      </c>
      <c r="F84" s="10">
        <f>MATCH($D84,FAC_TOTALS_APTA!$A$2:$BO$2,)</f>
        <v>16</v>
      </c>
      <c r="G84" s="39">
        <f>VLOOKUP(G75,FAC_TOTALS_APTA!$A$4:$BO$120,$F84,FALSE)</f>
        <v>26266.635295928601</v>
      </c>
      <c r="H84" s="39">
        <f>VLOOKUP(H75,FAC_TOTALS_APTA!$A$4:$BO$120,$F84,FALSE)</f>
        <v>28529.757254353201</v>
      </c>
      <c r="I84" s="41">
        <f t="shared" si="18"/>
        <v>8.6159568324131408E-2</v>
      </c>
      <c r="J84" s="42" t="str">
        <f t="shared" si="19"/>
        <v>_log</v>
      </c>
      <c r="K84" s="42" t="str">
        <f t="shared" si="20"/>
        <v>TOTAL_MED_INC_INDIV_2018_log_FAC</v>
      </c>
      <c r="L84" s="10">
        <f>MATCH($K84,FAC_TOTALS_APTA!$A$2:$BM$2,)</f>
        <v>29</v>
      </c>
      <c r="M84" s="39">
        <f>IF(M75=0,0,VLOOKUP(M75,FAC_TOTALS_APTA!$A$4:$BO$120,$L84,FALSE))</f>
        <v>110898.13841411901</v>
      </c>
      <c r="N84" s="39">
        <f>IF(N75=0,0,VLOOKUP(N75,FAC_TOTALS_APTA!$A$4:$BO$120,$L84,FALSE))</f>
        <v>-1130512.15969471</v>
      </c>
      <c r="O84" s="39">
        <f>IF(O75=0,0,VLOOKUP(O75,FAC_TOTALS_APTA!$A$4:$BO$120,$L84,FALSE))</f>
        <v>-2190519.7970868102</v>
      </c>
      <c r="P84" s="39">
        <f>IF(P75=0,0,VLOOKUP(P75,FAC_TOTALS_APTA!$A$4:$BO$120,$L84,FALSE))</f>
        <v>-1010600.4039491999</v>
      </c>
      <c r="Q84" s="39">
        <f>IF(Q75=0,0,VLOOKUP(Q75,FAC_TOTALS_APTA!$A$4:$BO$120,$L84,FALSE))</f>
        <v>-806799.44751565799</v>
      </c>
      <c r="R84" s="39">
        <f>IF(R75=0,0,VLOOKUP(R75,FAC_TOTALS_APTA!$A$4:$BO$120,$L84,FALSE))</f>
        <v>-933013.23670810601</v>
      </c>
      <c r="S84" s="39">
        <f>IF(S75=0,0,VLOOKUP(S75,FAC_TOTALS_APTA!$A$4:$BO$120,$L84,FALSE))</f>
        <v>0</v>
      </c>
      <c r="T84" s="39">
        <f>IF(T75=0,0,VLOOKUP(T75,FAC_TOTALS_APTA!$A$4:$BO$120,$L84,FALSE))</f>
        <v>0</v>
      </c>
      <c r="U84" s="39">
        <f>IF(U75=0,0,VLOOKUP(U75,FAC_TOTALS_APTA!$A$4:$BO$120,$L84,FALSE))</f>
        <v>0</v>
      </c>
      <c r="V84" s="39">
        <f>IF(V75=0,0,VLOOKUP(V75,FAC_TOTALS_APTA!$A$4:$BO$120,$L84,FALSE))</f>
        <v>0</v>
      </c>
      <c r="W84" s="39">
        <f>IF(W75=0,0,VLOOKUP(W75,FAC_TOTALS_APTA!$A$4:$BO$120,$L84,FALSE))</f>
        <v>0</v>
      </c>
      <c r="X84" s="39">
        <f>IF(X75=0,0,VLOOKUP(X75,FAC_TOTALS_APTA!$A$4:$BO$120,$L84,FALSE))</f>
        <v>0</v>
      </c>
      <c r="Y84" s="39">
        <f>IF(Y75=0,0,VLOOKUP(Y75,FAC_TOTALS_APTA!$A$4:$BO$120,$L84,FALSE))</f>
        <v>0</v>
      </c>
      <c r="Z84" s="39">
        <f>IF(Z75=0,0,VLOOKUP(Z75,FAC_TOTALS_APTA!$A$4:$BO$120,$L84,FALSE))</f>
        <v>0</v>
      </c>
      <c r="AA84" s="39">
        <f>IF(AA75=0,0,VLOOKUP(AA75,FAC_TOTALS_APTA!$A$4:$BO$120,$L84,FALSE))</f>
        <v>0</v>
      </c>
      <c r="AB84" s="39">
        <f>IF(AB75=0,0,VLOOKUP(AB75,FAC_TOTALS_APTA!$A$4:$BO$120,$L84,FALSE))</f>
        <v>0</v>
      </c>
      <c r="AC84" s="43">
        <f t="shared" si="21"/>
        <v>-5960546.9065403659</v>
      </c>
      <c r="AD84" s="43">
        <f>AE84*G95</f>
        <v>-6203332.981441441</v>
      </c>
      <c r="AE84" s="44">
        <f>AC84/G93</f>
        <v>-2.0203927502801575E-2</v>
      </c>
    </row>
    <row r="85" spans="2:34" x14ac:dyDescent="0.25">
      <c r="B85" s="35" t="s">
        <v>96</v>
      </c>
      <c r="C85" s="38"/>
      <c r="D85" s="10" t="s">
        <v>63</v>
      </c>
      <c r="E85" s="80">
        <v>-1.4200000000000001E-2</v>
      </c>
      <c r="F85" s="10">
        <f>MATCH($D85,FAC_TOTALS_APTA!$A$2:$BO$2,)</f>
        <v>19</v>
      </c>
      <c r="G85" s="45">
        <f>VLOOKUP(G75,FAC_TOTALS_APTA!$A$4:$BO$120,$F85,FALSE)</f>
        <v>3.85879745211655</v>
      </c>
      <c r="H85" s="45">
        <f>VLOOKUP(H75,FAC_TOTALS_APTA!$A$4:$BO$120,$F85,FALSE)</f>
        <v>4.9986277224983704</v>
      </c>
      <c r="I85" s="41">
        <f t="shared" si="18"/>
        <v>0.29538484062090986</v>
      </c>
      <c r="J85" s="42" t="str">
        <f t="shared" si="19"/>
        <v/>
      </c>
      <c r="K85" s="42" t="str">
        <f t="shared" si="20"/>
        <v>JTW_HOME_PCT_FAC</v>
      </c>
      <c r="L85" s="10">
        <f>MATCH($K85,FAC_TOTALS_APTA!$A$2:$BM$2,)</f>
        <v>32</v>
      </c>
      <c r="M85" s="39">
        <f>IF(M75=0,0,VLOOKUP(M75,FAC_TOTALS_APTA!$A$4:$BO$120,$L85,FALSE))</f>
        <v>503823.28320852801</v>
      </c>
      <c r="N85" s="39">
        <f>IF(N75=0,0,VLOOKUP(N75,FAC_TOTALS_APTA!$A$4:$BO$120,$L85,FALSE))</f>
        <v>-745982.14467585995</v>
      </c>
      <c r="O85" s="39">
        <f>IF(O75=0,0,VLOOKUP(O75,FAC_TOTALS_APTA!$A$4:$BO$120,$L85,FALSE))</f>
        <v>-32290.809530785002</v>
      </c>
      <c r="P85" s="39">
        <f>IF(P75=0,0,VLOOKUP(P75,FAC_TOTALS_APTA!$A$4:$BO$120,$L85,FALSE))</f>
        <v>-2317243.6751481802</v>
      </c>
      <c r="Q85" s="39">
        <f>IF(Q75=0,0,VLOOKUP(Q75,FAC_TOTALS_APTA!$A$4:$BO$120,$L85,FALSE))</f>
        <v>-1044118.58267135</v>
      </c>
      <c r="R85" s="39">
        <f>IF(R75=0,0,VLOOKUP(R75,FAC_TOTALS_APTA!$A$4:$BO$120,$L85,FALSE))</f>
        <v>-1336550.73097144</v>
      </c>
      <c r="S85" s="39">
        <f>IF(S75=0,0,VLOOKUP(S75,FAC_TOTALS_APTA!$A$4:$BO$120,$L85,FALSE))</f>
        <v>0</v>
      </c>
      <c r="T85" s="39">
        <f>IF(T75=0,0,VLOOKUP(T75,FAC_TOTALS_APTA!$A$4:$BO$120,$L85,FALSE))</f>
        <v>0</v>
      </c>
      <c r="U85" s="39">
        <f>IF(U75=0,0,VLOOKUP(U75,FAC_TOTALS_APTA!$A$4:$BO$120,$L85,FALSE))</f>
        <v>0</v>
      </c>
      <c r="V85" s="39">
        <f>IF(V75=0,0,VLOOKUP(V75,FAC_TOTALS_APTA!$A$4:$BO$120,$L85,FALSE))</f>
        <v>0</v>
      </c>
      <c r="W85" s="39">
        <f>IF(W75=0,0,VLOOKUP(W75,FAC_TOTALS_APTA!$A$4:$BO$120,$L85,FALSE))</f>
        <v>0</v>
      </c>
      <c r="X85" s="39">
        <f>IF(X75=0,0,VLOOKUP(X75,FAC_TOTALS_APTA!$A$4:$BO$120,$L85,FALSE))</f>
        <v>0</v>
      </c>
      <c r="Y85" s="39">
        <f>IF(Y75=0,0,VLOOKUP(Y75,FAC_TOTALS_APTA!$A$4:$BO$120,$L85,FALSE))</f>
        <v>0</v>
      </c>
      <c r="Z85" s="39">
        <f>IF(Z75=0,0,VLOOKUP(Z75,FAC_TOTALS_APTA!$A$4:$BO$120,$L85,FALSE))</f>
        <v>0</v>
      </c>
      <c r="AA85" s="39">
        <f>IF(AA75=0,0,VLOOKUP(AA75,FAC_TOTALS_APTA!$A$4:$BO$120,$L85,FALSE))</f>
        <v>0</v>
      </c>
      <c r="AB85" s="39">
        <f>IF(AB75=0,0,VLOOKUP(AB75,FAC_TOTALS_APTA!$A$4:$BO$120,$L85,FALSE))</f>
        <v>0</v>
      </c>
      <c r="AC85" s="43">
        <f t="shared" si="21"/>
        <v>-4972362.6597890873</v>
      </c>
      <c r="AD85" s="43">
        <f>AE85*G95</f>
        <v>-5174897.8351821722</v>
      </c>
      <c r="AE85" s="44">
        <f>AC85/G93</f>
        <v>-1.6854368612682604E-2</v>
      </c>
    </row>
    <row r="86" spans="2:34" x14ac:dyDescent="0.25">
      <c r="B86" s="35" t="s">
        <v>97</v>
      </c>
      <c r="C86" s="38"/>
      <c r="D86" s="10" t="s">
        <v>64</v>
      </c>
      <c r="E86" s="80">
        <v>-2.1100000000000001E-2</v>
      </c>
      <c r="F86" s="10">
        <f>MATCH($D86,FAC_TOTALS_APTA!$A$2:$BO$2,)</f>
        <v>20</v>
      </c>
      <c r="G86" s="45">
        <f>VLOOKUP(G75,FAC_TOTALS_APTA!$A$4:$BO$120,$F86,FALSE)</f>
        <v>0</v>
      </c>
      <c r="H86" s="45">
        <f>VLOOKUP(H75,FAC_TOTALS_APTA!$A$4:$BO$120,$F86,FALSE)</f>
        <v>3.2060233936492502</v>
      </c>
      <c r="I86" s="41" t="str">
        <f t="shared" si="18"/>
        <v>-</v>
      </c>
      <c r="J86" s="42" t="str">
        <f t="shared" si="19"/>
        <v/>
      </c>
      <c r="K86" s="42" t="str">
        <f t="shared" si="20"/>
        <v>YEARS_SINCE_TNC_BUS_FAC</v>
      </c>
      <c r="L86" s="10">
        <f>MATCH($K86,FAC_TOTALS_APTA!$A$2:$BM$2,)</f>
        <v>33</v>
      </c>
      <c r="M86" s="39">
        <f>IF(M75=0,0,VLOOKUP(M75,FAC_TOTALS_APTA!$A$4:$BO$120,$L86,FALSE))</f>
        <v>0</v>
      </c>
      <c r="N86" s="39">
        <f>IF(N75=0,0,VLOOKUP(N75,FAC_TOTALS_APTA!$A$4:$BO$120,$L86,FALSE))</f>
        <v>0</v>
      </c>
      <c r="O86" s="39">
        <f>IF(O75=0,0,VLOOKUP(O75,FAC_TOTALS_APTA!$A$4:$BO$120,$L86,FALSE))</f>
        <v>-3497931.6971998098</v>
      </c>
      <c r="P86" s="39">
        <f>IF(P75=0,0,VLOOKUP(P75,FAC_TOTALS_APTA!$A$4:$BO$120,$L86,FALSE))</f>
        <v>-4711274.3299563304</v>
      </c>
      <c r="Q86" s="39">
        <f>IF(Q75=0,0,VLOOKUP(Q75,FAC_TOTALS_APTA!$A$4:$BO$120,$L86,FALSE))</f>
        <v>-5215561.1974998703</v>
      </c>
      <c r="R86" s="39">
        <f>IF(R75=0,0,VLOOKUP(R75,FAC_TOTALS_APTA!$A$4:$BO$120,$L86,FALSE))</f>
        <v>-5537312.5261401897</v>
      </c>
      <c r="S86" s="39">
        <f>IF(S75=0,0,VLOOKUP(S75,FAC_TOTALS_APTA!$A$4:$BO$120,$L86,FALSE))</f>
        <v>0</v>
      </c>
      <c r="T86" s="39">
        <f>IF(T75=0,0,VLOOKUP(T75,FAC_TOTALS_APTA!$A$4:$BO$120,$L86,FALSE))</f>
        <v>0</v>
      </c>
      <c r="U86" s="39">
        <f>IF(U75=0,0,VLOOKUP(U75,FAC_TOTALS_APTA!$A$4:$BO$120,$L86,FALSE))</f>
        <v>0</v>
      </c>
      <c r="V86" s="39">
        <f>IF(V75=0,0,VLOOKUP(V75,FAC_TOTALS_APTA!$A$4:$BO$120,$L86,FALSE))</f>
        <v>0</v>
      </c>
      <c r="W86" s="39">
        <f>IF(W75=0,0,VLOOKUP(W75,FAC_TOTALS_APTA!$A$4:$BO$120,$L86,FALSE))</f>
        <v>0</v>
      </c>
      <c r="X86" s="39">
        <f>IF(X75=0,0,VLOOKUP(X75,FAC_TOTALS_APTA!$A$4:$BO$120,$L86,FALSE))</f>
        <v>0</v>
      </c>
      <c r="Y86" s="39">
        <f>IF(Y75=0,0,VLOOKUP(Y75,FAC_TOTALS_APTA!$A$4:$BO$120,$L86,FALSE))</f>
        <v>0</v>
      </c>
      <c r="Z86" s="39">
        <f>IF(Z75=0,0,VLOOKUP(Z75,FAC_TOTALS_APTA!$A$4:$BO$120,$L86,FALSE))</f>
        <v>0</v>
      </c>
      <c r="AA86" s="39">
        <f>IF(AA75=0,0,VLOOKUP(AA75,FAC_TOTALS_APTA!$A$4:$BO$120,$L86,FALSE))</f>
        <v>0</v>
      </c>
      <c r="AB86" s="39">
        <f>IF(AB75=0,0,VLOOKUP(AB75,FAC_TOTALS_APTA!$A$4:$BO$120,$L86,FALSE))</f>
        <v>0</v>
      </c>
      <c r="AC86" s="43">
        <f t="shared" si="21"/>
        <v>-18962079.750796203</v>
      </c>
      <c r="AD86" s="43">
        <f>AE86*G95</f>
        <v>-19734446.613576092</v>
      </c>
      <c r="AE86" s="44">
        <f>AC86/G93</f>
        <v>-6.4274049108992398E-2</v>
      </c>
    </row>
    <row r="87" spans="2:34" ht="15.75" hidden="1" customHeight="1" x14ac:dyDescent="0.25">
      <c r="B87" s="35" t="s">
        <v>97</v>
      </c>
      <c r="C87" s="38"/>
      <c r="D87" s="10" t="s">
        <v>65</v>
      </c>
      <c r="E87" s="80">
        <v>8.3000000000000001E-3</v>
      </c>
      <c r="F87" s="10">
        <f>MATCH($D87,FAC_TOTALS_APTA!$A$2:$BO$2,)</f>
        <v>21</v>
      </c>
      <c r="G87" s="45">
        <f>VLOOKUP(G75,FAC_TOTALS_APTA!$A$4:$BO$120,$F87,FALSE)</f>
        <v>0</v>
      </c>
      <c r="H87" s="45">
        <f>VLOOKUP(H75,FAC_TOTALS_APTA!$A$4:$BO$120,$F87,FALSE)</f>
        <v>0</v>
      </c>
      <c r="I87" s="41" t="str">
        <f t="shared" si="18"/>
        <v>-</v>
      </c>
      <c r="J87" s="42" t="str">
        <f t="shared" si="19"/>
        <v/>
      </c>
      <c r="K87" s="42" t="str">
        <f t="shared" si="20"/>
        <v>YEARS_SINCE_TNC_RAIL_FAC</v>
      </c>
      <c r="L87" s="10">
        <f>MATCH($K87,FAC_TOTALS_APTA!$A$2:$BM$2,)</f>
        <v>34</v>
      </c>
      <c r="M87" s="39">
        <f>IF(M75=0,0,VLOOKUP(M75,FAC_TOTALS_APTA!$A$4:$BO$120,$L87,FALSE))</f>
        <v>0</v>
      </c>
      <c r="N87" s="39">
        <f>IF(N75=0,0,VLOOKUP(N75,FAC_TOTALS_APTA!$A$4:$BO$120,$L87,FALSE))</f>
        <v>0</v>
      </c>
      <c r="O87" s="39">
        <f>IF(O75=0,0,VLOOKUP(O75,FAC_TOTALS_APTA!$A$4:$BO$120,$L87,FALSE))</f>
        <v>0</v>
      </c>
      <c r="P87" s="39">
        <f>IF(P75=0,0,VLOOKUP(P75,FAC_TOTALS_APTA!$A$4:$BO$120,$L87,FALSE))</f>
        <v>0</v>
      </c>
      <c r="Q87" s="39">
        <f>IF(Q75=0,0,VLOOKUP(Q75,FAC_TOTALS_APTA!$A$4:$BO$120,$L87,FALSE))</f>
        <v>0</v>
      </c>
      <c r="R87" s="39">
        <f>IF(R75=0,0,VLOOKUP(R75,FAC_TOTALS_APTA!$A$4:$BO$120,$L87,FALSE))</f>
        <v>0</v>
      </c>
      <c r="S87" s="39">
        <f>IF(S75=0,0,VLOOKUP(S75,FAC_TOTALS_APTA!$A$4:$BO$120,$L87,FALSE))</f>
        <v>0</v>
      </c>
      <c r="T87" s="39">
        <f>IF(T75=0,0,VLOOKUP(T75,FAC_TOTALS_APTA!$A$4:$BO$120,$L87,FALSE))</f>
        <v>0</v>
      </c>
      <c r="U87" s="39">
        <f>IF(U75=0,0,VLOOKUP(U75,FAC_TOTALS_APTA!$A$4:$BO$120,$L87,FALSE))</f>
        <v>0</v>
      </c>
      <c r="V87" s="39">
        <f>IF(V75=0,0,VLOOKUP(V75,FAC_TOTALS_APTA!$A$4:$BO$120,$L87,FALSE))</f>
        <v>0</v>
      </c>
      <c r="W87" s="39">
        <f>IF(W75=0,0,VLOOKUP(W75,FAC_TOTALS_APTA!$A$4:$BO$120,$L87,FALSE))</f>
        <v>0</v>
      </c>
      <c r="X87" s="39">
        <f>IF(X75=0,0,VLOOKUP(X75,FAC_TOTALS_APTA!$A$4:$BO$120,$L87,FALSE))</f>
        <v>0</v>
      </c>
      <c r="Y87" s="39">
        <f>IF(Y75=0,0,VLOOKUP(Y75,FAC_TOTALS_APTA!$A$4:$BO$120,$L87,FALSE))</f>
        <v>0</v>
      </c>
      <c r="Z87" s="39">
        <f>IF(Z75=0,0,VLOOKUP(Z75,FAC_TOTALS_APTA!$A$4:$BO$120,$L87,FALSE))</f>
        <v>0</v>
      </c>
      <c r="AA87" s="39">
        <f>IF(AA75=0,0,VLOOKUP(AA75,FAC_TOTALS_APTA!$A$4:$BO$120,$L87,FALSE))</f>
        <v>0</v>
      </c>
      <c r="AB87" s="39">
        <f>IF(AB75=0,0,VLOOKUP(AB75,FAC_TOTALS_APTA!$A$4:$BO$120,$L87,FALSE))</f>
        <v>0</v>
      </c>
      <c r="AC87" s="43">
        <f t="shared" si="21"/>
        <v>0</v>
      </c>
      <c r="AD87" s="43">
        <f>AE87*G95</f>
        <v>0</v>
      </c>
      <c r="AE87" s="44">
        <f>AC87/G93</f>
        <v>0</v>
      </c>
    </row>
    <row r="88" spans="2:34" x14ac:dyDescent="0.25">
      <c r="B88" s="35" t="s">
        <v>98</v>
      </c>
      <c r="C88" s="38"/>
      <c r="D88" s="10" t="s">
        <v>90</v>
      </c>
      <c r="E88" s="80">
        <v>7.7000000000000002E-3</v>
      </c>
      <c r="F88" s="10">
        <f>MATCH($D88,FAC_TOTALS_APTA!$A$2:$BO$2,)</f>
        <v>22</v>
      </c>
      <c r="G88" s="45">
        <f>VLOOKUP(G75,FAC_TOTALS_APTA!$A$4:$BO$120,$F88,FALSE)</f>
        <v>4.1697649701536998E-2</v>
      </c>
      <c r="H88" s="45">
        <f>VLOOKUP(H75,FAC_TOTALS_APTA!$A$4:$BO$120,$F88,FALSE)</f>
        <v>0.53446931536723796</v>
      </c>
      <c r="I88" s="41">
        <f t="shared" si="18"/>
        <v>11.817732394819776</v>
      </c>
      <c r="J88" s="42" t="str">
        <f t="shared" si="19"/>
        <v/>
      </c>
      <c r="K88" s="42" t="str">
        <f t="shared" si="20"/>
        <v>BIKE_SHARE_FAC</v>
      </c>
      <c r="L88" s="10">
        <f>MATCH($K88,FAC_TOTALS_APTA!$A$2:$BM$2,)</f>
        <v>35</v>
      </c>
      <c r="M88" s="39">
        <f>IF(M75=0,0,VLOOKUP(M75,FAC_TOTALS_APTA!$A$4:$BO$120,$L88,FALSE))</f>
        <v>5660.4444201690603</v>
      </c>
      <c r="N88" s="39">
        <f>IF(N75=0,0,VLOOKUP(N75,FAC_TOTALS_APTA!$A$4:$BO$120,$L88,FALSE))</f>
        <v>54997.601595595603</v>
      </c>
      <c r="O88" s="39">
        <f>IF(O75=0,0,VLOOKUP(O75,FAC_TOTALS_APTA!$A$4:$BO$120,$L88,FALSE))</f>
        <v>123700.84861903801</v>
      </c>
      <c r="P88" s="39">
        <f>IF(P75=0,0,VLOOKUP(P75,FAC_TOTALS_APTA!$A$4:$BO$120,$L88,FALSE))</f>
        <v>184877.772188679</v>
      </c>
      <c r="Q88" s="39">
        <f>IF(Q75=0,0,VLOOKUP(Q75,FAC_TOTALS_APTA!$A$4:$BO$120,$L88,FALSE))</f>
        <v>421379.10464533698</v>
      </c>
      <c r="R88" s="39">
        <f>IF(R75=0,0,VLOOKUP(R75,FAC_TOTALS_APTA!$A$4:$BO$120,$L88,FALSE))</f>
        <v>312795.49716608098</v>
      </c>
      <c r="S88" s="39">
        <f>IF(S75=0,0,VLOOKUP(S75,FAC_TOTALS_APTA!$A$4:$BO$120,$L88,FALSE))</f>
        <v>0</v>
      </c>
      <c r="T88" s="39">
        <f>IF(T75=0,0,VLOOKUP(T75,FAC_TOTALS_APTA!$A$4:$BO$120,$L88,FALSE))</f>
        <v>0</v>
      </c>
      <c r="U88" s="39">
        <f>IF(U75=0,0,VLOOKUP(U75,FAC_TOTALS_APTA!$A$4:$BO$120,$L88,FALSE))</f>
        <v>0</v>
      </c>
      <c r="V88" s="39">
        <f>IF(V75=0,0,VLOOKUP(V75,FAC_TOTALS_APTA!$A$4:$BO$120,$L88,FALSE))</f>
        <v>0</v>
      </c>
      <c r="W88" s="39">
        <f>IF(W75=0,0,VLOOKUP(W75,FAC_TOTALS_APTA!$A$4:$BO$120,$L88,FALSE))</f>
        <v>0</v>
      </c>
      <c r="X88" s="39">
        <f>IF(X75=0,0,VLOOKUP(X75,FAC_TOTALS_APTA!$A$4:$BO$120,$L88,FALSE))</f>
        <v>0</v>
      </c>
      <c r="Y88" s="39">
        <f>IF(Y75=0,0,VLOOKUP(Y75,FAC_TOTALS_APTA!$A$4:$BO$120,$L88,FALSE))</f>
        <v>0</v>
      </c>
      <c r="Z88" s="39">
        <f>IF(Z75=0,0,VLOOKUP(Z75,FAC_TOTALS_APTA!$A$4:$BO$120,$L88,FALSE))</f>
        <v>0</v>
      </c>
      <c r="AA88" s="39">
        <f>IF(AA75=0,0,VLOOKUP(AA75,FAC_TOTALS_APTA!$A$4:$BO$120,$L88,FALSE))</f>
        <v>0</v>
      </c>
      <c r="AB88" s="39">
        <f>IF(AB75=0,0,VLOOKUP(AB75,FAC_TOTALS_APTA!$A$4:$BO$120,$L88,FALSE))</f>
        <v>0</v>
      </c>
      <c r="AC88" s="43">
        <f t="shared" si="21"/>
        <v>1103411.2686348995</v>
      </c>
      <c r="AD88" s="43">
        <f>AE88*G95</f>
        <v>1148355.6160436131</v>
      </c>
      <c r="AE88" s="44">
        <f>AC88/G93</f>
        <v>3.7401335190923473E-3</v>
      </c>
      <c r="AH88" s="78"/>
    </row>
    <row r="89" spans="2:34" x14ac:dyDescent="0.25">
      <c r="B89" s="14" t="s">
        <v>99</v>
      </c>
      <c r="C89" s="37"/>
      <c r="D89" s="11" t="s">
        <v>91</v>
      </c>
      <c r="E89" s="81">
        <v>-3.6999999999999998E-2</v>
      </c>
      <c r="F89" s="11">
        <f>MATCH($D89,FAC_TOTALS_APTA!$A$2:$BO$2,)</f>
        <v>23</v>
      </c>
      <c r="G89" s="48">
        <f>VLOOKUP(G75,FAC_TOTALS_APTA!$A$4:$BO$120,$F89,FALSE)</f>
        <v>0</v>
      </c>
      <c r="H89" s="48">
        <f>VLOOKUP(H75,FAC_TOTALS_APTA!$A$4:$BO$120,$F89,FALSE)</f>
        <v>8.2803520618123794E-2</v>
      </c>
      <c r="I89" s="49" t="str">
        <f t="shared" si="18"/>
        <v>-</v>
      </c>
      <c r="J89" s="50" t="str">
        <f t="shared" si="19"/>
        <v/>
      </c>
      <c r="K89" s="50" t="str">
        <f t="shared" si="20"/>
        <v>scooter_flag_FAC</v>
      </c>
      <c r="L89" s="11">
        <f>MATCH($K89,FAC_TOTALS_APTA!$A$2:$BM$2,)</f>
        <v>36</v>
      </c>
      <c r="M89" s="51">
        <f>IF(M75=0,0,VLOOKUP(M75,FAC_TOTALS_APTA!$A$4:$BO$120,$L89,FALSE))</f>
        <v>0</v>
      </c>
      <c r="N89" s="51">
        <f>IF(N75=0,0,VLOOKUP(N75,FAC_TOTALS_APTA!$A$4:$BO$120,$L89,FALSE))</f>
        <v>0</v>
      </c>
      <c r="O89" s="51">
        <f>IF(O75=0,0,VLOOKUP(O75,FAC_TOTALS_APTA!$A$4:$BO$120,$L89,FALSE))</f>
        <v>0</v>
      </c>
      <c r="P89" s="51">
        <f>IF(P75=0,0,VLOOKUP(P75,FAC_TOTALS_APTA!$A$4:$BO$120,$L89,FALSE))</f>
        <v>0</v>
      </c>
      <c r="Q89" s="51">
        <f>IF(Q75=0,0,VLOOKUP(Q75,FAC_TOTALS_APTA!$A$4:$BO$120,$L89,FALSE))</f>
        <v>0</v>
      </c>
      <c r="R89" s="51">
        <f>IF(R75=0,0,VLOOKUP(R75,FAC_TOTALS_APTA!$A$4:$BO$120,$L89,FALSE))</f>
        <v>-786491.07748748304</v>
      </c>
      <c r="S89" s="51">
        <f>IF(S75=0,0,VLOOKUP(S75,FAC_TOTALS_APTA!$A$4:$BO$120,$L89,FALSE))</f>
        <v>0</v>
      </c>
      <c r="T89" s="51">
        <f>IF(T75=0,0,VLOOKUP(T75,FAC_TOTALS_APTA!$A$4:$BO$120,$L89,FALSE))</f>
        <v>0</v>
      </c>
      <c r="U89" s="51">
        <f>IF(U75=0,0,VLOOKUP(U75,FAC_TOTALS_APTA!$A$4:$BO$120,$L89,FALSE))</f>
        <v>0</v>
      </c>
      <c r="V89" s="51">
        <f>IF(V75=0,0,VLOOKUP(V75,FAC_TOTALS_APTA!$A$4:$BO$120,$L89,FALSE))</f>
        <v>0</v>
      </c>
      <c r="W89" s="51">
        <f>IF(W75=0,0,VLOOKUP(W75,FAC_TOTALS_APTA!$A$4:$BO$120,$L89,FALSE))</f>
        <v>0</v>
      </c>
      <c r="X89" s="51">
        <f>IF(X75=0,0,VLOOKUP(X75,FAC_TOTALS_APTA!$A$4:$BO$120,$L89,FALSE))</f>
        <v>0</v>
      </c>
      <c r="Y89" s="51">
        <f>IF(Y75=0,0,VLOOKUP(Y75,FAC_TOTALS_APTA!$A$4:$BO$120,$L89,FALSE))</f>
        <v>0</v>
      </c>
      <c r="Z89" s="51">
        <f>IF(Z75=0,0,VLOOKUP(Z75,FAC_TOTALS_APTA!$A$4:$BO$120,$L89,FALSE))</f>
        <v>0</v>
      </c>
      <c r="AA89" s="51">
        <f>IF(AA75=0,0,VLOOKUP(AA75,FAC_TOTALS_APTA!$A$4:$BO$120,$L89,FALSE))</f>
        <v>0</v>
      </c>
      <c r="AB89" s="51">
        <f>IF(AB75=0,0,VLOOKUP(AB75,FAC_TOTALS_APTA!$A$4:$BO$120,$L89,FALSE))</f>
        <v>0</v>
      </c>
      <c r="AC89" s="52">
        <f t="shared" si="21"/>
        <v>-786491.07748748304</v>
      </c>
      <c r="AD89" s="52">
        <f>AE89*G95</f>
        <v>-818526.57433734089</v>
      </c>
      <c r="AE89" s="53">
        <f>AC89/G93</f>
        <v>-2.6658977708440574E-3</v>
      </c>
    </row>
    <row r="90" spans="2:34" x14ac:dyDescent="0.25">
      <c r="B90" s="54" t="s">
        <v>107</v>
      </c>
      <c r="C90" s="55"/>
      <c r="D90" s="54" t="s">
        <v>94</v>
      </c>
      <c r="E90" s="56"/>
      <c r="F90" s="57"/>
      <c r="G90" s="58"/>
      <c r="H90" s="58"/>
      <c r="I90" s="59"/>
      <c r="J90" s="60"/>
      <c r="K90" s="60" t="str">
        <f t="shared" ref="K90" si="22">CONCATENATE(D90,J90,"_FAC")</f>
        <v>New_Reporter_FAC</v>
      </c>
      <c r="L90" s="57">
        <f>MATCH($K90,FAC_TOTALS_APTA!$A$2:$BM$2,)</f>
        <v>40</v>
      </c>
      <c r="M90" s="58">
        <f>IF(M75=0,0,VLOOKUP(M75,FAC_TOTALS_APTA!$A$4:$BO$120,$L90,FALSE))</f>
        <v>1458240.1839999901</v>
      </c>
      <c r="N90" s="58">
        <f>IF(N75=0,0,VLOOKUP(N75,FAC_TOTALS_APTA!$A$4:$BO$120,$L90,FALSE))</f>
        <v>274440.99999999901</v>
      </c>
      <c r="O90" s="58">
        <f>IF(O75=0,0,VLOOKUP(O75,FAC_TOTALS_APTA!$A$4:$BO$120,$L90,FALSE))</f>
        <v>0</v>
      </c>
      <c r="P90" s="58">
        <f>IF(P75=0,0,VLOOKUP(P75,FAC_TOTALS_APTA!$A$4:$BO$120,$L90,FALSE))</f>
        <v>145754.65739999901</v>
      </c>
      <c r="Q90" s="58">
        <f>IF(Q75=0,0,VLOOKUP(Q75,FAC_TOTALS_APTA!$A$4:$BO$120,$L90,FALSE))</f>
        <v>0</v>
      </c>
      <c r="R90" s="58">
        <f>IF(R75=0,0,VLOOKUP(R75,FAC_TOTALS_APTA!$A$4:$BO$120,$L90,FALSE))</f>
        <v>0</v>
      </c>
      <c r="S90" s="58">
        <f>IF(S75=0,0,VLOOKUP(S75,FAC_TOTALS_APTA!$A$4:$BO$120,$L90,FALSE))</f>
        <v>0</v>
      </c>
      <c r="T90" s="58">
        <f>IF(T75=0,0,VLOOKUP(T75,FAC_TOTALS_APTA!$A$4:$BO$120,$L90,FALSE))</f>
        <v>0</v>
      </c>
      <c r="U90" s="58">
        <f>IF(U75=0,0,VLOOKUP(U75,FAC_TOTALS_APTA!$A$4:$BO$120,$L90,FALSE))</f>
        <v>0</v>
      </c>
      <c r="V90" s="58">
        <f>IF(V75=0,0,VLOOKUP(V75,FAC_TOTALS_APTA!$A$4:$BO$120,$L90,FALSE))</f>
        <v>0</v>
      </c>
      <c r="W90" s="58">
        <f>IF(W75=0,0,VLOOKUP(W75,FAC_TOTALS_APTA!$A$4:$BO$120,$L90,FALSE))</f>
        <v>0</v>
      </c>
      <c r="X90" s="58">
        <f>IF(X75=0,0,VLOOKUP(X75,FAC_TOTALS_APTA!$A$4:$BO$120,$L90,FALSE))</f>
        <v>0</v>
      </c>
      <c r="Y90" s="58">
        <f>IF(Y75=0,0,VLOOKUP(Y75,FAC_TOTALS_APTA!$A$4:$BO$120,$L90,FALSE))</f>
        <v>0</v>
      </c>
      <c r="Z90" s="58">
        <f>IF(Z75=0,0,VLOOKUP(Z75,FAC_TOTALS_APTA!$A$4:$BO$120,$L90,FALSE))</f>
        <v>0</v>
      </c>
      <c r="AA90" s="58">
        <f>IF(AA75=0,0,VLOOKUP(AA75,FAC_TOTALS_APTA!$A$4:$BO$120,$L90,FALSE))</f>
        <v>0</v>
      </c>
      <c r="AB90" s="58">
        <f>IF(AB75=0,0,VLOOKUP(AB75,FAC_TOTALS_APTA!$A$4:$BO$120,$L90,FALSE))</f>
        <v>0</v>
      </c>
      <c r="AC90" s="61">
        <f>SUM(M90:AB90)</f>
        <v>1878435.8413999882</v>
      </c>
      <c r="AD90" s="61">
        <f>AC90</f>
        <v>1878435.8413999882</v>
      </c>
      <c r="AE90" s="62">
        <f>AC90/G95</f>
        <v>6.117966208141667E-3</v>
      </c>
    </row>
    <row r="91" spans="2:34" ht="15.75" hidden="1" customHeight="1" x14ac:dyDescent="0.25">
      <c r="B91" s="35"/>
      <c r="C91" s="10"/>
      <c r="D91" s="10"/>
      <c r="E91" s="10"/>
      <c r="F91" s="10"/>
      <c r="G91" s="10"/>
      <c r="H91" s="10"/>
      <c r="I91" s="63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43"/>
      <c r="AE91" s="10"/>
    </row>
    <row r="92" spans="2:34" x14ac:dyDescent="0.25">
      <c r="B92" s="35" t="s">
        <v>58</v>
      </c>
      <c r="C92" s="38"/>
      <c r="D92" s="10"/>
      <c r="E92" s="40"/>
      <c r="F92" s="10"/>
      <c r="G92" s="39"/>
      <c r="H92" s="39"/>
      <c r="I92" s="41"/>
      <c r="J92" s="42"/>
      <c r="K92" s="50"/>
      <c r="L92" s="11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43">
        <f>SUM(AC77:AC90)</f>
        <v>-23689491.693452574</v>
      </c>
      <c r="AD92" s="43">
        <f>SUM(AD77:AD90)</f>
        <v>-24730929.143215887</v>
      </c>
      <c r="AE92" s="44">
        <f>AC92/G95</f>
        <v>-7.7155421800607735E-2</v>
      </c>
    </row>
    <row r="93" spans="2:34" ht="15.75" hidden="1" customHeight="1" x14ac:dyDescent="0.25">
      <c r="B93" s="12" t="s">
        <v>30</v>
      </c>
      <c r="C93" s="64"/>
      <c r="D93" s="13" t="s">
        <v>7</v>
      </c>
      <c r="E93" s="65"/>
      <c r="F93" s="13">
        <f>MATCH($D93,FAC_TOTALS_APTA!$A$2:$BM$2,)</f>
        <v>9</v>
      </c>
      <c r="G93" s="66">
        <f>VLOOKUP(G75,FAC_TOTALS_APTA!$A$4:$BO$120,$F93,FALSE)</f>
        <v>295019218.699624</v>
      </c>
      <c r="H93" s="66">
        <f>VLOOKUP(H75,FAC_TOTALS_APTA!$A$4:$BM$120,$F93,FALSE)</f>
        <v>271029774.93122</v>
      </c>
      <c r="I93" s="67">
        <f t="shared" ref="I93" si="23">H93/G93-1</f>
        <v>-8.1314850856645471E-2</v>
      </c>
      <c r="J93" s="68"/>
      <c r="K93" s="50"/>
      <c r="L93" s="11"/>
      <c r="M93" s="69">
        <f t="shared" ref="M93:AB93" si="24">SUM(M77:M83)</f>
        <v>-2500838.8769261874</v>
      </c>
      <c r="N93" s="69">
        <f t="shared" si="24"/>
        <v>4819985.3477652054</v>
      </c>
      <c r="O93" s="69">
        <f t="shared" si="24"/>
        <v>-10395999.520592051</v>
      </c>
      <c r="P93" s="69">
        <f t="shared" si="24"/>
        <v>-3850580.1801123586</v>
      </c>
      <c r="Q93" s="69">
        <f t="shared" si="24"/>
        <v>7393573.5113461977</v>
      </c>
      <c r="R93" s="69">
        <f t="shared" si="24"/>
        <v>8544001.3096448574</v>
      </c>
      <c r="S93" s="69">
        <f t="shared" si="24"/>
        <v>0</v>
      </c>
      <c r="T93" s="69">
        <f t="shared" si="24"/>
        <v>0</v>
      </c>
      <c r="U93" s="69">
        <f t="shared" si="24"/>
        <v>0</v>
      </c>
      <c r="V93" s="69">
        <f t="shared" si="24"/>
        <v>0</v>
      </c>
      <c r="W93" s="69">
        <f t="shared" si="24"/>
        <v>0</v>
      </c>
      <c r="X93" s="69">
        <f t="shared" si="24"/>
        <v>0</v>
      </c>
      <c r="Y93" s="69">
        <f t="shared" si="24"/>
        <v>0</v>
      </c>
      <c r="Z93" s="69">
        <f t="shared" si="24"/>
        <v>0</v>
      </c>
      <c r="AA93" s="69">
        <f t="shared" si="24"/>
        <v>0</v>
      </c>
      <c r="AB93" s="69">
        <f t="shared" si="24"/>
        <v>0</v>
      </c>
      <c r="AC93" s="70"/>
      <c r="AD93" s="70"/>
      <c r="AE93" s="71"/>
    </row>
    <row r="94" spans="2:34" ht="13.5" thickBot="1" x14ac:dyDescent="0.3">
      <c r="B94" s="15" t="s">
        <v>61</v>
      </c>
      <c r="C94" s="153"/>
      <c r="D94" s="33"/>
      <c r="E94" s="154"/>
      <c r="F94" s="33"/>
      <c r="G94" s="73"/>
      <c r="H94" s="73"/>
      <c r="I94" s="74"/>
      <c r="J94" s="75"/>
      <c r="K94" s="75"/>
      <c r="L94" s="33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76">
        <f>AC95-AC92</f>
        <v>-19120461.167948388</v>
      </c>
      <c r="AD94" s="76"/>
      <c r="AE94" s="77">
        <f>AE95-AE92</f>
        <v>-6.2274330978698625E-2</v>
      </c>
    </row>
    <row r="95" spans="2:34" ht="13.5" hidden="1" customHeight="1" thickBot="1" x14ac:dyDescent="0.3">
      <c r="B95" s="15" t="s">
        <v>103</v>
      </c>
      <c r="C95" s="33"/>
      <c r="D95" s="33" t="s">
        <v>5</v>
      </c>
      <c r="E95" s="33"/>
      <c r="F95" s="33">
        <f>MATCH($D95,FAC_TOTALS_APTA!$A$2:$BM$2,)</f>
        <v>7</v>
      </c>
      <c r="G95" s="73">
        <f>VLOOKUP(G75,FAC_TOTALS_APTA!$A$4:$BM$120,$F95,FALSE)</f>
        <v>307035994.88669997</v>
      </c>
      <c r="H95" s="73">
        <f>VLOOKUP(H75,FAC_TOTALS_APTA!$A$4:$BM$120,$F95,FALSE)</f>
        <v>264226042.02529901</v>
      </c>
      <c r="I95" s="74">
        <f t="shared" ref="I95" si="25">H95/G95-1</f>
        <v>-0.13942975277930636</v>
      </c>
      <c r="J95" s="75"/>
      <c r="K95" s="75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76">
        <f>H95-G95</f>
        <v>-42809952.861400962</v>
      </c>
      <c r="AD95" s="76"/>
      <c r="AE95" s="77">
        <f>I95</f>
        <v>-0.13942975277930636</v>
      </c>
    </row>
    <row r="96" spans="2:34" ht="14.25" thickTop="1" thickBot="1" x14ac:dyDescent="0.3">
      <c r="B96" s="140" t="s">
        <v>110</v>
      </c>
      <c r="C96" s="141"/>
      <c r="D96" s="141"/>
      <c r="E96" s="142"/>
      <c r="F96" s="141"/>
      <c r="G96" s="143"/>
      <c r="H96" s="143"/>
      <c r="I96" s="144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5">
        <f>AE95</f>
        <v>-0.13942975277930636</v>
      </c>
    </row>
    <row r="97" spans="1:32" ht="13.5" thickTop="1" x14ac:dyDescent="0.25"/>
    <row r="99" spans="1:32" x14ac:dyDescent="0.25">
      <c r="B99" s="21" t="s">
        <v>56</v>
      </c>
      <c r="C99" s="22"/>
      <c r="D99" s="22"/>
      <c r="E99" s="23"/>
      <c r="F99" s="22"/>
      <c r="G99" s="22"/>
      <c r="H99" s="22"/>
      <c r="I99" s="2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2" x14ac:dyDescent="0.25">
      <c r="B100" s="25" t="s">
        <v>23</v>
      </c>
      <c r="C100" s="26" t="s">
        <v>24</v>
      </c>
      <c r="D100" s="16"/>
      <c r="E100" s="10"/>
      <c r="F100" s="16"/>
      <c r="G100" s="16"/>
      <c r="H100" s="16"/>
      <c r="I100" s="27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2" x14ac:dyDescent="0.25">
      <c r="B101" s="25"/>
      <c r="C101" s="26"/>
      <c r="D101" s="16"/>
      <c r="E101" s="10"/>
      <c r="F101" s="16"/>
      <c r="G101" s="16"/>
      <c r="H101" s="16"/>
      <c r="I101" s="27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2" x14ac:dyDescent="0.25">
      <c r="B102" s="28" t="s">
        <v>59</v>
      </c>
      <c r="C102" s="29">
        <v>0</v>
      </c>
      <c r="D102" s="16"/>
      <c r="E102" s="10"/>
      <c r="F102" s="16"/>
      <c r="G102" s="16"/>
      <c r="H102" s="16"/>
      <c r="I102" s="27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2" ht="13.5" thickBot="1" x14ac:dyDescent="0.3">
      <c r="B103" s="30" t="s">
        <v>82</v>
      </c>
      <c r="C103" s="31">
        <v>10</v>
      </c>
      <c r="D103" s="32"/>
      <c r="E103" s="33"/>
      <c r="F103" s="32"/>
      <c r="G103" s="32"/>
      <c r="H103" s="32"/>
      <c r="I103" s="34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2" ht="13.5" thickTop="1" x14ac:dyDescent="0.25">
      <c r="B104" s="151"/>
      <c r="C104" s="152"/>
      <c r="D104" s="152"/>
      <c r="E104" s="152"/>
      <c r="F104" s="152"/>
      <c r="G104" s="167" t="s">
        <v>104</v>
      </c>
      <c r="H104" s="167"/>
      <c r="I104" s="167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167" t="s">
        <v>111</v>
      </c>
      <c r="AD104" s="167"/>
      <c r="AE104" s="167"/>
    </row>
    <row r="105" spans="1:32" x14ac:dyDescent="0.25">
      <c r="B105" s="14" t="s">
        <v>25</v>
      </c>
      <c r="C105" s="37" t="s">
        <v>26</v>
      </c>
      <c r="D105" s="11" t="s">
        <v>27</v>
      </c>
      <c r="E105" s="11" t="s">
        <v>57</v>
      </c>
      <c r="F105" s="11"/>
      <c r="G105" s="37">
        <f>$C$1</f>
        <v>2012</v>
      </c>
      <c r="H105" s="37">
        <f>$C$2</f>
        <v>2018</v>
      </c>
      <c r="I105" s="37" t="s">
        <v>53</v>
      </c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 t="s">
        <v>109</v>
      </c>
      <c r="AD105" s="37" t="s">
        <v>55</v>
      </c>
      <c r="AE105" s="37" t="s">
        <v>53</v>
      </c>
    </row>
    <row r="106" spans="1:32" ht="12.95" hidden="1" customHeight="1" x14ac:dyDescent="0.25">
      <c r="B106" s="35"/>
      <c r="C106" s="38"/>
      <c r="D106" s="10"/>
      <c r="E106" s="10"/>
      <c r="F106" s="10"/>
      <c r="G106" s="10"/>
      <c r="H106" s="10"/>
      <c r="I106" s="38"/>
      <c r="J106" s="10"/>
      <c r="K106" s="10"/>
      <c r="L106" s="10"/>
      <c r="M106" s="10">
        <v>1</v>
      </c>
      <c r="N106" s="10">
        <v>2</v>
      </c>
      <c r="O106" s="10">
        <v>3</v>
      </c>
      <c r="P106" s="10">
        <v>4</v>
      </c>
      <c r="Q106" s="10">
        <v>5</v>
      </c>
      <c r="R106" s="10">
        <v>6</v>
      </c>
      <c r="S106" s="10">
        <v>7</v>
      </c>
      <c r="T106" s="10">
        <v>8</v>
      </c>
      <c r="U106" s="10">
        <v>9</v>
      </c>
      <c r="V106" s="10">
        <v>10</v>
      </c>
      <c r="W106" s="10">
        <v>11</v>
      </c>
      <c r="X106" s="10">
        <v>12</v>
      </c>
      <c r="Y106" s="10">
        <v>13</v>
      </c>
      <c r="Z106" s="10">
        <v>14</v>
      </c>
      <c r="AA106" s="10">
        <v>15</v>
      </c>
      <c r="AB106" s="10">
        <v>16</v>
      </c>
      <c r="AC106" s="10"/>
      <c r="AD106" s="10"/>
      <c r="AE106" s="10"/>
    </row>
    <row r="107" spans="1:32" ht="12.95" hidden="1" customHeight="1" x14ac:dyDescent="0.25">
      <c r="B107" s="35"/>
      <c r="C107" s="38"/>
      <c r="D107" s="10"/>
      <c r="E107" s="10"/>
      <c r="F107" s="10"/>
      <c r="G107" s="10" t="str">
        <f>CONCATENATE($C102,"_",$C103,"_",G105)</f>
        <v>0_10_2012</v>
      </c>
      <c r="H107" s="10" t="str">
        <f>CONCATENATE($C102,"_",$C103,"_",H105)</f>
        <v>0_10_2018</v>
      </c>
      <c r="I107" s="38"/>
      <c r="J107" s="10"/>
      <c r="K107" s="10"/>
      <c r="L107" s="10"/>
      <c r="M107" s="10" t="str">
        <f>IF($G105+M106&gt;$H105,0,CONCATENATE($C102,"_",$C103,"_",$G105+M106))</f>
        <v>0_10_2013</v>
      </c>
      <c r="N107" s="10" t="str">
        <f t="shared" ref="N107:AB107" si="26">IF($G105+N106&gt;$H105,0,CONCATENATE($C102,"_",$C103,"_",$G105+N106))</f>
        <v>0_10_2014</v>
      </c>
      <c r="O107" s="10" t="str">
        <f t="shared" si="26"/>
        <v>0_10_2015</v>
      </c>
      <c r="P107" s="10" t="str">
        <f t="shared" si="26"/>
        <v>0_10_2016</v>
      </c>
      <c r="Q107" s="10" t="str">
        <f t="shared" si="26"/>
        <v>0_10_2017</v>
      </c>
      <c r="R107" s="10" t="str">
        <f t="shared" si="26"/>
        <v>0_10_2018</v>
      </c>
      <c r="S107" s="10">
        <f t="shared" si="26"/>
        <v>0</v>
      </c>
      <c r="T107" s="10">
        <f t="shared" si="26"/>
        <v>0</v>
      </c>
      <c r="U107" s="10">
        <f t="shared" si="26"/>
        <v>0</v>
      </c>
      <c r="V107" s="10">
        <f t="shared" si="26"/>
        <v>0</v>
      </c>
      <c r="W107" s="10">
        <f t="shared" si="26"/>
        <v>0</v>
      </c>
      <c r="X107" s="10">
        <f t="shared" si="26"/>
        <v>0</v>
      </c>
      <c r="Y107" s="10">
        <f t="shared" si="26"/>
        <v>0</v>
      </c>
      <c r="Z107" s="10">
        <f t="shared" si="26"/>
        <v>0</v>
      </c>
      <c r="AA107" s="10">
        <f t="shared" si="26"/>
        <v>0</v>
      </c>
      <c r="AB107" s="10">
        <f t="shared" si="26"/>
        <v>0</v>
      </c>
      <c r="AC107" s="10"/>
      <c r="AD107" s="10"/>
      <c r="AE107" s="10"/>
    </row>
    <row r="108" spans="1:32" ht="12.95" hidden="1" customHeight="1" x14ac:dyDescent="0.25">
      <c r="B108" s="35"/>
      <c r="C108" s="38"/>
      <c r="D108" s="10"/>
      <c r="E108" s="10"/>
      <c r="F108" s="10" t="s">
        <v>54</v>
      </c>
      <c r="G108" s="39"/>
      <c r="H108" s="39"/>
      <c r="I108" s="38"/>
      <c r="J108" s="10"/>
      <c r="K108" s="10"/>
      <c r="L108" s="10" t="s">
        <v>54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2" x14ac:dyDescent="0.25">
      <c r="B109" s="35" t="s">
        <v>78</v>
      </c>
      <c r="C109" s="38" t="s">
        <v>28</v>
      </c>
      <c r="D109" s="10" t="s">
        <v>120</v>
      </c>
      <c r="E109" s="80">
        <v>0.86939999999999995</v>
      </c>
      <c r="F109" s="10">
        <f>MATCH($D109,FAC_TOTALS_APTA!$A$2:$BO$2,)</f>
        <v>11</v>
      </c>
      <c r="G109" s="39">
        <f>VLOOKUP(G107,FAC_TOTALS_APTA!$A$4:$BO$120,$F109,FALSE)</f>
        <v>239688350.09999901</v>
      </c>
      <c r="H109" s="39">
        <f>VLOOKUP(H107,FAC_TOTALS_APTA!$A$4:$BO$120,$F109,FALSE)</f>
        <v>274036302.39999998</v>
      </c>
      <c r="I109" s="41">
        <f>IFERROR(H109/G109-1,"-")</f>
        <v>0.14330255219192267</v>
      </c>
      <c r="J109" s="42" t="str">
        <f>IF(C109="Log","_log","")</f>
        <v>_log</v>
      </c>
      <c r="K109" s="42" t="str">
        <f>CONCATENATE(D109,J109,"_FAC")</f>
        <v>VRM_ADJ_BUS_log_FAC</v>
      </c>
      <c r="L109" s="10">
        <f>MATCH($K109,FAC_TOTALS_APTA!$A$2:$BM$2,)</f>
        <v>24</v>
      </c>
      <c r="M109" s="39">
        <f>IF(M107=0,0,VLOOKUP(M107,FAC_TOTALS_APTA!$A$4:$BO$120,$L109,FALSE))</f>
        <v>154605857.82112101</v>
      </c>
      <c r="N109" s="39">
        <f>IF(N107=0,0,VLOOKUP(N107,FAC_TOTALS_APTA!$A$4:$BO$120,$L109,FALSE))</f>
        <v>24151165.464925099</v>
      </c>
      <c r="O109" s="39">
        <f>IF(O107=0,0,VLOOKUP(O107,FAC_TOTALS_APTA!$A$4:$BO$120,$L109,FALSE))</f>
        <v>-8895613.7170775495</v>
      </c>
      <c r="P109" s="39">
        <f>IF(P107=0,0,VLOOKUP(P107,FAC_TOTALS_APTA!$A$4:$BO$120,$L109,FALSE))</f>
        <v>-4020182.5222414001</v>
      </c>
      <c r="Q109" s="39">
        <f>IF(Q107=0,0,VLOOKUP(Q107,FAC_TOTALS_APTA!$A$4:$BO$120,$L109,FALSE))</f>
        <v>-15455081.629998</v>
      </c>
      <c r="R109" s="39">
        <f>IF(R107=0,0,VLOOKUP(R107,FAC_TOTALS_APTA!$A$4:$BO$120,$L109,FALSE))</f>
        <v>-2732557.2593954001</v>
      </c>
      <c r="S109" s="39">
        <f>IF(S107=0,0,VLOOKUP(S107,FAC_TOTALS_APTA!$A$4:$BO$120,$L109,FALSE))</f>
        <v>0</v>
      </c>
      <c r="T109" s="39">
        <f>IF(T107=0,0,VLOOKUP(T107,FAC_TOTALS_APTA!$A$4:$BO$120,$L109,FALSE))</f>
        <v>0</v>
      </c>
      <c r="U109" s="39">
        <f>IF(U107=0,0,VLOOKUP(U107,FAC_TOTALS_APTA!$A$4:$BO$120,$L109,FALSE))</f>
        <v>0</v>
      </c>
      <c r="V109" s="39">
        <f>IF(V107=0,0,VLOOKUP(V107,FAC_TOTALS_APTA!$A$4:$BO$120,$L109,FALSE))</f>
        <v>0</v>
      </c>
      <c r="W109" s="39">
        <f>IF(W107=0,0,VLOOKUP(W107,FAC_TOTALS_APTA!$A$4:$BO$120,$L109,FALSE))</f>
        <v>0</v>
      </c>
      <c r="X109" s="39">
        <f>IF(X107=0,0,VLOOKUP(X107,FAC_TOTALS_APTA!$A$4:$BO$120,$L109,FALSE))</f>
        <v>0</v>
      </c>
      <c r="Y109" s="39">
        <f>IF(Y107=0,0,VLOOKUP(Y107,FAC_TOTALS_APTA!$A$4:$BO$120,$L109,FALSE))</f>
        <v>0</v>
      </c>
      <c r="Z109" s="39">
        <f>IF(Z107=0,0,VLOOKUP(Z107,FAC_TOTALS_APTA!$A$4:$BO$120,$L109,FALSE))</f>
        <v>0</v>
      </c>
      <c r="AA109" s="39">
        <f>IF(AA107=0,0,VLOOKUP(AA107,FAC_TOTALS_APTA!$A$4:$BO$120,$L109,FALSE))</f>
        <v>0</v>
      </c>
      <c r="AB109" s="39">
        <f>IF(AB107=0,0,VLOOKUP(AB107,FAC_TOTALS_APTA!$A$4:$BO$120,$L109,FALSE))</f>
        <v>0</v>
      </c>
      <c r="AC109" s="43">
        <f>SUM(M109:AB109)</f>
        <v>147653588.15733376</v>
      </c>
      <c r="AD109" s="43">
        <f>AE109*G127</f>
        <v>146706198.63198075</v>
      </c>
      <c r="AE109" s="44">
        <f>AC109/G125</f>
        <v>0.12455193327631749</v>
      </c>
    </row>
    <row r="110" spans="1:32" s="19" customFormat="1" hidden="1" x14ac:dyDescent="0.25">
      <c r="A110" s="10"/>
      <c r="B110" s="35" t="s">
        <v>78</v>
      </c>
      <c r="C110" s="38" t="s">
        <v>28</v>
      </c>
      <c r="D110" s="10" t="s">
        <v>121</v>
      </c>
      <c r="E110" s="80">
        <v>0.50180000000000002</v>
      </c>
      <c r="F110" s="10">
        <f>MATCH($D110,FAC_TOTALS_APTA!$A$2:$BO$2,)</f>
        <v>12</v>
      </c>
      <c r="G110" s="39">
        <f>VLOOKUP(G107,FAC_TOTALS_APTA!$A$4:$BO$120,$F110,FALSE)</f>
        <v>0</v>
      </c>
      <c r="H110" s="39">
        <f>VLOOKUP(H107,FAC_TOTALS_APTA!$A$4:$BO$120,$F110,FALSE)</f>
        <v>0</v>
      </c>
      <c r="I110" s="41" t="str">
        <f>IFERROR(H110/G110-1,"-")</f>
        <v>-</v>
      </c>
      <c r="J110" s="42" t="str">
        <f>IF(C110="Log","_log","")</f>
        <v>_log</v>
      </c>
      <c r="K110" s="42" t="str">
        <f>CONCATENATE(D110,J110,"_FAC")</f>
        <v>VRM_ADJ_RAIL_log_FAC</v>
      </c>
      <c r="L110" s="10">
        <f>MATCH($K110,FAC_TOTALS_APTA!$A$2:$BM$2,)</f>
        <v>25</v>
      </c>
      <c r="M110" s="39">
        <f>IF(M107=0,0,VLOOKUP(M107,FAC_TOTALS_APTA!$A$4:$BO$120,$L110,FALSE))</f>
        <v>0</v>
      </c>
      <c r="N110" s="39">
        <f>IF(N107=0,0,VLOOKUP(N107,FAC_TOTALS_APTA!$A$4:$BO$120,$L110,FALSE))</f>
        <v>0</v>
      </c>
      <c r="O110" s="39">
        <f>IF(O107=0,0,VLOOKUP(O107,FAC_TOTALS_APTA!$A$4:$BO$120,$L110,FALSE))</f>
        <v>0</v>
      </c>
      <c r="P110" s="39">
        <f>IF(P107=0,0,VLOOKUP(P107,FAC_TOTALS_APTA!$A$4:$BO$120,$L110,FALSE))</f>
        <v>0</v>
      </c>
      <c r="Q110" s="39">
        <f>IF(Q107=0,0,VLOOKUP(Q107,FAC_TOTALS_APTA!$A$4:$BO$120,$L110,FALSE))</f>
        <v>0</v>
      </c>
      <c r="R110" s="39">
        <f>IF(R107=0,0,VLOOKUP(R107,FAC_TOTALS_APTA!$A$4:$BO$120,$L110,FALSE))</f>
        <v>0</v>
      </c>
      <c r="S110" s="39">
        <f>IF(S107=0,0,VLOOKUP(S107,FAC_TOTALS_APTA!$A$4:$BO$120,$L110,FALSE))</f>
        <v>0</v>
      </c>
      <c r="T110" s="39">
        <f>IF(T107=0,0,VLOOKUP(T107,FAC_TOTALS_APTA!$A$4:$BO$120,$L110,FALSE))</f>
        <v>0</v>
      </c>
      <c r="U110" s="39">
        <f>IF(U107=0,0,VLOOKUP(U107,FAC_TOTALS_APTA!$A$4:$BO$120,$L110,FALSE))</f>
        <v>0</v>
      </c>
      <c r="V110" s="39">
        <f>IF(V107=0,0,VLOOKUP(V107,FAC_TOTALS_APTA!$A$4:$BO$120,$L110,FALSE))</f>
        <v>0</v>
      </c>
      <c r="W110" s="39">
        <f>IF(W107=0,0,VLOOKUP(W107,FAC_TOTALS_APTA!$A$4:$BO$120,$L110,FALSE))</f>
        <v>0</v>
      </c>
      <c r="X110" s="39">
        <f>IF(X107=0,0,VLOOKUP(X107,FAC_TOTALS_APTA!$A$4:$BO$120,$L110,FALSE))</f>
        <v>0</v>
      </c>
      <c r="Y110" s="39">
        <f>IF(Y107=0,0,VLOOKUP(Y107,FAC_TOTALS_APTA!$A$4:$BO$120,$L110,FALSE))</f>
        <v>0</v>
      </c>
      <c r="Z110" s="39">
        <f>IF(Z107=0,0,VLOOKUP(Z107,FAC_TOTALS_APTA!$A$4:$BO$120,$L110,FALSE))</f>
        <v>0</v>
      </c>
      <c r="AA110" s="39">
        <f>IF(AA107=0,0,VLOOKUP(AA107,FAC_TOTALS_APTA!$A$4:$BO$120,$L110,FALSE))</f>
        <v>0</v>
      </c>
      <c r="AB110" s="39">
        <f>IF(AB107=0,0,VLOOKUP(AB107,FAC_TOTALS_APTA!$A$4:$BO$120,$L110,FALSE))</f>
        <v>0</v>
      </c>
      <c r="AC110" s="43">
        <f>SUM(M110:AB110)</f>
        <v>0</v>
      </c>
      <c r="AD110" s="43">
        <f>AE110*G127</f>
        <v>0</v>
      </c>
      <c r="AE110" s="44">
        <f>AC110/G125</f>
        <v>0</v>
      </c>
      <c r="AF110" s="10"/>
    </row>
    <row r="111" spans="1:32" x14ac:dyDescent="0.25">
      <c r="B111" s="35" t="s">
        <v>105</v>
      </c>
      <c r="C111" s="38" t="s">
        <v>28</v>
      </c>
      <c r="D111" s="10" t="s">
        <v>21</v>
      </c>
      <c r="E111" s="80">
        <v>-0.35909999999999997</v>
      </c>
      <c r="F111" s="10">
        <f>MATCH($D111,FAC_TOTALS_APTA!$A$2:$BO$2,)</f>
        <v>13</v>
      </c>
      <c r="G111" s="79">
        <f>VLOOKUP(G107,FAC_TOTALS_APTA!$A$4:$BO$120,$F111,FALSE)</f>
        <v>1.45326645199999</v>
      </c>
      <c r="H111" s="79">
        <f>VLOOKUP(H107,FAC_TOTALS_APTA!$A$4:$BO$120,$F111,FALSE)</f>
        <v>1.7403283429999901</v>
      </c>
      <c r="I111" s="41">
        <f t="shared" ref="I111:I121" si="27">IFERROR(H111/G111-1,"-")</f>
        <v>0.19752873989827835</v>
      </c>
      <c r="J111" s="42" t="str">
        <f t="shared" ref="J111:J121" si="28">IF(C111="Log","_log","")</f>
        <v>_log</v>
      </c>
      <c r="K111" s="42" t="str">
        <f t="shared" ref="K111:K121" si="29">CONCATENATE(D111,J111,"_FAC")</f>
        <v>FARE_per_UPT_2018_log_FAC</v>
      </c>
      <c r="L111" s="10">
        <f>MATCH($K111,FAC_TOTALS_APTA!$A$2:$BM$2,)</f>
        <v>26</v>
      </c>
      <c r="M111" s="39">
        <f>IF(M107=0,0,VLOOKUP(M107,FAC_TOTALS_APTA!$A$4:$BO$120,$L111,FALSE))</f>
        <v>-34670291.993005201</v>
      </c>
      <c r="N111" s="39">
        <f>IF(N107=0,0,VLOOKUP(N107,FAC_TOTALS_APTA!$A$4:$BO$120,$L111,FALSE))</f>
        <v>-5205654.7612282299</v>
      </c>
      <c r="O111" s="39">
        <f>IF(O107=0,0,VLOOKUP(O107,FAC_TOTALS_APTA!$A$4:$BO$120,$L111,FALSE))</f>
        <v>-3575001.4752080399</v>
      </c>
      <c r="P111" s="39">
        <f>IF(P107=0,0,VLOOKUP(P107,FAC_TOTALS_APTA!$A$4:$BO$120,$L111,FALSE))</f>
        <v>-3392258.14326993</v>
      </c>
      <c r="Q111" s="39">
        <f>IF(Q107=0,0,VLOOKUP(Q107,FAC_TOTALS_APTA!$A$4:$BO$120,$L111,FALSE))</f>
        <v>-4366368.8730158098</v>
      </c>
      <c r="R111" s="39">
        <f>IF(R107=0,0,VLOOKUP(R107,FAC_TOTALS_APTA!$A$4:$BO$120,$L111,FALSE))</f>
        <v>4611185.1091568395</v>
      </c>
      <c r="S111" s="39">
        <f>IF(S107=0,0,VLOOKUP(S107,FAC_TOTALS_APTA!$A$4:$BO$120,$L111,FALSE))</f>
        <v>0</v>
      </c>
      <c r="T111" s="39">
        <f>IF(T107=0,0,VLOOKUP(T107,FAC_TOTALS_APTA!$A$4:$BO$120,$L111,FALSE))</f>
        <v>0</v>
      </c>
      <c r="U111" s="39">
        <f>IF(U107=0,0,VLOOKUP(U107,FAC_TOTALS_APTA!$A$4:$BO$120,$L111,FALSE))</f>
        <v>0</v>
      </c>
      <c r="V111" s="39">
        <f>IF(V107=0,0,VLOOKUP(V107,FAC_TOTALS_APTA!$A$4:$BO$120,$L111,FALSE))</f>
        <v>0</v>
      </c>
      <c r="W111" s="39">
        <f>IF(W107=0,0,VLOOKUP(W107,FAC_TOTALS_APTA!$A$4:$BO$120,$L111,FALSE))</f>
        <v>0</v>
      </c>
      <c r="X111" s="39">
        <f>IF(X107=0,0,VLOOKUP(X107,FAC_TOTALS_APTA!$A$4:$BO$120,$L111,FALSE))</f>
        <v>0</v>
      </c>
      <c r="Y111" s="39">
        <f>IF(Y107=0,0,VLOOKUP(Y107,FAC_TOTALS_APTA!$A$4:$BO$120,$L111,FALSE))</f>
        <v>0</v>
      </c>
      <c r="Z111" s="39">
        <f>IF(Z107=0,0,VLOOKUP(Z107,FAC_TOTALS_APTA!$A$4:$BO$120,$L111,FALSE))</f>
        <v>0</v>
      </c>
      <c r="AA111" s="39">
        <f>IF(AA107=0,0,VLOOKUP(AA107,FAC_TOTALS_APTA!$A$4:$BO$120,$L111,FALSE))</f>
        <v>0</v>
      </c>
      <c r="AB111" s="39">
        <f>IF(AB107=0,0,VLOOKUP(AB107,FAC_TOTALS_APTA!$A$4:$BO$120,$L111,FALSE))</f>
        <v>0</v>
      </c>
      <c r="AC111" s="43">
        <f t="shared" ref="AC111:AC121" si="30">SUM(M111:AB111)</f>
        <v>-46598390.136570372</v>
      </c>
      <c r="AD111" s="43">
        <f>AE111*G127</f>
        <v>-46299400.946638457</v>
      </c>
      <c r="AE111" s="44">
        <f>AC111/G125</f>
        <v>-3.9307677188918012E-2</v>
      </c>
    </row>
    <row r="112" spans="1:32" x14ac:dyDescent="0.25">
      <c r="B112" s="35" t="s">
        <v>101</v>
      </c>
      <c r="C112" s="38" t="s">
        <v>28</v>
      </c>
      <c r="D112" s="10" t="s">
        <v>10</v>
      </c>
      <c r="E112" s="80">
        <v>0.30969999999999998</v>
      </c>
      <c r="F112" s="10">
        <f>MATCH($D112,FAC_TOTALS_APTA!$A$2:$BO$2,)</f>
        <v>14</v>
      </c>
      <c r="G112" s="39">
        <f>VLOOKUP(G107,FAC_TOTALS_APTA!$A$4:$BO$120,$F112,FALSE)</f>
        <v>27909105.420000002</v>
      </c>
      <c r="H112" s="39">
        <f>VLOOKUP(H107,FAC_TOTALS_APTA!$A$4:$BO$120,$F112,FALSE)</f>
        <v>29807700.839999899</v>
      </c>
      <c r="I112" s="41">
        <f t="shared" si="27"/>
        <v>6.8027813555046501E-2</v>
      </c>
      <c r="J112" s="42" t="str">
        <f t="shared" si="28"/>
        <v>_log</v>
      </c>
      <c r="K112" s="42" t="str">
        <f t="shared" si="29"/>
        <v>POP_EMP_log_FAC</v>
      </c>
      <c r="L112" s="10">
        <f>MATCH($K112,FAC_TOTALS_APTA!$A$2:$BM$2,)</f>
        <v>27</v>
      </c>
      <c r="M112" s="39">
        <f>IF(M107=0,0,VLOOKUP(M107,FAC_TOTALS_APTA!$A$4:$BO$120,$L112,FALSE))</f>
        <v>11748390.041776501</v>
      </c>
      <c r="N112" s="39">
        <f>IF(N107=0,0,VLOOKUP(N107,FAC_TOTALS_APTA!$A$4:$BO$120,$L112,FALSE))</f>
        <v>3759178.9680497199</v>
      </c>
      <c r="O112" s="39">
        <f>IF(O107=0,0,VLOOKUP(O107,FAC_TOTALS_APTA!$A$4:$BO$120,$L112,FALSE))</f>
        <v>3385752.9326304598</v>
      </c>
      <c r="P112" s="39">
        <f>IF(P107=0,0,VLOOKUP(P107,FAC_TOTALS_APTA!$A$4:$BO$120,$L112,FALSE))</f>
        <v>725861.44349338603</v>
      </c>
      <c r="Q112" s="39">
        <f>IF(Q107=0,0,VLOOKUP(Q107,FAC_TOTALS_APTA!$A$4:$BO$120,$L112,FALSE))</f>
        <v>2812647.5425975798</v>
      </c>
      <c r="R112" s="39">
        <f>IF(R107=0,0,VLOOKUP(R107,FAC_TOTALS_APTA!$A$4:$BO$120,$L112,FALSE))</f>
        <v>1597341.3939694201</v>
      </c>
      <c r="S112" s="39">
        <f>IF(S107=0,0,VLOOKUP(S107,FAC_TOTALS_APTA!$A$4:$BO$120,$L112,FALSE))</f>
        <v>0</v>
      </c>
      <c r="T112" s="39">
        <f>IF(T107=0,0,VLOOKUP(T107,FAC_TOTALS_APTA!$A$4:$BO$120,$L112,FALSE))</f>
        <v>0</v>
      </c>
      <c r="U112" s="39">
        <f>IF(U107=0,0,VLOOKUP(U107,FAC_TOTALS_APTA!$A$4:$BO$120,$L112,FALSE))</f>
        <v>0</v>
      </c>
      <c r="V112" s="39">
        <f>IF(V107=0,0,VLOOKUP(V107,FAC_TOTALS_APTA!$A$4:$BO$120,$L112,FALSE))</f>
        <v>0</v>
      </c>
      <c r="W112" s="39">
        <f>IF(W107=0,0,VLOOKUP(W107,FAC_TOTALS_APTA!$A$4:$BO$120,$L112,FALSE))</f>
        <v>0</v>
      </c>
      <c r="X112" s="39">
        <f>IF(X107=0,0,VLOOKUP(X107,FAC_TOTALS_APTA!$A$4:$BO$120,$L112,FALSE))</f>
        <v>0</v>
      </c>
      <c r="Y112" s="39">
        <f>IF(Y107=0,0,VLOOKUP(Y107,FAC_TOTALS_APTA!$A$4:$BO$120,$L112,FALSE))</f>
        <v>0</v>
      </c>
      <c r="Z112" s="39">
        <f>IF(Z107=0,0,VLOOKUP(Z107,FAC_TOTALS_APTA!$A$4:$BO$120,$L112,FALSE))</f>
        <v>0</v>
      </c>
      <c r="AA112" s="39">
        <f>IF(AA107=0,0,VLOOKUP(AA107,FAC_TOTALS_APTA!$A$4:$BO$120,$L112,FALSE))</f>
        <v>0</v>
      </c>
      <c r="AB112" s="39">
        <f>IF(AB107=0,0,VLOOKUP(AB107,FAC_TOTALS_APTA!$A$4:$BO$120,$L112,FALSE))</f>
        <v>0</v>
      </c>
      <c r="AC112" s="43">
        <f t="shared" si="30"/>
        <v>24029172.322517067</v>
      </c>
      <c r="AD112" s="43">
        <f>AE112*G127</f>
        <v>23874993.975445688</v>
      </c>
      <c r="AE112" s="44">
        <f>AC112/G125</f>
        <v>2.0269604722441201E-2</v>
      </c>
    </row>
    <row r="113" spans="2:31" x14ac:dyDescent="0.2">
      <c r="B113" s="35" t="s">
        <v>102</v>
      </c>
      <c r="C113" s="38" t="s">
        <v>28</v>
      </c>
      <c r="D113" s="46" t="s">
        <v>20</v>
      </c>
      <c r="E113" s="80">
        <v>0.22159999999999999</v>
      </c>
      <c r="F113" s="10">
        <f>MATCH($D113,FAC_TOTALS_APTA!$A$2:$BO$2,)</f>
        <v>15</v>
      </c>
      <c r="G113" s="79">
        <f>VLOOKUP(G107,FAC_TOTALS_APTA!$A$4:$BO$120,$F113,FALSE)</f>
        <v>4.1093000000000002</v>
      </c>
      <c r="H113" s="79">
        <f>VLOOKUP(H107,FAC_TOTALS_APTA!$A$4:$BO$120,$F113,FALSE)</f>
        <v>2.9199999999999902</v>
      </c>
      <c r="I113" s="41">
        <f t="shared" si="27"/>
        <v>-0.28941668897379358</v>
      </c>
      <c r="J113" s="42" t="str">
        <f t="shared" si="28"/>
        <v>_log</v>
      </c>
      <c r="K113" s="42" t="str">
        <f t="shared" si="29"/>
        <v>GAS_PRICE_2018_log_FAC</v>
      </c>
      <c r="L113" s="10">
        <f>MATCH($K113,FAC_TOTALS_APTA!$A$2:$BM$2,)</f>
        <v>28</v>
      </c>
      <c r="M113" s="39">
        <f>IF(M107=0,0,VLOOKUP(M107,FAC_TOTALS_APTA!$A$4:$BO$120,$L113,FALSE))</f>
        <v>-8658368.0869960506</v>
      </c>
      <c r="N113" s="39">
        <f>IF(N107=0,0,VLOOKUP(N107,FAC_TOTALS_APTA!$A$4:$BO$120,$L113,FALSE))</f>
        <v>-10357635.3403804</v>
      </c>
      <c r="O113" s="39">
        <f>IF(O107=0,0,VLOOKUP(O107,FAC_TOTALS_APTA!$A$4:$BO$120,$L113,FALSE))</f>
        <v>-64156069.462489799</v>
      </c>
      <c r="P113" s="39">
        <f>IF(P107=0,0,VLOOKUP(P107,FAC_TOTALS_APTA!$A$4:$BO$120,$L113,FALSE))</f>
        <v>-19861034.8841515</v>
      </c>
      <c r="Q113" s="39">
        <f>IF(Q107=0,0,VLOOKUP(Q107,FAC_TOTALS_APTA!$A$4:$BO$120,$L113,FALSE))</f>
        <v>19512408.458615601</v>
      </c>
      <c r="R113" s="39">
        <f>IF(R107=0,0,VLOOKUP(R107,FAC_TOTALS_APTA!$A$4:$BO$120,$L113,FALSE))</f>
        <v>14655761.3072726</v>
      </c>
      <c r="S113" s="39">
        <f>IF(S107=0,0,VLOOKUP(S107,FAC_TOTALS_APTA!$A$4:$BO$120,$L113,FALSE))</f>
        <v>0</v>
      </c>
      <c r="T113" s="39">
        <f>IF(T107=0,0,VLOOKUP(T107,FAC_TOTALS_APTA!$A$4:$BO$120,$L113,FALSE))</f>
        <v>0</v>
      </c>
      <c r="U113" s="39">
        <f>IF(U107=0,0,VLOOKUP(U107,FAC_TOTALS_APTA!$A$4:$BO$120,$L113,FALSE))</f>
        <v>0</v>
      </c>
      <c r="V113" s="39">
        <f>IF(V107=0,0,VLOOKUP(V107,FAC_TOTALS_APTA!$A$4:$BO$120,$L113,FALSE))</f>
        <v>0</v>
      </c>
      <c r="W113" s="39">
        <f>IF(W107=0,0,VLOOKUP(W107,FAC_TOTALS_APTA!$A$4:$BO$120,$L113,FALSE))</f>
        <v>0</v>
      </c>
      <c r="X113" s="39">
        <f>IF(X107=0,0,VLOOKUP(X107,FAC_TOTALS_APTA!$A$4:$BO$120,$L113,FALSE))</f>
        <v>0</v>
      </c>
      <c r="Y113" s="39">
        <f>IF(Y107=0,0,VLOOKUP(Y107,FAC_TOTALS_APTA!$A$4:$BO$120,$L113,FALSE))</f>
        <v>0</v>
      </c>
      <c r="Z113" s="39">
        <f>IF(Z107=0,0,VLOOKUP(Z107,FAC_TOTALS_APTA!$A$4:$BO$120,$L113,FALSE))</f>
        <v>0</v>
      </c>
      <c r="AA113" s="39">
        <f>IF(AA107=0,0,VLOOKUP(AA107,FAC_TOTALS_APTA!$A$4:$BO$120,$L113,FALSE))</f>
        <v>0</v>
      </c>
      <c r="AB113" s="39">
        <f>IF(AB107=0,0,VLOOKUP(AB107,FAC_TOTALS_APTA!$A$4:$BO$120,$L113,FALSE))</f>
        <v>0</v>
      </c>
      <c r="AC113" s="43">
        <f t="shared" si="30"/>
        <v>-68864938.008129552</v>
      </c>
      <c r="AD113" s="43">
        <f>AE113*G127</f>
        <v>-68423079.996094853</v>
      </c>
      <c r="AE113" s="44">
        <f>AC113/G125</f>
        <v>-5.8090434989813484E-2</v>
      </c>
    </row>
    <row r="114" spans="2:31" x14ac:dyDescent="0.25">
      <c r="B114" s="35" t="s">
        <v>29</v>
      </c>
      <c r="C114" s="38"/>
      <c r="D114" s="10" t="s">
        <v>11</v>
      </c>
      <c r="E114" s="80">
        <v>5.4999999999999997E-3</v>
      </c>
      <c r="F114" s="10">
        <f>MATCH($D114,FAC_TOTALS_APTA!$A$2:$BO$2,)</f>
        <v>17</v>
      </c>
      <c r="G114" s="45">
        <f>VLOOKUP(G107,FAC_TOTALS_APTA!$A$4:$BO$120,$F114,FALSE)</f>
        <v>31.51</v>
      </c>
      <c r="H114" s="45">
        <f>VLOOKUP(H107,FAC_TOTALS_APTA!$A$4:$BO$120,$F114,FALSE)</f>
        <v>30.01</v>
      </c>
      <c r="I114" s="41">
        <f t="shared" si="27"/>
        <v>-4.7603935258648034E-2</v>
      </c>
      <c r="J114" s="42" t="str">
        <f t="shared" si="28"/>
        <v/>
      </c>
      <c r="K114" s="42" t="str">
        <f t="shared" si="29"/>
        <v>PCT_HH_NO_VEH_FAC</v>
      </c>
      <c r="L114" s="10">
        <f>MATCH($K114,FAC_TOTALS_APTA!$A$2:$BM$2,)</f>
        <v>30</v>
      </c>
      <c r="M114" s="39">
        <f>IF(M107=0,0,VLOOKUP(M107,FAC_TOTALS_APTA!$A$4:$BO$120,$L114,FALSE))</f>
        <v>-10100326.1138792</v>
      </c>
      <c r="N114" s="39">
        <f>IF(N107=0,0,VLOOKUP(N107,FAC_TOTALS_APTA!$A$4:$BO$120,$L114,FALSE))</f>
        <v>1767160.99607882</v>
      </c>
      <c r="O114" s="39">
        <f>IF(O107=0,0,VLOOKUP(O107,FAC_TOTALS_APTA!$A$4:$BO$120,$L114,FALSE))</f>
        <v>-195005.56003150501</v>
      </c>
      <c r="P114" s="39">
        <f>IF(P107=0,0,VLOOKUP(P107,FAC_TOTALS_APTA!$A$4:$BO$120,$L114,FALSE))</f>
        <v>-1832901.6981661899</v>
      </c>
      <c r="Q114" s="39">
        <f>IF(Q107=0,0,VLOOKUP(Q107,FAC_TOTALS_APTA!$A$4:$BO$120,$L114,FALSE))</f>
        <v>760343.94519848505</v>
      </c>
      <c r="R114" s="39">
        <f>IF(R107=0,0,VLOOKUP(R107,FAC_TOTALS_APTA!$A$4:$BO$120,$L114,FALSE))</f>
        <v>59975.599797246003</v>
      </c>
      <c r="S114" s="39">
        <f>IF(S107=0,0,VLOOKUP(S107,FAC_TOTALS_APTA!$A$4:$BO$120,$L114,FALSE))</f>
        <v>0</v>
      </c>
      <c r="T114" s="39">
        <f>IF(T107=0,0,VLOOKUP(T107,FAC_TOTALS_APTA!$A$4:$BO$120,$L114,FALSE))</f>
        <v>0</v>
      </c>
      <c r="U114" s="39">
        <f>IF(U107=0,0,VLOOKUP(U107,FAC_TOTALS_APTA!$A$4:$BO$120,$L114,FALSE))</f>
        <v>0</v>
      </c>
      <c r="V114" s="39">
        <f>IF(V107=0,0,VLOOKUP(V107,FAC_TOTALS_APTA!$A$4:$BO$120,$L114,FALSE))</f>
        <v>0</v>
      </c>
      <c r="W114" s="39">
        <f>IF(W107=0,0,VLOOKUP(W107,FAC_TOTALS_APTA!$A$4:$BO$120,$L114,FALSE))</f>
        <v>0</v>
      </c>
      <c r="X114" s="39">
        <f>IF(X107=0,0,VLOOKUP(X107,FAC_TOTALS_APTA!$A$4:$BO$120,$L114,FALSE))</f>
        <v>0</v>
      </c>
      <c r="Y114" s="39">
        <f>IF(Y107=0,0,VLOOKUP(Y107,FAC_TOTALS_APTA!$A$4:$BO$120,$L114,FALSE))</f>
        <v>0</v>
      </c>
      <c r="Z114" s="39">
        <f>IF(Z107=0,0,VLOOKUP(Z107,FAC_TOTALS_APTA!$A$4:$BO$120,$L114,FALSE))</f>
        <v>0</v>
      </c>
      <c r="AA114" s="39">
        <f>IF(AA107=0,0,VLOOKUP(AA107,FAC_TOTALS_APTA!$A$4:$BO$120,$L114,FALSE))</f>
        <v>0</v>
      </c>
      <c r="AB114" s="39">
        <f>IF(AB107=0,0,VLOOKUP(AB107,FAC_TOTALS_APTA!$A$4:$BO$120,$L114,FALSE))</f>
        <v>0</v>
      </c>
      <c r="AC114" s="43">
        <f t="shared" si="30"/>
        <v>-9540752.8310023434</v>
      </c>
      <c r="AD114" s="43">
        <f>AE114*G127</f>
        <v>-9479536.5110410396</v>
      </c>
      <c r="AE114" s="44">
        <f>AC114/G125</f>
        <v>-8.0480212153504569E-3</v>
      </c>
    </row>
    <row r="115" spans="2:31" x14ac:dyDescent="0.25">
      <c r="B115" s="35" t="s">
        <v>100</v>
      </c>
      <c r="C115" s="38"/>
      <c r="D115" s="10" t="s">
        <v>12</v>
      </c>
      <c r="E115" s="80">
        <v>4.8999999999999998E-3</v>
      </c>
      <c r="F115" s="10">
        <f>MATCH($D115,FAC_TOTALS_APTA!$A$2:$BO$2,)</f>
        <v>18</v>
      </c>
      <c r="G115" s="79">
        <f>VLOOKUP(G107,FAC_TOTALS_APTA!$A$4:$BO$120,$F115,FALSE)</f>
        <v>68.630248062319694</v>
      </c>
      <c r="H115" s="79">
        <f>VLOOKUP(H107,FAC_TOTALS_APTA!$A$4:$BO$120,$F115,FALSE)</f>
        <v>67.468769080655605</v>
      </c>
      <c r="I115" s="41">
        <f t="shared" si="27"/>
        <v>-1.6923718250433928E-2</v>
      </c>
      <c r="J115" s="42" t="str">
        <f t="shared" si="28"/>
        <v/>
      </c>
      <c r="K115" s="42" t="str">
        <f t="shared" si="29"/>
        <v>TSD_POP_PCT_FAC</v>
      </c>
      <c r="L115" s="10">
        <f>MATCH($K115,FAC_TOTALS_APTA!$A$2:$BM$2,)</f>
        <v>31</v>
      </c>
      <c r="M115" s="39">
        <f>IF(M107=0,0,VLOOKUP(M107,FAC_TOTALS_APTA!$A$4:$BO$120,$L115,FALSE))</f>
        <v>-12572786.242157601</v>
      </c>
      <c r="N115" s="39">
        <f>IF(N107=0,0,VLOOKUP(N107,FAC_TOTALS_APTA!$A$4:$BO$120,$L115,FALSE))</f>
        <v>943105.363106529</v>
      </c>
      <c r="O115" s="39">
        <f>IF(O107=0,0,VLOOKUP(O107,FAC_TOTALS_APTA!$A$4:$BO$120,$L115,FALSE))</f>
        <v>1246564.1819956801</v>
      </c>
      <c r="P115" s="39">
        <f>IF(P107=0,0,VLOOKUP(P107,FAC_TOTALS_APTA!$A$4:$BO$120,$L115,FALSE))</f>
        <v>1901054.5064844899</v>
      </c>
      <c r="Q115" s="39">
        <f>IF(Q107=0,0,VLOOKUP(Q107,FAC_TOTALS_APTA!$A$4:$BO$120,$L115,FALSE))</f>
        <v>799693.19106512202</v>
      </c>
      <c r="R115" s="39">
        <f>IF(R107=0,0,VLOOKUP(R107,FAC_TOTALS_APTA!$A$4:$BO$120,$L115,FALSE))</f>
        <v>1005080.4605886301</v>
      </c>
      <c r="S115" s="39">
        <f>IF(S107=0,0,VLOOKUP(S107,FAC_TOTALS_APTA!$A$4:$BO$120,$L115,FALSE))</f>
        <v>0</v>
      </c>
      <c r="T115" s="39">
        <f>IF(T107=0,0,VLOOKUP(T107,FAC_TOTALS_APTA!$A$4:$BO$120,$L115,FALSE))</f>
        <v>0</v>
      </c>
      <c r="U115" s="39">
        <f>IF(U107=0,0,VLOOKUP(U107,FAC_TOTALS_APTA!$A$4:$BO$120,$L115,FALSE))</f>
        <v>0</v>
      </c>
      <c r="V115" s="39">
        <f>IF(V107=0,0,VLOOKUP(V107,FAC_TOTALS_APTA!$A$4:$BO$120,$L115,FALSE))</f>
        <v>0</v>
      </c>
      <c r="W115" s="39">
        <f>IF(W107=0,0,VLOOKUP(W107,FAC_TOTALS_APTA!$A$4:$BO$120,$L115,FALSE))</f>
        <v>0</v>
      </c>
      <c r="X115" s="39">
        <f>IF(X107=0,0,VLOOKUP(X107,FAC_TOTALS_APTA!$A$4:$BO$120,$L115,FALSE))</f>
        <v>0</v>
      </c>
      <c r="Y115" s="39">
        <f>IF(Y107=0,0,VLOOKUP(Y107,FAC_TOTALS_APTA!$A$4:$BO$120,$L115,FALSE))</f>
        <v>0</v>
      </c>
      <c r="Z115" s="39">
        <f>IF(Z107=0,0,VLOOKUP(Z107,FAC_TOTALS_APTA!$A$4:$BO$120,$L115,FALSE))</f>
        <v>0</v>
      </c>
      <c r="AA115" s="39">
        <f>IF(AA107=0,0,VLOOKUP(AA107,FAC_TOTALS_APTA!$A$4:$BO$120,$L115,FALSE))</f>
        <v>0</v>
      </c>
      <c r="AB115" s="39">
        <f>IF(AB107=0,0,VLOOKUP(AB107,FAC_TOTALS_APTA!$A$4:$BO$120,$L115,FALSE))</f>
        <v>0</v>
      </c>
      <c r="AC115" s="43">
        <f t="shared" si="30"/>
        <v>-6677288.5389171494</v>
      </c>
      <c r="AD115" s="43">
        <f>AE115*G127</f>
        <v>-6634445.0611630622</v>
      </c>
      <c r="AE115" s="44">
        <f>AC115/G125</f>
        <v>-5.6325701728273262E-3</v>
      </c>
    </row>
    <row r="116" spans="2:31" x14ac:dyDescent="0.25">
      <c r="B116" s="35" t="s">
        <v>95</v>
      </c>
      <c r="C116" s="38" t="s">
        <v>28</v>
      </c>
      <c r="D116" s="10" t="s">
        <v>19</v>
      </c>
      <c r="E116" s="80">
        <v>-0.24129999999999999</v>
      </c>
      <c r="F116" s="10">
        <f>MATCH($D116,FAC_TOTALS_APTA!$A$2:$BO$2,)</f>
        <v>16</v>
      </c>
      <c r="G116" s="39">
        <f>VLOOKUP(G107,FAC_TOTALS_APTA!$A$4:$BO$120,$F116,FALSE)</f>
        <v>33963.31</v>
      </c>
      <c r="H116" s="39">
        <f>VLOOKUP(H107,FAC_TOTALS_APTA!$A$4:$BO$120,$F116,FALSE)</f>
        <v>36801.5</v>
      </c>
      <c r="I116" s="41">
        <f t="shared" si="27"/>
        <v>8.3566354398319831E-2</v>
      </c>
      <c r="J116" s="42" t="str">
        <f t="shared" si="28"/>
        <v>_log</v>
      </c>
      <c r="K116" s="42" t="str">
        <f t="shared" si="29"/>
        <v>TOTAL_MED_INC_INDIV_2018_log_FAC</v>
      </c>
      <c r="L116" s="10">
        <f>MATCH($K116,FAC_TOTALS_APTA!$A$2:$BM$2,)</f>
        <v>29</v>
      </c>
      <c r="M116" s="39">
        <f>IF(M107=0,0,VLOOKUP(M107,FAC_TOTALS_APTA!$A$4:$BO$120,$L116,FALSE))</f>
        <v>2211255.2095876201</v>
      </c>
      <c r="N116" s="39">
        <f>IF(N107=0,0,VLOOKUP(N107,FAC_TOTALS_APTA!$A$4:$BO$120,$L116,FALSE))</f>
        <v>1029022.82893945</v>
      </c>
      <c r="O116" s="39">
        <f>IF(O107=0,0,VLOOKUP(O107,FAC_TOTALS_APTA!$A$4:$BO$120,$L116,FALSE))</f>
        <v>-5022690.6074691303</v>
      </c>
      <c r="P116" s="39">
        <f>IF(P107=0,0,VLOOKUP(P107,FAC_TOTALS_APTA!$A$4:$BO$120,$L116,FALSE))</f>
        <v>-9062984.6872448102</v>
      </c>
      <c r="Q116" s="39">
        <f>IF(Q107=0,0,VLOOKUP(Q107,FAC_TOTALS_APTA!$A$4:$BO$120,$L116,FALSE))</f>
        <v>-5056033.9924982097</v>
      </c>
      <c r="R116" s="39">
        <f>IF(R107=0,0,VLOOKUP(R107,FAC_TOTALS_APTA!$A$4:$BO$120,$L116,FALSE))</f>
        <v>-6227940.0437168898</v>
      </c>
      <c r="S116" s="39">
        <f>IF(S107=0,0,VLOOKUP(S107,FAC_TOTALS_APTA!$A$4:$BO$120,$L116,FALSE))</f>
        <v>0</v>
      </c>
      <c r="T116" s="39">
        <f>IF(T107=0,0,VLOOKUP(T107,FAC_TOTALS_APTA!$A$4:$BO$120,$L116,FALSE))</f>
        <v>0</v>
      </c>
      <c r="U116" s="39">
        <f>IF(U107=0,0,VLOOKUP(U107,FAC_TOTALS_APTA!$A$4:$BO$120,$L116,FALSE))</f>
        <v>0</v>
      </c>
      <c r="V116" s="39">
        <f>IF(V107=0,0,VLOOKUP(V107,FAC_TOTALS_APTA!$A$4:$BO$120,$L116,FALSE))</f>
        <v>0</v>
      </c>
      <c r="W116" s="39">
        <f>IF(W107=0,0,VLOOKUP(W107,FAC_TOTALS_APTA!$A$4:$BO$120,$L116,FALSE))</f>
        <v>0</v>
      </c>
      <c r="X116" s="39">
        <f>IF(X107=0,0,VLOOKUP(X107,FAC_TOTALS_APTA!$A$4:$BO$120,$L116,FALSE))</f>
        <v>0</v>
      </c>
      <c r="Y116" s="39">
        <f>IF(Y107=0,0,VLOOKUP(Y107,FAC_TOTALS_APTA!$A$4:$BO$120,$L116,FALSE))</f>
        <v>0</v>
      </c>
      <c r="Z116" s="39">
        <f>IF(Z107=0,0,VLOOKUP(Z107,FAC_TOTALS_APTA!$A$4:$BO$120,$L116,FALSE))</f>
        <v>0</v>
      </c>
      <c r="AA116" s="39">
        <f>IF(AA107=0,0,VLOOKUP(AA107,FAC_TOTALS_APTA!$A$4:$BO$120,$L116,FALSE))</f>
        <v>0</v>
      </c>
      <c r="AB116" s="39">
        <f>IF(AB107=0,0,VLOOKUP(AB107,FAC_TOTALS_APTA!$A$4:$BO$120,$L116,FALSE))</f>
        <v>0</v>
      </c>
      <c r="AC116" s="43">
        <f t="shared" si="30"/>
        <v>-22129371.292401969</v>
      </c>
      <c r="AD116" s="43">
        <f>AE116*G127</f>
        <v>-21987382.636205345</v>
      </c>
      <c r="AE116" s="44">
        <f>AC116/G125</f>
        <v>-1.8667043659793419E-2</v>
      </c>
    </row>
    <row r="117" spans="2:31" x14ac:dyDescent="0.25">
      <c r="B117" s="35" t="s">
        <v>96</v>
      </c>
      <c r="C117" s="38"/>
      <c r="D117" s="10" t="s">
        <v>63</v>
      </c>
      <c r="E117" s="80">
        <v>-1.4200000000000001E-2</v>
      </c>
      <c r="F117" s="10">
        <f>MATCH($D117,FAC_TOTALS_APTA!$A$2:$BO$2,)</f>
        <v>19</v>
      </c>
      <c r="G117" s="45">
        <f>VLOOKUP(G107,FAC_TOTALS_APTA!$A$4:$BO$120,$F117,FALSE)</f>
        <v>4.0999999999999996</v>
      </c>
      <c r="H117" s="45">
        <f>VLOOKUP(H107,FAC_TOTALS_APTA!$A$4:$BO$120,$F117,FALSE)</f>
        <v>4.5999999999999996</v>
      </c>
      <c r="I117" s="41">
        <f t="shared" si="27"/>
        <v>0.12195121951219523</v>
      </c>
      <c r="J117" s="42" t="str">
        <f t="shared" si="28"/>
        <v/>
      </c>
      <c r="K117" s="42" t="str">
        <f t="shared" si="29"/>
        <v>JTW_HOME_PCT_FAC</v>
      </c>
      <c r="L117" s="10">
        <f>MATCH($K117,FAC_TOTALS_APTA!$A$2:$BM$2,)</f>
        <v>32</v>
      </c>
      <c r="M117" s="39">
        <f>IF(M107=0,0,VLOOKUP(M107,FAC_TOTALS_APTA!$A$4:$BO$120,$L117,FALSE))</f>
        <v>-1675527.7287544</v>
      </c>
      <c r="N117" s="39">
        <f>IF(N107=0,0,VLOOKUP(N107,FAC_TOTALS_APTA!$A$4:$BO$120,$L117,FALSE))</f>
        <v>0</v>
      </c>
      <c r="O117" s="39">
        <f>IF(O107=0,0,VLOOKUP(O107,FAC_TOTALS_APTA!$A$4:$BO$120,$L117,FALSE))</f>
        <v>1698963.4800102799</v>
      </c>
      <c r="P117" s="39">
        <f>IF(P107=0,0,VLOOKUP(P107,FAC_TOTALS_APTA!$A$4:$BO$120,$L117,FALSE))</f>
        <v>-6589040.0482908404</v>
      </c>
      <c r="Q117" s="39">
        <f>IF(Q107=0,0,VLOOKUP(Q107,FAC_TOTALS_APTA!$A$4:$BO$120,$L117,FALSE))</f>
        <v>0</v>
      </c>
      <c r="R117" s="39">
        <f>IF(R107=0,0,VLOOKUP(R107,FAC_TOTALS_APTA!$A$4:$BO$120,$L117,FALSE))</f>
        <v>-1565190.97469551</v>
      </c>
      <c r="S117" s="39">
        <f>IF(S107=0,0,VLOOKUP(S107,FAC_TOTALS_APTA!$A$4:$BO$120,$L117,FALSE))</f>
        <v>0</v>
      </c>
      <c r="T117" s="39">
        <f>IF(T107=0,0,VLOOKUP(T107,FAC_TOTALS_APTA!$A$4:$BO$120,$L117,FALSE))</f>
        <v>0</v>
      </c>
      <c r="U117" s="39">
        <f>IF(U107=0,0,VLOOKUP(U107,FAC_TOTALS_APTA!$A$4:$BO$120,$L117,FALSE))</f>
        <v>0</v>
      </c>
      <c r="V117" s="39">
        <f>IF(V107=0,0,VLOOKUP(V107,FAC_TOTALS_APTA!$A$4:$BO$120,$L117,FALSE))</f>
        <v>0</v>
      </c>
      <c r="W117" s="39">
        <f>IF(W107=0,0,VLOOKUP(W107,FAC_TOTALS_APTA!$A$4:$BO$120,$L117,FALSE))</f>
        <v>0</v>
      </c>
      <c r="X117" s="39">
        <f>IF(X107=0,0,VLOOKUP(X107,FAC_TOTALS_APTA!$A$4:$BO$120,$L117,FALSE))</f>
        <v>0</v>
      </c>
      <c r="Y117" s="39">
        <f>IF(Y107=0,0,VLOOKUP(Y107,FAC_TOTALS_APTA!$A$4:$BO$120,$L117,FALSE))</f>
        <v>0</v>
      </c>
      <c r="Z117" s="39">
        <f>IF(Z107=0,0,VLOOKUP(Z107,FAC_TOTALS_APTA!$A$4:$BO$120,$L117,FALSE))</f>
        <v>0</v>
      </c>
      <c r="AA117" s="39">
        <f>IF(AA107=0,0,VLOOKUP(AA107,FAC_TOTALS_APTA!$A$4:$BO$120,$L117,FALSE))</f>
        <v>0</v>
      </c>
      <c r="AB117" s="39">
        <f>IF(AB107=0,0,VLOOKUP(AB107,FAC_TOTALS_APTA!$A$4:$BO$120,$L117,FALSE))</f>
        <v>0</v>
      </c>
      <c r="AC117" s="43">
        <f t="shared" si="30"/>
        <v>-8130795.2717304705</v>
      </c>
      <c r="AD117" s="43">
        <f>AE117*G127</f>
        <v>-8078625.6606200421</v>
      </c>
      <c r="AE117" s="44">
        <f>AC117/G125</f>
        <v>-6.8586634622713801E-3</v>
      </c>
    </row>
    <row r="118" spans="2:31" x14ac:dyDescent="0.25">
      <c r="B118" s="35" t="s">
        <v>97</v>
      </c>
      <c r="C118" s="38"/>
      <c r="D118" s="10" t="s">
        <v>64</v>
      </c>
      <c r="E118" s="80">
        <v>-2.1100000000000001E-2</v>
      </c>
      <c r="F118" s="10">
        <f>MATCH($D118,FAC_TOTALS_APTA!$A$2:$BO$2,)</f>
        <v>20</v>
      </c>
      <c r="G118" s="45">
        <f>VLOOKUP(G107,FAC_TOTALS_APTA!$A$4:$BO$120,$F118,FALSE)</f>
        <v>1</v>
      </c>
      <c r="H118" s="45">
        <f>VLOOKUP(H107,FAC_TOTALS_APTA!$A$4:$BO$120,$F118,FALSE)</f>
        <v>7</v>
      </c>
      <c r="I118" s="41">
        <f t="shared" si="27"/>
        <v>6</v>
      </c>
      <c r="J118" s="42" t="str">
        <f t="shared" si="28"/>
        <v/>
      </c>
      <c r="K118" s="42" t="str">
        <f t="shared" si="29"/>
        <v>YEARS_SINCE_TNC_BUS_FAC</v>
      </c>
      <c r="L118" s="10">
        <f>MATCH($K118,FAC_TOTALS_APTA!$A$2:$BM$2,)</f>
        <v>33</v>
      </c>
      <c r="M118" s="39">
        <f>IF(M107=0,0,VLOOKUP(M107,FAC_TOTALS_APTA!$A$4:$BO$120,$L118,FALSE))</f>
        <v>-24640958.2163653</v>
      </c>
      <c r="N118" s="39">
        <f>IF(N107=0,0,VLOOKUP(N107,FAC_TOTALS_APTA!$A$4:$BO$120,$L118,FALSE))</f>
        <v>-25101708.801781699</v>
      </c>
      <c r="O118" s="39">
        <f>IF(O107=0,0,VLOOKUP(O107,FAC_TOTALS_APTA!$A$4:$BO$120,$L118,FALSE))</f>
        <v>-24950071.284233902</v>
      </c>
      <c r="P118" s="39">
        <f>IF(P107=0,0,VLOOKUP(P107,FAC_TOTALS_APTA!$A$4:$BO$120,$L118,FALSE))</f>
        <v>-24276994.3425887</v>
      </c>
      <c r="Q118" s="39">
        <f>IF(Q107=0,0,VLOOKUP(Q107,FAC_TOTALS_APTA!$A$4:$BO$120,$L118,FALSE))</f>
        <v>-24310693.644429401</v>
      </c>
      <c r="R118" s="39">
        <f>IF(R107=0,0,VLOOKUP(R107,FAC_TOTALS_APTA!$A$4:$BO$120,$L118,FALSE))</f>
        <v>-23018303.2761719</v>
      </c>
      <c r="S118" s="39">
        <f>IF(S107=0,0,VLOOKUP(S107,FAC_TOTALS_APTA!$A$4:$BO$120,$L118,FALSE))</f>
        <v>0</v>
      </c>
      <c r="T118" s="39">
        <f>IF(T107=0,0,VLOOKUP(T107,FAC_TOTALS_APTA!$A$4:$BO$120,$L118,FALSE))</f>
        <v>0</v>
      </c>
      <c r="U118" s="39">
        <f>IF(U107=0,0,VLOOKUP(U107,FAC_TOTALS_APTA!$A$4:$BO$120,$L118,FALSE))</f>
        <v>0</v>
      </c>
      <c r="V118" s="39">
        <f>IF(V107=0,0,VLOOKUP(V107,FAC_TOTALS_APTA!$A$4:$BO$120,$L118,FALSE))</f>
        <v>0</v>
      </c>
      <c r="W118" s="39">
        <f>IF(W107=0,0,VLOOKUP(W107,FAC_TOTALS_APTA!$A$4:$BO$120,$L118,FALSE))</f>
        <v>0</v>
      </c>
      <c r="X118" s="39">
        <f>IF(X107=0,0,VLOOKUP(X107,FAC_TOTALS_APTA!$A$4:$BO$120,$L118,FALSE))</f>
        <v>0</v>
      </c>
      <c r="Y118" s="39">
        <f>IF(Y107=0,0,VLOOKUP(Y107,FAC_TOTALS_APTA!$A$4:$BO$120,$L118,FALSE))</f>
        <v>0</v>
      </c>
      <c r="Z118" s="39">
        <f>IF(Z107=0,0,VLOOKUP(Z107,FAC_TOTALS_APTA!$A$4:$BO$120,$L118,FALSE))</f>
        <v>0</v>
      </c>
      <c r="AA118" s="39">
        <f>IF(AA107=0,0,VLOOKUP(AA107,FAC_TOTALS_APTA!$A$4:$BO$120,$L118,FALSE))</f>
        <v>0</v>
      </c>
      <c r="AB118" s="39">
        <f>IF(AB107=0,0,VLOOKUP(AB107,FAC_TOTALS_APTA!$A$4:$BO$120,$L118,FALSE))</f>
        <v>0</v>
      </c>
      <c r="AC118" s="43">
        <f t="shared" si="30"/>
        <v>-146298729.56557092</v>
      </c>
      <c r="AD118" s="43">
        <f>AE118*G127</f>
        <v>-145360033.2176353</v>
      </c>
      <c r="AE118" s="44">
        <f>AC118/G125</f>
        <v>-0.12340905379044764</v>
      </c>
    </row>
    <row r="119" spans="2:31" ht="15.75" hidden="1" customHeight="1" x14ac:dyDescent="0.25">
      <c r="B119" s="35" t="s">
        <v>97</v>
      </c>
      <c r="C119" s="38"/>
      <c r="D119" s="10" t="s">
        <v>65</v>
      </c>
      <c r="E119" s="80">
        <v>8.3000000000000001E-3</v>
      </c>
      <c r="F119" s="10">
        <f>MATCH($D119,FAC_TOTALS_APTA!$A$2:$BO$2,)</f>
        <v>21</v>
      </c>
      <c r="G119" s="45">
        <f>VLOOKUP(G107,FAC_TOTALS_APTA!$A$4:$BO$120,$F119,FALSE)</f>
        <v>0</v>
      </c>
      <c r="H119" s="45">
        <f>VLOOKUP(H107,FAC_TOTALS_APTA!$A$4:$BO$120,$F119,FALSE)</f>
        <v>0</v>
      </c>
      <c r="I119" s="41" t="str">
        <f t="shared" si="27"/>
        <v>-</v>
      </c>
      <c r="J119" s="42" t="str">
        <f t="shared" si="28"/>
        <v/>
      </c>
      <c r="K119" s="42" t="str">
        <f t="shared" si="29"/>
        <v>YEARS_SINCE_TNC_RAIL_FAC</v>
      </c>
      <c r="L119" s="10">
        <f>MATCH($K119,FAC_TOTALS_APTA!$A$2:$BM$2,)</f>
        <v>34</v>
      </c>
      <c r="M119" s="39">
        <f>IF(M107=0,0,VLOOKUP(M107,FAC_TOTALS_APTA!$A$4:$BO$120,$L119,FALSE))</f>
        <v>0</v>
      </c>
      <c r="N119" s="39">
        <f>IF(N107=0,0,VLOOKUP(N107,FAC_TOTALS_APTA!$A$4:$BO$120,$L119,FALSE))</f>
        <v>0</v>
      </c>
      <c r="O119" s="39">
        <f>IF(O107=0,0,VLOOKUP(O107,FAC_TOTALS_APTA!$A$4:$BO$120,$L119,FALSE))</f>
        <v>0</v>
      </c>
      <c r="P119" s="39">
        <f>IF(P107=0,0,VLOOKUP(P107,FAC_TOTALS_APTA!$A$4:$BO$120,$L119,FALSE))</f>
        <v>0</v>
      </c>
      <c r="Q119" s="39">
        <f>IF(Q107=0,0,VLOOKUP(Q107,FAC_TOTALS_APTA!$A$4:$BO$120,$L119,FALSE))</f>
        <v>0</v>
      </c>
      <c r="R119" s="39">
        <f>IF(R107=0,0,VLOOKUP(R107,FAC_TOTALS_APTA!$A$4:$BO$120,$L119,FALSE))</f>
        <v>0</v>
      </c>
      <c r="S119" s="39">
        <f>IF(S107=0,0,VLOOKUP(S107,FAC_TOTALS_APTA!$A$4:$BO$120,$L119,FALSE))</f>
        <v>0</v>
      </c>
      <c r="T119" s="39">
        <f>IF(T107=0,0,VLOOKUP(T107,FAC_TOTALS_APTA!$A$4:$BO$120,$L119,FALSE))</f>
        <v>0</v>
      </c>
      <c r="U119" s="39">
        <f>IF(U107=0,0,VLOOKUP(U107,FAC_TOTALS_APTA!$A$4:$BO$120,$L119,FALSE))</f>
        <v>0</v>
      </c>
      <c r="V119" s="39">
        <f>IF(V107=0,0,VLOOKUP(V107,FAC_TOTALS_APTA!$A$4:$BO$120,$L119,FALSE))</f>
        <v>0</v>
      </c>
      <c r="W119" s="39">
        <f>IF(W107=0,0,VLOOKUP(W107,FAC_TOTALS_APTA!$A$4:$BO$120,$L119,FALSE))</f>
        <v>0</v>
      </c>
      <c r="X119" s="39">
        <f>IF(X107=0,0,VLOOKUP(X107,FAC_TOTALS_APTA!$A$4:$BO$120,$L119,FALSE))</f>
        <v>0</v>
      </c>
      <c r="Y119" s="39">
        <f>IF(Y107=0,0,VLOOKUP(Y107,FAC_TOTALS_APTA!$A$4:$BO$120,$L119,FALSE))</f>
        <v>0</v>
      </c>
      <c r="Z119" s="39">
        <f>IF(Z107=0,0,VLOOKUP(Z107,FAC_TOTALS_APTA!$A$4:$BO$120,$L119,FALSE))</f>
        <v>0</v>
      </c>
      <c r="AA119" s="39">
        <f>IF(AA107=0,0,VLOOKUP(AA107,FAC_TOTALS_APTA!$A$4:$BO$120,$L119,FALSE))</f>
        <v>0</v>
      </c>
      <c r="AB119" s="39">
        <f>IF(AB107=0,0,VLOOKUP(AB107,FAC_TOTALS_APTA!$A$4:$BO$120,$L119,FALSE))</f>
        <v>0</v>
      </c>
      <c r="AC119" s="43">
        <f t="shared" si="30"/>
        <v>0</v>
      </c>
      <c r="AD119" s="43">
        <f>AE119*G127</f>
        <v>0</v>
      </c>
      <c r="AE119" s="44">
        <f>AC119/G125</f>
        <v>0</v>
      </c>
    </row>
    <row r="120" spans="2:31" x14ac:dyDescent="0.25">
      <c r="B120" s="35" t="s">
        <v>98</v>
      </c>
      <c r="C120" s="38"/>
      <c r="D120" s="10" t="s">
        <v>90</v>
      </c>
      <c r="E120" s="80">
        <v>7.7000000000000002E-3</v>
      </c>
      <c r="F120" s="10">
        <f>MATCH($D120,FAC_TOTALS_APTA!$A$2:$BO$2,)</f>
        <v>22</v>
      </c>
      <c r="G120" s="45">
        <f>VLOOKUP(G107,FAC_TOTALS_APTA!$A$4:$BO$120,$F120,FALSE)</f>
        <v>0</v>
      </c>
      <c r="H120" s="45">
        <f>VLOOKUP(H107,FAC_TOTALS_APTA!$A$4:$BO$120,$F120,FALSE)</f>
        <v>1</v>
      </c>
      <c r="I120" s="41" t="str">
        <f t="shared" si="27"/>
        <v>-</v>
      </c>
      <c r="J120" s="42" t="str">
        <f t="shared" si="28"/>
        <v/>
      </c>
      <c r="K120" s="42" t="str">
        <f t="shared" si="29"/>
        <v>BIKE_SHARE_FAC</v>
      </c>
      <c r="L120" s="10">
        <f>MATCH($K120,FAC_TOTALS_APTA!$A$2:$BM$2,)</f>
        <v>35</v>
      </c>
      <c r="M120" s="39">
        <f>IF(M107=0,0,VLOOKUP(M107,FAC_TOTALS_APTA!$A$4:$BO$120,$L120,FALSE))</f>
        <v>9113540.9541540109</v>
      </c>
      <c r="N120" s="39">
        <f>IF(N107=0,0,VLOOKUP(N107,FAC_TOTALS_APTA!$A$4:$BO$120,$L120,FALSE))</f>
        <v>0</v>
      </c>
      <c r="O120" s="39">
        <f>IF(O107=0,0,VLOOKUP(O107,FAC_TOTALS_APTA!$A$4:$BO$120,$L120,FALSE))</f>
        <v>0</v>
      </c>
      <c r="P120" s="39">
        <f>IF(P107=0,0,VLOOKUP(P107,FAC_TOTALS_APTA!$A$4:$BO$120,$L120,FALSE))</f>
        <v>0</v>
      </c>
      <c r="Q120" s="39">
        <f>IF(Q107=0,0,VLOOKUP(Q107,FAC_TOTALS_APTA!$A$4:$BO$120,$L120,FALSE))</f>
        <v>0</v>
      </c>
      <c r="R120" s="39">
        <f>IF(R107=0,0,VLOOKUP(R107,FAC_TOTALS_APTA!$A$4:$BO$120,$L120,FALSE))</f>
        <v>0</v>
      </c>
      <c r="S120" s="39">
        <f>IF(S107=0,0,VLOOKUP(S107,FAC_TOTALS_APTA!$A$4:$BO$120,$L120,FALSE))</f>
        <v>0</v>
      </c>
      <c r="T120" s="39">
        <f>IF(T107=0,0,VLOOKUP(T107,FAC_TOTALS_APTA!$A$4:$BO$120,$L120,FALSE))</f>
        <v>0</v>
      </c>
      <c r="U120" s="39">
        <f>IF(U107=0,0,VLOOKUP(U107,FAC_TOTALS_APTA!$A$4:$BO$120,$L120,FALSE))</f>
        <v>0</v>
      </c>
      <c r="V120" s="39">
        <f>IF(V107=0,0,VLOOKUP(V107,FAC_TOTALS_APTA!$A$4:$BO$120,$L120,FALSE))</f>
        <v>0</v>
      </c>
      <c r="W120" s="39">
        <f>IF(W107=0,0,VLOOKUP(W107,FAC_TOTALS_APTA!$A$4:$BO$120,$L120,FALSE))</f>
        <v>0</v>
      </c>
      <c r="X120" s="39">
        <f>IF(X107=0,0,VLOOKUP(X107,FAC_TOTALS_APTA!$A$4:$BO$120,$L120,FALSE))</f>
        <v>0</v>
      </c>
      <c r="Y120" s="39">
        <f>IF(Y107=0,0,VLOOKUP(Y107,FAC_TOTALS_APTA!$A$4:$BO$120,$L120,FALSE))</f>
        <v>0</v>
      </c>
      <c r="Z120" s="39">
        <f>IF(Z107=0,0,VLOOKUP(Z107,FAC_TOTALS_APTA!$A$4:$BO$120,$L120,FALSE))</f>
        <v>0</v>
      </c>
      <c r="AA120" s="39">
        <f>IF(AA107=0,0,VLOOKUP(AA107,FAC_TOTALS_APTA!$A$4:$BO$120,$L120,FALSE))</f>
        <v>0</v>
      </c>
      <c r="AB120" s="39">
        <f>IF(AB107=0,0,VLOOKUP(AB107,FAC_TOTALS_APTA!$A$4:$BO$120,$L120,FALSE))</f>
        <v>0</v>
      </c>
      <c r="AC120" s="43">
        <f t="shared" si="30"/>
        <v>9113540.9541540109</v>
      </c>
      <c r="AD120" s="43">
        <f>AE120*G127</f>
        <v>9055065.7532016207</v>
      </c>
      <c r="AE120" s="44">
        <f>AC120/G125</f>
        <v>7.6876502562419962E-3</v>
      </c>
    </row>
    <row r="121" spans="2:31" x14ac:dyDescent="0.25">
      <c r="B121" s="14" t="s">
        <v>99</v>
      </c>
      <c r="C121" s="37"/>
      <c r="D121" s="11" t="s">
        <v>91</v>
      </c>
      <c r="E121" s="81">
        <v>-3.6999999999999998E-2</v>
      </c>
      <c r="F121" s="11">
        <f>MATCH($D121,FAC_TOTALS_APTA!$A$2:$BO$2,)</f>
        <v>23</v>
      </c>
      <c r="G121" s="48">
        <f>VLOOKUP(G107,FAC_TOTALS_APTA!$A$4:$BO$120,$F121,FALSE)</f>
        <v>0</v>
      </c>
      <c r="H121" s="48">
        <f>VLOOKUP(H107,FAC_TOTALS_APTA!$A$4:$BO$120,$F121,FALSE)</f>
        <v>1</v>
      </c>
      <c r="I121" s="49" t="str">
        <f t="shared" si="27"/>
        <v>-</v>
      </c>
      <c r="J121" s="50" t="str">
        <f t="shared" si="28"/>
        <v/>
      </c>
      <c r="K121" s="50" t="str">
        <f t="shared" si="29"/>
        <v>scooter_flag_FAC</v>
      </c>
      <c r="L121" s="11">
        <f>MATCH($K121,FAC_TOTALS_APTA!$A$2:$BM$2,)</f>
        <v>36</v>
      </c>
      <c r="M121" s="51">
        <f>IF(M107=0,0,VLOOKUP(M107,FAC_TOTALS_APTA!$A$4:$BO$120,$L121,FALSE))</f>
        <v>0</v>
      </c>
      <c r="N121" s="51">
        <f>IF(N107=0,0,VLOOKUP(N107,FAC_TOTALS_APTA!$A$4:$BO$120,$L121,FALSE))</f>
        <v>0</v>
      </c>
      <c r="O121" s="51">
        <f>IF(O107=0,0,VLOOKUP(O107,FAC_TOTALS_APTA!$A$4:$BO$120,$L121,FALSE))</f>
        <v>0</v>
      </c>
      <c r="P121" s="51">
        <f>IF(P107=0,0,VLOOKUP(P107,FAC_TOTALS_APTA!$A$4:$BO$120,$L121,FALSE))</f>
        <v>0</v>
      </c>
      <c r="Q121" s="51">
        <f>IF(Q107=0,0,VLOOKUP(Q107,FAC_TOTALS_APTA!$A$4:$BO$120,$L121,FALSE))</f>
        <v>0</v>
      </c>
      <c r="R121" s="51">
        <f>IF(R107=0,0,VLOOKUP(R107,FAC_TOTALS_APTA!$A$4:$BO$120,$L121,FALSE))</f>
        <v>-39945906.024452202</v>
      </c>
      <c r="S121" s="51">
        <f>IF(S107=0,0,VLOOKUP(S107,FAC_TOTALS_APTA!$A$4:$BO$120,$L121,FALSE))</f>
        <v>0</v>
      </c>
      <c r="T121" s="51">
        <f>IF(T107=0,0,VLOOKUP(T107,FAC_TOTALS_APTA!$A$4:$BO$120,$L121,FALSE))</f>
        <v>0</v>
      </c>
      <c r="U121" s="51">
        <f>IF(U107=0,0,VLOOKUP(U107,FAC_TOTALS_APTA!$A$4:$BO$120,$L121,FALSE))</f>
        <v>0</v>
      </c>
      <c r="V121" s="51">
        <f>IF(V107=0,0,VLOOKUP(V107,FAC_TOTALS_APTA!$A$4:$BO$120,$L121,FALSE))</f>
        <v>0</v>
      </c>
      <c r="W121" s="51">
        <f>IF(W107=0,0,VLOOKUP(W107,FAC_TOTALS_APTA!$A$4:$BO$120,$L121,FALSE))</f>
        <v>0</v>
      </c>
      <c r="X121" s="51">
        <f>IF(X107=0,0,VLOOKUP(X107,FAC_TOTALS_APTA!$A$4:$BO$120,$L121,FALSE))</f>
        <v>0</v>
      </c>
      <c r="Y121" s="51">
        <f>IF(Y107=0,0,VLOOKUP(Y107,FAC_TOTALS_APTA!$A$4:$BO$120,$L121,FALSE))</f>
        <v>0</v>
      </c>
      <c r="Z121" s="51">
        <f>IF(Z107=0,0,VLOOKUP(Z107,FAC_TOTALS_APTA!$A$4:$BO$120,$L121,FALSE))</f>
        <v>0</v>
      </c>
      <c r="AA121" s="51">
        <f>IF(AA107=0,0,VLOOKUP(AA107,FAC_TOTALS_APTA!$A$4:$BO$120,$L121,FALSE))</f>
        <v>0</v>
      </c>
      <c r="AB121" s="51">
        <f>IF(AB107=0,0,VLOOKUP(AB107,FAC_TOTALS_APTA!$A$4:$BO$120,$L121,FALSE))</f>
        <v>0</v>
      </c>
      <c r="AC121" s="52">
        <f t="shared" si="30"/>
        <v>-39945906.024452202</v>
      </c>
      <c r="AD121" s="52">
        <f>AE121*G127</f>
        <v>-39689601.159663014</v>
      </c>
      <c r="AE121" s="53">
        <f>AC121/G125</f>
        <v>-3.3696030580158305E-2</v>
      </c>
    </row>
    <row r="122" spans="2:31" x14ac:dyDescent="0.25">
      <c r="B122" s="54" t="s">
        <v>107</v>
      </c>
      <c r="C122" s="55"/>
      <c r="D122" s="54" t="s">
        <v>94</v>
      </c>
      <c r="E122" s="56"/>
      <c r="F122" s="57"/>
      <c r="G122" s="58"/>
      <c r="H122" s="58"/>
      <c r="I122" s="59"/>
      <c r="J122" s="60"/>
      <c r="K122" s="60" t="str">
        <f t="shared" ref="K122" si="31">CONCATENATE(D122,J122,"_FAC")</f>
        <v>New_Reporter_FAC</v>
      </c>
      <c r="L122" s="57">
        <f>MATCH($K122,FAC_TOTALS_APTA!$A$2:$BM$2,)</f>
        <v>40</v>
      </c>
      <c r="M122" s="58">
        <f>IF(M107=0,0,VLOOKUP(M107,FAC_TOTALS_APTA!$A$4:$BO$120,$L122,FALSE))</f>
        <v>0</v>
      </c>
      <c r="N122" s="58">
        <f>IF(N107=0,0,VLOOKUP(N107,FAC_TOTALS_APTA!$A$4:$BO$120,$L122,FALSE))</f>
        <v>0</v>
      </c>
      <c r="O122" s="58">
        <f>IF(O107=0,0,VLOOKUP(O107,FAC_TOTALS_APTA!$A$4:$BO$120,$L122,FALSE))</f>
        <v>0</v>
      </c>
      <c r="P122" s="58">
        <f>IF(P107=0,0,VLOOKUP(P107,FAC_TOTALS_APTA!$A$4:$BO$120,$L122,FALSE))</f>
        <v>0</v>
      </c>
      <c r="Q122" s="58">
        <f>IF(Q107=0,0,VLOOKUP(Q107,FAC_TOTALS_APTA!$A$4:$BO$120,$L122,FALSE))</f>
        <v>0</v>
      </c>
      <c r="R122" s="58">
        <f>IF(R107=0,0,VLOOKUP(R107,FAC_TOTALS_APTA!$A$4:$BO$120,$L122,FALSE))</f>
        <v>0</v>
      </c>
      <c r="S122" s="58">
        <f>IF(S107=0,0,VLOOKUP(S107,FAC_TOTALS_APTA!$A$4:$BO$120,$L122,FALSE))</f>
        <v>0</v>
      </c>
      <c r="T122" s="58">
        <f>IF(T107=0,0,VLOOKUP(T107,FAC_TOTALS_APTA!$A$4:$BO$120,$L122,FALSE))</f>
        <v>0</v>
      </c>
      <c r="U122" s="58">
        <f>IF(U107=0,0,VLOOKUP(U107,FAC_TOTALS_APTA!$A$4:$BO$120,$L122,FALSE))</f>
        <v>0</v>
      </c>
      <c r="V122" s="58">
        <f>IF(V107=0,0,VLOOKUP(V107,FAC_TOTALS_APTA!$A$4:$BO$120,$L122,FALSE))</f>
        <v>0</v>
      </c>
      <c r="W122" s="58">
        <f>IF(W107=0,0,VLOOKUP(W107,FAC_TOTALS_APTA!$A$4:$BO$120,$L122,FALSE))</f>
        <v>0</v>
      </c>
      <c r="X122" s="58">
        <f>IF(X107=0,0,VLOOKUP(X107,FAC_TOTALS_APTA!$A$4:$BO$120,$L122,FALSE))</f>
        <v>0</v>
      </c>
      <c r="Y122" s="58">
        <f>IF(Y107=0,0,VLOOKUP(Y107,FAC_TOTALS_APTA!$A$4:$BO$120,$L122,FALSE))</f>
        <v>0</v>
      </c>
      <c r="Z122" s="58">
        <f>IF(Z107=0,0,VLOOKUP(Z107,FAC_TOTALS_APTA!$A$4:$BO$120,$L122,FALSE))</f>
        <v>0</v>
      </c>
      <c r="AA122" s="58">
        <f>IF(AA107=0,0,VLOOKUP(AA107,FAC_TOTALS_APTA!$A$4:$BO$120,$L122,FALSE))</f>
        <v>0</v>
      </c>
      <c r="AB122" s="58">
        <f>IF(AB107=0,0,VLOOKUP(AB107,FAC_TOTALS_APTA!$A$4:$BO$120,$L122,FALSE))</f>
        <v>0</v>
      </c>
      <c r="AC122" s="61">
        <f>SUM(M122:AB122)</f>
        <v>0</v>
      </c>
      <c r="AD122" s="61">
        <f>AC122</f>
        <v>0</v>
      </c>
      <c r="AE122" s="62">
        <f>AC122/G127</f>
        <v>0</v>
      </c>
    </row>
    <row r="123" spans="2:31" ht="15.75" customHeight="1" x14ac:dyDescent="0.25">
      <c r="B123" s="35"/>
      <c r="C123" s="10"/>
      <c r="D123" s="10"/>
      <c r="E123" s="10"/>
      <c r="F123" s="10"/>
      <c r="G123" s="10"/>
      <c r="H123" s="10"/>
      <c r="I123" s="63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43"/>
      <c r="AE123" s="10"/>
    </row>
    <row r="124" spans="2:31" x14ac:dyDescent="0.25">
      <c r="B124" s="35" t="s">
        <v>58</v>
      </c>
      <c r="C124" s="38"/>
      <c r="D124" s="10"/>
      <c r="E124" s="40"/>
      <c r="F124" s="10"/>
      <c r="G124" s="39"/>
      <c r="H124" s="39"/>
      <c r="I124" s="41"/>
      <c r="J124" s="42"/>
      <c r="K124" s="50"/>
      <c r="L124" s="1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43">
        <f>SUM(AC109:AC122)</f>
        <v>-167389870.23477012</v>
      </c>
      <c r="AD124" s="43">
        <f>SUM(AD109:AD122)</f>
        <v>-166315846.82843307</v>
      </c>
      <c r="AE124" s="44">
        <f>AC124/G127</f>
        <v>-0.14211214074813933</v>
      </c>
    </row>
    <row r="125" spans="2:31" ht="15.75" hidden="1" customHeight="1" x14ac:dyDescent="0.25">
      <c r="B125" s="12" t="s">
        <v>30</v>
      </c>
      <c r="C125" s="64"/>
      <c r="D125" s="13" t="s">
        <v>7</v>
      </c>
      <c r="E125" s="65"/>
      <c r="F125" s="13">
        <f>MATCH($D125,FAC_TOTALS_APTA!$A$2:$BM$2,)</f>
        <v>9</v>
      </c>
      <c r="G125" s="66">
        <f>VLOOKUP(G107,FAC_TOTALS_APTA!$A$4:$BO$120,$F125,FALSE)</f>
        <v>1185478091.53444</v>
      </c>
      <c r="H125" s="66">
        <f>VLOOKUP(H107,FAC_TOTALS_APTA!$A$4:$BM$120,$F125,FALSE)</f>
        <v>1012124813.4576401</v>
      </c>
      <c r="I125" s="67">
        <f t="shared" ref="I125" si="32">H125/G125-1</f>
        <v>-0.14623068896399238</v>
      </c>
      <c r="J125" s="68"/>
      <c r="K125" s="50"/>
      <c r="L125" s="11"/>
      <c r="M125" s="69">
        <f t="shared" ref="M125:AB125" si="33">SUM(M109:M115)</f>
        <v>100352475.42685944</v>
      </c>
      <c r="N125" s="69">
        <f t="shared" si="33"/>
        <v>15057320.690551536</v>
      </c>
      <c r="O125" s="69">
        <f t="shared" si="33"/>
        <v>-72189373.10018076</v>
      </c>
      <c r="P125" s="69">
        <f t="shared" si="33"/>
        <v>-26479461.297851145</v>
      </c>
      <c r="Q125" s="69">
        <f t="shared" si="33"/>
        <v>4063642.6344629768</v>
      </c>
      <c r="R125" s="69">
        <f t="shared" si="33"/>
        <v>19196786.611389335</v>
      </c>
      <c r="S125" s="69">
        <f t="shared" si="33"/>
        <v>0</v>
      </c>
      <c r="T125" s="69">
        <f t="shared" si="33"/>
        <v>0</v>
      </c>
      <c r="U125" s="69">
        <f t="shared" si="33"/>
        <v>0</v>
      </c>
      <c r="V125" s="69">
        <f t="shared" si="33"/>
        <v>0</v>
      </c>
      <c r="W125" s="69">
        <f t="shared" si="33"/>
        <v>0</v>
      </c>
      <c r="X125" s="69">
        <f t="shared" si="33"/>
        <v>0</v>
      </c>
      <c r="Y125" s="69">
        <f t="shared" si="33"/>
        <v>0</v>
      </c>
      <c r="Z125" s="69">
        <f t="shared" si="33"/>
        <v>0</v>
      </c>
      <c r="AA125" s="69">
        <f t="shared" si="33"/>
        <v>0</v>
      </c>
      <c r="AB125" s="69">
        <f t="shared" si="33"/>
        <v>0</v>
      </c>
      <c r="AC125" s="70"/>
      <c r="AD125" s="70"/>
      <c r="AE125" s="71"/>
    </row>
    <row r="126" spans="2:31" ht="13.5" thickBot="1" x14ac:dyDescent="0.3">
      <c r="B126" s="15" t="s">
        <v>61</v>
      </c>
      <c r="C126" s="153"/>
      <c r="D126" s="33"/>
      <c r="E126" s="154"/>
      <c r="F126" s="33"/>
      <c r="G126" s="73"/>
      <c r="H126" s="73"/>
      <c r="I126" s="74"/>
      <c r="J126" s="75"/>
      <c r="K126" s="75"/>
      <c r="L126" s="33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76">
        <f>AC127-AC124</f>
        <v>96982634.234770119</v>
      </c>
      <c r="AD126" s="76"/>
      <c r="AE126" s="77">
        <f>AE127-AE124</f>
        <v>8.2337179347631129E-2</v>
      </c>
    </row>
    <row r="127" spans="2:31" ht="13.5" hidden="1" customHeight="1" thickBot="1" x14ac:dyDescent="0.3">
      <c r="B127" s="15" t="s">
        <v>103</v>
      </c>
      <c r="C127" s="33"/>
      <c r="D127" s="33" t="s">
        <v>5</v>
      </c>
      <c r="E127" s="33"/>
      <c r="F127" s="33">
        <f>MATCH($D127,FAC_TOTALS_APTA!$A$2:$BM$2,)</f>
        <v>7</v>
      </c>
      <c r="G127" s="73">
        <f>VLOOKUP(G107,FAC_TOTALS_APTA!$A$4:$BM$120,$F127,FALSE)</f>
        <v>1177871709.99999</v>
      </c>
      <c r="H127" s="73">
        <f>VLOOKUP(H107,FAC_TOTALS_APTA!$A$4:$BM$120,$F127,FALSE)</f>
        <v>1107464473.99999</v>
      </c>
      <c r="I127" s="74">
        <f t="shared" ref="I127" si="34">H127/G127-1</f>
        <v>-5.9774961400508198E-2</v>
      </c>
      <c r="J127" s="75"/>
      <c r="K127" s="75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76">
        <f>H127-G127</f>
        <v>-70407236</v>
      </c>
      <c r="AD127" s="76"/>
      <c r="AE127" s="77">
        <f>I127</f>
        <v>-5.9774961400508198E-2</v>
      </c>
    </row>
    <row r="128" spans="2:31" ht="14.25" thickTop="1" thickBot="1" x14ac:dyDescent="0.3">
      <c r="B128" s="140" t="s">
        <v>110</v>
      </c>
      <c r="C128" s="141"/>
      <c r="D128" s="141"/>
      <c r="E128" s="142"/>
      <c r="F128" s="141"/>
      <c r="G128" s="143"/>
      <c r="H128" s="143"/>
      <c r="I128" s="144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5">
        <f>AE127</f>
        <v>-5.9774961400508198E-2</v>
      </c>
    </row>
    <row r="129" ht="13.5" thickTop="1" x14ac:dyDescent="0.25"/>
  </sheetData>
  <mergeCells count="8">
    <mergeCell ref="G104:I104"/>
    <mergeCell ref="AC104:AE104"/>
    <mergeCell ref="G8:I8"/>
    <mergeCell ref="AC8:AE8"/>
    <mergeCell ref="G40:I40"/>
    <mergeCell ref="AC40:AE40"/>
    <mergeCell ref="G72:I72"/>
    <mergeCell ref="AC72:AE7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showGridLines="0" workbookViewId="0">
      <selection activeCell="AE77" sqref="B1:AE1048576"/>
    </sheetView>
  </sheetViews>
  <sheetFormatPr defaultColWidth="11" defaultRowHeight="12.75" x14ac:dyDescent="0.25"/>
  <cols>
    <col min="1" max="1" width="11" style="16"/>
    <col min="2" max="2" width="26.875" style="17" bestFit="1" customWidth="1"/>
    <col min="3" max="3" width="6.5" style="18" customWidth="1"/>
    <col min="4" max="4" width="25.375" style="18" hidden="1" customWidth="1"/>
    <col min="5" max="5" width="5" style="19" customWidth="1"/>
    <col min="6" max="6" width="11" style="18" hidden="1" customWidth="1"/>
    <col min="7" max="8" width="10.5" style="18" customWidth="1"/>
    <col min="9" max="9" width="6.5" style="20" bestFit="1" customWidth="1"/>
    <col min="10" max="10" width="11" style="18" hidden="1" customWidth="1"/>
    <col min="11" max="11" width="24.625" style="18" hidden="1" customWidth="1"/>
    <col min="12" max="12" width="12.625" style="18" hidden="1" customWidth="1"/>
    <col min="13" max="13" width="13.625" style="18" hidden="1" customWidth="1"/>
    <col min="14" max="14" width="13.125" style="18" hidden="1" customWidth="1"/>
    <col min="15" max="15" width="11.125" style="18" hidden="1" customWidth="1"/>
    <col min="16" max="28" width="11.625" style="18" hidden="1" customWidth="1"/>
    <col min="29" max="29" width="16.5" style="18" hidden="1" customWidth="1"/>
    <col min="30" max="30" width="11" style="18" hidden="1" customWidth="1"/>
    <col min="31" max="31" width="11.625" style="18" customWidth="1"/>
    <col min="32" max="32" width="15.375" style="16" customWidth="1"/>
    <col min="33" max="16384" width="11" style="18"/>
  </cols>
  <sheetData>
    <row r="1" spans="1:32" x14ac:dyDescent="0.25">
      <c r="B1" s="17" t="s">
        <v>83</v>
      </c>
      <c r="C1" s="18">
        <v>2012</v>
      </c>
    </row>
    <row r="2" spans="1:32" x14ac:dyDescent="0.25">
      <c r="B2" s="17" t="s">
        <v>84</v>
      </c>
      <c r="C2" s="18">
        <v>2018</v>
      </c>
    </row>
    <row r="3" spans="1:32" x14ac:dyDescent="0.25">
      <c r="B3" s="21" t="s">
        <v>56</v>
      </c>
      <c r="C3" s="22"/>
      <c r="D3" s="22"/>
      <c r="E3" s="23"/>
      <c r="F3" s="22"/>
      <c r="G3" s="22"/>
      <c r="H3" s="22"/>
      <c r="I3" s="2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2" x14ac:dyDescent="0.25">
      <c r="B4" s="25" t="s">
        <v>23</v>
      </c>
      <c r="C4" s="26" t="s">
        <v>24</v>
      </c>
      <c r="D4" s="16"/>
      <c r="E4" s="10"/>
      <c r="F4" s="16"/>
      <c r="G4" s="16"/>
      <c r="H4" s="16"/>
      <c r="I4" s="27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2" x14ac:dyDescent="0.25">
      <c r="B5" s="25"/>
      <c r="C5" s="26"/>
      <c r="D5" s="16"/>
      <c r="E5" s="10"/>
      <c r="F5" s="16"/>
      <c r="G5" s="16"/>
      <c r="H5" s="16"/>
      <c r="I5" s="2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2" x14ac:dyDescent="0.25">
      <c r="B6" s="28" t="s">
        <v>22</v>
      </c>
      <c r="C6" s="29">
        <v>1</v>
      </c>
      <c r="D6" s="16"/>
      <c r="E6" s="10"/>
      <c r="F6" s="16"/>
      <c r="G6" s="16"/>
      <c r="H6" s="16"/>
      <c r="I6" s="2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2" ht="13.5" thickBot="1" x14ac:dyDescent="0.3">
      <c r="B7" s="30" t="s">
        <v>79</v>
      </c>
      <c r="C7" s="31">
        <v>1</v>
      </c>
      <c r="D7" s="32"/>
      <c r="E7" s="33"/>
      <c r="F7" s="32"/>
      <c r="G7" s="32"/>
      <c r="H7" s="32"/>
      <c r="I7" s="3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2" ht="13.5" thickTop="1" x14ac:dyDescent="0.25">
      <c r="B8" s="35"/>
      <c r="C8" s="10"/>
      <c r="D8" s="10"/>
      <c r="E8" s="10"/>
      <c r="F8" s="10"/>
      <c r="G8" s="167" t="s">
        <v>104</v>
      </c>
      <c r="H8" s="167"/>
      <c r="I8" s="16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167" t="s">
        <v>111</v>
      </c>
      <c r="AD8" s="167"/>
      <c r="AE8" s="167"/>
    </row>
    <row r="9" spans="1:32" x14ac:dyDescent="0.25">
      <c r="B9" s="14" t="s">
        <v>25</v>
      </c>
      <c r="C9" s="37" t="s">
        <v>26</v>
      </c>
      <c r="D9" s="11" t="s">
        <v>27</v>
      </c>
      <c r="E9" s="11" t="s">
        <v>57</v>
      </c>
      <c r="F9" s="11"/>
      <c r="G9" s="37">
        <f>$C$1</f>
        <v>2012</v>
      </c>
      <c r="H9" s="37">
        <f>$C$2</f>
        <v>2018</v>
      </c>
      <c r="I9" s="37" t="s">
        <v>53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 t="s">
        <v>109</v>
      </c>
      <c r="AD9" s="37" t="s">
        <v>55</v>
      </c>
      <c r="AE9" s="37" t="s">
        <v>53</v>
      </c>
    </row>
    <row r="10" spans="1:32" s="19" customFormat="1" hidden="1" x14ac:dyDescent="0.25">
      <c r="A10" s="10"/>
      <c r="B10" s="35"/>
      <c r="C10" s="38"/>
      <c r="D10" s="10"/>
      <c r="E10" s="10"/>
      <c r="F10" s="10"/>
      <c r="G10" s="10"/>
      <c r="H10" s="10"/>
      <c r="I10" s="38"/>
      <c r="J10" s="10"/>
      <c r="K10" s="10"/>
      <c r="L10" s="10"/>
      <c r="M10" s="10">
        <v>1</v>
      </c>
      <c r="N10" s="10">
        <v>2</v>
      </c>
      <c r="O10" s="10">
        <v>3</v>
      </c>
      <c r="P10" s="10">
        <v>4</v>
      </c>
      <c r="Q10" s="10">
        <v>5</v>
      </c>
      <c r="R10" s="10">
        <v>6</v>
      </c>
      <c r="S10" s="10">
        <v>7</v>
      </c>
      <c r="T10" s="10">
        <v>8</v>
      </c>
      <c r="U10" s="10">
        <v>9</v>
      </c>
      <c r="V10" s="10">
        <v>10</v>
      </c>
      <c r="W10" s="10">
        <v>11</v>
      </c>
      <c r="X10" s="10">
        <v>12</v>
      </c>
      <c r="Y10" s="10">
        <v>13</v>
      </c>
      <c r="Z10" s="10">
        <v>14</v>
      </c>
      <c r="AA10" s="10">
        <v>15</v>
      </c>
      <c r="AB10" s="10">
        <v>16</v>
      </c>
      <c r="AC10" s="10"/>
      <c r="AD10" s="10"/>
      <c r="AE10" s="10"/>
      <c r="AF10" s="10"/>
    </row>
    <row r="11" spans="1:32" hidden="1" x14ac:dyDescent="0.25">
      <c r="B11" s="35"/>
      <c r="C11" s="38"/>
      <c r="D11" s="10"/>
      <c r="E11" s="10"/>
      <c r="F11" s="10"/>
      <c r="G11" s="10" t="str">
        <f>CONCATENATE($C6,"_",$C7,"_",G9)</f>
        <v>1_1_2012</v>
      </c>
      <c r="H11" s="10" t="str">
        <f>CONCATENATE($C6,"_",$C7,"_",H9)</f>
        <v>1_1_2018</v>
      </c>
      <c r="I11" s="38"/>
      <c r="J11" s="10"/>
      <c r="K11" s="10"/>
      <c r="L11" s="10"/>
      <c r="M11" s="10" t="str">
        <f>IF($G9+M10&gt;$H9,0,CONCATENATE($C6,"_",$C7,"_",$G9+M10))</f>
        <v>1_1_2013</v>
      </c>
      <c r="N11" s="10" t="str">
        <f t="shared" ref="N11:AB11" si="0">IF($G9+N10&gt;$H9,0,CONCATENATE($C6,"_",$C7,"_",$G9+N10))</f>
        <v>1_1_2014</v>
      </c>
      <c r="O11" s="10" t="str">
        <f t="shared" si="0"/>
        <v>1_1_2015</v>
      </c>
      <c r="P11" s="10" t="str">
        <f t="shared" si="0"/>
        <v>1_1_2016</v>
      </c>
      <c r="Q11" s="10" t="str">
        <f t="shared" si="0"/>
        <v>1_1_2017</v>
      </c>
      <c r="R11" s="10" t="str">
        <f t="shared" si="0"/>
        <v>1_1_2018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0"/>
        <v>0</v>
      </c>
      <c r="AB11" s="10">
        <f t="shared" si="0"/>
        <v>0</v>
      </c>
      <c r="AC11" s="10"/>
      <c r="AD11" s="10"/>
      <c r="AE11" s="10"/>
    </row>
    <row r="12" spans="1:32" hidden="1" x14ac:dyDescent="0.25">
      <c r="B12" s="35"/>
      <c r="C12" s="38"/>
      <c r="D12" s="10"/>
      <c r="E12" s="10"/>
      <c r="F12" s="10" t="s">
        <v>54</v>
      </c>
      <c r="G12" s="39"/>
      <c r="H12" s="39"/>
      <c r="I12" s="38"/>
      <c r="J12" s="10"/>
      <c r="K12" s="10"/>
      <c r="L12" s="10" t="s">
        <v>54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2" s="19" customFormat="1" hidden="1" x14ac:dyDescent="0.25">
      <c r="A13" s="10"/>
      <c r="B13" s="35" t="s">
        <v>78</v>
      </c>
      <c r="C13" s="38" t="s">
        <v>28</v>
      </c>
      <c r="D13" s="10" t="s">
        <v>120</v>
      </c>
      <c r="E13" s="80">
        <v>0.86939999999999995</v>
      </c>
      <c r="F13" s="10">
        <f>MATCH($D13,FAC_TOTALS_APTA!$A$2:$BO$2,)</f>
        <v>11</v>
      </c>
      <c r="G13" s="39">
        <f>VLOOKUP(G11,FAC_TOTALS_APTA!$A$4:$BO$120,$F13,FALSE)</f>
        <v>0</v>
      </c>
      <c r="H13" s="39">
        <f>VLOOKUP(H11,FAC_TOTALS_APTA!$A$4:$BO$120,$F13,FALSE)</f>
        <v>0</v>
      </c>
      <c r="I13" s="41" t="str">
        <f>IFERROR(H13/G13-1,"-")</f>
        <v>-</v>
      </c>
      <c r="J13" s="42" t="str">
        <f>IF(C13="Log","_log","")</f>
        <v>_log</v>
      </c>
      <c r="K13" s="42" t="str">
        <f>CONCATENATE(D13,J13,"_FAC")</f>
        <v>VRM_ADJ_BUS_log_FAC</v>
      </c>
      <c r="L13" s="10">
        <f>MATCH($K13,FAC_TOTALS_APTA!$A$2:$BM$2,)</f>
        <v>24</v>
      </c>
      <c r="M13" s="39">
        <f>IF(M11=0,0,VLOOKUP(M11,FAC_TOTALS_APTA!$A$4:$BO$120,$L13,FALSE))</f>
        <v>0</v>
      </c>
      <c r="N13" s="39">
        <f>IF(N11=0,0,VLOOKUP(N11,FAC_TOTALS_APTA!$A$4:$BO$120,$L13,FALSE))</f>
        <v>0</v>
      </c>
      <c r="O13" s="39">
        <f>IF(O11=0,0,VLOOKUP(O11,FAC_TOTALS_APTA!$A$4:$BO$120,$L13,FALSE))</f>
        <v>0</v>
      </c>
      <c r="P13" s="39">
        <f>IF(P11=0,0,VLOOKUP(P11,FAC_TOTALS_APTA!$A$4:$BO$120,$L13,FALSE))</f>
        <v>0</v>
      </c>
      <c r="Q13" s="39">
        <f>IF(Q11=0,0,VLOOKUP(Q11,FAC_TOTALS_APTA!$A$4:$BO$120,$L13,FALSE))</f>
        <v>0</v>
      </c>
      <c r="R13" s="39">
        <f>IF(R11=0,0,VLOOKUP(R11,FAC_TOTALS_APTA!$A$4:$BO$120,$L13,FALSE))</f>
        <v>0</v>
      </c>
      <c r="S13" s="39">
        <f>IF(S11=0,0,VLOOKUP(S11,FAC_TOTALS_APTA!$A$4:$BO$120,$L13,FALSE))</f>
        <v>0</v>
      </c>
      <c r="T13" s="39">
        <f>IF(T11=0,0,VLOOKUP(T11,FAC_TOTALS_APTA!$A$4:$BO$120,$L13,FALSE))</f>
        <v>0</v>
      </c>
      <c r="U13" s="39">
        <f>IF(U11=0,0,VLOOKUP(U11,FAC_TOTALS_APTA!$A$4:$BO$120,$L13,FALSE))</f>
        <v>0</v>
      </c>
      <c r="V13" s="39">
        <f>IF(V11=0,0,VLOOKUP(V11,FAC_TOTALS_APTA!$A$4:$BO$120,$L13,FALSE))</f>
        <v>0</v>
      </c>
      <c r="W13" s="39">
        <f>IF(W11=0,0,VLOOKUP(W11,FAC_TOTALS_APTA!$A$4:$BO$120,$L13,FALSE))</f>
        <v>0</v>
      </c>
      <c r="X13" s="39">
        <f>IF(X11=0,0,VLOOKUP(X11,FAC_TOTALS_APTA!$A$4:$BO$120,$L13,FALSE))</f>
        <v>0</v>
      </c>
      <c r="Y13" s="39">
        <f>IF(Y11=0,0,VLOOKUP(Y11,FAC_TOTALS_APTA!$A$4:$BO$120,$L13,FALSE))</f>
        <v>0</v>
      </c>
      <c r="Z13" s="39">
        <f>IF(Z11=0,0,VLOOKUP(Z11,FAC_TOTALS_APTA!$A$4:$BO$120,$L13,FALSE))</f>
        <v>0</v>
      </c>
      <c r="AA13" s="39">
        <f>IF(AA11=0,0,VLOOKUP(AA11,FAC_TOTALS_APTA!$A$4:$BO$120,$L13,FALSE))</f>
        <v>0</v>
      </c>
      <c r="AB13" s="39">
        <f>IF(AB11=0,0,VLOOKUP(AB11,FAC_TOTALS_APTA!$A$4:$BO$120,$L13,FALSE))</f>
        <v>0</v>
      </c>
      <c r="AC13" s="43">
        <f>SUM(M13:AB13)</f>
        <v>0</v>
      </c>
      <c r="AD13" s="43">
        <f>AE13*G31</f>
        <v>0</v>
      </c>
      <c r="AE13" s="44">
        <f>AC13/G29</f>
        <v>0</v>
      </c>
      <c r="AF13" s="10"/>
    </row>
    <row r="14" spans="1:32" s="19" customFormat="1" x14ac:dyDescent="0.25">
      <c r="A14" s="10"/>
      <c r="B14" s="35" t="s">
        <v>78</v>
      </c>
      <c r="C14" s="38" t="s">
        <v>28</v>
      </c>
      <c r="D14" s="10" t="s">
        <v>121</v>
      </c>
      <c r="E14" s="80">
        <v>0.50180000000000002</v>
      </c>
      <c r="F14" s="10">
        <f>MATCH($D14,FAC_TOTALS_APTA!$A$2:$BO$2,)</f>
        <v>12</v>
      </c>
      <c r="G14" s="39">
        <f>VLOOKUP(G11,FAC_TOTALS_APTA!$A$4:$BO$120,$F14,FALSE)</f>
        <v>63135948.813475803</v>
      </c>
      <c r="H14" s="39">
        <f>VLOOKUP(H11,FAC_TOTALS_APTA!$A$4:$BO$120,$F14,FALSE)</f>
        <v>68982136.9899804</v>
      </c>
      <c r="I14" s="41">
        <f>IFERROR(H14/G14-1,"-")</f>
        <v>9.2596821404809182E-2</v>
      </c>
      <c r="J14" s="42" t="str">
        <f>IF(C14="Log","_log","")</f>
        <v>_log</v>
      </c>
      <c r="K14" s="42" t="str">
        <f>CONCATENATE(D14,J14,"_FAC")</f>
        <v>VRM_ADJ_RAIL_log_FAC</v>
      </c>
      <c r="L14" s="10">
        <f>MATCH($K14,FAC_TOTALS_APTA!$A$2:$BM$2,)</f>
        <v>25</v>
      </c>
      <c r="M14" s="39">
        <f>IF(M11=0,0,VLOOKUP(M11,FAC_TOTALS_APTA!$A$4:$BO$120,$L14,FALSE))</f>
        <v>16754054.649521099</v>
      </c>
      <c r="N14" s="39">
        <f>IF(N11=0,0,VLOOKUP(N11,FAC_TOTALS_APTA!$A$4:$BO$120,$L14,FALSE))</f>
        <v>30150321.023720101</v>
      </c>
      <c r="O14" s="39">
        <f>IF(O11=0,0,VLOOKUP(O11,FAC_TOTALS_APTA!$A$4:$BO$120,$L14,FALSE))</f>
        <v>16609040.6973396</v>
      </c>
      <c r="P14" s="39">
        <f>IF(P11=0,0,VLOOKUP(P11,FAC_TOTALS_APTA!$A$4:$BO$120,$L14,FALSE))</f>
        <v>14596417.296143301</v>
      </c>
      <c r="Q14" s="39">
        <f>IF(Q11=0,0,VLOOKUP(Q11,FAC_TOTALS_APTA!$A$4:$BO$120,$L14,FALSE))</f>
        <v>18909082.2812149</v>
      </c>
      <c r="R14" s="39">
        <f>IF(R11=0,0,VLOOKUP(R11,FAC_TOTALS_APTA!$A$4:$BO$120,$L14,FALSE))</f>
        <v>5665412.8824853096</v>
      </c>
      <c r="S14" s="39">
        <f>IF(S11=0,0,VLOOKUP(S11,FAC_TOTALS_APTA!$A$4:$BO$120,$L14,FALSE))</f>
        <v>0</v>
      </c>
      <c r="T14" s="39">
        <f>IF(T11=0,0,VLOOKUP(T11,FAC_TOTALS_APTA!$A$4:$BO$120,$L14,FALSE))</f>
        <v>0</v>
      </c>
      <c r="U14" s="39">
        <f>IF(U11=0,0,VLOOKUP(U11,FAC_TOTALS_APTA!$A$4:$BO$120,$L14,FALSE))</f>
        <v>0</v>
      </c>
      <c r="V14" s="39">
        <f>IF(V11=0,0,VLOOKUP(V11,FAC_TOTALS_APTA!$A$4:$BO$120,$L14,FALSE))</f>
        <v>0</v>
      </c>
      <c r="W14" s="39">
        <f>IF(W11=0,0,VLOOKUP(W11,FAC_TOTALS_APTA!$A$4:$BO$120,$L14,FALSE))</f>
        <v>0</v>
      </c>
      <c r="X14" s="39">
        <f>IF(X11=0,0,VLOOKUP(X11,FAC_TOTALS_APTA!$A$4:$BO$120,$L14,FALSE))</f>
        <v>0</v>
      </c>
      <c r="Y14" s="39">
        <f>IF(Y11=0,0,VLOOKUP(Y11,FAC_TOTALS_APTA!$A$4:$BO$120,$L14,FALSE))</f>
        <v>0</v>
      </c>
      <c r="Z14" s="39">
        <f>IF(Z11=0,0,VLOOKUP(Z11,FAC_TOTALS_APTA!$A$4:$BO$120,$L14,FALSE))</f>
        <v>0</v>
      </c>
      <c r="AA14" s="39">
        <f>IF(AA11=0,0,VLOOKUP(AA11,FAC_TOTALS_APTA!$A$4:$BO$120,$L14,FALSE))</f>
        <v>0</v>
      </c>
      <c r="AB14" s="39">
        <f>IF(AB11=0,0,VLOOKUP(AB11,FAC_TOTALS_APTA!$A$4:$BO$120,$L14,FALSE))</f>
        <v>0</v>
      </c>
      <c r="AC14" s="43">
        <f>SUM(M14:AB14)</f>
        <v>102684328.83042432</v>
      </c>
      <c r="AD14" s="43">
        <f>AE14*G31</f>
        <v>101993568.34608904</v>
      </c>
      <c r="AE14" s="44">
        <f>AC14/G29</f>
        <v>6.6748598525761454E-2</v>
      </c>
      <c r="AF14" s="10"/>
    </row>
    <row r="15" spans="1:32" s="19" customFormat="1" x14ac:dyDescent="0.25">
      <c r="A15" s="10"/>
      <c r="B15" s="35" t="s">
        <v>105</v>
      </c>
      <c r="C15" s="38" t="s">
        <v>28</v>
      </c>
      <c r="D15" s="10" t="s">
        <v>21</v>
      </c>
      <c r="E15" s="80">
        <v>-0.35909999999999997</v>
      </c>
      <c r="F15" s="10">
        <f>MATCH($D15,FAC_TOTALS_APTA!$A$2:$BO$2,)</f>
        <v>13</v>
      </c>
      <c r="G15" s="79">
        <f>VLOOKUP(G11,FAC_TOTALS_APTA!$A$4:$BO$120,$F15,FALSE)</f>
        <v>1.89982802860472</v>
      </c>
      <c r="H15" s="79">
        <f>VLOOKUP(H11,FAC_TOTALS_APTA!$A$4:$BO$120,$F15,FALSE)</f>
        <v>2.14936797982566</v>
      </c>
      <c r="I15" s="41">
        <f t="shared" ref="I15:I25" si="1">IFERROR(H15/G15-1,"-")</f>
        <v>0.13134870496894835</v>
      </c>
      <c r="J15" s="42" t="str">
        <f t="shared" ref="J15:J25" si="2">IF(C15="Log","_log","")</f>
        <v>_log</v>
      </c>
      <c r="K15" s="42" t="str">
        <f t="shared" ref="K15:K25" si="3">CONCATENATE(D15,J15,"_FAC")</f>
        <v>FARE_per_UPT_2018_log_FAC</v>
      </c>
      <c r="L15" s="10">
        <f>MATCH($K15,FAC_TOTALS_APTA!$A$2:$BM$2,)</f>
        <v>26</v>
      </c>
      <c r="M15" s="39">
        <f>IF(M11=0,0,VLOOKUP(M11,FAC_TOTALS_APTA!$A$4:$BO$120,$L15,FALSE))</f>
        <v>-23717461.0806044</v>
      </c>
      <c r="N15" s="39">
        <f>IF(N11=0,0,VLOOKUP(N11,FAC_TOTALS_APTA!$A$4:$BO$120,$L15,FALSE))</f>
        <v>2351037.6663995301</v>
      </c>
      <c r="O15" s="39">
        <f>IF(O11=0,0,VLOOKUP(O11,FAC_TOTALS_APTA!$A$4:$BO$120,$L15,FALSE))</f>
        <v>-23902447.122731399</v>
      </c>
      <c r="P15" s="39">
        <f>IF(P11=0,0,VLOOKUP(P11,FAC_TOTALS_APTA!$A$4:$BO$120,$L15,FALSE))</f>
        <v>-8913701.8919716794</v>
      </c>
      <c r="Q15" s="39">
        <f>IF(Q11=0,0,VLOOKUP(Q11,FAC_TOTALS_APTA!$A$4:$BO$120,$L15,FALSE))</f>
        <v>5415007.69561648</v>
      </c>
      <c r="R15" s="39">
        <f>IF(R11=0,0,VLOOKUP(R11,FAC_TOTALS_APTA!$A$4:$BO$120,$L15,FALSE))</f>
        <v>1987464.65262151</v>
      </c>
      <c r="S15" s="39">
        <f>IF(S11=0,0,VLOOKUP(S11,FAC_TOTALS_APTA!$A$4:$BO$120,$L15,FALSE))</f>
        <v>0</v>
      </c>
      <c r="T15" s="39">
        <f>IF(T11=0,0,VLOOKUP(T11,FAC_TOTALS_APTA!$A$4:$BO$120,$L15,FALSE))</f>
        <v>0</v>
      </c>
      <c r="U15" s="39">
        <f>IF(U11=0,0,VLOOKUP(U11,FAC_TOTALS_APTA!$A$4:$BO$120,$L15,FALSE))</f>
        <v>0</v>
      </c>
      <c r="V15" s="39">
        <f>IF(V11=0,0,VLOOKUP(V11,FAC_TOTALS_APTA!$A$4:$BO$120,$L15,FALSE))</f>
        <v>0</v>
      </c>
      <c r="W15" s="39">
        <f>IF(W11=0,0,VLOOKUP(W11,FAC_TOTALS_APTA!$A$4:$BO$120,$L15,FALSE))</f>
        <v>0</v>
      </c>
      <c r="X15" s="39">
        <f>IF(X11=0,0,VLOOKUP(X11,FAC_TOTALS_APTA!$A$4:$BO$120,$L15,FALSE))</f>
        <v>0</v>
      </c>
      <c r="Y15" s="39">
        <f>IF(Y11=0,0,VLOOKUP(Y11,FAC_TOTALS_APTA!$A$4:$BO$120,$L15,FALSE))</f>
        <v>0</v>
      </c>
      <c r="Z15" s="39">
        <f>IF(Z11=0,0,VLOOKUP(Z11,FAC_TOTALS_APTA!$A$4:$BO$120,$L15,FALSE))</f>
        <v>0</v>
      </c>
      <c r="AA15" s="39">
        <f>IF(AA11=0,0,VLOOKUP(AA11,FAC_TOTALS_APTA!$A$4:$BO$120,$L15,FALSE))</f>
        <v>0</v>
      </c>
      <c r="AB15" s="39">
        <f>IF(AB11=0,0,VLOOKUP(AB11,FAC_TOTALS_APTA!$A$4:$BO$120,$L15,FALSE))</f>
        <v>0</v>
      </c>
      <c r="AC15" s="43">
        <f t="shared" ref="AC15:AC25" si="4">SUM(M15:AB15)</f>
        <v>-46780100.080669954</v>
      </c>
      <c r="AD15" s="43">
        <f>AE15*G31</f>
        <v>-46465408.978755653</v>
      </c>
      <c r="AE15" s="44">
        <f>AC15/G29</f>
        <v>-3.0408789294773215E-2</v>
      </c>
      <c r="AF15" s="10"/>
    </row>
    <row r="16" spans="1:32" s="19" customFormat="1" x14ac:dyDescent="0.25">
      <c r="A16" s="10"/>
      <c r="B16" s="35" t="s">
        <v>101</v>
      </c>
      <c r="C16" s="38" t="s">
        <v>28</v>
      </c>
      <c r="D16" s="10" t="s">
        <v>10</v>
      </c>
      <c r="E16" s="80">
        <v>0.30969999999999998</v>
      </c>
      <c r="F16" s="10">
        <f>MATCH($D16,FAC_TOTALS_APTA!$A$2:$BO$2,)</f>
        <v>14</v>
      </c>
      <c r="G16" s="39">
        <f>VLOOKUP(G11,FAC_TOTALS_APTA!$A$4:$BO$120,$F16,FALSE)</f>
        <v>8833191.7718009502</v>
      </c>
      <c r="H16" s="39">
        <f>VLOOKUP(H11,FAC_TOTALS_APTA!$A$4:$BO$120,$F16,FALSE)</f>
        <v>9270968.4811477996</v>
      </c>
      <c r="I16" s="41">
        <f t="shared" si="1"/>
        <v>4.9560421720312497E-2</v>
      </c>
      <c r="J16" s="42" t="str">
        <f t="shared" si="2"/>
        <v>_log</v>
      </c>
      <c r="K16" s="42" t="str">
        <f t="shared" si="3"/>
        <v>POP_EMP_log_FAC</v>
      </c>
      <c r="L16" s="10">
        <f>MATCH($K16,FAC_TOTALS_APTA!$A$2:$BM$2,)</f>
        <v>27</v>
      </c>
      <c r="M16" s="39">
        <f>IF(M11=0,0,VLOOKUP(M11,FAC_TOTALS_APTA!$A$4:$BO$120,$L16,FALSE))</f>
        <v>5193114.7326518698</v>
      </c>
      <c r="N16" s="39">
        <f>IF(N11=0,0,VLOOKUP(N11,FAC_TOTALS_APTA!$A$4:$BO$120,$L16,FALSE))</f>
        <v>6053007.9424617803</v>
      </c>
      <c r="O16" s="39">
        <f>IF(O11=0,0,VLOOKUP(O11,FAC_TOTALS_APTA!$A$4:$BO$120,$L16,FALSE))</f>
        <v>5875725.2881278498</v>
      </c>
      <c r="P16" s="39">
        <f>IF(P11=0,0,VLOOKUP(P11,FAC_TOTALS_APTA!$A$4:$BO$120,$L16,FALSE))</f>
        <v>4455308.4847576804</v>
      </c>
      <c r="Q16" s="39">
        <f>IF(Q11=0,0,VLOOKUP(Q11,FAC_TOTALS_APTA!$A$4:$BO$120,$L16,FALSE))</f>
        <v>5368278.5024868799</v>
      </c>
      <c r="R16" s="39">
        <f>IF(R11=0,0,VLOOKUP(R11,FAC_TOTALS_APTA!$A$4:$BO$120,$L16,FALSE))</f>
        <v>4790344.8134696903</v>
      </c>
      <c r="S16" s="39">
        <f>IF(S11=0,0,VLOOKUP(S11,FAC_TOTALS_APTA!$A$4:$BO$120,$L16,FALSE))</f>
        <v>0</v>
      </c>
      <c r="T16" s="39">
        <f>IF(T11=0,0,VLOOKUP(T11,FAC_TOTALS_APTA!$A$4:$BO$120,$L16,FALSE))</f>
        <v>0</v>
      </c>
      <c r="U16" s="39">
        <f>IF(U11=0,0,VLOOKUP(U11,FAC_TOTALS_APTA!$A$4:$BO$120,$L16,FALSE))</f>
        <v>0</v>
      </c>
      <c r="V16" s="39">
        <f>IF(V11=0,0,VLOOKUP(V11,FAC_TOTALS_APTA!$A$4:$BO$120,$L16,FALSE))</f>
        <v>0</v>
      </c>
      <c r="W16" s="39">
        <f>IF(W11=0,0,VLOOKUP(W11,FAC_TOTALS_APTA!$A$4:$BO$120,$L16,FALSE))</f>
        <v>0</v>
      </c>
      <c r="X16" s="39">
        <f>IF(X11=0,0,VLOOKUP(X11,FAC_TOTALS_APTA!$A$4:$BO$120,$L16,FALSE))</f>
        <v>0</v>
      </c>
      <c r="Y16" s="39">
        <f>IF(Y11=0,0,VLOOKUP(Y11,FAC_TOTALS_APTA!$A$4:$BO$120,$L16,FALSE))</f>
        <v>0</v>
      </c>
      <c r="Z16" s="39">
        <f>IF(Z11=0,0,VLOOKUP(Z11,FAC_TOTALS_APTA!$A$4:$BO$120,$L16,FALSE))</f>
        <v>0</v>
      </c>
      <c r="AA16" s="39">
        <f>IF(AA11=0,0,VLOOKUP(AA11,FAC_TOTALS_APTA!$A$4:$BO$120,$L16,FALSE))</f>
        <v>0</v>
      </c>
      <c r="AB16" s="39">
        <f>IF(AB11=0,0,VLOOKUP(AB11,FAC_TOTALS_APTA!$A$4:$BO$120,$L16,FALSE))</f>
        <v>0</v>
      </c>
      <c r="AC16" s="43">
        <f t="shared" si="4"/>
        <v>31735779.76395575</v>
      </c>
      <c r="AD16" s="43">
        <f>AE16*G31</f>
        <v>31522292.244972106</v>
      </c>
      <c r="AE16" s="44">
        <f>AC16/G29</f>
        <v>2.0629426578465698E-2</v>
      </c>
      <c r="AF16" s="10"/>
    </row>
    <row r="17" spans="1:32" s="19" customFormat="1" x14ac:dyDescent="0.2">
      <c r="A17" s="10"/>
      <c r="B17" s="35" t="s">
        <v>102</v>
      </c>
      <c r="C17" s="38" t="s">
        <v>28</v>
      </c>
      <c r="D17" s="46" t="s">
        <v>20</v>
      </c>
      <c r="E17" s="80">
        <v>0.22159999999999999</v>
      </c>
      <c r="F17" s="10">
        <f>MATCH($D17,FAC_TOTALS_APTA!$A$2:$BO$2,)</f>
        <v>15</v>
      </c>
      <c r="G17" s="79">
        <f>VLOOKUP(G11,FAC_TOTALS_APTA!$A$4:$BO$120,$F17,FALSE)</f>
        <v>4.0682662029492898</v>
      </c>
      <c r="H17" s="79">
        <f>VLOOKUP(H11,FAC_TOTALS_APTA!$A$4:$BO$120,$F17,FALSE)</f>
        <v>2.88731771187524</v>
      </c>
      <c r="I17" s="41">
        <f t="shared" si="1"/>
        <v>-0.29028299333458585</v>
      </c>
      <c r="J17" s="42" t="str">
        <f t="shared" si="2"/>
        <v>_log</v>
      </c>
      <c r="K17" s="42" t="str">
        <f t="shared" si="3"/>
        <v>GAS_PRICE_2018_log_FAC</v>
      </c>
      <c r="L17" s="10">
        <f>MATCH($K17,FAC_TOTALS_APTA!$A$2:$BM$2,)</f>
        <v>28</v>
      </c>
      <c r="M17" s="39">
        <f>IF(M11=0,0,VLOOKUP(M11,FAC_TOTALS_APTA!$A$4:$BO$120,$L17,FALSE))</f>
        <v>-10541441.520121099</v>
      </c>
      <c r="N17" s="39">
        <f>IF(N11=0,0,VLOOKUP(N11,FAC_TOTALS_APTA!$A$4:$BO$120,$L17,FALSE))</f>
        <v>-14850917.138110001</v>
      </c>
      <c r="O17" s="39">
        <f>IF(O11=0,0,VLOOKUP(O11,FAC_TOTALS_APTA!$A$4:$BO$120,$L17,FALSE))</f>
        <v>-81829503.515385702</v>
      </c>
      <c r="P17" s="39">
        <f>IF(P11=0,0,VLOOKUP(P11,FAC_TOTALS_APTA!$A$4:$BO$120,$L17,FALSE))</f>
        <v>-29033555.753577001</v>
      </c>
      <c r="Q17" s="39">
        <f>IF(Q11=0,0,VLOOKUP(Q11,FAC_TOTALS_APTA!$A$4:$BO$120,$L17,FALSE))</f>
        <v>21004410.306794301</v>
      </c>
      <c r="R17" s="39">
        <f>IF(R11=0,0,VLOOKUP(R11,FAC_TOTALS_APTA!$A$4:$BO$120,$L17,FALSE))</f>
        <v>24223266.695838399</v>
      </c>
      <c r="S17" s="39">
        <f>IF(S11=0,0,VLOOKUP(S11,FAC_TOTALS_APTA!$A$4:$BO$120,$L17,FALSE))</f>
        <v>0</v>
      </c>
      <c r="T17" s="39">
        <f>IF(T11=0,0,VLOOKUP(T11,FAC_TOTALS_APTA!$A$4:$BO$120,$L17,FALSE))</f>
        <v>0</v>
      </c>
      <c r="U17" s="39">
        <f>IF(U11=0,0,VLOOKUP(U11,FAC_TOTALS_APTA!$A$4:$BO$120,$L17,FALSE))</f>
        <v>0</v>
      </c>
      <c r="V17" s="39">
        <f>IF(V11=0,0,VLOOKUP(V11,FAC_TOTALS_APTA!$A$4:$BO$120,$L17,FALSE))</f>
        <v>0</v>
      </c>
      <c r="W17" s="39">
        <f>IF(W11=0,0,VLOOKUP(W11,FAC_TOTALS_APTA!$A$4:$BO$120,$L17,FALSE))</f>
        <v>0</v>
      </c>
      <c r="X17" s="39">
        <f>IF(X11=0,0,VLOOKUP(X11,FAC_TOTALS_APTA!$A$4:$BO$120,$L17,FALSE))</f>
        <v>0</v>
      </c>
      <c r="Y17" s="39">
        <f>IF(Y11=0,0,VLOOKUP(Y11,FAC_TOTALS_APTA!$A$4:$BO$120,$L17,FALSE))</f>
        <v>0</v>
      </c>
      <c r="Z17" s="39">
        <f>IF(Z11=0,0,VLOOKUP(Z11,FAC_TOTALS_APTA!$A$4:$BO$120,$L17,FALSE))</f>
        <v>0</v>
      </c>
      <c r="AA17" s="39">
        <f>IF(AA11=0,0,VLOOKUP(AA11,FAC_TOTALS_APTA!$A$4:$BO$120,$L17,FALSE))</f>
        <v>0</v>
      </c>
      <c r="AB17" s="39">
        <f>IF(AB11=0,0,VLOOKUP(AB11,FAC_TOTALS_APTA!$A$4:$BO$120,$L17,FALSE))</f>
        <v>0</v>
      </c>
      <c r="AC17" s="43">
        <f t="shared" si="4"/>
        <v>-91027740.924561083</v>
      </c>
      <c r="AD17" s="43">
        <f>AE17*G31</f>
        <v>-90415394.64811188</v>
      </c>
      <c r="AE17" s="44">
        <f>AC17/G29</f>
        <v>-5.9171386743098665E-2</v>
      </c>
      <c r="AF17" s="10"/>
    </row>
    <row r="18" spans="1:32" s="19" customFormat="1" x14ac:dyDescent="0.25">
      <c r="A18" s="10"/>
      <c r="B18" s="35" t="s">
        <v>106</v>
      </c>
      <c r="C18" s="38"/>
      <c r="D18" s="10" t="s">
        <v>11</v>
      </c>
      <c r="E18" s="80">
        <v>5.4999999999999997E-3</v>
      </c>
      <c r="F18" s="10">
        <f>MATCH($D18,FAC_TOTALS_APTA!$A$2:$BO$2,)</f>
        <v>17</v>
      </c>
      <c r="G18" s="45">
        <f>VLOOKUP(G11,FAC_TOTALS_APTA!$A$4:$BO$120,$F18,FALSE)</f>
        <v>11.4497233525274</v>
      </c>
      <c r="H18" s="45">
        <f>VLOOKUP(H11,FAC_TOTALS_APTA!$A$4:$BO$120,$F18,FALSE)</f>
        <v>10.564597040655601</v>
      </c>
      <c r="I18" s="41">
        <f t="shared" si="1"/>
        <v>-7.7305475828498227E-2</v>
      </c>
      <c r="J18" s="42" t="str">
        <f t="shared" si="2"/>
        <v/>
      </c>
      <c r="K18" s="42" t="str">
        <f t="shared" si="3"/>
        <v>PCT_HH_NO_VEH_FAC</v>
      </c>
      <c r="L18" s="10">
        <f>MATCH($K18,FAC_TOTALS_APTA!$A$2:$BM$2,)</f>
        <v>30</v>
      </c>
      <c r="M18" s="39">
        <f>IF(M11=0,0,VLOOKUP(M11,FAC_TOTALS_APTA!$A$4:$BO$120,$L18,FALSE))</f>
        <v>-2891620.1980727701</v>
      </c>
      <c r="N18" s="39">
        <f>IF(N11=0,0,VLOOKUP(N11,FAC_TOTALS_APTA!$A$4:$BO$120,$L18,FALSE))</f>
        <v>-292272.08093407698</v>
      </c>
      <c r="O18" s="39">
        <f>IF(O11=0,0,VLOOKUP(O11,FAC_TOTALS_APTA!$A$4:$BO$120,$L18,FALSE))</f>
        <v>156288.58584054999</v>
      </c>
      <c r="P18" s="39">
        <f>IF(P11=0,0,VLOOKUP(P11,FAC_TOTALS_APTA!$A$4:$BO$120,$L18,FALSE))</f>
        <v>-849858.67026817403</v>
      </c>
      <c r="Q18" s="39">
        <f>IF(Q11=0,0,VLOOKUP(Q11,FAC_TOTALS_APTA!$A$4:$BO$120,$L18,FALSE))</f>
        <v>-1412926.4284071301</v>
      </c>
      <c r="R18" s="39">
        <f>IF(R11=0,0,VLOOKUP(R11,FAC_TOTALS_APTA!$A$4:$BO$120,$L18,FALSE))</f>
        <v>-1209697.28368067</v>
      </c>
      <c r="S18" s="39">
        <f>IF(S11=0,0,VLOOKUP(S11,FAC_TOTALS_APTA!$A$4:$BO$120,$L18,FALSE))</f>
        <v>0</v>
      </c>
      <c r="T18" s="39">
        <f>IF(T11=0,0,VLOOKUP(T11,FAC_TOTALS_APTA!$A$4:$BO$120,$L18,FALSE))</f>
        <v>0</v>
      </c>
      <c r="U18" s="39">
        <f>IF(U11=0,0,VLOOKUP(U11,FAC_TOTALS_APTA!$A$4:$BO$120,$L18,FALSE))</f>
        <v>0</v>
      </c>
      <c r="V18" s="39">
        <f>IF(V11=0,0,VLOOKUP(V11,FAC_TOTALS_APTA!$A$4:$BO$120,$L18,FALSE))</f>
        <v>0</v>
      </c>
      <c r="W18" s="39">
        <f>IF(W11=0,0,VLOOKUP(W11,FAC_TOTALS_APTA!$A$4:$BO$120,$L18,FALSE))</f>
        <v>0</v>
      </c>
      <c r="X18" s="39">
        <f>IF(X11=0,0,VLOOKUP(X11,FAC_TOTALS_APTA!$A$4:$BO$120,$L18,FALSE))</f>
        <v>0</v>
      </c>
      <c r="Y18" s="39">
        <f>IF(Y11=0,0,VLOOKUP(Y11,FAC_TOTALS_APTA!$A$4:$BO$120,$L18,FALSE))</f>
        <v>0</v>
      </c>
      <c r="Z18" s="39">
        <f>IF(Z11=0,0,VLOOKUP(Z11,FAC_TOTALS_APTA!$A$4:$BO$120,$L18,FALSE))</f>
        <v>0</v>
      </c>
      <c r="AA18" s="39">
        <f>IF(AA11=0,0,VLOOKUP(AA11,FAC_TOTALS_APTA!$A$4:$BO$120,$L18,FALSE))</f>
        <v>0</v>
      </c>
      <c r="AB18" s="39">
        <f>IF(AB11=0,0,VLOOKUP(AB11,FAC_TOTALS_APTA!$A$4:$BO$120,$L18,FALSE))</f>
        <v>0</v>
      </c>
      <c r="AC18" s="43">
        <f t="shared" si="4"/>
        <v>-6500086.075522271</v>
      </c>
      <c r="AD18" s="43">
        <f>AE18*G31</f>
        <v>-6456359.8063155673</v>
      </c>
      <c r="AE18" s="44">
        <f>AC18/G29</f>
        <v>-4.2252955322368202E-3</v>
      </c>
      <c r="AF18" s="10"/>
    </row>
    <row r="19" spans="1:32" s="19" customFormat="1" x14ac:dyDescent="0.25">
      <c r="A19" s="10"/>
      <c r="B19" s="35" t="s">
        <v>100</v>
      </c>
      <c r="C19" s="38"/>
      <c r="D19" s="10" t="s">
        <v>12</v>
      </c>
      <c r="E19" s="80">
        <v>4.8999999999999998E-3</v>
      </c>
      <c r="F19" s="10">
        <f>MATCH($D19,FAC_TOTALS_APTA!$A$2:$BO$2,)</f>
        <v>18</v>
      </c>
      <c r="G19" s="79">
        <f>VLOOKUP(G11,FAC_TOTALS_APTA!$A$4:$BO$120,$F19,FALSE)</f>
        <v>36.523320111936499</v>
      </c>
      <c r="H19" s="79">
        <f>VLOOKUP(H11,FAC_TOTALS_APTA!$A$4:$BO$120,$F19,FALSE)</f>
        <v>36.907314658676903</v>
      </c>
      <c r="I19" s="41">
        <f t="shared" si="1"/>
        <v>1.0513681274416875E-2</v>
      </c>
      <c r="J19" s="42" t="str">
        <f t="shared" si="2"/>
        <v/>
      </c>
      <c r="K19" s="42" t="str">
        <f t="shared" si="3"/>
        <v>TSD_POP_PCT_FAC</v>
      </c>
      <c r="L19" s="10">
        <f>MATCH($K19,FAC_TOTALS_APTA!$A$2:$BM$2,)</f>
        <v>31</v>
      </c>
      <c r="M19" s="39">
        <f>IF(M11=0,0,VLOOKUP(M11,FAC_TOTALS_APTA!$A$4:$BO$120,$L19,FALSE))</f>
        <v>-113608.52329157401</v>
      </c>
      <c r="N19" s="39">
        <f>IF(N11=0,0,VLOOKUP(N11,FAC_TOTALS_APTA!$A$4:$BO$120,$L19,FALSE))</f>
        <v>179255.68239407</v>
      </c>
      <c r="O19" s="39">
        <f>IF(O11=0,0,VLOOKUP(O11,FAC_TOTALS_APTA!$A$4:$BO$120,$L19,FALSE))</f>
        <v>561523.212192929</v>
      </c>
      <c r="P19" s="39">
        <f>IF(P11=0,0,VLOOKUP(P11,FAC_TOTALS_APTA!$A$4:$BO$120,$L19,FALSE))</f>
        <v>835998.12780973001</v>
      </c>
      <c r="Q19" s="39">
        <f>IF(Q11=0,0,VLOOKUP(Q11,FAC_TOTALS_APTA!$A$4:$BO$120,$L19,FALSE))</f>
        <v>254008.826999905</v>
      </c>
      <c r="R19" s="39">
        <f>IF(R11=0,0,VLOOKUP(R11,FAC_TOTALS_APTA!$A$4:$BO$120,$L19,FALSE))</f>
        <v>371943.45959335199</v>
      </c>
      <c r="S19" s="39">
        <f>IF(S11=0,0,VLOOKUP(S11,FAC_TOTALS_APTA!$A$4:$BO$120,$L19,FALSE))</f>
        <v>0</v>
      </c>
      <c r="T19" s="39">
        <f>IF(T11=0,0,VLOOKUP(T11,FAC_TOTALS_APTA!$A$4:$BO$120,$L19,FALSE))</f>
        <v>0</v>
      </c>
      <c r="U19" s="39">
        <f>IF(U11=0,0,VLOOKUP(U11,FAC_TOTALS_APTA!$A$4:$BO$120,$L19,FALSE))</f>
        <v>0</v>
      </c>
      <c r="V19" s="39">
        <f>IF(V11=0,0,VLOOKUP(V11,FAC_TOTALS_APTA!$A$4:$BO$120,$L19,FALSE))</f>
        <v>0</v>
      </c>
      <c r="W19" s="39">
        <f>IF(W11=0,0,VLOOKUP(W11,FAC_TOTALS_APTA!$A$4:$BO$120,$L19,FALSE))</f>
        <v>0</v>
      </c>
      <c r="X19" s="39">
        <f>IF(X11=0,0,VLOOKUP(X11,FAC_TOTALS_APTA!$A$4:$BO$120,$L19,FALSE))</f>
        <v>0</v>
      </c>
      <c r="Y19" s="39">
        <f>IF(Y11=0,0,VLOOKUP(Y11,FAC_TOTALS_APTA!$A$4:$BO$120,$L19,FALSE))</f>
        <v>0</v>
      </c>
      <c r="Z19" s="39">
        <f>IF(Z11=0,0,VLOOKUP(Z11,FAC_TOTALS_APTA!$A$4:$BO$120,$L19,FALSE))</f>
        <v>0</v>
      </c>
      <c r="AA19" s="39">
        <f>IF(AA11=0,0,VLOOKUP(AA11,FAC_TOTALS_APTA!$A$4:$BO$120,$L19,FALSE))</f>
        <v>0</v>
      </c>
      <c r="AB19" s="39">
        <f>IF(AB11=0,0,VLOOKUP(AB11,FAC_TOTALS_APTA!$A$4:$BO$120,$L19,FALSE))</f>
        <v>0</v>
      </c>
      <c r="AC19" s="43">
        <f t="shared" si="4"/>
        <v>2089120.785698412</v>
      </c>
      <c r="AD19" s="43">
        <f>AE19*G31</f>
        <v>2075067.2090504398</v>
      </c>
      <c r="AE19" s="44">
        <f>AC19/G29</f>
        <v>1.3580055124739758E-3</v>
      </c>
      <c r="AF19" s="10"/>
    </row>
    <row r="20" spans="1:32" s="19" customFormat="1" x14ac:dyDescent="0.25">
      <c r="A20" s="10"/>
      <c r="B20" s="35" t="s">
        <v>95</v>
      </c>
      <c r="C20" s="38" t="s">
        <v>28</v>
      </c>
      <c r="D20" s="10" t="s">
        <v>19</v>
      </c>
      <c r="E20" s="80">
        <v>-0.24129999999999999</v>
      </c>
      <c r="F20" s="10">
        <f>MATCH($D20,FAC_TOTALS_APTA!$A$2:$BO$2,)</f>
        <v>16</v>
      </c>
      <c r="G20" s="39">
        <f>VLOOKUP(G11,FAC_TOTALS_APTA!$A$4:$BO$120,$F20,FALSE)</f>
        <v>35772.714611194497</v>
      </c>
      <c r="H20" s="39">
        <f>VLOOKUP(H11,FAC_TOTALS_APTA!$A$4:$BO$120,$F20,FALSE)</f>
        <v>39762.718385258697</v>
      </c>
      <c r="I20" s="41">
        <f t="shared" si="1"/>
        <v>0.11153762909610432</v>
      </c>
      <c r="J20" s="42" t="str">
        <f t="shared" si="2"/>
        <v>_log</v>
      </c>
      <c r="K20" s="42" t="str">
        <f t="shared" si="3"/>
        <v>TOTAL_MED_INC_INDIV_2018_log_FAC</v>
      </c>
      <c r="L20" s="10">
        <f>MATCH($K20,FAC_TOTALS_APTA!$A$2:$BM$2,)</f>
        <v>29</v>
      </c>
      <c r="M20" s="39">
        <f>IF(M11=0,0,VLOOKUP(M11,FAC_TOTALS_APTA!$A$4:$BO$120,$L20,FALSE))</f>
        <v>-3595272.2537898398</v>
      </c>
      <c r="N20" s="39">
        <f>IF(N11=0,0,VLOOKUP(N11,FAC_TOTALS_APTA!$A$4:$BO$120,$L20,FALSE))</f>
        <v>-1568371.94974018</v>
      </c>
      <c r="O20" s="39">
        <f>IF(O11=0,0,VLOOKUP(O11,FAC_TOTALS_APTA!$A$4:$BO$120,$L20,FALSE))</f>
        <v>-10940995.341051601</v>
      </c>
      <c r="P20" s="39">
        <f>IF(P11=0,0,VLOOKUP(P11,FAC_TOTALS_APTA!$A$4:$BO$120,$L20,FALSE))</f>
        <v>-8098004.0820821403</v>
      </c>
      <c r="Q20" s="39">
        <f>IF(Q11=0,0,VLOOKUP(Q11,FAC_TOTALS_APTA!$A$4:$BO$120,$L20,FALSE))</f>
        <v>-7441290.0739305401</v>
      </c>
      <c r="R20" s="39">
        <f>IF(R11=0,0,VLOOKUP(R11,FAC_TOTALS_APTA!$A$4:$BO$120,$L20,FALSE))</f>
        <v>-8090448.5181568097</v>
      </c>
      <c r="S20" s="39">
        <f>IF(S11=0,0,VLOOKUP(S11,FAC_TOTALS_APTA!$A$4:$BO$120,$L20,FALSE))</f>
        <v>0</v>
      </c>
      <c r="T20" s="39">
        <f>IF(T11=0,0,VLOOKUP(T11,FAC_TOTALS_APTA!$A$4:$BO$120,$L20,FALSE))</f>
        <v>0</v>
      </c>
      <c r="U20" s="39">
        <f>IF(U11=0,0,VLOOKUP(U11,FAC_TOTALS_APTA!$A$4:$BO$120,$L20,FALSE))</f>
        <v>0</v>
      </c>
      <c r="V20" s="39">
        <f>IF(V11=0,0,VLOOKUP(V11,FAC_TOTALS_APTA!$A$4:$BO$120,$L20,FALSE))</f>
        <v>0</v>
      </c>
      <c r="W20" s="39">
        <f>IF(W11=0,0,VLOOKUP(W11,FAC_TOTALS_APTA!$A$4:$BO$120,$L20,FALSE))</f>
        <v>0</v>
      </c>
      <c r="X20" s="39">
        <f>IF(X11=0,0,VLOOKUP(X11,FAC_TOTALS_APTA!$A$4:$BO$120,$L20,FALSE))</f>
        <v>0</v>
      </c>
      <c r="Y20" s="39">
        <f>IF(Y11=0,0,VLOOKUP(Y11,FAC_TOTALS_APTA!$A$4:$BO$120,$L20,FALSE))</f>
        <v>0</v>
      </c>
      <c r="Z20" s="39">
        <f>IF(Z11=0,0,VLOOKUP(Z11,FAC_TOTALS_APTA!$A$4:$BO$120,$L20,FALSE))</f>
        <v>0</v>
      </c>
      <c r="AA20" s="39">
        <f>IF(AA11=0,0,VLOOKUP(AA11,FAC_TOTALS_APTA!$A$4:$BO$120,$L20,FALSE))</f>
        <v>0</v>
      </c>
      <c r="AB20" s="39">
        <f>IF(AB11=0,0,VLOOKUP(AB11,FAC_TOTALS_APTA!$A$4:$BO$120,$L20,FALSE))</f>
        <v>0</v>
      </c>
      <c r="AC20" s="43">
        <f t="shared" si="4"/>
        <v>-39734382.21875111</v>
      </c>
      <c r="AD20" s="43">
        <f>AE20*G31</f>
        <v>-39467087.867034458</v>
      </c>
      <c r="AE20" s="44">
        <f>AC20/G29</f>
        <v>-2.5828812990232531E-2</v>
      </c>
      <c r="AF20" s="10"/>
    </row>
    <row r="21" spans="1:32" s="19" customFormat="1" x14ac:dyDescent="0.25">
      <c r="A21" s="10"/>
      <c r="B21" s="35" t="s">
        <v>96</v>
      </c>
      <c r="C21" s="38"/>
      <c r="D21" s="10" t="s">
        <v>63</v>
      </c>
      <c r="E21" s="80">
        <v>-1.4200000000000001E-2</v>
      </c>
      <c r="F21" s="10">
        <f>MATCH($D21,FAC_TOTALS_APTA!$A$2:$BO$2,)</f>
        <v>19</v>
      </c>
      <c r="G21" s="45">
        <f>VLOOKUP(G11,FAC_TOTALS_APTA!$A$4:$BO$120,$F21,FALSE)</f>
        <v>4.8574764198783198</v>
      </c>
      <c r="H21" s="45">
        <f>VLOOKUP(H11,FAC_TOTALS_APTA!$A$4:$BO$120,$F21,FALSE)</f>
        <v>6.1090350743368704</v>
      </c>
      <c r="I21" s="41">
        <f t="shared" si="1"/>
        <v>0.25765614617021693</v>
      </c>
      <c r="J21" s="42" t="str">
        <f t="shared" si="2"/>
        <v/>
      </c>
      <c r="K21" s="42" t="str">
        <f t="shared" si="3"/>
        <v>JTW_HOME_PCT_FAC</v>
      </c>
      <c r="L21" s="10">
        <f>MATCH($K21,FAC_TOTALS_APTA!$A$2:$BM$2,)</f>
        <v>32</v>
      </c>
      <c r="M21" s="39">
        <f>IF(M11=0,0,VLOOKUP(M11,FAC_TOTALS_APTA!$A$4:$BO$120,$L21,FALSE))</f>
        <v>139432.164011299</v>
      </c>
      <c r="N21" s="39">
        <f>IF(N11=0,0,VLOOKUP(N11,FAC_TOTALS_APTA!$A$4:$BO$120,$L21,FALSE))</f>
        <v>-5911430.1259069303</v>
      </c>
      <c r="O21" s="39">
        <f>IF(O11=0,0,VLOOKUP(O11,FAC_TOTALS_APTA!$A$4:$BO$120,$L21,FALSE))</f>
        <v>-251636.825823391</v>
      </c>
      <c r="P21" s="39">
        <f>IF(P11=0,0,VLOOKUP(P11,FAC_TOTALS_APTA!$A$4:$BO$120,$L21,FALSE))</f>
        <v>-11939947.6210093</v>
      </c>
      <c r="Q21" s="39">
        <f>IF(Q11=0,0,VLOOKUP(Q11,FAC_TOTALS_APTA!$A$4:$BO$120,$L21,FALSE))</f>
        <v>-3201057.4188190401</v>
      </c>
      <c r="R21" s="39">
        <f>IF(R11=0,0,VLOOKUP(R11,FAC_TOTALS_APTA!$A$4:$BO$120,$L21,FALSE))</f>
        <v>-5213539.11286397</v>
      </c>
      <c r="S21" s="39">
        <f>IF(S11=0,0,VLOOKUP(S11,FAC_TOTALS_APTA!$A$4:$BO$120,$L21,FALSE))</f>
        <v>0</v>
      </c>
      <c r="T21" s="39">
        <f>IF(T11=0,0,VLOOKUP(T11,FAC_TOTALS_APTA!$A$4:$BO$120,$L21,FALSE))</f>
        <v>0</v>
      </c>
      <c r="U21" s="39">
        <f>IF(U11=0,0,VLOOKUP(U11,FAC_TOTALS_APTA!$A$4:$BO$120,$L21,FALSE))</f>
        <v>0</v>
      </c>
      <c r="V21" s="39">
        <f>IF(V11=0,0,VLOOKUP(V11,FAC_TOTALS_APTA!$A$4:$BO$120,$L21,FALSE))</f>
        <v>0</v>
      </c>
      <c r="W21" s="39">
        <f>IF(W11=0,0,VLOOKUP(W11,FAC_TOTALS_APTA!$A$4:$BO$120,$L21,FALSE))</f>
        <v>0</v>
      </c>
      <c r="X21" s="39">
        <f>IF(X11=0,0,VLOOKUP(X11,FAC_TOTALS_APTA!$A$4:$BO$120,$L21,FALSE))</f>
        <v>0</v>
      </c>
      <c r="Y21" s="39">
        <f>IF(Y11=0,0,VLOOKUP(Y11,FAC_TOTALS_APTA!$A$4:$BO$120,$L21,FALSE))</f>
        <v>0</v>
      </c>
      <c r="Z21" s="39">
        <f>IF(Z11=0,0,VLOOKUP(Z11,FAC_TOTALS_APTA!$A$4:$BO$120,$L21,FALSE))</f>
        <v>0</v>
      </c>
      <c r="AA21" s="39">
        <f>IF(AA11=0,0,VLOOKUP(AA11,FAC_TOTALS_APTA!$A$4:$BO$120,$L21,FALSE))</f>
        <v>0</v>
      </c>
      <c r="AB21" s="39">
        <f>IF(AB11=0,0,VLOOKUP(AB11,FAC_TOTALS_APTA!$A$4:$BO$120,$L21,FALSE))</f>
        <v>0</v>
      </c>
      <c r="AC21" s="43">
        <f t="shared" si="4"/>
        <v>-26378178.940411333</v>
      </c>
      <c r="AD21" s="43">
        <f>AE21*G31</f>
        <v>-26200732.158918008</v>
      </c>
      <c r="AE21" s="44">
        <f>AC21/G29</f>
        <v>-1.714678857025876E-2</v>
      </c>
      <c r="AF21" s="10"/>
    </row>
    <row r="22" spans="1:32" s="19" customFormat="1" hidden="1" x14ac:dyDescent="0.25">
      <c r="A22" s="10"/>
      <c r="B22" s="35" t="s">
        <v>97</v>
      </c>
      <c r="C22" s="38"/>
      <c r="D22" s="10" t="s">
        <v>64</v>
      </c>
      <c r="E22" s="80">
        <v>-2.1100000000000001E-2</v>
      </c>
      <c r="F22" s="10">
        <f>MATCH($D22,FAC_TOTALS_APTA!$A$2:$BO$2,)</f>
        <v>20</v>
      </c>
      <c r="G22" s="45">
        <f>VLOOKUP(G11,FAC_TOTALS_APTA!$A$4:$BO$120,$F22,FALSE)</f>
        <v>0</v>
      </c>
      <c r="H22" s="45">
        <f>VLOOKUP(H11,FAC_TOTALS_APTA!$A$4:$BO$120,$F22,FALSE)</f>
        <v>0</v>
      </c>
      <c r="I22" s="41" t="str">
        <f t="shared" si="1"/>
        <v>-</v>
      </c>
      <c r="J22" s="42" t="str">
        <f t="shared" si="2"/>
        <v/>
      </c>
      <c r="K22" s="42" t="str">
        <f t="shared" si="3"/>
        <v>YEARS_SINCE_TNC_BUS_FAC</v>
      </c>
      <c r="L22" s="10">
        <f>MATCH($K22,FAC_TOTALS_APTA!$A$2:$BM$2,)</f>
        <v>33</v>
      </c>
      <c r="M22" s="39">
        <f>IF(M11=0,0,VLOOKUP(M11,FAC_TOTALS_APTA!$A$4:$BO$120,$L22,FALSE))</f>
        <v>0</v>
      </c>
      <c r="N22" s="39">
        <f>IF(N11=0,0,VLOOKUP(N11,FAC_TOTALS_APTA!$A$4:$BO$120,$L22,FALSE))</f>
        <v>0</v>
      </c>
      <c r="O22" s="39">
        <f>IF(O11=0,0,VLOOKUP(O11,FAC_TOTALS_APTA!$A$4:$BO$120,$L22,FALSE))</f>
        <v>0</v>
      </c>
      <c r="P22" s="39">
        <f>IF(P11=0,0,VLOOKUP(P11,FAC_TOTALS_APTA!$A$4:$BO$120,$L22,FALSE))</f>
        <v>0</v>
      </c>
      <c r="Q22" s="39">
        <f>IF(Q11=0,0,VLOOKUP(Q11,FAC_TOTALS_APTA!$A$4:$BO$120,$L22,FALSE))</f>
        <v>0</v>
      </c>
      <c r="R22" s="39">
        <f>IF(R11=0,0,VLOOKUP(R11,FAC_TOTALS_APTA!$A$4:$BO$120,$L22,FALSE))</f>
        <v>0</v>
      </c>
      <c r="S22" s="39">
        <f>IF(S11=0,0,VLOOKUP(S11,FAC_TOTALS_APTA!$A$4:$BO$120,$L22,FALSE))</f>
        <v>0</v>
      </c>
      <c r="T22" s="39">
        <f>IF(T11=0,0,VLOOKUP(T11,FAC_TOTALS_APTA!$A$4:$BO$120,$L22,FALSE))</f>
        <v>0</v>
      </c>
      <c r="U22" s="39">
        <f>IF(U11=0,0,VLOOKUP(U11,FAC_TOTALS_APTA!$A$4:$BO$120,$L22,FALSE))</f>
        <v>0</v>
      </c>
      <c r="V22" s="39">
        <f>IF(V11=0,0,VLOOKUP(V11,FAC_TOTALS_APTA!$A$4:$BO$120,$L22,FALSE))</f>
        <v>0</v>
      </c>
      <c r="W22" s="39">
        <f>IF(W11=0,0,VLOOKUP(W11,FAC_TOTALS_APTA!$A$4:$BO$120,$L22,FALSE))</f>
        <v>0</v>
      </c>
      <c r="X22" s="39">
        <f>IF(X11=0,0,VLOOKUP(X11,FAC_TOTALS_APTA!$A$4:$BO$120,$L22,FALSE))</f>
        <v>0</v>
      </c>
      <c r="Y22" s="39">
        <f>IF(Y11=0,0,VLOOKUP(Y11,FAC_TOTALS_APTA!$A$4:$BO$120,$L22,FALSE))</f>
        <v>0</v>
      </c>
      <c r="Z22" s="39">
        <f>IF(Z11=0,0,VLOOKUP(Z11,FAC_TOTALS_APTA!$A$4:$BO$120,$L22,FALSE))</f>
        <v>0</v>
      </c>
      <c r="AA22" s="39">
        <f>IF(AA11=0,0,VLOOKUP(AA11,FAC_TOTALS_APTA!$A$4:$BO$120,$L22,FALSE))</f>
        <v>0</v>
      </c>
      <c r="AB22" s="39">
        <f>IF(AB11=0,0,VLOOKUP(AB11,FAC_TOTALS_APTA!$A$4:$BO$120,$L22,FALSE))</f>
        <v>0</v>
      </c>
      <c r="AC22" s="43">
        <f t="shared" si="4"/>
        <v>0</v>
      </c>
      <c r="AD22" s="43">
        <f>AE22*G31</f>
        <v>0</v>
      </c>
      <c r="AE22" s="44">
        <f>AC22/G29</f>
        <v>0</v>
      </c>
      <c r="AF22" s="10"/>
    </row>
    <row r="23" spans="1:32" s="19" customFormat="1" x14ac:dyDescent="0.25">
      <c r="A23" s="10"/>
      <c r="B23" s="35" t="s">
        <v>97</v>
      </c>
      <c r="C23" s="38"/>
      <c r="D23" s="10" t="s">
        <v>65</v>
      </c>
      <c r="E23" s="80">
        <v>8.3000000000000001E-3</v>
      </c>
      <c r="F23" s="10">
        <f>MATCH($D23,FAC_TOTALS_APTA!$A$2:$BO$2,)</f>
        <v>21</v>
      </c>
      <c r="G23" s="45">
        <f>VLOOKUP(G11,FAC_TOTALS_APTA!$A$4:$BO$120,$F23,FALSE)</f>
        <v>0.65930914556352505</v>
      </c>
      <c r="H23" s="45">
        <f>VLOOKUP(H11,FAC_TOTALS_APTA!$A$4:$BO$120,$F23,FALSE)</f>
        <v>6.5074744133099003</v>
      </c>
      <c r="I23" s="41">
        <f t="shared" si="1"/>
        <v>8.8701412790927208</v>
      </c>
      <c r="J23" s="42" t="str">
        <f t="shared" si="2"/>
        <v/>
      </c>
      <c r="K23" s="42" t="str">
        <f t="shared" si="3"/>
        <v>YEARS_SINCE_TNC_RAIL_FAC</v>
      </c>
      <c r="L23" s="10">
        <f>MATCH($K23,FAC_TOTALS_APTA!$A$2:$BM$2,)</f>
        <v>34</v>
      </c>
      <c r="M23" s="39">
        <f>IF(M11=0,0,VLOOKUP(M11,FAC_TOTALS_APTA!$A$4:$BO$120,$L23,FALSE))</f>
        <v>11601336.24471</v>
      </c>
      <c r="N23" s="39">
        <f>IF(N11=0,0,VLOOKUP(N11,FAC_TOTALS_APTA!$A$4:$BO$120,$L23,FALSE))</f>
        <v>11866886.927232699</v>
      </c>
      <c r="O23" s="39">
        <f>IF(O11=0,0,VLOOKUP(O11,FAC_TOTALS_APTA!$A$4:$BO$120,$L23,FALSE))</f>
        <v>13270172.532686001</v>
      </c>
      <c r="P23" s="39">
        <f>IF(P11=0,0,VLOOKUP(P11,FAC_TOTALS_APTA!$A$4:$BO$120,$L23,FALSE))</f>
        <v>13155342.6374215</v>
      </c>
      <c r="Q23" s="39">
        <f>IF(Q11=0,0,VLOOKUP(Q11,FAC_TOTALS_APTA!$A$4:$BO$120,$L23,FALSE))</f>
        <v>12844539.4425696</v>
      </c>
      <c r="R23" s="39">
        <f>IF(R11=0,0,VLOOKUP(R11,FAC_TOTALS_APTA!$A$4:$BO$120,$L23,FALSE))</f>
        <v>12534618.881291799</v>
      </c>
      <c r="S23" s="39">
        <f>IF(S11=0,0,VLOOKUP(S11,FAC_TOTALS_APTA!$A$4:$BO$120,$L23,FALSE))</f>
        <v>0</v>
      </c>
      <c r="T23" s="39">
        <f>IF(T11=0,0,VLOOKUP(T11,FAC_TOTALS_APTA!$A$4:$BO$120,$L23,FALSE))</f>
        <v>0</v>
      </c>
      <c r="U23" s="39">
        <f>IF(U11=0,0,VLOOKUP(U11,FAC_TOTALS_APTA!$A$4:$BO$120,$L23,FALSE))</f>
        <v>0</v>
      </c>
      <c r="V23" s="39">
        <f>IF(V11=0,0,VLOOKUP(V11,FAC_TOTALS_APTA!$A$4:$BO$120,$L23,FALSE))</f>
        <v>0</v>
      </c>
      <c r="W23" s="39">
        <f>IF(W11=0,0,VLOOKUP(W11,FAC_TOTALS_APTA!$A$4:$BO$120,$L23,FALSE))</f>
        <v>0</v>
      </c>
      <c r="X23" s="39">
        <f>IF(X11=0,0,VLOOKUP(X11,FAC_TOTALS_APTA!$A$4:$BO$120,$L23,FALSE))</f>
        <v>0</v>
      </c>
      <c r="Y23" s="39">
        <f>IF(Y11=0,0,VLOOKUP(Y11,FAC_TOTALS_APTA!$A$4:$BO$120,$L23,FALSE))</f>
        <v>0</v>
      </c>
      <c r="Z23" s="39">
        <f>IF(Z11=0,0,VLOOKUP(Z11,FAC_TOTALS_APTA!$A$4:$BO$120,$L23,FALSE))</f>
        <v>0</v>
      </c>
      <c r="AA23" s="39">
        <f>IF(AA11=0,0,VLOOKUP(AA11,FAC_TOTALS_APTA!$A$4:$BO$120,$L23,FALSE))</f>
        <v>0</v>
      </c>
      <c r="AB23" s="39">
        <f>IF(AB11=0,0,VLOOKUP(AB11,FAC_TOTALS_APTA!$A$4:$BO$120,$L23,FALSE))</f>
        <v>0</v>
      </c>
      <c r="AC23" s="43">
        <f t="shared" si="4"/>
        <v>75272896.665911585</v>
      </c>
      <c r="AD23" s="43">
        <f>AE23*G31</f>
        <v>74766533.687738627</v>
      </c>
      <c r="AE23" s="44">
        <f>AC23/G29</f>
        <v>4.8930157275716576E-2</v>
      </c>
      <c r="AF23" s="10"/>
    </row>
    <row r="24" spans="1:32" s="19" customFormat="1" x14ac:dyDescent="0.25">
      <c r="A24" s="10"/>
      <c r="B24" s="35" t="s">
        <v>98</v>
      </c>
      <c r="C24" s="38"/>
      <c r="D24" s="10" t="s">
        <v>90</v>
      </c>
      <c r="E24" s="80">
        <v>7.7000000000000002E-3</v>
      </c>
      <c r="F24" s="10">
        <f>MATCH($D24,FAC_TOTALS_APTA!$A$2:$BO$2,)</f>
        <v>22</v>
      </c>
      <c r="G24" s="45">
        <f>VLOOKUP(G11,FAC_TOTALS_APTA!$A$4:$BO$120,$F24,FALSE)</f>
        <v>0.38139294902332399</v>
      </c>
      <c r="H24" s="45">
        <f>VLOOKUP(H11,FAC_TOTALS_APTA!$A$4:$BO$120,$F24,FALSE)</f>
        <v>1</v>
      </c>
      <c r="I24" s="41">
        <f t="shared" si="1"/>
        <v>1.6219677174442082</v>
      </c>
      <c r="J24" s="42" t="str">
        <f t="shared" si="2"/>
        <v/>
      </c>
      <c r="K24" s="42" t="str">
        <f t="shared" si="3"/>
        <v>BIKE_SHARE_FAC</v>
      </c>
      <c r="L24" s="10">
        <f>MATCH($K24,FAC_TOTALS_APTA!$A$2:$BM$2,)</f>
        <v>35</v>
      </c>
      <c r="M24" s="39">
        <f>IF(M11=0,0,VLOOKUP(M11,FAC_TOTALS_APTA!$A$4:$BO$120,$L24,FALSE))</f>
        <v>0</v>
      </c>
      <c r="N24" s="39">
        <f>IF(N11=0,0,VLOOKUP(N11,FAC_TOTALS_APTA!$A$4:$BO$120,$L24,FALSE))</f>
        <v>2997695.2920631301</v>
      </c>
      <c r="O24" s="39">
        <f>IF(O11=0,0,VLOOKUP(O11,FAC_TOTALS_APTA!$A$4:$BO$120,$L24,FALSE))</f>
        <v>3980422.2624488799</v>
      </c>
      <c r="P24" s="39">
        <f>IF(P11=0,0,VLOOKUP(P11,FAC_TOTALS_APTA!$A$4:$BO$120,$L24,FALSE))</f>
        <v>548827.13003603602</v>
      </c>
      <c r="Q24" s="39">
        <f>IF(Q11=0,0,VLOOKUP(Q11,FAC_TOTALS_APTA!$A$4:$BO$120,$L24,FALSE))</f>
        <v>0</v>
      </c>
      <c r="R24" s="39">
        <f>IF(R11=0,0,VLOOKUP(R11,FAC_TOTALS_APTA!$A$4:$BO$120,$L24,FALSE))</f>
        <v>66976.595390056798</v>
      </c>
      <c r="S24" s="39">
        <f>IF(S11=0,0,VLOOKUP(S11,FAC_TOTALS_APTA!$A$4:$BO$120,$L24,FALSE))</f>
        <v>0</v>
      </c>
      <c r="T24" s="39">
        <f>IF(T11=0,0,VLOOKUP(T11,FAC_TOTALS_APTA!$A$4:$BO$120,$L24,FALSE))</f>
        <v>0</v>
      </c>
      <c r="U24" s="39">
        <f>IF(U11=0,0,VLOOKUP(U11,FAC_TOTALS_APTA!$A$4:$BO$120,$L24,FALSE))</f>
        <v>0</v>
      </c>
      <c r="V24" s="39">
        <f>IF(V11=0,0,VLOOKUP(V11,FAC_TOTALS_APTA!$A$4:$BO$120,$L24,FALSE))</f>
        <v>0</v>
      </c>
      <c r="W24" s="39">
        <f>IF(W11=0,0,VLOOKUP(W11,FAC_TOTALS_APTA!$A$4:$BO$120,$L24,FALSE))</f>
        <v>0</v>
      </c>
      <c r="X24" s="39">
        <f>IF(X11=0,0,VLOOKUP(X11,FAC_TOTALS_APTA!$A$4:$BO$120,$L24,FALSE))</f>
        <v>0</v>
      </c>
      <c r="Y24" s="39">
        <f>IF(Y11=0,0,VLOOKUP(Y11,FAC_TOTALS_APTA!$A$4:$BO$120,$L24,FALSE))</f>
        <v>0</v>
      </c>
      <c r="Z24" s="39">
        <f>IF(Z11=0,0,VLOOKUP(Z11,FAC_TOTALS_APTA!$A$4:$BO$120,$L24,FALSE))</f>
        <v>0</v>
      </c>
      <c r="AA24" s="39">
        <f>IF(AA11=0,0,VLOOKUP(AA11,FAC_TOTALS_APTA!$A$4:$BO$120,$L24,FALSE))</f>
        <v>0</v>
      </c>
      <c r="AB24" s="39">
        <f>IF(AB11=0,0,VLOOKUP(AB11,FAC_TOTALS_APTA!$A$4:$BO$120,$L24,FALSE))</f>
        <v>0</v>
      </c>
      <c r="AC24" s="43">
        <f t="shared" si="4"/>
        <v>7593921.2799381036</v>
      </c>
      <c r="AD24" s="43">
        <f>AE24*G31</f>
        <v>7542836.749308344</v>
      </c>
      <c r="AE24" s="44">
        <f>AC24/G29</f>
        <v>4.9363287321856708E-3</v>
      </c>
      <c r="AF24" s="10"/>
    </row>
    <row r="25" spans="1:32" s="19" customFormat="1" x14ac:dyDescent="0.25">
      <c r="A25" s="10"/>
      <c r="B25" s="14" t="s">
        <v>99</v>
      </c>
      <c r="C25" s="37"/>
      <c r="D25" s="11" t="s">
        <v>91</v>
      </c>
      <c r="E25" s="81">
        <v>-3.6999999999999998E-2</v>
      </c>
      <c r="F25" s="11">
        <f>MATCH($D25,FAC_TOTALS_APTA!$A$2:$BO$2,)</f>
        <v>23</v>
      </c>
      <c r="G25" s="48">
        <f>VLOOKUP(G11,FAC_TOTALS_APTA!$A$4:$BO$120,$F25,FALSE)</f>
        <v>0</v>
      </c>
      <c r="H25" s="48">
        <f>VLOOKUP(H11,FAC_TOTALS_APTA!$A$4:$BO$120,$F25,FALSE)</f>
        <v>0.68080507073557395</v>
      </c>
      <c r="I25" s="49" t="str">
        <f t="shared" si="1"/>
        <v>-</v>
      </c>
      <c r="J25" s="50" t="str">
        <f t="shared" si="2"/>
        <v/>
      </c>
      <c r="K25" s="50" t="str">
        <f t="shared" si="3"/>
        <v>scooter_flag_FAC</v>
      </c>
      <c r="L25" s="11">
        <f>MATCH($K25,FAC_TOTALS_APTA!$A$2:$BM$2,)</f>
        <v>36</v>
      </c>
      <c r="M25" s="51">
        <f>IF(M11=0,0,VLOOKUP(M11,FAC_TOTALS_APTA!$A$4:$BO$120,$L25,FALSE))</f>
        <v>0</v>
      </c>
      <c r="N25" s="51">
        <f>IF(N11=0,0,VLOOKUP(N11,FAC_TOTALS_APTA!$A$4:$BO$120,$L25,FALSE))</f>
        <v>0</v>
      </c>
      <c r="O25" s="51">
        <f>IF(O11=0,0,VLOOKUP(O11,FAC_TOTALS_APTA!$A$4:$BO$120,$L25,FALSE))</f>
        <v>0</v>
      </c>
      <c r="P25" s="51">
        <f>IF(P11=0,0,VLOOKUP(P11,FAC_TOTALS_APTA!$A$4:$BO$120,$L25,FALSE))</f>
        <v>0</v>
      </c>
      <c r="Q25" s="51">
        <f>IF(Q11=0,0,VLOOKUP(Q11,FAC_TOTALS_APTA!$A$4:$BO$120,$L25,FALSE))</f>
        <v>0</v>
      </c>
      <c r="R25" s="51">
        <f>IF(R11=0,0,VLOOKUP(R11,FAC_TOTALS_APTA!$A$4:$BO$120,$L25,FALSE))</f>
        <v>-36871690.092924103</v>
      </c>
      <c r="S25" s="51">
        <f>IF(S11=0,0,VLOOKUP(S11,FAC_TOTALS_APTA!$A$4:$BO$120,$L25,FALSE))</f>
        <v>0</v>
      </c>
      <c r="T25" s="51">
        <f>IF(T11=0,0,VLOOKUP(T11,FAC_TOTALS_APTA!$A$4:$BO$120,$L25,FALSE))</f>
        <v>0</v>
      </c>
      <c r="U25" s="51">
        <f>IF(U11=0,0,VLOOKUP(U11,FAC_TOTALS_APTA!$A$4:$BO$120,$L25,FALSE))</f>
        <v>0</v>
      </c>
      <c r="V25" s="51">
        <f>IF(V11=0,0,VLOOKUP(V11,FAC_TOTALS_APTA!$A$4:$BO$120,$L25,FALSE))</f>
        <v>0</v>
      </c>
      <c r="W25" s="51">
        <f>IF(W11=0,0,VLOOKUP(W11,FAC_TOTALS_APTA!$A$4:$BO$120,$L25,FALSE))</f>
        <v>0</v>
      </c>
      <c r="X25" s="51">
        <f>IF(X11=0,0,VLOOKUP(X11,FAC_TOTALS_APTA!$A$4:$BO$120,$L25,FALSE))</f>
        <v>0</v>
      </c>
      <c r="Y25" s="51">
        <f>IF(Y11=0,0,VLOOKUP(Y11,FAC_TOTALS_APTA!$A$4:$BO$120,$L25,FALSE))</f>
        <v>0</v>
      </c>
      <c r="Z25" s="51">
        <f>IF(Z11=0,0,VLOOKUP(Z11,FAC_TOTALS_APTA!$A$4:$BO$120,$L25,FALSE))</f>
        <v>0</v>
      </c>
      <c r="AA25" s="51">
        <f>IF(AA11=0,0,VLOOKUP(AA11,FAC_TOTALS_APTA!$A$4:$BO$120,$L25,FALSE))</f>
        <v>0</v>
      </c>
      <c r="AB25" s="51">
        <f>IF(AB11=0,0,VLOOKUP(AB11,FAC_TOTALS_APTA!$A$4:$BO$120,$L25,FALSE))</f>
        <v>0</v>
      </c>
      <c r="AC25" s="52">
        <f t="shared" si="4"/>
        <v>-36871690.092924103</v>
      </c>
      <c r="AD25" s="52">
        <f>AE25*G31</f>
        <v>-36623653.154893279</v>
      </c>
      <c r="AE25" s="53">
        <f>AC25/G29</f>
        <v>-2.3967957594028488E-2</v>
      </c>
      <c r="AF25" s="10"/>
    </row>
    <row r="26" spans="1:32" s="19" customFormat="1" x14ac:dyDescent="0.25">
      <c r="A26" s="10"/>
      <c r="B26" s="54" t="s">
        <v>107</v>
      </c>
      <c r="C26" s="55"/>
      <c r="D26" s="54" t="s">
        <v>94</v>
      </c>
      <c r="E26" s="56"/>
      <c r="F26" s="57"/>
      <c r="G26" s="58"/>
      <c r="H26" s="58"/>
      <c r="I26" s="59"/>
      <c r="J26" s="60"/>
      <c r="K26" s="60" t="str">
        <f t="shared" ref="K26" si="5">CONCATENATE(D26,J26,"_FAC")</f>
        <v>New_Reporter_FAC</v>
      </c>
      <c r="L26" s="57">
        <f>MATCH($K26,FAC_TOTALS_APTA!$A$2:$BM$2,)</f>
        <v>40</v>
      </c>
      <c r="M26" s="58">
        <f>IF(M11=0,0,VLOOKUP(M11,FAC_TOTALS_APTA!$A$4:$BO$120,$L26,FALSE))</f>
        <v>0</v>
      </c>
      <c r="N26" s="58">
        <f>IF(N11=0,0,VLOOKUP(N11,FAC_TOTALS_APTA!$A$4:$BO$120,$L26,FALSE))</f>
        <v>26347235.169999901</v>
      </c>
      <c r="O26" s="58">
        <f>IF(O11=0,0,VLOOKUP(O11,FAC_TOTALS_APTA!$A$4:$BO$120,$L26,FALSE))</f>
        <v>0</v>
      </c>
      <c r="P26" s="58">
        <f>IF(P11=0,0,VLOOKUP(P11,FAC_TOTALS_APTA!$A$4:$BO$120,$L26,FALSE))</f>
        <v>0</v>
      </c>
      <c r="Q26" s="58">
        <f>IF(Q11=0,0,VLOOKUP(Q11,FAC_TOTALS_APTA!$A$4:$BO$120,$L26,FALSE))</f>
        <v>0</v>
      </c>
      <c r="R26" s="58">
        <f>IF(R11=0,0,VLOOKUP(R11,FAC_TOTALS_APTA!$A$4:$BO$120,$L26,FALSE))</f>
        <v>0</v>
      </c>
      <c r="S26" s="58">
        <f>IF(S11=0,0,VLOOKUP(S11,FAC_TOTALS_APTA!$A$4:$BO$120,$L26,FALSE))</f>
        <v>0</v>
      </c>
      <c r="T26" s="58">
        <f>IF(T11=0,0,VLOOKUP(T11,FAC_TOTALS_APTA!$A$4:$BO$120,$L26,FALSE))</f>
        <v>0</v>
      </c>
      <c r="U26" s="58">
        <f>IF(U11=0,0,VLOOKUP(U11,FAC_TOTALS_APTA!$A$4:$BO$120,$L26,FALSE))</f>
        <v>0</v>
      </c>
      <c r="V26" s="58">
        <f>IF(V11=0,0,VLOOKUP(V11,FAC_TOTALS_APTA!$A$4:$BO$120,$L26,FALSE))</f>
        <v>0</v>
      </c>
      <c r="W26" s="58">
        <f>IF(W11=0,0,VLOOKUP(W11,FAC_TOTALS_APTA!$A$4:$BO$120,$L26,FALSE))</f>
        <v>0</v>
      </c>
      <c r="X26" s="58">
        <f>IF(X11=0,0,VLOOKUP(X11,FAC_TOTALS_APTA!$A$4:$BO$120,$L26,FALSE))</f>
        <v>0</v>
      </c>
      <c r="Y26" s="58">
        <f>IF(Y11=0,0,VLOOKUP(Y11,FAC_TOTALS_APTA!$A$4:$BO$120,$L26,FALSE))</f>
        <v>0</v>
      </c>
      <c r="Z26" s="58">
        <f>IF(Z11=0,0,VLOOKUP(Z11,FAC_TOTALS_APTA!$A$4:$BO$120,$L26,FALSE))</f>
        <v>0</v>
      </c>
      <c r="AA26" s="58">
        <f>IF(AA11=0,0,VLOOKUP(AA11,FAC_TOTALS_APTA!$A$4:$BO$120,$L26,FALSE))</f>
        <v>0</v>
      </c>
      <c r="AB26" s="58">
        <f>IF(AB11=0,0,VLOOKUP(AB11,FAC_TOTALS_APTA!$A$4:$BO$120,$L26,FALSE))</f>
        <v>0</v>
      </c>
      <c r="AC26" s="61">
        <f>SUM(M26:AB26)</f>
        <v>26347235.169999901</v>
      </c>
      <c r="AD26" s="61">
        <f>AC26</f>
        <v>26347235.169999901</v>
      </c>
      <c r="AE26" s="62">
        <f>AC26/G31</f>
        <v>1.7242665896918599E-2</v>
      </c>
      <c r="AF26" s="10"/>
    </row>
    <row r="27" spans="1:32" s="19" customFormat="1" hidden="1" x14ac:dyDescent="0.25">
      <c r="A27" s="10"/>
      <c r="B27" s="35"/>
      <c r="C27" s="10"/>
      <c r="D27" s="10"/>
      <c r="E27" s="10"/>
      <c r="F27" s="10"/>
      <c r="G27" s="10"/>
      <c r="H27" s="10"/>
      <c r="I27" s="63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43"/>
      <c r="AE27" s="10"/>
      <c r="AF27" s="10"/>
    </row>
    <row r="28" spans="1:32" s="19" customFormat="1" x14ac:dyDescent="0.25">
      <c r="A28" s="10"/>
      <c r="B28" s="35" t="s">
        <v>58</v>
      </c>
      <c r="C28" s="38"/>
      <c r="D28" s="10"/>
      <c r="E28" s="40"/>
      <c r="F28" s="10"/>
      <c r="G28" s="39"/>
      <c r="H28" s="39"/>
      <c r="I28" s="41"/>
      <c r="J28" s="42"/>
      <c r="K28" s="50"/>
      <c r="L28" s="11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43">
        <f>SUM(AC13:AC26)</f>
        <v>-1568895.8369117938</v>
      </c>
      <c r="AD28" s="43">
        <f>SUM(AD13:AD26)</f>
        <v>-1381103.206870392</v>
      </c>
      <c r="AE28" s="44">
        <f>AC28/G31</f>
        <v>-1.0267470787120412E-3</v>
      </c>
      <c r="AF28" s="10"/>
    </row>
    <row r="29" spans="1:32" s="19" customFormat="1" hidden="1" x14ac:dyDescent="0.25">
      <c r="A29" s="10"/>
      <c r="B29" s="12" t="s">
        <v>30</v>
      </c>
      <c r="C29" s="64"/>
      <c r="D29" s="13" t="s">
        <v>7</v>
      </c>
      <c r="E29" s="65"/>
      <c r="F29" s="13">
        <f>MATCH($D29,FAC_TOTALS_APTA!$A$2:$BM$2,)</f>
        <v>9</v>
      </c>
      <c r="G29" s="66">
        <f>VLOOKUP(G11,FAC_TOTALS_APTA!$A$4:$BO$120,$F29,FALSE)</f>
        <v>1538374304.4551499</v>
      </c>
      <c r="H29" s="66">
        <f>VLOOKUP(H11,FAC_TOTALS_APTA!$A$4:$BM$120,$F29,FALSE)</f>
        <v>1538897751.8164001</v>
      </c>
      <c r="I29" s="67">
        <f t="shared" ref="I29:I31" si="6">H29/G29-1</f>
        <v>3.4026007827492322E-4</v>
      </c>
      <c r="J29" s="68"/>
      <c r="K29" s="50"/>
      <c r="L29" s="11"/>
      <c r="M29" s="69">
        <f t="shared" ref="M29:AB29" si="7">SUM(M13:M19)</f>
        <v>-15316961.939916875</v>
      </c>
      <c r="N29" s="69">
        <f t="shared" si="7"/>
        <v>23590433.095931403</v>
      </c>
      <c r="O29" s="69">
        <f t="shared" si="7"/>
        <v>-82529372.85461618</v>
      </c>
      <c r="P29" s="69">
        <f t="shared" si="7"/>
        <v>-18909392.407106146</v>
      </c>
      <c r="Q29" s="69">
        <f t="shared" si="7"/>
        <v>49537861.184705332</v>
      </c>
      <c r="R29" s="69">
        <f t="shared" si="7"/>
        <v>35828735.220327593</v>
      </c>
      <c r="S29" s="69">
        <f t="shared" si="7"/>
        <v>0</v>
      </c>
      <c r="T29" s="69">
        <f t="shared" si="7"/>
        <v>0</v>
      </c>
      <c r="U29" s="69">
        <f t="shared" si="7"/>
        <v>0</v>
      </c>
      <c r="V29" s="69">
        <f t="shared" si="7"/>
        <v>0</v>
      </c>
      <c r="W29" s="69">
        <f t="shared" si="7"/>
        <v>0</v>
      </c>
      <c r="X29" s="69">
        <f t="shared" si="7"/>
        <v>0</v>
      </c>
      <c r="Y29" s="69">
        <f t="shared" si="7"/>
        <v>0</v>
      </c>
      <c r="Z29" s="69">
        <f t="shared" si="7"/>
        <v>0</v>
      </c>
      <c r="AA29" s="69">
        <f t="shared" si="7"/>
        <v>0</v>
      </c>
      <c r="AB29" s="69">
        <f t="shared" si="7"/>
        <v>0</v>
      </c>
      <c r="AC29" s="70"/>
      <c r="AD29" s="70"/>
      <c r="AE29" s="71"/>
      <c r="AF29" s="10"/>
    </row>
    <row r="30" spans="1:32" s="19" customFormat="1" ht="13.5" thickBot="1" x14ac:dyDescent="0.3">
      <c r="A30" s="10"/>
      <c r="B30" s="14" t="s">
        <v>61</v>
      </c>
      <c r="C30" s="37"/>
      <c r="D30" s="11"/>
      <c r="E30" s="47"/>
      <c r="F30" s="11"/>
      <c r="G30" s="51"/>
      <c r="H30" s="51"/>
      <c r="I30" s="49"/>
      <c r="J30" s="50"/>
      <c r="K30" s="50"/>
      <c r="L30" s="11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52">
        <f>AC31-AC28</f>
        <v>-43311905.835088134</v>
      </c>
      <c r="AD30" s="52"/>
      <c r="AE30" s="53">
        <f>AE31-AE28</f>
        <v>-2.8345012934168402E-2</v>
      </c>
      <c r="AF30" s="10"/>
    </row>
    <row r="31" spans="1:32" ht="13.5" hidden="1" thickBot="1" x14ac:dyDescent="0.3">
      <c r="B31" s="15" t="s">
        <v>103</v>
      </c>
      <c r="C31" s="33"/>
      <c r="D31" s="33" t="s">
        <v>5</v>
      </c>
      <c r="E31" s="33"/>
      <c r="F31" s="33">
        <f>MATCH($D31,FAC_TOTALS_APTA!$A$2:$BM$2,)</f>
        <v>7</v>
      </c>
      <c r="G31" s="73">
        <f>VLOOKUP(G11,FAC_TOTALS_APTA!$A$4:$BM$120,$F31,FALSE)</f>
        <v>1528025615.5</v>
      </c>
      <c r="H31" s="73">
        <f>VLOOKUP(H11,FAC_TOTALS_APTA!$A$4:$BM$120,$F31,FALSE)</f>
        <v>1483144813.8280001</v>
      </c>
      <c r="I31" s="74">
        <f t="shared" si="6"/>
        <v>-2.9371760012880443E-2</v>
      </c>
      <c r="J31" s="75"/>
      <c r="K31" s="75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76">
        <f>H31-G31</f>
        <v>-44880801.671999931</v>
      </c>
      <c r="AD31" s="76"/>
      <c r="AE31" s="77">
        <f>I31</f>
        <v>-2.9371760012880443E-2</v>
      </c>
    </row>
    <row r="32" spans="1:32" ht="14.25" thickTop="1" thickBot="1" x14ac:dyDescent="0.3">
      <c r="B32" s="140" t="s">
        <v>110</v>
      </c>
      <c r="C32" s="141"/>
      <c r="D32" s="141"/>
      <c r="E32" s="142"/>
      <c r="F32" s="141"/>
      <c r="G32" s="143"/>
      <c r="H32" s="143"/>
      <c r="I32" s="144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5">
        <f>AE31</f>
        <v>-2.9371760012880443E-2</v>
      </c>
    </row>
    <row r="33" spans="1:32" ht="13.5" thickTop="1" x14ac:dyDescent="0.25"/>
    <row r="35" spans="1:32" x14ac:dyDescent="0.25">
      <c r="B35" s="21" t="s">
        <v>56</v>
      </c>
      <c r="C35" s="22"/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2" x14ac:dyDescent="0.25">
      <c r="B36" s="25" t="s">
        <v>23</v>
      </c>
      <c r="C36" s="26" t="s">
        <v>24</v>
      </c>
      <c r="D36" s="16"/>
      <c r="E36" s="10"/>
      <c r="F36" s="16"/>
      <c r="G36" s="16"/>
      <c r="H36" s="16"/>
      <c r="I36" s="27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2" x14ac:dyDescent="0.25">
      <c r="B37" s="25"/>
      <c r="C37" s="26"/>
      <c r="D37" s="16"/>
      <c r="E37" s="10"/>
      <c r="F37" s="16"/>
      <c r="G37" s="16"/>
      <c r="H37" s="16"/>
      <c r="I37" s="27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2" x14ac:dyDescent="0.25">
      <c r="B38" s="28" t="s">
        <v>22</v>
      </c>
      <c r="C38" s="29">
        <v>1</v>
      </c>
      <c r="D38" s="16"/>
      <c r="E38" s="10"/>
      <c r="F38" s="16"/>
      <c r="G38" s="16"/>
      <c r="H38" s="16"/>
      <c r="I38" s="27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2" ht="13.5" thickBot="1" x14ac:dyDescent="0.3">
      <c r="B39" s="30" t="s">
        <v>80</v>
      </c>
      <c r="C39" s="31">
        <v>2</v>
      </c>
      <c r="D39" s="32"/>
      <c r="E39" s="33"/>
      <c r="F39" s="32"/>
      <c r="G39" s="32"/>
      <c r="H39" s="32"/>
      <c r="I39" s="34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2" ht="13.5" thickTop="1" x14ac:dyDescent="0.25">
      <c r="B40" s="35"/>
      <c r="C40" s="10"/>
      <c r="D40" s="10"/>
      <c r="E40" s="10"/>
      <c r="F40" s="10"/>
      <c r="G40" s="167" t="s">
        <v>104</v>
      </c>
      <c r="H40" s="167"/>
      <c r="I40" s="16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167" t="s">
        <v>111</v>
      </c>
      <c r="AD40" s="167"/>
      <c r="AE40" s="167"/>
    </row>
    <row r="41" spans="1:32" x14ac:dyDescent="0.25">
      <c r="B41" s="14" t="s">
        <v>25</v>
      </c>
      <c r="C41" s="37" t="s">
        <v>26</v>
      </c>
      <c r="D41" s="11" t="s">
        <v>27</v>
      </c>
      <c r="E41" s="11" t="s">
        <v>57</v>
      </c>
      <c r="F41" s="11"/>
      <c r="G41" s="37">
        <f>$C$1</f>
        <v>2012</v>
      </c>
      <c r="H41" s="37">
        <f>$C$2</f>
        <v>2018</v>
      </c>
      <c r="I41" s="37" t="s">
        <v>53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 t="s">
        <v>109</v>
      </c>
      <c r="AD41" s="37" t="s">
        <v>55</v>
      </c>
      <c r="AE41" s="37" t="s">
        <v>53</v>
      </c>
    </row>
    <row r="42" spans="1:32" hidden="1" x14ac:dyDescent="0.25">
      <c r="B42" s="35"/>
      <c r="C42" s="38"/>
      <c r="D42" s="10"/>
      <c r="E42" s="10"/>
      <c r="F42" s="10"/>
      <c r="G42" s="10"/>
      <c r="H42" s="10"/>
      <c r="I42" s="38"/>
      <c r="J42" s="10"/>
      <c r="K42" s="10"/>
      <c r="L42" s="10"/>
      <c r="M42" s="10">
        <v>1</v>
      </c>
      <c r="N42" s="10">
        <v>2</v>
      </c>
      <c r="O42" s="10">
        <v>3</v>
      </c>
      <c r="P42" s="10">
        <v>4</v>
      </c>
      <c r="Q42" s="10">
        <v>5</v>
      </c>
      <c r="R42" s="10">
        <v>6</v>
      </c>
      <c r="S42" s="10">
        <v>7</v>
      </c>
      <c r="T42" s="10">
        <v>8</v>
      </c>
      <c r="U42" s="10">
        <v>9</v>
      </c>
      <c r="V42" s="10">
        <v>10</v>
      </c>
      <c r="W42" s="10">
        <v>11</v>
      </c>
      <c r="X42" s="10">
        <v>12</v>
      </c>
      <c r="Y42" s="10">
        <v>13</v>
      </c>
      <c r="Z42" s="10">
        <v>14</v>
      </c>
      <c r="AA42" s="10">
        <v>15</v>
      </c>
      <c r="AB42" s="10">
        <v>16</v>
      </c>
      <c r="AC42" s="10"/>
      <c r="AD42" s="10"/>
      <c r="AE42" s="10"/>
    </row>
    <row r="43" spans="1:32" hidden="1" x14ac:dyDescent="0.25">
      <c r="B43" s="35"/>
      <c r="C43" s="38"/>
      <c r="D43" s="10"/>
      <c r="E43" s="10"/>
      <c r="F43" s="10"/>
      <c r="G43" s="10" t="str">
        <f>CONCATENATE($C38,"_",$C39,"_",G41)</f>
        <v>1_2_2012</v>
      </c>
      <c r="H43" s="10" t="str">
        <f>CONCATENATE($C38,"_",$C39,"_",H41)</f>
        <v>1_2_2018</v>
      </c>
      <c r="I43" s="38"/>
      <c r="J43" s="10"/>
      <c r="K43" s="10"/>
      <c r="L43" s="10"/>
      <c r="M43" s="10" t="str">
        <f>IF($G41+M42&gt;$H41,0,CONCATENATE($C38,"_",$C39,"_",$G41+M42))</f>
        <v>1_2_2013</v>
      </c>
      <c r="N43" s="10" t="str">
        <f t="shared" ref="N43:AB43" si="8">IF($G41+N42&gt;$H41,0,CONCATENATE($C38,"_",$C39,"_",$G41+N42))</f>
        <v>1_2_2014</v>
      </c>
      <c r="O43" s="10" t="str">
        <f t="shared" si="8"/>
        <v>1_2_2015</v>
      </c>
      <c r="P43" s="10" t="str">
        <f t="shared" si="8"/>
        <v>1_2_2016</v>
      </c>
      <c r="Q43" s="10" t="str">
        <f t="shared" si="8"/>
        <v>1_2_2017</v>
      </c>
      <c r="R43" s="10" t="str">
        <f t="shared" si="8"/>
        <v>1_2_2018</v>
      </c>
      <c r="S43" s="10">
        <f t="shared" si="8"/>
        <v>0</v>
      </c>
      <c r="T43" s="10">
        <f t="shared" si="8"/>
        <v>0</v>
      </c>
      <c r="U43" s="10">
        <f t="shared" si="8"/>
        <v>0</v>
      </c>
      <c r="V43" s="10">
        <f t="shared" si="8"/>
        <v>0</v>
      </c>
      <c r="W43" s="10">
        <f t="shared" si="8"/>
        <v>0</v>
      </c>
      <c r="X43" s="10">
        <f t="shared" si="8"/>
        <v>0</v>
      </c>
      <c r="Y43" s="10">
        <f t="shared" si="8"/>
        <v>0</v>
      </c>
      <c r="Z43" s="10">
        <f t="shared" si="8"/>
        <v>0</v>
      </c>
      <c r="AA43" s="10">
        <f t="shared" si="8"/>
        <v>0</v>
      </c>
      <c r="AB43" s="10">
        <f t="shared" si="8"/>
        <v>0</v>
      </c>
      <c r="AC43" s="10"/>
      <c r="AD43" s="10"/>
      <c r="AE43" s="10"/>
    </row>
    <row r="44" spans="1:32" hidden="1" x14ac:dyDescent="0.25">
      <c r="B44" s="35"/>
      <c r="C44" s="38"/>
      <c r="D44" s="10"/>
      <c r="E44" s="10"/>
      <c r="F44" s="10" t="s">
        <v>54</v>
      </c>
      <c r="G44" s="39"/>
      <c r="H44" s="39"/>
      <c r="I44" s="38"/>
      <c r="J44" s="10"/>
      <c r="K44" s="10"/>
      <c r="L44" s="10" t="s">
        <v>54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2" hidden="1" x14ac:dyDescent="0.25">
      <c r="B45" s="35" t="s">
        <v>78</v>
      </c>
      <c r="C45" s="38" t="s">
        <v>28</v>
      </c>
      <c r="D45" s="10" t="s">
        <v>120</v>
      </c>
      <c r="E45" s="80">
        <v>0.86939999999999995</v>
      </c>
      <c r="F45" s="10">
        <f>MATCH($D45,FAC_TOTALS_APTA!$A$2:$BO$2,)</f>
        <v>11</v>
      </c>
      <c r="G45" s="39">
        <f>VLOOKUP(G43,FAC_TOTALS_APTA!$A$4:$BO$120,$F45,FALSE)</f>
        <v>0</v>
      </c>
      <c r="H45" s="39">
        <f>VLOOKUP(H43,FAC_TOTALS_APTA!$A$4:$BO$120,$F45,FALSE)</f>
        <v>0</v>
      </c>
      <c r="I45" s="41" t="str">
        <f>IFERROR(H45/G45-1,"-")</f>
        <v>-</v>
      </c>
      <c r="J45" s="42" t="str">
        <f>IF(C45="Log","_log","")</f>
        <v>_log</v>
      </c>
      <c r="K45" s="42" t="str">
        <f>CONCATENATE(D45,J45,"_FAC")</f>
        <v>VRM_ADJ_BUS_log_FAC</v>
      </c>
      <c r="L45" s="10">
        <f>MATCH($K45,FAC_TOTALS_APTA!$A$2:$BM$2,)</f>
        <v>24</v>
      </c>
      <c r="M45" s="39">
        <f>IF(M43=0,0,VLOOKUP(M43,FAC_TOTALS_APTA!$A$4:$BO$120,$L45,FALSE))</f>
        <v>0</v>
      </c>
      <c r="N45" s="39">
        <f>IF(N43=0,0,VLOOKUP(N43,FAC_TOTALS_APTA!$A$4:$BO$120,$L45,FALSE))</f>
        <v>0</v>
      </c>
      <c r="O45" s="39">
        <f>IF(O43=0,0,VLOOKUP(O43,FAC_TOTALS_APTA!$A$4:$BO$120,$L45,FALSE))</f>
        <v>0</v>
      </c>
      <c r="P45" s="39">
        <f>IF(P43=0,0,VLOOKUP(P43,FAC_TOTALS_APTA!$A$4:$BO$120,$L45,FALSE))</f>
        <v>0</v>
      </c>
      <c r="Q45" s="39">
        <f>IF(Q43=0,0,VLOOKUP(Q43,FAC_TOTALS_APTA!$A$4:$BO$120,$L45,FALSE))</f>
        <v>0</v>
      </c>
      <c r="R45" s="39">
        <f>IF(R43=0,0,VLOOKUP(R43,FAC_TOTALS_APTA!$A$4:$BO$120,$L45,FALSE))</f>
        <v>0</v>
      </c>
      <c r="S45" s="39">
        <f>IF(S43=0,0,VLOOKUP(S43,FAC_TOTALS_APTA!$A$4:$BO$120,$L45,FALSE))</f>
        <v>0</v>
      </c>
      <c r="T45" s="39">
        <f>IF(T43=0,0,VLOOKUP(T43,FAC_TOTALS_APTA!$A$4:$BO$120,$L45,FALSE))</f>
        <v>0</v>
      </c>
      <c r="U45" s="39">
        <f>IF(U43=0,0,VLOOKUP(U43,FAC_TOTALS_APTA!$A$4:$BO$120,$L45,FALSE))</f>
        <v>0</v>
      </c>
      <c r="V45" s="39">
        <f>IF(V43=0,0,VLOOKUP(V43,FAC_TOTALS_APTA!$A$4:$BO$120,$L45,FALSE))</f>
        <v>0</v>
      </c>
      <c r="W45" s="39">
        <f>IF(W43=0,0,VLOOKUP(W43,FAC_TOTALS_APTA!$A$4:$BO$120,$L45,FALSE))</f>
        <v>0</v>
      </c>
      <c r="X45" s="39">
        <f>IF(X43=0,0,VLOOKUP(X43,FAC_TOTALS_APTA!$A$4:$BO$120,$L45,FALSE))</f>
        <v>0</v>
      </c>
      <c r="Y45" s="39">
        <f>IF(Y43=0,0,VLOOKUP(Y43,FAC_TOTALS_APTA!$A$4:$BO$120,$L45,FALSE))</f>
        <v>0</v>
      </c>
      <c r="Z45" s="39">
        <f>IF(Z43=0,0,VLOOKUP(Z43,FAC_TOTALS_APTA!$A$4:$BO$120,$L45,FALSE))</f>
        <v>0</v>
      </c>
      <c r="AA45" s="39">
        <f>IF(AA43=0,0,VLOOKUP(AA43,FAC_TOTALS_APTA!$A$4:$BO$120,$L45,FALSE))</f>
        <v>0</v>
      </c>
      <c r="AB45" s="39">
        <f>IF(AB43=0,0,VLOOKUP(AB43,FAC_TOTALS_APTA!$A$4:$BO$120,$L45,FALSE))</f>
        <v>0</v>
      </c>
      <c r="AC45" s="43">
        <f>SUM(M45:AB45)</f>
        <v>0</v>
      </c>
      <c r="AD45" s="43">
        <f>AE45*G63</f>
        <v>0</v>
      </c>
      <c r="AE45" s="44">
        <f>AC45/G61</f>
        <v>0</v>
      </c>
    </row>
    <row r="46" spans="1:32" s="19" customFormat="1" x14ac:dyDescent="0.25">
      <c r="A46" s="10"/>
      <c r="B46" s="35" t="s">
        <v>78</v>
      </c>
      <c r="C46" s="38" t="s">
        <v>28</v>
      </c>
      <c r="D46" s="10" t="s">
        <v>121</v>
      </c>
      <c r="E46" s="80">
        <v>0.50180000000000002</v>
      </c>
      <c r="F46" s="10">
        <f>MATCH($D46,FAC_TOTALS_APTA!$A$2:$BO$2,)</f>
        <v>12</v>
      </c>
      <c r="G46" s="39">
        <f>VLOOKUP(G43,FAC_TOTALS_APTA!$A$4:$BO$120,$F46,FALSE)</f>
        <v>3724118.08017558</v>
      </c>
      <c r="H46" s="39">
        <f>VLOOKUP(H43,FAC_TOTALS_APTA!$A$4:$BO$120,$F46,FALSE)</f>
        <v>4488032.9179067696</v>
      </c>
      <c r="I46" s="41">
        <f>IFERROR(H46/G46-1,"-")</f>
        <v>0.20512637389176813</v>
      </c>
      <c r="J46" s="42" t="str">
        <f>IF(C46="Log","_log","")</f>
        <v>_log</v>
      </c>
      <c r="K46" s="42" t="str">
        <f>CONCATENATE(D46,J46,"_FAC")</f>
        <v>VRM_ADJ_RAIL_log_FAC</v>
      </c>
      <c r="L46" s="10">
        <f>MATCH($K46,FAC_TOTALS_APTA!$A$2:$BM$2,)</f>
        <v>25</v>
      </c>
      <c r="M46" s="39">
        <f>IF(M43=0,0,VLOOKUP(M43,FAC_TOTALS_APTA!$A$4:$BO$120,$L46,FALSE))</f>
        <v>5300356.9991056304</v>
      </c>
      <c r="N46" s="39">
        <f>IF(N43=0,0,VLOOKUP(N43,FAC_TOTALS_APTA!$A$4:$BO$120,$L46,FALSE))</f>
        <v>1231443.3655777799</v>
      </c>
      <c r="O46" s="39">
        <f>IF(O43=0,0,VLOOKUP(O43,FAC_TOTALS_APTA!$A$4:$BO$120,$L46,FALSE))</f>
        <v>752982.33852656104</v>
      </c>
      <c r="P46" s="39">
        <f>IF(P43=0,0,VLOOKUP(P43,FAC_TOTALS_APTA!$A$4:$BO$120,$L46,FALSE))</f>
        <v>1421289.7815519699</v>
      </c>
      <c r="Q46" s="39">
        <f>IF(Q43=0,0,VLOOKUP(Q43,FAC_TOTALS_APTA!$A$4:$BO$120,$L46,FALSE))</f>
        <v>320598.73357750801</v>
      </c>
      <c r="R46" s="39">
        <f>IF(R43=0,0,VLOOKUP(R43,FAC_TOTALS_APTA!$A$4:$BO$120,$L46,FALSE))</f>
        <v>1593961.90058244</v>
      </c>
      <c r="S46" s="39">
        <f>IF(S43=0,0,VLOOKUP(S43,FAC_TOTALS_APTA!$A$4:$BO$120,$L46,FALSE))</f>
        <v>0</v>
      </c>
      <c r="T46" s="39">
        <f>IF(T43=0,0,VLOOKUP(T43,FAC_TOTALS_APTA!$A$4:$BO$120,$L46,FALSE))</f>
        <v>0</v>
      </c>
      <c r="U46" s="39">
        <f>IF(U43=0,0,VLOOKUP(U43,FAC_TOTALS_APTA!$A$4:$BO$120,$L46,FALSE))</f>
        <v>0</v>
      </c>
      <c r="V46" s="39">
        <f>IF(V43=0,0,VLOOKUP(V43,FAC_TOTALS_APTA!$A$4:$BO$120,$L46,FALSE))</f>
        <v>0</v>
      </c>
      <c r="W46" s="39">
        <f>IF(W43=0,0,VLOOKUP(W43,FAC_TOTALS_APTA!$A$4:$BO$120,$L46,FALSE))</f>
        <v>0</v>
      </c>
      <c r="X46" s="39">
        <f>IF(X43=0,0,VLOOKUP(X43,FAC_TOTALS_APTA!$A$4:$BO$120,$L46,FALSE))</f>
        <v>0</v>
      </c>
      <c r="Y46" s="39">
        <f>IF(Y43=0,0,VLOOKUP(Y43,FAC_TOTALS_APTA!$A$4:$BO$120,$L46,FALSE))</f>
        <v>0</v>
      </c>
      <c r="Z46" s="39">
        <f>IF(Z43=0,0,VLOOKUP(Z43,FAC_TOTALS_APTA!$A$4:$BO$120,$L46,FALSE))</f>
        <v>0</v>
      </c>
      <c r="AA46" s="39">
        <f>IF(AA43=0,0,VLOOKUP(AA43,FAC_TOTALS_APTA!$A$4:$BO$120,$L46,FALSE))</f>
        <v>0</v>
      </c>
      <c r="AB46" s="39">
        <f>IF(AB43=0,0,VLOOKUP(AB43,FAC_TOTALS_APTA!$A$4:$BO$120,$L46,FALSE))</f>
        <v>0</v>
      </c>
      <c r="AC46" s="43">
        <f>SUM(M46:AB46)</f>
        <v>10620633.118921889</v>
      </c>
      <c r="AD46" s="43">
        <f>AE46*G63</f>
        <v>10261684.511744943</v>
      </c>
      <c r="AE46" s="44">
        <f>AC46/G61</f>
        <v>0.12265818235330819</v>
      </c>
      <c r="AF46" s="10"/>
    </row>
    <row r="47" spans="1:32" x14ac:dyDescent="0.25">
      <c r="B47" s="35" t="s">
        <v>105</v>
      </c>
      <c r="C47" s="38" t="s">
        <v>28</v>
      </c>
      <c r="D47" s="10" t="s">
        <v>21</v>
      </c>
      <c r="E47" s="80">
        <v>-0.35909999999999997</v>
      </c>
      <c r="F47" s="10">
        <f>MATCH($D47,FAC_TOTALS_APTA!$A$2:$BO$2,)</f>
        <v>13</v>
      </c>
      <c r="G47" s="79">
        <f>VLOOKUP(G43,FAC_TOTALS_APTA!$A$4:$BO$120,$F47,FALSE)</f>
        <v>1.1123296497078301</v>
      </c>
      <c r="H47" s="79">
        <f>VLOOKUP(H43,FAC_TOTALS_APTA!$A$4:$BO$120,$F47,FALSE)</f>
        <v>1.20011348171431</v>
      </c>
      <c r="I47" s="41">
        <f t="shared" ref="I47:I57" si="9">IFERROR(H47/G47-1,"-")</f>
        <v>7.8918899653117824E-2</v>
      </c>
      <c r="J47" s="42" t="str">
        <f t="shared" ref="J47:J57" si="10">IF(C47="Log","_log","")</f>
        <v>_log</v>
      </c>
      <c r="K47" s="42" t="str">
        <f t="shared" ref="K47:K57" si="11">CONCATENATE(D47,J47,"_FAC")</f>
        <v>FARE_per_UPT_2018_log_FAC</v>
      </c>
      <c r="L47" s="10">
        <f>MATCH($K47,FAC_TOTALS_APTA!$A$2:$BM$2,)</f>
        <v>26</v>
      </c>
      <c r="M47" s="39">
        <f>IF(M43=0,0,VLOOKUP(M43,FAC_TOTALS_APTA!$A$4:$BO$120,$L47,FALSE))</f>
        <v>-1068025.9134303399</v>
      </c>
      <c r="N47" s="39">
        <f>IF(N43=0,0,VLOOKUP(N43,FAC_TOTALS_APTA!$A$4:$BO$120,$L47,FALSE))</f>
        <v>64027.706487272902</v>
      </c>
      <c r="O47" s="39">
        <f>IF(O43=0,0,VLOOKUP(O43,FAC_TOTALS_APTA!$A$4:$BO$120,$L47,FALSE))</f>
        <v>-597221.74895505304</v>
      </c>
      <c r="P47" s="39">
        <f>IF(P43=0,0,VLOOKUP(P43,FAC_TOTALS_APTA!$A$4:$BO$120,$L47,FALSE))</f>
        <v>682235.99304892996</v>
      </c>
      <c r="Q47" s="39">
        <f>IF(Q43=0,0,VLOOKUP(Q43,FAC_TOTALS_APTA!$A$4:$BO$120,$L47,FALSE))</f>
        <v>-146813.41848360701</v>
      </c>
      <c r="R47" s="39">
        <f>IF(R43=0,0,VLOOKUP(R43,FAC_TOTALS_APTA!$A$4:$BO$120,$L47,FALSE))</f>
        <v>296785.87340658199</v>
      </c>
      <c r="S47" s="39">
        <f>IF(S43=0,0,VLOOKUP(S43,FAC_TOTALS_APTA!$A$4:$BO$120,$L47,FALSE))</f>
        <v>0</v>
      </c>
      <c r="T47" s="39">
        <f>IF(T43=0,0,VLOOKUP(T43,FAC_TOTALS_APTA!$A$4:$BO$120,$L47,FALSE))</f>
        <v>0</v>
      </c>
      <c r="U47" s="39">
        <f>IF(U43=0,0,VLOOKUP(U43,FAC_TOTALS_APTA!$A$4:$BO$120,$L47,FALSE))</f>
        <v>0</v>
      </c>
      <c r="V47" s="39">
        <f>IF(V43=0,0,VLOOKUP(V43,FAC_TOTALS_APTA!$A$4:$BO$120,$L47,FALSE))</f>
        <v>0</v>
      </c>
      <c r="W47" s="39">
        <f>IF(W43=0,0,VLOOKUP(W43,FAC_TOTALS_APTA!$A$4:$BO$120,$L47,FALSE))</f>
        <v>0</v>
      </c>
      <c r="X47" s="39">
        <f>IF(X43=0,0,VLOOKUP(X43,FAC_TOTALS_APTA!$A$4:$BO$120,$L47,FALSE))</f>
        <v>0</v>
      </c>
      <c r="Y47" s="39">
        <f>IF(Y43=0,0,VLOOKUP(Y43,FAC_TOTALS_APTA!$A$4:$BO$120,$L47,FALSE))</f>
        <v>0</v>
      </c>
      <c r="Z47" s="39">
        <f>IF(Z43=0,0,VLOOKUP(Z43,FAC_TOTALS_APTA!$A$4:$BO$120,$L47,FALSE))</f>
        <v>0</v>
      </c>
      <c r="AA47" s="39">
        <f>IF(AA43=0,0,VLOOKUP(AA43,FAC_TOTALS_APTA!$A$4:$BO$120,$L47,FALSE))</f>
        <v>0</v>
      </c>
      <c r="AB47" s="39">
        <f>IF(AB43=0,0,VLOOKUP(AB43,FAC_TOTALS_APTA!$A$4:$BO$120,$L47,FALSE))</f>
        <v>0</v>
      </c>
      <c r="AC47" s="43">
        <f t="shared" ref="AC47:AC57" si="12">SUM(M47:AB47)</f>
        <v>-769011.50792621495</v>
      </c>
      <c r="AD47" s="43">
        <f>AE47*G63</f>
        <v>-743021.00372723571</v>
      </c>
      <c r="AE47" s="44">
        <f>AC47/G61</f>
        <v>-8.8813494181391381E-3</v>
      </c>
    </row>
    <row r="48" spans="1:32" x14ac:dyDescent="0.25">
      <c r="B48" s="35" t="s">
        <v>101</v>
      </c>
      <c r="C48" s="38" t="s">
        <v>28</v>
      </c>
      <c r="D48" s="10" t="s">
        <v>10</v>
      </c>
      <c r="E48" s="80">
        <v>0.30969999999999998</v>
      </c>
      <c r="F48" s="10">
        <f>MATCH($D48,FAC_TOTALS_APTA!$A$2:$BO$2,)</f>
        <v>14</v>
      </c>
      <c r="G48" s="39">
        <f>VLOOKUP(G43,FAC_TOTALS_APTA!$A$4:$BO$120,$F48,FALSE)</f>
        <v>2866830.6490803501</v>
      </c>
      <c r="H48" s="39">
        <f>VLOOKUP(H43,FAC_TOTALS_APTA!$A$4:$BO$120,$F48,FALSE)</f>
        <v>3018712.6940689199</v>
      </c>
      <c r="I48" s="41">
        <f t="shared" si="9"/>
        <v>5.2979078145858338E-2</v>
      </c>
      <c r="J48" s="42" t="str">
        <f t="shared" si="10"/>
        <v>_log</v>
      </c>
      <c r="K48" s="42" t="str">
        <f t="shared" si="11"/>
        <v>POP_EMP_log_FAC</v>
      </c>
      <c r="L48" s="10">
        <f>MATCH($K48,FAC_TOTALS_APTA!$A$2:$BM$2,)</f>
        <v>27</v>
      </c>
      <c r="M48" s="39">
        <f>IF(M43=0,0,VLOOKUP(M43,FAC_TOTALS_APTA!$A$4:$BO$120,$L48,FALSE))</f>
        <v>339713.94775204302</v>
      </c>
      <c r="N48" s="39">
        <f>IF(N43=0,0,VLOOKUP(N43,FAC_TOTALS_APTA!$A$4:$BO$120,$L48,FALSE))</f>
        <v>284132.43451436399</v>
      </c>
      <c r="O48" s="39">
        <f>IF(O43=0,0,VLOOKUP(O43,FAC_TOTALS_APTA!$A$4:$BO$120,$L48,FALSE))</f>
        <v>319626.421211051</v>
      </c>
      <c r="P48" s="39">
        <f>IF(P43=0,0,VLOOKUP(P43,FAC_TOTALS_APTA!$A$4:$BO$120,$L48,FALSE))</f>
        <v>269039.30689739197</v>
      </c>
      <c r="Q48" s="39">
        <f>IF(Q43=0,0,VLOOKUP(Q43,FAC_TOTALS_APTA!$A$4:$BO$120,$L48,FALSE))</f>
        <v>281064.94539753301</v>
      </c>
      <c r="R48" s="39">
        <f>IF(R43=0,0,VLOOKUP(R43,FAC_TOTALS_APTA!$A$4:$BO$120,$L48,FALSE))</f>
        <v>245672.28522565099</v>
      </c>
      <c r="S48" s="39">
        <f>IF(S43=0,0,VLOOKUP(S43,FAC_TOTALS_APTA!$A$4:$BO$120,$L48,FALSE))</f>
        <v>0</v>
      </c>
      <c r="T48" s="39">
        <f>IF(T43=0,0,VLOOKUP(T43,FAC_TOTALS_APTA!$A$4:$BO$120,$L48,FALSE))</f>
        <v>0</v>
      </c>
      <c r="U48" s="39">
        <f>IF(U43=0,0,VLOOKUP(U43,FAC_TOTALS_APTA!$A$4:$BO$120,$L48,FALSE))</f>
        <v>0</v>
      </c>
      <c r="V48" s="39">
        <f>IF(V43=0,0,VLOOKUP(V43,FAC_TOTALS_APTA!$A$4:$BO$120,$L48,FALSE))</f>
        <v>0</v>
      </c>
      <c r="W48" s="39">
        <f>IF(W43=0,0,VLOOKUP(W43,FAC_TOTALS_APTA!$A$4:$BO$120,$L48,FALSE))</f>
        <v>0</v>
      </c>
      <c r="X48" s="39">
        <f>IF(X43=0,0,VLOOKUP(X43,FAC_TOTALS_APTA!$A$4:$BO$120,$L48,FALSE))</f>
        <v>0</v>
      </c>
      <c r="Y48" s="39">
        <f>IF(Y43=0,0,VLOOKUP(Y43,FAC_TOTALS_APTA!$A$4:$BO$120,$L48,FALSE))</f>
        <v>0</v>
      </c>
      <c r="Z48" s="39">
        <f>IF(Z43=0,0,VLOOKUP(Z43,FAC_TOTALS_APTA!$A$4:$BO$120,$L48,FALSE))</f>
        <v>0</v>
      </c>
      <c r="AA48" s="39">
        <f>IF(AA43=0,0,VLOOKUP(AA43,FAC_TOTALS_APTA!$A$4:$BO$120,$L48,FALSE))</f>
        <v>0</v>
      </c>
      <c r="AB48" s="39">
        <f>IF(AB43=0,0,VLOOKUP(AB43,FAC_TOTALS_APTA!$A$4:$BO$120,$L48,FALSE))</f>
        <v>0</v>
      </c>
      <c r="AC48" s="43">
        <f t="shared" si="12"/>
        <v>1739249.340998034</v>
      </c>
      <c r="AD48" s="43">
        <f>AE48*G63</f>
        <v>1680467.4283291555</v>
      </c>
      <c r="AE48" s="44">
        <f>AC48/G61</f>
        <v>2.008667095805524E-2</v>
      </c>
    </row>
    <row r="49" spans="2:31" x14ac:dyDescent="0.2">
      <c r="B49" s="35" t="s">
        <v>102</v>
      </c>
      <c r="C49" s="38" t="s">
        <v>28</v>
      </c>
      <c r="D49" s="46" t="s">
        <v>20</v>
      </c>
      <c r="E49" s="80">
        <v>0.22159999999999999</v>
      </c>
      <c r="F49" s="10">
        <f>MATCH($D49,FAC_TOTALS_APTA!$A$2:$BO$2,)</f>
        <v>15</v>
      </c>
      <c r="G49" s="79">
        <f>VLOOKUP(G43,FAC_TOTALS_APTA!$A$4:$BO$120,$F49,FALSE)</f>
        <v>3.99252376324488</v>
      </c>
      <c r="H49" s="79">
        <f>VLOOKUP(H43,FAC_TOTALS_APTA!$A$4:$BO$120,$F49,FALSE)</f>
        <v>2.8578430524316798</v>
      </c>
      <c r="I49" s="41">
        <f t="shared" si="9"/>
        <v>-0.28420136687953013</v>
      </c>
      <c r="J49" s="42" t="str">
        <f t="shared" si="10"/>
        <v>_log</v>
      </c>
      <c r="K49" s="42" t="str">
        <f t="shared" si="11"/>
        <v>GAS_PRICE_2018_log_FAC</v>
      </c>
      <c r="L49" s="10">
        <f>MATCH($K49,FAC_TOTALS_APTA!$A$2:$BM$2,)</f>
        <v>28</v>
      </c>
      <c r="M49" s="39">
        <f>IF(M43=0,0,VLOOKUP(M43,FAC_TOTALS_APTA!$A$4:$BO$120,$L49,FALSE))</f>
        <v>-561472.10958918405</v>
      </c>
      <c r="N49" s="39">
        <f>IF(N43=0,0,VLOOKUP(N43,FAC_TOTALS_APTA!$A$4:$BO$120,$L49,FALSE))</f>
        <v>-834135.81187027495</v>
      </c>
      <c r="O49" s="39">
        <f>IF(O43=0,0,VLOOKUP(O43,FAC_TOTALS_APTA!$A$4:$BO$120,$L49,FALSE))</f>
        <v>-4431231.2176609598</v>
      </c>
      <c r="P49" s="39">
        <f>IF(P43=0,0,VLOOKUP(P43,FAC_TOTALS_APTA!$A$4:$BO$120,$L49,FALSE))</f>
        <v>-1646304.9879147999</v>
      </c>
      <c r="Q49" s="39">
        <f>IF(Q43=0,0,VLOOKUP(Q43,FAC_TOTALS_APTA!$A$4:$BO$120,$L49,FALSE))</f>
        <v>1196509.13783841</v>
      </c>
      <c r="R49" s="39">
        <f>IF(R43=0,0,VLOOKUP(R43,FAC_TOTALS_APTA!$A$4:$BO$120,$L49,FALSE))</f>
        <v>1464301.74266899</v>
      </c>
      <c r="S49" s="39">
        <f>IF(S43=0,0,VLOOKUP(S43,FAC_TOTALS_APTA!$A$4:$BO$120,$L49,FALSE))</f>
        <v>0</v>
      </c>
      <c r="T49" s="39">
        <f>IF(T43=0,0,VLOOKUP(T43,FAC_TOTALS_APTA!$A$4:$BO$120,$L49,FALSE))</f>
        <v>0</v>
      </c>
      <c r="U49" s="39">
        <f>IF(U43=0,0,VLOOKUP(U43,FAC_TOTALS_APTA!$A$4:$BO$120,$L49,FALSE))</f>
        <v>0</v>
      </c>
      <c r="V49" s="39">
        <f>IF(V43=0,0,VLOOKUP(V43,FAC_TOTALS_APTA!$A$4:$BO$120,$L49,FALSE))</f>
        <v>0</v>
      </c>
      <c r="W49" s="39">
        <f>IF(W43=0,0,VLOOKUP(W43,FAC_TOTALS_APTA!$A$4:$BO$120,$L49,FALSE))</f>
        <v>0</v>
      </c>
      <c r="X49" s="39">
        <f>IF(X43=0,0,VLOOKUP(X43,FAC_TOTALS_APTA!$A$4:$BO$120,$L49,FALSE))</f>
        <v>0</v>
      </c>
      <c r="Y49" s="39">
        <f>IF(Y43=0,0,VLOOKUP(Y43,FAC_TOTALS_APTA!$A$4:$BO$120,$L49,FALSE))</f>
        <v>0</v>
      </c>
      <c r="Z49" s="39">
        <f>IF(Z43=0,0,VLOOKUP(Z43,FAC_TOTALS_APTA!$A$4:$BO$120,$L49,FALSE))</f>
        <v>0</v>
      </c>
      <c r="AA49" s="39">
        <f>IF(AA43=0,0,VLOOKUP(AA43,FAC_TOTALS_APTA!$A$4:$BO$120,$L49,FALSE))</f>
        <v>0</v>
      </c>
      <c r="AB49" s="39">
        <f>IF(AB43=0,0,VLOOKUP(AB43,FAC_TOTALS_APTA!$A$4:$BO$120,$L49,FALSE))</f>
        <v>0</v>
      </c>
      <c r="AC49" s="43">
        <f t="shared" si="12"/>
        <v>-4812333.246527818</v>
      </c>
      <c r="AD49" s="43">
        <f>AE49*G63</f>
        <v>-4649689.4288974982</v>
      </c>
      <c r="AE49" s="44">
        <f>AC49/G61</f>
        <v>-5.5577858898624287E-2</v>
      </c>
    </row>
    <row r="50" spans="2:31" x14ac:dyDescent="0.25">
      <c r="B50" s="35" t="s">
        <v>29</v>
      </c>
      <c r="C50" s="38"/>
      <c r="D50" s="10" t="s">
        <v>11</v>
      </c>
      <c r="E50" s="80">
        <v>5.4999999999999997E-3</v>
      </c>
      <c r="F50" s="10">
        <f>MATCH($D50,FAC_TOTALS_APTA!$A$2:$BO$2,)</f>
        <v>17</v>
      </c>
      <c r="G50" s="45">
        <f>VLOOKUP(G43,FAC_TOTALS_APTA!$A$4:$BO$120,$F50,FALSE)</f>
        <v>8.5564717879642291</v>
      </c>
      <c r="H50" s="45">
        <f>VLOOKUP(H43,FAC_TOTALS_APTA!$A$4:$BO$120,$F50,FALSE)</f>
        <v>7.4290215373325204</v>
      </c>
      <c r="I50" s="41">
        <f t="shared" si="9"/>
        <v>-0.13176578834954045</v>
      </c>
      <c r="J50" s="42" t="str">
        <f t="shared" si="10"/>
        <v/>
      </c>
      <c r="K50" s="42" t="str">
        <f t="shared" si="11"/>
        <v>PCT_HH_NO_VEH_FAC</v>
      </c>
      <c r="L50" s="10">
        <f>MATCH($K50,FAC_TOTALS_APTA!$A$2:$BM$2,)</f>
        <v>30</v>
      </c>
      <c r="M50" s="39">
        <f>IF(M43=0,0,VLOOKUP(M43,FAC_TOTALS_APTA!$A$4:$BO$120,$L50,FALSE))</f>
        <v>-79317.717835376301</v>
      </c>
      <c r="N50" s="39">
        <f>IF(N43=0,0,VLOOKUP(N43,FAC_TOTALS_APTA!$A$4:$BO$120,$L50,FALSE))</f>
        <v>-3043.6557825856298</v>
      </c>
      <c r="O50" s="39">
        <f>IF(O43=0,0,VLOOKUP(O43,FAC_TOTALS_APTA!$A$4:$BO$120,$L50,FALSE))</f>
        <v>-107088.25471019599</v>
      </c>
      <c r="P50" s="39">
        <f>IF(P43=0,0,VLOOKUP(P43,FAC_TOTALS_APTA!$A$4:$BO$120,$L50,FALSE))</f>
        <v>-147706.68763382299</v>
      </c>
      <c r="Q50" s="39">
        <f>IF(Q43=0,0,VLOOKUP(Q43,FAC_TOTALS_APTA!$A$4:$BO$120,$L50,FALSE))</f>
        <v>-113997.09230836001</v>
      </c>
      <c r="R50" s="39">
        <f>IF(R43=0,0,VLOOKUP(R43,FAC_TOTALS_APTA!$A$4:$BO$120,$L50,FALSE))</f>
        <v>-116294.26378923</v>
      </c>
      <c r="S50" s="39">
        <f>IF(S43=0,0,VLOOKUP(S43,FAC_TOTALS_APTA!$A$4:$BO$120,$L50,FALSE))</f>
        <v>0</v>
      </c>
      <c r="T50" s="39">
        <f>IF(T43=0,0,VLOOKUP(T43,FAC_TOTALS_APTA!$A$4:$BO$120,$L50,FALSE))</f>
        <v>0</v>
      </c>
      <c r="U50" s="39">
        <f>IF(U43=0,0,VLOOKUP(U43,FAC_TOTALS_APTA!$A$4:$BO$120,$L50,FALSE))</f>
        <v>0</v>
      </c>
      <c r="V50" s="39">
        <f>IF(V43=0,0,VLOOKUP(V43,FAC_TOTALS_APTA!$A$4:$BO$120,$L50,FALSE))</f>
        <v>0</v>
      </c>
      <c r="W50" s="39">
        <f>IF(W43=0,0,VLOOKUP(W43,FAC_TOTALS_APTA!$A$4:$BO$120,$L50,FALSE))</f>
        <v>0</v>
      </c>
      <c r="X50" s="39">
        <f>IF(X43=0,0,VLOOKUP(X43,FAC_TOTALS_APTA!$A$4:$BO$120,$L50,FALSE))</f>
        <v>0</v>
      </c>
      <c r="Y50" s="39">
        <f>IF(Y43=0,0,VLOOKUP(Y43,FAC_TOTALS_APTA!$A$4:$BO$120,$L50,FALSE))</f>
        <v>0</v>
      </c>
      <c r="Z50" s="39">
        <f>IF(Z43=0,0,VLOOKUP(Z43,FAC_TOTALS_APTA!$A$4:$BO$120,$L50,FALSE))</f>
        <v>0</v>
      </c>
      <c r="AA50" s="39">
        <f>IF(AA43=0,0,VLOOKUP(AA43,FAC_TOTALS_APTA!$A$4:$BO$120,$L50,FALSE))</f>
        <v>0</v>
      </c>
      <c r="AB50" s="39">
        <f>IF(AB43=0,0,VLOOKUP(AB43,FAC_TOTALS_APTA!$A$4:$BO$120,$L50,FALSE))</f>
        <v>0</v>
      </c>
      <c r="AC50" s="43">
        <f t="shared" si="12"/>
        <v>-567447.67205957102</v>
      </c>
      <c r="AD50" s="43">
        <f>AE50*G63</f>
        <v>-548269.47907890065</v>
      </c>
      <c r="AE50" s="44">
        <f>AC50/G61</f>
        <v>-6.5534793694585758E-3</v>
      </c>
    </row>
    <row r="51" spans="2:31" x14ac:dyDescent="0.25">
      <c r="B51" s="35" t="s">
        <v>100</v>
      </c>
      <c r="C51" s="38"/>
      <c r="D51" s="10" t="s">
        <v>12</v>
      </c>
      <c r="E51" s="80">
        <v>4.8999999999999998E-3</v>
      </c>
      <c r="F51" s="10">
        <f>MATCH($D51,FAC_TOTALS_APTA!$A$2:$BO$2,)</f>
        <v>18</v>
      </c>
      <c r="G51" s="79">
        <f>VLOOKUP(G43,FAC_TOTALS_APTA!$A$4:$BO$120,$F51,FALSE)</f>
        <v>29.245876172748801</v>
      </c>
      <c r="H51" s="79">
        <f>VLOOKUP(H43,FAC_TOTALS_APTA!$A$4:$BO$120,$F51,FALSE)</f>
        <v>28.735207723528699</v>
      </c>
      <c r="I51" s="41">
        <f t="shared" si="9"/>
        <v>-1.7461212179238461E-2</v>
      </c>
      <c r="J51" s="42" t="str">
        <f t="shared" si="10"/>
        <v/>
      </c>
      <c r="K51" s="42" t="str">
        <f t="shared" si="11"/>
        <v>TSD_POP_PCT_FAC</v>
      </c>
      <c r="L51" s="10">
        <f>MATCH($K51,FAC_TOTALS_APTA!$A$2:$BM$2,)</f>
        <v>31</v>
      </c>
      <c r="M51" s="39">
        <f>IF(M43=0,0,VLOOKUP(M43,FAC_TOTALS_APTA!$A$4:$BO$120,$L51,FALSE))</f>
        <v>100149.06414432501</v>
      </c>
      <c r="N51" s="39">
        <f>IF(N43=0,0,VLOOKUP(N43,FAC_TOTALS_APTA!$A$4:$BO$120,$L51,FALSE))</f>
        <v>-30899.6537951973</v>
      </c>
      <c r="O51" s="39">
        <f>IF(O43=0,0,VLOOKUP(O43,FAC_TOTALS_APTA!$A$4:$BO$120,$L51,FALSE))</f>
        <v>-36151.294164762003</v>
      </c>
      <c r="P51" s="39">
        <f>IF(P43=0,0,VLOOKUP(P43,FAC_TOTALS_APTA!$A$4:$BO$120,$L51,FALSE))</f>
        <v>-37921.251837394302</v>
      </c>
      <c r="Q51" s="39">
        <f>IF(Q43=0,0,VLOOKUP(Q43,FAC_TOTALS_APTA!$A$4:$BO$120,$L51,FALSE))</f>
        <v>-59295.751911476698</v>
      </c>
      <c r="R51" s="39">
        <f>IF(R43=0,0,VLOOKUP(R43,FAC_TOTALS_APTA!$A$4:$BO$120,$L51,FALSE))</f>
        <v>-51452.633707450397</v>
      </c>
      <c r="S51" s="39">
        <f>IF(S43=0,0,VLOOKUP(S43,FAC_TOTALS_APTA!$A$4:$BO$120,$L51,FALSE))</f>
        <v>0</v>
      </c>
      <c r="T51" s="39">
        <f>IF(T43=0,0,VLOOKUP(T43,FAC_TOTALS_APTA!$A$4:$BO$120,$L51,FALSE))</f>
        <v>0</v>
      </c>
      <c r="U51" s="39">
        <f>IF(U43=0,0,VLOOKUP(U43,FAC_TOTALS_APTA!$A$4:$BO$120,$L51,FALSE))</f>
        <v>0</v>
      </c>
      <c r="V51" s="39">
        <f>IF(V43=0,0,VLOOKUP(V43,FAC_TOTALS_APTA!$A$4:$BO$120,$L51,FALSE))</f>
        <v>0</v>
      </c>
      <c r="W51" s="39">
        <f>IF(W43=0,0,VLOOKUP(W43,FAC_TOTALS_APTA!$A$4:$BO$120,$L51,FALSE))</f>
        <v>0</v>
      </c>
      <c r="X51" s="39">
        <f>IF(X43=0,0,VLOOKUP(X43,FAC_TOTALS_APTA!$A$4:$BO$120,$L51,FALSE))</f>
        <v>0</v>
      </c>
      <c r="Y51" s="39">
        <f>IF(Y43=0,0,VLOOKUP(Y43,FAC_TOTALS_APTA!$A$4:$BO$120,$L51,FALSE))</f>
        <v>0</v>
      </c>
      <c r="Z51" s="39">
        <f>IF(Z43=0,0,VLOOKUP(Z43,FAC_TOTALS_APTA!$A$4:$BO$120,$L51,FALSE))</f>
        <v>0</v>
      </c>
      <c r="AA51" s="39">
        <f>IF(AA43=0,0,VLOOKUP(AA43,FAC_TOTALS_APTA!$A$4:$BO$120,$L51,FALSE))</f>
        <v>0</v>
      </c>
      <c r="AB51" s="39">
        <f>IF(AB43=0,0,VLOOKUP(AB43,FAC_TOTALS_APTA!$A$4:$BO$120,$L51,FALSE))</f>
        <v>0</v>
      </c>
      <c r="AC51" s="43">
        <f t="shared" si="12"/>
        <v>-115571.52127195569</v>
      </c>
      <c r="AD51" s="43">
        <f>AE51*G63</f>
        <v>-111665.51716416099</v>
      </c>
      <c r="AE51" s="44">
        <f>AC51/G61</f>
        <v>-1.3347408362848878E-3</v>
      </c>
    </row>
    <row r="52" spans="2:31" x14ac:dyDescent="0.25">
      <c r="B52" s="35" t="s">
        <v>95</v>
      </c>
      <c r="C52" s="38" t="s">
        <v>28</v>
      </c>
      <c r="D52" s="10" t="s">
        <v>19</v>
      </c>
      <c r="E52" s="80">
        <v>-0.24129999999999999</v>
      </c>
      <c r="F52" s="10">
        <f>MATCH($D52,FAC_TOTALS_APTA!$A$2:$BO$2,)</f>
        <v>16</v>
      </c>
      <c r="G52" s="39">
        <f>VLOOKUP(G43,FAC_TOTALS_APTA!$A$4:$BO$120,$F52,FALSE)</f>
        <v>28730.144637984798</v>
      </c>
      <c r="H52" s="39">
        <f>VLOOKUP(H43,FAC_TOTALS_APTA!$A$4:$BO$120,$F52,FALSE)</f>
        <v>31320.209064581901</v>
      </c>
      <c r="I52" s="41">
        <f t="shared" si="9"/>
        <v>9.0151457962822645E-2</v>
      </c>
      <c r="J52" s="42" t="str">
        <f t="shared" si="10"/>
        <v>_log</v>
      </c>
      <c r="K52" s="42" t="str">
        <f t="shared" si="11"/>
        <v>TOTAL_MED_INC_INDIV_2018_log_FAC</v>
      </c>
      <c r="L52" s="10">
        <f>MATCH($K52,FAC_TOTALS_APTA!$A$2:$BM$2,)</f>
        <v>29</v>
      </c>
      <c r="M52" s="39">
        <f>IF(M43=0,0,VLOOKUP(M43,FAC_TOTALS_APTA!$A$4:$BO$120,$L52,FALSE))</f>
        <v>-416531.37855505297</v>
      </c>
      <c r="N52" s="39">
        <f>IF(N43=0,0,VLOOKUP(N43,FAC_TOTALS_APTA!$A$4:$BO$120,$L52,FALSE))</f>
        <v>-49633.155130914703</v>
      </c>
      <c r="O52" s="39">
        <f>IF(O43=0,0,VLOOKUP(O43,FAC_TOTALS_APTA!$A$4:$BO$120,$L52,FALSE))</f>
        <v>-1067154.60989716</v>
      </c>
      <c r="P52" s="39">
        <f>IF(P43=0,0,VLOOKUP(P43,FAC_TOTALS_APTA!$A$4:$BO$120,$L52,FALSE))</f>
        <v>-403592.25409422698</v>
      </c>
      <c r="Q52" s="39">
        <f>IF(Q43=0,0,VLOOKUP(Q43,FAC_TOTALS_APTA!$A$4:$BO$120,$L52,FALSE))</f>
        <v>81530.761022856095</v>
      </c>
      <c r="R52" s="39">
        <f>IF(R43=0,0,VLOOKUP(R43,FAC_TOTALS_APTA!$A$4:$BO$120,$L52,FALSE))</f>
        <v>-111360.319449635</v>
      </c>
      <c r="S52" s="39">
        <f>IF(S43=0,0,VLOOKUP(S43,FAC_TOTALS_APTA!$A$4:$BO$120,$L52,FALSE))</f>
        <v>0</v>
      </c>
      <c r="T52" s="39">
        <f>IF(T43=0,0,VLOOKUP(T43,FAC_TOTALS_APTA!$A$4:$BO$120,$L52,FALSE))</f>
        <v>0</v>
      </c>
      <c r="U52" s="39">
        <f>IF(U43=0,0,VLOOKUP(U43,FAC_TOTALS_APTA!$A$4:$BO$120,$L52,FALSE))</f>
        <v>0</v>
      </c>
      <c r="V52" s="39">
        <f>IF(V43=0,0,VLOOKUP(V43,FAC_TOTALS_APTA!$A$4:$BO$120,$L52,FALSE))</f>
        <v>0</v>
      </c>
      <c r="W52" s="39">
        <f>IF(W43=0,0,VLOOKUP(W43,FAC_TOTALS_APTA!$A$4:$BO$120,$L52,FALSE))</f>
        <v>0</v>
      </c>
      <c r="X52" s="39">
        <f>IF(X43=0,0,VLOOKUP(X43,FAC_TOTALS_APTA!$A$4:$BO$120,$L52,FALSE))</f>
        <v>0</v>
      </c>
      <c r="Y52" s="39">
        <f>IF(Y43=0,0,VLOOKUP(Y43,FAC_TOTALS_APTA!$A$4:$BO$120,$L52,FALSE))</f>
        <v>0</v>
      </c>
      <c r="Z52" s="39">
        <f>IF(Z43=0,0,VLOOKUP(Z43,FAC_TOTALS_APTA!$A$4:$BO$120,$L52,FALSE))</f>
        <v>0</v>
      </c>
      <c r="AA52" s="39">
        <f>IF(AA43=0,0,VLOOKUP(AA43,FAC_TOTALS_APTA!$A$4:$BO$120,$L52,FALSE))</f>
        <v>0</v>
      </c>
      <c r="AB52" s="39">
        <f>IF(AB43=0,0,VLOOKUP(AB43,FAC_TOTALS_APTA!$A$4:$BO$120,$L52,FALSE))</f>
        <v>0</v>
      </c>
      <c r="AC52" s="43">
        <f t="shared" si="12"/>
        <v>-1966740.9561041337</v>
      </c>
      <c r="AD52" s="43">
        <f>AE52*G63</f>
        <v>-1900270.4435681449</v>
      </c>
      <c r="AE52" s="44">
        <f>AC52/G61</f>
        <v>-2.2713982126522106E-2</v>
      </c>
    </row>
    <row r="53" spans="2:31" x14ac:dyDescent="0.25">
      <c r="B53" s="35" t="s">
        <v>96</v>
      </c>
      <c r="C53" s="38"/>
      <c r="D53" s="10" t="s">
        <v>63</v>
      </c>
      <c r="E53" s="80">
        <v>-1.4200000000000001E-2</v>
      </c>
      <c r="F53" s="10">
        <f>MATCH($D53,FAC_TOTALS_APTA!$A$2:$BO$2,)</f>
        <v>19</v>
      </c>
      <c r="G53" s="45">
        <f>VLOOKUP(G43,FAC_TOTALS_APTA!$A$4:$BO$120,$F53,FALSE)</f>
        <v>4.2179751156919103</v>
      </c>
      <c r="H53" s="45">
        <f>VLOOKUP(H43,FAC_TOTALS_APTA!$A$4:$BO$120,$F53,FALSE)</f>
        <v>5.6979131468867497</v>
      </c>
      <c r="I53" s="41">
        <f t="shared" si="9"/>
        <v>0.35086457141226468</v>
      </c>
      <c r="J53" s="42" t="str">
        <f t="shared" si="10"/>
        <v/>
      </c>
      <c r="K53" s="42" t="str">
        <f t="shared" si="11"/>
        <v>JTW_HOME_PCT_FAC</v>
      </c>
      <c r="L53" s="10">
        <f>MATCH($K53,FAC_TOTALS_APTA!$A$2:$BM$2,)</f>
        <v>32</v>
      </c>
      <c r="M53" s="39">
        <f>IF(M43=0,0,VLOOKUP(M43,FAC_TOTALS_APTA!$A$4:$BO$120,$L53,FALSE))</f>
        <v>-3227.7144245162799</v>
      </c>
      <c r="N53" s="39">
        <f>IF(N43=0,0,VLOOKUP(N43,FAC_TOTALS_APTA!$A$4:$BO$120,$L53,FALSE))</f>
        <v>-86288.793469495096</v>
      </c>
      <c r="O53" s="39">
        <f>IF(O43=0,0,VLOOKUP(O43,FAC_TOTALS_APTA!$A$4:$BO$120,$L53,FALSE))</f>
        <v>-229116.51185923099</v>
      </c>
      <c r="P53" s="39">
        <f>IF(P43=0,0,VLOOKUP(P43,FAC_TOTALS_APTA!$A$4:$BO$120,$L53,FALSE))</f>
        <v>-805839.75070102501</v>
      </c>
      <c r="Q53" s="39">
        <f>IF(Q43=0,0,VLOOKUP(Q43,FAC_TOTALS_APTA!$A$4:$BO$120,$L53,FALSE))</f>
        <v>-389041.39257599</v>
      </c>
      <c r="R53" s="39">
        <f>IF(R43=0,0,VLOOKUP(R43,FAC_TOTALS_APTA!$A$4:$BO$120,$L53,FALSE))</f>
        <v>-483237.69694172702</v>
      </c>
      <c r="S53" s="39">
        <f>IF(S43=0,0,VLOOKUP(S43,FAC_TOTALS_APTA!$A$4:$BO$120,$L53,FALSE))</f>
        <v>0</v>
      </c>
      <c r="T53" s="39">
        <f>IF(T43=0,0,VLOOKUP(T43,FAC_TOTALS_APTA!$A$4:$BO$120,$L53,FALSE))</f>
        <v>0</v>
      </c>
      <c r="U53" s="39">
        <f>IF(U43=0,0,VLOOKUP(U43,FAC_TOTALS_APTA!$A$4:$BO$120,$L53,FALSE))</f>
        <v>0</v>
      </c>
      <c r="V53" s="39">
        <f>IF(V43=0,0,VLOOKUP(V43,FAC_TOTALS_APTA!$A$4:$BO$120,$L53,FALSE))</f>
        <v>0</v>
      </c>
      <c r="W53" s="39">
        <f>IF(W43=0,0,VLOOKUP(W43,FAC_TOTALS_APTA!$A$4:$BO$120,$L53,FALSE))</f>
        <v>0</v>
      </c>
      <c r="X53" s="39">
        <f>IF(X43=0,0,VLOOKUP(X43,FAC_TOTALS_APTA!$A$4:$BO$120,$L53,FALSE))</f>
        <v>0</v>
      </c>
      <c r="Y53" s="39">
        <f>IF(Y43=0,0,VLOOKUP(Y43,FAC_TOTALS_APTA!$A$4:$BO$120,$L53,FALSE))</f>
        <v>0</v>
      </c>
      <c r="Z53" s="39">
        <f>IF(Z43=0,0,VLOOKUP(Z43,FAC_TOTALS_APTA!$A$4:$BO$120,$L53,FALSE))</f>
        <v>0</v>
      </c>
      <c r="AA53" s="39">
        <f>IF(AA43=0,0,VLOOKUP(AA43,FAC_TOTALS_APTA!$A$4:$BO$120,$L53,FALSE))</f>
        <v>0</v>
      </c>
      <c r="AB53" s="39">
        <f>IF(AB43=0,0,VLOOKUP(AB43,FAC_TOTALS_APTA!$A$4:$BO$120,$L53,FALSE))</f>
        <v>0</v>
      </c>
      <c r="AC53" s="43">
        <f t="shared" si="12"/>
        <v>-1996751.8599719845</v>
      </c>
      <c r="AD53" s="43">
        <f>AE53*G63</f>
        <v>-1929267.0602439928</v>
      </c>
      <c r="AE53" s="44">
        <f>AC53/G61</f>
        <v>-2.3060579441201226E-2</v>
      </c>
    </row>
    <row r="54" spans="2:31" x14ac:dyDescent="0.25">
      <c r="B54" s="35" t="s">
        <v>97</v>
      </c>
      <c r="C54" s="38"/>
      <c r="D54" s="10" t="s">
        <v>64</v>
      </c>
      <c r="E54" s="80">
        <v>-2.1100000000000001E-2</v>
      </c>
      <c r="F54" s="10">
        <f>MATCH($D54,FAC_TOTALS_APTA!$A$2:$BO$2,)</f>
        <v>20</v>
      </c>
      <c r="G54" s="45">
        <f>VLOOKUP(G43,FAC_TOTALS_APTA!$A$4:$BO$120,$F54,FALSE)</f>
        <v>0</v>
      </c>
      <c r="H54" s="45">
        <f>VLOOKUP(H43,FAC_TOTALS_APTA!$A$4:$BO$120,$F54,FALSE)</f>
        <v>0</v>
      </c>
      <c r="I54" s="41" t="str">
        <f t="shared" si="9"/>
        <v>-</v>
      </c>
      <c r="J54" s="42" t="str">
        <f t="shared" si="10"/>
        <v/>
      </c>
      <c r="K54" s="42" t="str">
        <f t="shared" si="11"/>
        <v>YEARS_SINCE_TNC_BUS_FAC</v>
      </c>
      <c r="L54" s="10">
        <f>MATCH($K54,FAC_TOTALS_APTA!$A$2:$BM$2,)</f>
        <v>33</v>
      </c>
      <c r="M54" s="39">
        <f>IF(M43=0,0,VLOOKUP(M43,FAC_TOTALS_APTA!$A$4:$BO$120,$L54,FALSE))</f>
        <v>0</v>
      </c>
      <c r="N54" s="39">
        <f>IF(N43=0,0,VLOOKUP(N43,FAC_TOTALS_APTA!$A$4:$BO$120,$L54,FALSE))</f>
        <v>0</v>
      </c>
      <c r="O54" s="39">
        <f>IF(O43=0,0,VLOOKUP(O43,FAC_TOTALS_APTA!$A$4:$BO$120,$L54,FALSE))</f>
        <v>0</v>
      </c>
      <c r="P54" s="39">
        <f>IF(P43=0,0,VLOOKUP(P43,FAC_TOTALS_APTA!$A$4:$BO$120,$L54,FALSE))</f>
        <v>0</v>
      </c>
      <c r="Q54" s="39">
        <f>IF(Q43=0,0,VLOOKUP(Q43,FAC_TOTALS_APTA!$A$4:$BO$120,$L54,FALSE))</f>
        <v>0</v>
      </c>
      <c r="R54" s="39">
        <f>IF(R43=0,0,VLOOKUP(R43,FAC_TOTALS_APTA!$A$4:$BO$120,$L54,FALSE))</f>
        <v>0</v>
      </c>
      <c r="S54" s="39">
        <f>IF(S43=0,0,VLOOKUP(S43,FAC_TOTALS_APTA!$A$4:$BO$120,$L54,FALSE))</f>
        <v>0</v>
      </c>
      <c r="T54" s="39">
        <f>IF(T43=0,0,VLOOKUP(T43,FAC_TOTALS_APTA!$A$4:$BO$120,$L54,FALSE))</f>
        <v>0</v>
      </c>
      <c r="U54" s="39">
        <f>IF(U43=0,0,VLOOKUP(U43,FAC_TOTALS_APTA!$A$4:$BO$120,$L54,FALSE))</f>
        <v>0</v>
      </c>
      <c r="V54" s="39">
        <f>IF(V43=0,0,VLOOKUP(V43,FAC_TOTALS_APTA!$A$4:$BO$120,$L54,FALSE))</f>
        <v>0</v>
      </c>
      <c r="W54" s="39">
        <f>IF(W43=0,0,VLOOKUP(W43,FAC_TOTALS_APTA!$A$4:$BO$120,$L54,FALSE))</f>
        <v>0</v>
      </c>
      <c r="X54" s="39">
        <f>IF(X43=0,0,VLOOKUP(X43,FAC_TOTALS_APTA!$A$4:$BO$120,$L54,FALSE))</f>
        <v>0</v>
      </c>
      <c r="Y54" s="39">
        <f>IF(Y43=0,0,VLOOKUP(Y43,FAC_TOTALS_APTA!$A$4:$BO$120,$L54,FALSE))</f>
        <v>0</v>
      </c>
      <c r="Z54" s="39">
        <f>IF(Z43=0,0,VLOOKUP(Z43,FAC_TOTALS_APTA!$A$4:$BO$120,$L54,FALSE))</f>
        <v>0</v>
      </c>
      <c r="AA54" s="39">
        <f>IF(AA43=0,0,VLOOKUP(AA43,FAC_TOTALS_APTA!$A$4:$BO$120,$L54,FALSE))</f>
        <v>0</v>
      </c>
      <c r="AB54" s="39">
        <f>IF(AB43=0,0,VLOOKUP(AB43,FAC_TOTALS_APTA!$A$4:$BO$120,$L54,FALSE))</f>
        <v>0</v>
      </c>
      <c r="AC54" s="43">
        <f t="shared" si="12"/>
        <v>0</v>
      </c>
      <c r="AD54" s="43">
        <f>AE54*G63</f>
        <v>0</v>
      </c>
      <c r="AE54" s="44">
        <f>AC54/G61</f>
        <v>0</v>
      </c>
    </row>
    <row r="55" spans="2:31" ht="15.75" hidden="1" customHeight="1" x14ac:dyDescent="0.25">
      <c r="B55" s="35" t="s">
        <v>97</v>
      </c>
      <c r="C55" s="38"/>
      <c r="D55" s="10" t="s">
        <v>65</v>
      </c>
      <c r="E55" s="80">
        <v>8.3000000000000001E-3</v>
      </c>
      <c r="F55" s="10">
        <f>MATCH($D55,FAC_TOTALS_APTA!$A$2:$BO$2,)</f>
        <v>21</v>
      </c>
      <c r="G55" s="45">
        <f>VLOOKUP(G43,FAC_TOTALS_APTA!$A$4:$BO$120,$F55,FALSE)</f>
        <v>0</v>
      </c>
      <c r="H55" s="45">
        <f>VLOOKUP(H43,FAC_TOTALS_APTA!$A$4:$BO$120,$F55,FALSE)</f>
        <v>4.1511165563333101</v>
      </c>
      <c r="I55" s="41" t="str">
        <f t="shared" si="9"/>
        <v>-</v>
      </c>
      <c r="J55" s="42" t="str">
        <f t="shared" si="10"/>
        <v/>
      </c>
      <c r="K55" s="42" t="str">
        <f t="shared" si="11"/>
        <v>YEARS_SINCE_TNC_RAIL_FAC</v>
      </c>
      <c r="L55" s="10">
        <f>MATCH($K55,FAC_TOTALS_APTA!$A$2:$BM$2,)</f>
        <v>34</v>
      </c>
      <c r="M55" s="39">
        <f>IF(M43=0,0,VLOOKUP(M43,FAC_TOTALS_APTA!$A$4:$BO$120,$L55,FALSE))</f>
        <v>0</v>
      </c>
      <c r="N55" s="39">
        <f>IF(N43=0,0,VLOOKUP(N43,FAC_TOTALS_APTA!$A$4:$BO$120,$L55,FALSE))</f>
        <v>166336.62472220499</v>
      </c>
      <c r="O55" s="39">
        <f>IF(O43=0,0,VLOOKUP(O43,FAC_TOTALS_APTA!$A$4:$BO$120,$L55,FALSE))</f>
        <v>659648.69394443405</v>
      </c>
      <c r="P55" s="39">
        <f>IF(P43=0,0,VLOOKUP(P43,FAC_TOTALS_APTA!$A$4:$BO$120,$L55,FALSE))</f>
        <v>722714.13404090004</v>
      </c>
      <c r="Q55" s="39">
        <f>IF(Q43=0,0,VLOOKUP(Q43,FAC_TOTALS_APTA!$A$4:$BO$120,$L55,FALSE))</f>
        <v>710116.089035479</v>
      </c>
      <c r="R55" s="39">
        <f>IF(R43=0,0,VLOOKUP(R43,FAC_TOTALS_APTA!$A$4:$BO$120,$L55,FALSE))</f>
        <v>691002.772192362</v>
      </c>
      <c r="S55" s="39">
        <f>IF(S43=0,0,VLOOKUP(S43,FAC_TOTALS_APTA!$A$4:$BO$120,$L55,FALSE))</f>
        <v>0</v>
      </c>
      <c r="T55" s="39">
        <f>IF(T43=0,0,VLOOKUP(T43,FAC_TOTALS_APTA!$A$4:$BO$120,$L55,FALSE))</f>
        <v>0</v>
      </c>
      <c r="U55" s="39">
        <f>IF(U43=0,0,VLOOKUP(U43,FAC_TOTALS_APTA!$A$4:$BO$120,$L55,FALSE))</f>
        <v>0</v>
      </c>
      <c r="V55" s="39">
        <f>IF(V43=0,0,VLOOKUP(V43,FAC_TOTALS_APTA!$A$4:$BO$120,$L55,FALSE))</f>
        <v>0</v>
      </c>
      <c r="W55" s="39">
        <f>IF(W43=0,0,VLOOKUP(W43,FAC_TOTALS_APTA!$A$4:$BO$120,$L55,FALSE))</f>
        <v>0</v>
      </c>
      <c r="X55" s="39">
        <f>IF(X43=0,0,VLOOKUP(X43,FAC_TOTALS_APTA!$A$4:$BO$120,$L55,FALSE))</f>
        <v>0</v>
      </c>
      <c r="Y55" s="39">
        <f>IF(Y43=0,0,VLOOKUP(Y43,FAC_TOTALS_APTA!$A$4:$BO$120,$L55,FALSE))</f>
        <v>0</v>
      </c>
      <c r="Z55" s="39">
        <f>IF(Z43=0,0,VLOOKUP(Z43,FAC_TOTALS_APTA!$A$4:$BO$120,$L55,FALSE))</f>
        <v>0</v>
      </c>
      <c r="AA55" s="39">
        <f>IF(AA43=0,0,VLOOKUP(AA43,FAC_TOTALS_APTA!$A$4:$BO$120,$L55,FALSE))</f>
        <v>0</v>
      </c>
      <c r="AB55" s="39">
        <f>IF(AB43=0,0,VLOOKUP(AB43,FAC_TOTALS_APTA!$A$4:$BO$120,$L55,FALSE))</f>
        <v>0</v>
      </c>
      <c r="AC55" s="43">
        <f t="shared" si="12"/>
        <v>2949818.3139353804</v>
      </c>
      <c r="AD55" s="43">
        <f>AE55*G63</f>
        <v>2850122.4518002202</v>
      </c>
      <c r="AE55" s="44">
        <f>AC55/G61</f>
        <v>3.4067587930816559E-2</v>
      </c>
    </row>
    <row r="56" spans="2:31" x14ac:dyDescent="0.25">
      <c r="B56" s="35" t="s">
        <v>98</v>
      </c>
      <c r="C56" s="38"/>
      <c r="D56" s="10" t="s">
        <v>90</v>
      </c>
      <c r="E56" s="80">
        <v>7.7000000000000002E-3</v>
      </c>
      <c r="F56" s="10">
        <f>MATCH($D56,FAC_TOTALS_APTA!$A$2:$BO$2,)</f>
        <v>22</v>
      </c>
      <c r="G56" s="45">
        <f>VLOOKUP(G43,FAC_TOTALS_APTA!$A$4:$BO$120,$F56,FALSE)</f>
        <v>0.29470496292715498</v>
      </c>
      <c r="H56" s="45">
        <f>VLOOKUP(H43,FAC_TOTALS_APTA!$A$4:$BO$120,$F56,FALSE)</f>
        <v>0.845669287733671</v>
      </c>
      <c r="I56" s="41">
        <f t="shared" si="9"/>
        <v>1.8695454577149522</v>
      </c>
      <c r="J56" s="42" t="str">
        <f t="shared" si="10"/>
        <v/>
      </c>
      <c r="K56" s="42" t="str">
        <f t="shared" si="11"/>
        <v>BIKE_SHARE_FAC</v>
      </c>
      <c r="L56" s="10">
        <f>MATCH($K56,FAC_TOTALS_APTA!$A$2:$BM$2,)</f>
        <v>35</v>
      </c>
      <c r="M56" s="39">
        <f>IF(M43=0,0,VLOOKUP(M43,FAC_TOTALS_APTA!$A$4:$BO$120,$L56,FALSE))</f>
        <v>150135.467826198</v>
      </c>
      <c r="N56" s="39">
        <f>IF(N43=0,0,VLOOKUP(N43,FAC_TOTALS_APTA!$A$4:$BO$120,$L56,FALSE))</f>
        <v>2295.8875609009401</v>
      </c>
      <c r="O56" s="39">
        <f>IF(O43=0,0,VLOOKUP(O43,FAC_TOTALS_APTA!$A$4:$BO$120,$L56,FALSE))</f>
        <v>78274.004685894994</v>
      </c>
      <c r="P56" s="39">
        <f>IF(P43=0,0,VLOOKUP(P43,FAC_TOTALS_APTA!$A$4:$BO$120,$L56,FALSE))</f>
        <v>58976.403942283403</v>
      </c>
      <c r="Q56" s="39">
        <f>IF(Q43=0,0,VLOOKUP(Q43,FAC_TOTALS_APTA!$A$4:$BO$120,$L56,FALSE))</f>
        <v>69449.685140782603</v>
      </c>
      <c r="R56" s="39">
        <f>IF(R43=0,0,VLOOKUP(R43,FAC_TOTALS_APTA!$A$4:$BO$120,$L56,FALSE))</f>
        <v>16806.871906869801</v>
      </c>
      <c r="S56" s="39">
        <f>IF(S43=0,0,VLOOKUP(S43,FAC_TOTALS_APTA!$A$4:$BO$120,$L56,FALSE))</f>
        <v>0</v>
      </c>
      <c r="T56" s="39">
        <f>IF(T43=0,0,VLOOKUP(T43,FAC_TOTALS_APTA!$A$4:$BO$120,$L56,FALSE))</f>
        <v>0</v>
      </c>
      <c r="U56" s="39">
        <f>IF(U43=0,0,VLOOKUP(U43,FAC_TOTALS_APTA!$A$4:$BO$120,$L56,FALSE))</f>
        <v>0</v>
      </c>
      <c r="V56" s="39">
        <f>IF(V43=0,0,VLOOKUP(V43,FAC_TOTALS_APTA!$A$4:$BO$120,$L56,FALSE))</f>
        <v>0</v>
      </c>
      <c r="W56" s="39">
        <f>IF(W43=0,0,VLOOKUP(W43,FAC_TOTALS_APTA!$A$4:$BO$120,$L56,FALSE))</f>
        <v>0</v>
      </c>
      <c r="X56" s="39">
        <f>IF(X43=0,0,VLOOKUP(X43,FAC_TOTALS_APTA!$A$4:$BO$120,$L56,FALSE))</f>
        <v>0</v>
      </c>
      <c r="Y56" s="39">
        <f>IF(Y43=0,0,VLOOKUP(Y43,FAC_TOTALS_APTA!$A$4:$BO$120,$L56,FALSE))</f>
        <v>0</v>
      </c>
      <c r="Z56" s="39">
        <f>IF(Z43=0,0,VLOOKUP(Z43,FAC_TOTALS_APTA!$A$4:$BO$120,$L56,FALSE))</f>
        <v>0</v>
      </c>
      <c r="AA56" s="39">
        <f>IF(AA43=0,0,VLOOKUP(AA43,FAC_TOTALS_APTA!$A$4:$BO$120,$L56,FALSE))</f>
        <v>0</v>
      </c>
      <c r="AB56" s="39">
        <f>IF(AB43=0,0,VLOOKUP(AB43,FAC_TOTALS_APTA!$A$4:$BO$120,$L56,FALSE))</f>
        <v>0</v>
      </c>
      <c r="AC56" s="43">
        <f t="shared" si="12"/>
        <v>375938.32106292975</v>
      </c>
      <c r="AD56" s="43">
        <f>AE56*G63</f>
        <v>363232.62496939255</v>
      </c>
      <c r="AE56" s="44">
        <f>AC56/G61</f>
        <v>4.3417290308597183E-3</v>
      </c>
    </row>
    <row r="57" spans="2:31" x14ac:dyDescent="0.25">
      <c r="B57" s="14" t="s">
        <v>99</v>
      </c>
      <c r="C57" s="37"/>
      <c r="D57" s="11" t="s">
        <v>91</v>
      </c>
      <c r="E57" s="81">
        <v>-3.6999999999999998E-2</v>
      </c>
      <c r="F57" s="11">
        <f>MATCH($D57,FAC_TOTALS_APTA!$A$2:$BO$2,)</f>
        <v>23</v>
      </c>
      <c r="G57" s="48">
        <f>VLOOKUP(G43,FAC_TOTALS_APTA!$A$4:$BO$120,$F57,FALSE)</f>
        <v>0</v>
      </c>
      <c r="H57" s="48">
        <f>VLOOKUP(H43,FAC_TOTALS_APTA!$A$4:$BO$120,$F57,FALSE)</f>
        <v>0.48903553899327801</v>
      </c>
      <c r="I57" s="49" t="str">
        <f t="shared" si="9"/>
        <v>-</v>
      </c>
      <c r="J57" s="50" t="str">
        <f t="shared" si="10"/>
        <v/>
      </c>
      <c r="K57" s="50" t="str">
        <f t="shared" si="11"/>
        <v>scooter_flag_FAC</v>
      </c>
      <c r="L57" s="11">
        <f>MATCH($K57,FAC_TOTALS_APTA!$A$2:$BM$2,)</f>
        <v>36</v>
      </c>
      <c r="M57" s="51">
        <f>IF(M43=0,0,VLOOKUP(M43,FAC_TOTALS_APTA!$A$4:$BO$120,$L57,FALSE))</f>
        <v>0</v>
      </c>
      <c r="N57" s="51">
        <f>IF(N43=0,0,VLOOKUP(N43,FAC_TOTALS_APTA!$A$4:$BO$120,$L57,FALSE))</f>
        <v>0</v>
      </c>
      <c r="O57" s="51">
        <f>IF(O43=0,0,VLOOKUP(O43,FAC_TOTALS_APTA!$A$4:$BO$120,$L57,FALSE))</f>
        <v>0</v>
      </c>
      <c r="P57" s="51">
        <f>IF(P43=0,0,VLOOKUP(P43,FAC_TOTALS_APTA!$A$4:$BO$120,$L57,FALSE))</f>
        <v>0</v>
      </c>
      <c r="Q57" s="51">
        <f>IF(Q43=0,0,VLOOKUP(Q43,FAC_TOTALS_APTA!$A$4:$BO$120,$L57,FALSE))</f>
        <v>0</v>
      </c>
      <c r="R57" s="51">
        <f>IF(R43=0,0,VLOOKUP(R43,FAC_TOTALS_APTA!$A$4:$BO$120,$L57,FALSE))</f>
        <v>-1707324.2780342</v>
      </c>
      <c r="S57" s="51">
        <f>IF(S43=0,0,VLOOKUP(S43,FAC_TOTALS_APTA!$A$4:$BO$120,$L57,FALSE))</f>
        <v>0</v>
      </c>
      <c r="T57" s="51">
        <f>IF(T43=0,0,VLOOKUP(T43,FAC_TOTALS_APTA!$A$4:$BO$120,$L57,FALSE))</f>
        <v>0</v>
      </c>
      <c r="U57" s="51">
        <f>IF(U43=0,0,VLOOKUP(U43,FAC_TOTALS_APTA!$A$4:$BO$120,$L57,FALSE))</f>
        <v>0</v>
      </c>
      <c r="V57" s="51">
        <f>IF(V43=0,0,VLOOKUP(V43,FAC_TOTALS_APTA!$A$4:$BO$120,$L57,FALSE))</f>
        <v>0</v>
      </c>
      <c r="W57" s="51">
        <f>IF(W43=0,0,VLOOKUP(W43,FAC_TOTALS_APTA!$A$4:$BO$120,$L57,FALSE))</f>
        <v>0</v>
      </c>
      <c r="X57" s="51">
        <f>IF(X43=0,0,VLOOKUP(X43,FAC_TOTALS_APTA!$A$4:$BO$120,$L57,FALSE))</f>
        <v>0</v>
      </c>
      <c r="Y57" s="51">
        <f>IF(Y43=0,0,VLOOKUP(Y43,FAC_TOTALS_APTA!$A$4:$BO$120,$L57,FALSE))</f>
        <v>0</v>
      </c>
      <c r="Z57" s="51">
        <f>IF(Z43=0,0,VLOOKUP(Z43,FAC_TOTALS_APTA!$A$4:$BO$120,$L57,FALSE))</f>
        <v>0</v>
      </c>
      <c r="AA57" s="51">
        <f>IF(AA43=0,0,VLOOKUP(AA43,FAC_TOTALS_APTA!$A$4:$BO$120,$L57,FALSE))</f>
        <v>0</v>
      </c>
      <c r="AB57" s="51">
        <f>IF(AB43=0,0,VLOOKUP(AB43,FAC_TOTALS_APTA!$A$4:$BO$120,$L57,FALSE))</f>
        <v>0</v>
      </c>
      <c r="AC57" s="52">
        <f t="shared" si="12"/>
        <v>-1707324.2780342</v>
      </c>
      <c r="AD57" s="52">
        <f>AE57*G63</f>
        <v>-1649621.3459455364</v>
      </c>
      <c r="AE57" s="53">
        <f>AC57/G61</f>
        <v>-1.9717966931580375E-2</v>
      </c>
    </row>
    <row r="58" spans="2:31" x14ac:dyDescent="0.25">
      <c r="B58" s="54" t="s">
        <v>107</v>
      </c>
      <c r="C58" s="55"/>
      <c r="D58" s="54" t="s">
        <v>94</v>
      </c>
      <c r="E58" s="56"/>
      <c r="F58" s="57"/>
      <c r="G58" s="58"/>
      <c r="H58" s="58"/>
      <c r="I58" s="59"/>
      <c r="J58" s="60"/>
      <c r="K58" s="60" t="str">
        <f t="shared" ref="K58" si="13">CONCATENATE(D58,J58,"_FAC")</f>
        <v>New_Reporter_FAC</v>
      </c>
      <c r="L58" s="57">
        <f>MATCH($K58,FAC_TOTALS_APTA!$A$2:$BM$2,)</f>
        <v>40</v>
      </c>
      <c r="M58" s="58">
        <f>IF(M43=0,0,VLOOKUP(M43,FAC_TOTALS_APTA!$A$4:$BO$120,$L58,FALSE))</f>
        <v>0</v>
      </c>
      <c r="N58" s="58">
        <f>IF(N43=0,0,VLOOKUP(N43,FAC_TOTALS_APTA!$A$4:$BO$120,$L58,FALSE))</f>
        <v>616410.99999999895</v>
      </c>
      <c r="O58" s="58">
        <f>IF(O43=0,0,VLOOKUP(O43,FAC_TOTALS_APTA!$A$4:$BO$120,$L58,FALSE))</f>
        <v>983055.15419999999</v>
      </c>
      <c r="P58" s="58">
        <f>IF(P43=0,0,VLOOKUP(P43,FAC_TOTALS_APTA!$A$4:$BO$120,$L58,FALSE))</f>
        <v>0</v>
      </c>
      <c r="Q58" s="58">
        <f>IF(Q43=0,0,VLOOKUP(Q43,FAC_TOTALS_APTA!$A$4:$BO$120,$L58,FALSE))</f>
        <v>0</v>
      </c>
      <c r="R58" s="58">
        <f>IF(R43=0,0,VLOOKUP(R43,FAC_TOTALS_APTA!$A$4:$BO$120,$L58,FALSE))</f>
        <v>0</v>
      </c>
      <c r="S58" s="58">
        <f>IF(S43=0,0,VLOOKUP(S43,FAC_TOTALS_APTA!$A$4:$BO$120,$L58,FALSE))</f>
        <v>0</v>
      </c>
      <c r="T58" s="58">
        <f>IF(T43=0,0,VLOOKUP(T43,FAC_TOTALS_APTA!$A$4:$BO$120,$L58,FALSE))</f>
        <v>0</v>
      </c>
      <c r="U58" s="58">
        <f>IF(U43=0,0,VLOOKUP(U43,FAC_TOTALS_APTA!$A$4:$BO$120,$L58,FALSE))</f>
        <v>0</v>
      </c>
      <c r="V58" s="58">
        <f>IF(V43=0,0,VLOOKUP(V43,FAC_TOTALS_APTA!$A$4:$BO$120,$L58,FALSE))</f>
        <v>0</v>
      </c>
      <c r="W58" s="58">
        <f>IF(W43=0,0,VLOOKUP(W43,FAC_TOTALS_APTA!$A$4:$BO$120,$L58,FALSE))</f>
        <v>0</v>
      </c>
      <c r="X58" s="58">
        <f>IF(X43=0,0,VLOOKUP(X43,FAC_TOTALS_APTA!$A$4:$BO$120,$L58,FALSE))</f>
        <v>0</v>
      </c>
      <c r="Y58" s="58">
        <f>IF(Y43=0,0,VLOOKUP(Y43,FAC_TOTALS_APTA!$A$4:$BO$120,$L58,FALSE))</f>
        <v>0</v>
      </c>
      <c r="Z58" s="58">
        <f>IF(Z43=0,0,VLOOKUP(Z43,FAC_TOTALS_APTA!$A$4:$BO$120,$L58,FALSE))</f>
        <v>0</v>
      </c>
      <c r="AA58" s="58">
        <f>IF(AA43=0,0,VLOOKUP(AA43,FAC_TOTALS_APTA!$A$4:$BO$120,$L58,FALSE))</f>
        <v>0</v>
      </c>
      <c r="AB58" s="58">
        <f>IF(AB43=0,0,VLOOKUP(AB43,FAC_TOTALS_APTA!$A$4:$BO$120,$L58,FALSE))</f>
        <v>0</v>
      </c>
      <c r="AC58" s="61">
        <f>SUM(M58:AB58)</f>
        <v>1599466.1541999988</v>
      </c>
      <c r="AD58" s="61">
        <f>AC58</f>
        <v>1599466.1541999988</v>
      </c>
      <c r="AE58" s="62">
        <f>AC58/G63</f>
        <v>1.9118460617773114E-2</v>
      </c>
    </row>
    <row r="59" spans="2:31" ht="15.75" hidden="1" customHeight="1" x14ac:dyDescent="0.25">
      <c r="B59" s="35"/>
      <c r="C59" s="10"/>
      <c r="D59" s="10"/>
      <c r="E59" s="10"/>
      <c r="F59" s="10"/>
      <c r="G59" s="10"/>
      <c r="H59" s="10"/>
      <c r="I59" s="6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43"/>
      <c r="AE59" s="10"/>
    </row>
    <row r="60" spans="2:31" x14ac:dyDescent="0.25">
      <c r="B60" s="35" t="s">
        <v>58</v>
      </c>
      <c r="C60" s="38"/>
      <c r="D60" s="10"/>
      <c r="E60" s="40"/>
      <c r="F60" s="10"/>
      <c r="G60" s="39"/>
      <c r="H60" s="39"/>
      <c r="I60" s="41"/>
      <c r="J60" s="42"/>
      <c r="K60" s="50"/>
      <c r="L60" s="11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43">
        <f>SUM(AC45:AC58)</f>
        <v>5349924.2072223527</v>
      </c>
      <c r="AD60" s="43">
        <f>SUM(AD45:AD58)</f>
        <v>5223168.8924182402</v>
      </c>
      <c r="AE60" s="44">
        <f>AC60/G63</f>
        <v>6.3947783449665993E-2</v>
      </c>
    </row>
    <row r="61" spans="2:31" ht="15.75" hidden="1" customHeight="1" x14ac:dyDescent="0.25">
      <c r="B61" s="12" t="s">
        <v>30</v>
      </c>
      <c r="C61" s="64"/>
      <c r="D61" s="13" t="s">
        <v>7</v>
      </c>
      <c r="E61" s="65"/>
      <c r="F61" s="13">
        <f>MATCH($D61,FAC_TOTALS_APTA!$A$2:$BM$2,)</f>
        <v>9</v>
      </c>
      <c r="G61" s="66">
        <f>VLOOKUP(G43,FAC_TOTALS_APTA!$A$4:$BO$120,$F61,FALSE)</f>
        <v>86587237.110117197</v>
      </c>
      <c r="H61" s="66">
        <f>VLOOKUP(H43,FAC_TOTALS_APTA!$A$4:$BM$120,$F61,FALSE)</f>
        <v>92065752.692311406</v>
      </c>
      <c r="I61" s="67">
        <f t="shared" ref="I61" si="14">H61/G61-1</f>
        <v>6.3271629457663847E-2</v>
      </c>
      <c r="J61" s="68"/>
      <c r="K61" s="50"/>
      <c r="L61" s="11"/>
      <c r="M61" s="69">
        <f t="shared" ref="M61:AB61" si="15">SUM(M45:M51)</f>
        <v>4031404.2701470978</v>
      </c>
      <c r="N61" s="69">
        <f t="shared" si="15"/>
        <v>711524.38513135898</v>
      </c>
      <c r="O61" s="69">
        <f t="shared" si="15"/>
        <v>-4099083.7557533588</v>
      </c>
      <c r="P61" s="69">
        <f t="shared" si="15"/>
        <v>540632.15411227453</v>
      </c>
      <c r="Q61" s="69">
        <f t="shared" si="15"/>
        <v>1478066.5541100074</v>
      </c>
      <c r="R61" s="69">
        <f t="shared" si="15"/>
        <v>3432974.9043869828</v>
      </c>
      <c r="S61" s="69">
        <f t="shared" si="15"/>
        <v>0</v>
      </c>
      <c r="T61" s="69">
        <f t="shared" si="15"/>
        <v>0</v>
      </c>
      <c r="U61" s="69">
        <f t="shared" si="15"/>
        <v>0</v>
      </c>
      <c r="V61" s="69">
        <f t="shared" si="15"/>
        <v>0</v>
      </c>
      <c r="W61" s="69">
        <f t="shared" si="15"/>
        <v>0</v>
      </c>
      <c r="X61" s="69">
        <f t="shared" si="15"/>
        <v>0</v>
      </c>
      <c r="Y61" s="69">
        <f t="shared" si="15"/>
        <v>0</v>
      </c>
      <c r="Z61" s="69">
        <f t="shared" si="15"/>
        <v>0</v>
      </c>
      <c r="AA61" s="69">
        <f t="shared" si="15"/>
        <v>0</v>
      </c>
      <c r="AB61" s="69">
        <f t="shared" si="15"/>
        <v>0</v>
      </c>
      <c r="AC61" s="70"/>
      <c r="AD61" s="70"/>
      <c r="AE61" s="71"/>
    </row>
    <row r="62" spans="2:31" ht="13.5" thickBot="1" x14ac:dyDescent="0.3">
      <c r="B62" s="14" t="s">
        <v>61</v>
      </c>
      <c r="C62" s="37"/>
      <c r="D62" s="11"/>
      <c r="E62" s="47"/>
      <c r="F62" s="11"/>
      <c r="G62" s="51"/>
      <c r="H62" s="51"/>
      <c r="I62" s="49"/>
      <c r="J62" s="50"/>
      <c r="K62" s="50"/>
      <c r="L62" s="11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52">
        <f>AC63-AC60</f>
        <v>-6874274.955222453</v>
      </c>
      <c r="AD62" s="52"/>
      <c r="AE62" s="53">
        <f>AE63-AE60</f>
        <v>-8.2168387659880979E-2</v>
      </c>
    </row>
    <row r="63" spans="2:31" ht="13.5" hidden="1" thickBot="1" x14ac:dyDescent="0.3">
      <c r="B63" s="15" t="s">
        <v>103</v>
      </c>
      <c r="C63" s="33"/>
      <c r="D63" s="33" t="s">
        <v>5</v>
      </c>
      <c r="E63" s="33"/>
      <c r="F63" s="33">
        <f>MATCH($D63,FAC_TOTALS_APTA!$A$2:$BM$2,)</f>
        <v>7</v>
      </c>
      <c r="G63" s="73">
        <f>VLOOKUP(G43,FAC_TOTALS_APTA!$A$4:$BM$120,$F63,FALSE)</f>
        <v>83660823.231399998</v>
      </c>
      <c r="H63" s="73">
        <f>VLOOKUP(H43,FAC_TOTALS_APTA!$A$4:$BM$120,$F63,FALSE)</f>
        <v>82136472.483399898</v>
      </c>
      <c r="I63" s="74">
        <f t="shared" ref="I63" si="16">H63/G63-1</f>
        <v>-1.8220604210214986E-2</v>
      </c>
      <c r="J63" s="75"/>
      <c r="K63" s="75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76">
        <f>H63-G63</f>
        <v>-1524350.7480001003</v>
      </c>
      <c r="AD63" s="76"/>
      <c r="AE63" s="77">
        <f>I63</f>
        <v>-1.8220604210214986E-2</v>
      </c>
    </row>
    <row r="64" spans="2:31" ht="14.25" thickTop="1" thickBot="1" x14ac:dyDescent="0.3">
      <c r="B64" s="140" t="s">
        <v>110</v>
      </c>
      <c r="C64" s="141"/>
      <c r="D64" s="141"/>
      <c r="E64" s="142"/>
      <c r="F64" s="141"/>
      <c r="G64" s="143"/>
      <c r="H64" s="143"/>
      <c r="I64" s="144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5">
        <f>AE63</f>
        <v>-1.8220604210214986E-2</v>
      </c>
    </row>
    <row r="65" spans="2:31" ht="13.5" thickTop="1" x14ac:dyDescent="0.25"/>
    <row r="67" spans="2:31" x14ac:dyDescent="0.25">
      <c r="B67" s="82" t="s">
        <v>56</v>
      </c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</row>
    <row r="68" spans="2:31" x14ac:dyDescent="0.25">
      <c r="B68" s="85" t="s">
        <v>23</v>
      </c>
      <c r="C68" s="86" t="s">
        <v>24</v>
      </c>
      <c r="D68" s="87"/>
      <c r="E68" s="87"/>
      <c r="F68" s="87"/>
      <c r="G68" s="87"/>
      <c r="H68" s="87"/>
      <c r="I68" s="88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</row>
    <row r="69" spans="2:31" x14ac:dyDescent="0.25">
      <c r="B69" s="85"/>
      <c r="C69" s="86"/>
      <c r="D69" s="87"/>
      <c r="E69" s="87"/>
      <c r="F69" s="87"/>
      <c r="G69" s="87"/>
      <c r="H69" s="87"/>
      <c r="I69" s="88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</row>
    <row r="70" spans="2:31" x14ac:dyDescent="0.25">
      <c r="B70" s="89" t="s">
        <v>22</v>
      </c>
      <c r="C70" s="90">
        <v>1</v>
      </c>
      <c r="D70" s="87"/>
      <c r="E70" s="87"/>
      <c r="F70" s="87"/>
      <c r="G70" s="87"/>
      <c r="H70" s="87"/>
      <c r="I70" s="88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</row>
    <row r="71" spans="2:31" ht="13.5" thickBot="1" x14ac:dyDescent="0.3">
      <c r="B71" s="91" t="s">
        <v>81</v>
      </c>
      <c r="C71" s="92">
        <v>3</v>
      </c>
      <c r="D71" s="93"/>
      <c r="E71" s="93"/>
      <c r="F71" s="93"/>
      <c r="G71" s="93"/>
      <c r="H71" s="93"/>
      <c r="I71" s="94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</row>
    <row r="72" spans="2:31" ht="13.5" thickTop="1" x14ac:dyDescent="0.25">
      <c r="B72" s="85"/>
      <c r="C72" s="87"/>
      <c r="D72" s="87"/>
      <c r="E72" s="87"/>
      <c r="F72" s="87"/>
      <c r="G72" s="168"/>
      <c r="H72" s="168"/>
      <c r="I72" s="16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168"/>
      <c r="AD72" s="168"/>
      <c r="AE72" s="168"/>
    </row>
    <row r="73" spans="2:31" x14ac:dyDescent="0.25">
      <c r="B73" s="95"/>
      <c r="C73" s="96"/>
      <c r="D73" s="97"/>
      <c r="E73" s="97"/>
      <c r="F73" s="97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</row>
    <row r="74" spans="2:31" hidden="1" x14ac:dyDescent="0.25">
      <c r="B74" s="85"/>
      <c r="C74" s="88"/>
      <c r="D74" s="87"/>
      <c r="E74" s="87"/>
      <c r="F74" s="87"/>
      <c r="G74" s="87"/>
      <c r="H74" s="87"/>
      <c r="I74" s="88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</row>
    <row r="75" spans="2:31" hidden="1" x14ac:dyDescent="0.25">
      <c r="B75" s="85"/>
      <c r="C75" s="88"/>
      <c r="D75" s="87"/>
      <c r="E75" s="87"/>
      <c r="F75" s="87"/>
      <c r="G75" s="87"/>
      <c r="H75" s="87"/>
      <c r="I75" s="88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</row>
    <row r="76" spans="2:31" hidden="1" x14ac:dyDescent="0.25">
      <c r="B76" s="85"/>
      <c r="C76" s="88"/>
      <c r="D76" s="87"/>
      <c r="E76" s="87"/>
      <c r="F76" s="87"/>
      <c r="G76" s="98"/>
      <c r="H76" s="98"/>
      <c r="I76" s="88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</row>
    <row r="77" spans="2:31" x14ac:dyDescent="0.25">
      <c r="B77" s="85"/>
      <c r="C77" s="88"/>
      <c r="D77" s="87"/>
      <c r="E77" s="163"/>
      <c r="F77" s="87"/>
      <c r="G77" s="98"/>
      <c r="H77" s="98"/>
      <c r="I77" s="99"/>
      <c r="J77" s="100"/>
      <c r="K77" s="100"/>
      <c r="L77" s="87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101"/>
      <c r="AD77" s="101"/>
      <c r="AE77" s="102"/>
    </row>
    <row r="78" spans="2:31" x14ac:dyDescent="0.25">
      <c r="B78" s="85"/>
      <c r="C78" s="88"/>
      <c r="D78" s="87"/>
      <c r="E78" s="163"/>
      <c r="F78" s="87"/>
      <c r="G78" s="98"/>
      <c r="H78" s="98"/>
      <c r="I78" s="99"/>
      <c r="J78" s="100"/>
      <c r="K78" s="100"/>
      <c r="L78" s="87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101"/>
      <c r="AD78" s="101"/>
      <c r="AE78" s="102"/>
    </row>
    <row r="79" spans="2:31" x14ac:dyDescent="0.25">
      <c r="B79" s="85"/>
      <c r="C79" s="88"/>
      <c r="D79" s="87"/>
      <c r="E79" s="163"/>
      <c r="F79" s="87"/>
      <c r="G79" s="103"/>
      <c r="H79" s="103"/>
      <c r="I79" s="99"/>
      <c r="J79" s="100"/>
      <c r="K79" s="100"/>
      <c r="L79" s="87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101"/>
      <c r="AD79" s="101"/>
      <c r="AE79" s="102"/>
    </row>
    <row r="80" spans="2:31" x14ac:dyDescent="0.25">
      <c r="B80" s="85"/>
      <c r="C80" s="88"/>
      <c r="D80" s="87"/>
      <c r="E80" s="163"/>
      <c r="F80" s="87"/>
      <c r="G80" s="98"/>
      <c r="H80" s="98"/>
      <c r="I80" s="99"/>
      <c r="J80" s="100"/>
      <c r="K80" s="100"/>
      <c r="L80" s="87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101"/>
      <c r="AD80" s="101"/>
      <c r="AE80" s="102"/>
    </row>
    <row r="81" spans="2:34" x14ac:dyDescent="0.2">
      <c r="B81" s="85"/>
      <c r="C81" s="88"/>
      <c r="D81" s="164"/>
      <c r="E81" s="163"/>
      <c r="F81" s="87"/>
      <c r="G81" s="103"/>
      <c r="H81" s="103"/>
      <c r="I81" s="99"/>
      <c r="J81" s="100"/>
      <c r="K81" s="100"/>
      <c r="L81" s="87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101"/>
      <c r="AD81" s="101"/>
      <c r="AE81" s="102"/>
    </row>
    <row r="82" spans="2:34" x14ac:dyDescent="0.25">
      <c r="B82" s="85"/>
      <c r="C82" s="88"/>
      <c r="D82" s="87"/>
      <c r="E82" s="163"/>
      <c r="F82" s="87"/>
      <c r="G82" s="104"/>
      <c r="H82" s="104"/>
      <c r="I82" s="99"/>
      <c r="J82" s="100"/>
      <c r="K82" s="100"/>
      <c r="L82" s="87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101"/>
      <c r="AD82" s="101"/>
      <c r="AE82" s="102"/>
    </row>
    <row r="83" spans="2:34" x14ac:dyDescent="0.25">
      <c r="B83" s="85"/>
      <c r="C83" s="88"/>
      <c r="D83" s="87"/>
      <c r="E83" s="163"/>
      <c r="F83" s="87"/>
      <c r="G83" s="103"/>
      <c r="H83" s="103"/>
      <c r="I83" s="99"/>
      <c r="J83" s="100"/>
      <c r="K83" s="100"/>
      <c r="L83" s="87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101"/>
      <c r="AD83" s="101"/>
      <c r="AE83" s="102"/>
    </row>
    <row r="84" spans="2:34" x14ac:dyDescent="0.25">
      <c r="B84" s="85"/>
      <c r="C84" s="88"/>
      <c r="D84" s="87"/>
      <c r="E84" s="163"/>
      <c r="F84" s="87"/>
      <c r="G84" s="98"/>
      <c r="H84" s="98"/>
      <c r="I84" s="99"/>
      <c r="J84" s="100"/>
      <c r="K84" s="100"/>
      <c r="L84" s="87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101"/>
      <c r="AD84" s="101"/>
      <c r="AE84" s="102"/>
    </row>
    <row r="85" spans="2:34" x14ac:dyDescent="0.25">
      <c r="B85" s="85"/>
      <c r="C85" s="88"/>
      <c r="D85" s="87"/>
      <c r="E85" s="163"/>
      <c r="F85" s="87"/>
      <c r="G85" s="104"/>
      <c r="H85" s="104"/>
      <c r="I85" s="99"/>
      <c r="J85" s="100"/>
      <c r="K85" s="100"/>
      <c r="L85" s="87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101"/>
      <c r="AD85" s="101"/>
      <c r="AE85" s="102"/>
    </row>
    <row r="86" spans="2:34" x14ac:dyDescent="0.25">
      <c r="B86" s="85"/>
      <c r="C86" s="88"/>
      <c r="D86" s="87"/>
      <c r="E86" s="163"/>
      <c r="F86" s="87"/>
      <c r="G86" s="104"/>
      <c r="H86" s="104"/>
      <c r="I86" s="99"/>
      <c r="J86" s="100"/>
      <c r="K86" s="100"/>
      <c r="L86" s="87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101"/>
      <c r="AD86" s="101"/>
      <c r="AE86" s="102"/>
    </row>
    <row r="87" spans="2:34" ht="15.75" customHeight="1" x14ac:dyDescent="0.25">
      <c r="B87" s="85"/>
      <c r="C87" s="88"/>
      <c r="D87" s="87"/>
      <c r="E87" s="163"/>
      <c r="F87" s="87"/>
      <c r="G87" s="104"/>
      <c r="H87" s="104"/>
      <c r="I87" s="99"/>
      <c r="J87" s="100"/>
      <c r="K87" s="100"/>
      <c r="L87" s="87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101"/>
      <c r="AD87" s="101"/>
      <c r="AE87" s="102"/>
    </row>
    <row r="88" spans="2:34" x14ac:dyDescent="0.25">
      <c r="B88" s="85"/>
      <c r="C88" s="88"/>
      <c r="D88" s="87"/>
      <c r="E88" s="163"/>
      <c r="F88" s="87"/>
      <c r="G88" s="104"/>
      <c r="H88" s="104"/>
      <c r="I88" s="99"/>
      <c r="J88" s="100"/>
      <c r="K88" s="100"/>
      <c r="L88" s="87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101"/>
      <c r="AD88" s="101"/>
      <c r="AE88" s="102"/>
      <c r="AH88" s="78"/>
    </row>
    <row r="89" spans="2:34" x14ac:dyDescent="0.25">
      <c r="B89" s="95"/>
      <c r="C89" s="96"/>
      <c r="D89" s="97"/>
      <c r="E89" s="165"/>
      <c r="F89" s="97"/>
      <c r="G89" s="105"/>
      <c r="H89" s="105"/>
      <c r="I89" s="106"/>
      <c r="J89" s="107"/>
      <c r="K89" s="107"/>
      <c r="L89" s="97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9"/>
      <c r="AD89" s="109"/>
      <c r="AE89" s="110"/>
    </row>
    <row r="90" spans="2:34" x14ac:dyDescent="0.25">
      <c r="B90" s="111"/>
      <c r="C90" s="112"/>
      <c r="D90" s="111"/>
      <c r="E90" s="113"/>
      <c r="F90" s="114"/>
      <c r="G90" s="115"/>
      <c r="H90" s="115"/>
      <c r="I90" s="116"/>
      <c r="J90" s="117"/>
      <c r="K90" s="117"/>
      <c r="L90" s="114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8"/>
      <c r="AD90" s="118"/>
      <c r="AE90" s="119"/>
    </row>
    <row r="91" spans="2:34" ht="15.75" hidden="1" customHeight="1" x14ac:dyDescent="0.25">
      <c r="B91" s="85"/>
      <c r="C91" s="87"/>
      <c r="D91" s="87"/>
      <c r="E91" s="87"/>
      <c r="F91" s="87"/>
      <c r="G91" s="87"/>
      <c r="H91" s="87"/>
      <c r="I91" s="120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101"/>
      <c r="AE91" s="87"/>
    </row>
    <row r="92" spans="2:34" x14ac:dyDescent="0.25">
      <c r="B92" s="85"/>
      <c r="C92" s="88"/>
      <c r="D92" s="87"/>
      <c r="E92" s="121"/>
      <c r="F92" s="87"/>
      <c r="G92" s="98"/>
      <c r="H92" s="98"/>
      <c r="I92" s="99"/>
      <c r="J92" s="100"/>
      <c r="K92" s="107"/>
      <c r="L92" s="97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101"/>
      <c r="AD92" s="101"/>
      <c r="AE92" s="102"/>
    </row>
    <row r="93" spans="2:34" ht="15.75" hidden="1" customHeight="1" x14ac:dyDescent="0.25">
      <c r="B93" s="122"/>
      <c r="C93" s="123"/>
      <c r="D93" s="124"/>
      <c r="E93" s="125"/>
      <c r="F93" s="124"/>
      <c r="G93" s="126"/>
      <c r="H93" s="126"/>
      <c r="I93" s="127"/>
      <c r="J93" s="128"/>
      <c r="K93" s="107"/>
      <c r="L93" s="97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30"/>
      <c r="AD93" s="130"/>
      <c r="AE93" s="131"/>
    </row>
    <row r="94" spans="2:34" ht="13.5" thickBot="1" x14ac:dyDescent="0.3">
      <c r="B94" s="95"/>
      <c r="C94" s="96"/>
      <c r="D94" s="97"/>
      <c r="E94" s="132"/>
      <c r="F94" s="97"/>
      <c r="G94" s="108"/>
      <c r="H94" s="108"/>
      <c r="I94" s="106"/>
      <c r="J94" s="107"/>
      <c r="K94" s="107"/>
      <c r="L94" s="97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09"/>
      <c r="AD94" s="109"/>
      <c r="AE94" s="110"/>
    </row>
    <row r="95" spans="2:34" ht="13.5" hidden="1" thickBot="1" x14ac:dyDescent="0.3">
      <c r="B95" s="134"/>
      <c r="C95" s="93"/>
      <c r="D95" s="93"/>
      <c r="E95" s="93"/>
      <c r="F95" s="93"/>
      <c r="G95" s="135"/>
      <c r="H95" s="135"/>
      <c r="I95" s="136"/>
      <c r="J95" s="137"/>
      <c r="K95" s="137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138"/>
      <c r="AD95" s="138"/>
      <c r="AE95" s="139"/>
    </row>
    <row r="96" spans="2:34" ht="14.25" thickTop="1" thickBot="1" x14ac:dyDescent="0.3">
      <c r="B96" s="146"/>
      <c r="C96" s="147"/>
      <c r="D96" s="147"/>
      <c r="E96" s="147"/>
      <c r="F96" s="147"/>
      <c r="G96" s="148"/>
      <c r="H96" s="148"/>
      <c r="I96" s="149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50"/>
    </row>
    <row r="97" spans="1:32" ht="13.5" thickTop="1" x14ac:dyDescent="0.25"/>
    <row r="99" spans="1:32" x14ac:dyDescent="0.25">
      <c r="B99" s="21" t="s">
        <v>56</v>
      </c>
      <c r="C99" s="22"/>
      <c r="D99" s="22"/>
      <c r="E99" s="23"/>
      <c r="F99" s="22"/>
      <c r="G99" s="22"/>
      <c r="H99" s="22"/>
      <c r="I99" s="2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2" x14ac:dyDescent="0.25">
      <c r="B100" s="25" t="s">
        <v>23</v>
      </c>
      <c r="C100" s="26" t="s">
        <v>24</v>
      </c>
      <c r="D100" s="16"/>
      <c r="E100" s="10"/>
      <c r="F100" s="16"/>
      <c r="G100" s="16"/>
      <c r="H100" s="16"/>
      <c r="I100" s="27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2" x14ac:dyDescent="0.25">
      <c r="B101" s="25"/>
      <c r="C101" s="26"/>
      <c r="D101" s="16"/>
      <c r="E101" s="10"/>
      <c r="F101" s="16"/>
      <c r="G101" s="16"/>
      <c r="H101" s="16"/>
      <c r="I101" s="27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2" x14ac:dyDescent="0.25">
      <c r="B102" s="28" t="s">
        <v>22</v>
      </c>
      <c r="C102" s="29">
        <v>1</v>
      </c>
      <c r="D102" s="16"/>
      <c r="E102" s="10"/>
      <c r="F102" s="16"/>
      <c r="G102" s="16"/>
      <c r="H102" s="16"/>
      <c r="I102" s="27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2" ht="13.5" thickBot="1" x14ac:dyDescent="0.3">
      <c r="B103" s="30" t="s">
        <v>82</v>
      </c>
      <c r="C103" s="31">
        <v>10</v>
      </c>
      <c r="D103" s="32"/>
      <c r="E103" s="33"/>
      <c r="F103" s="32"/>
      <c r="G103" s="32"/>
      <c r="H103" s="32"/>
      <c r="I103" s="34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2" ht="13.5" thickTop="1" x14ac:dyDescent="0.25">
      <c r="B104" s="35"/>
      <c r="C104" s="10"/>
      <c r="D104" s="10"/>
      <c r="E104" s="10"/>
      <c r="F104" s="10"/>
      <c r="G104" s="167" t="s">
        <v>104</v>
      </c>
      <c r="H104" s="167"/>
      <c r="I104" s="167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167" t="s">
        <v>111</v>
      </c>
      <c r="AD104" s="167"/>
      <c r="AE104" s="167"/>
    </row>
    <row r="105" spans="1:32" x14ac:dyDescent="0.25">
      <c r="B105" s="14" t="s">
        <v>25</v>
      </c>
      <c r="C105" s="37" t="s">
        <v>26</v>
      </c>
      <c r="D105" s="11" t="s">
        <v>27</v>
      </c>
      <c r="E105" s="11" t="s">
        <v>57</v>
      </c>
      <c r="F105" s="11"/>
      <c r="G105" s="37">
        <f>$C$1</f>
        <v>2012</v>
      </c>
      <c r="H105" s="37">
        <f>$C$2</f>
        <v>2018</v>
      </c>
      <c r="I105" s="37" t="s">
        <v>53</v>
      </c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 t="s">
        <v>109</v>
      </c>
      <c r="AD105" s="37" t="s">
        <v>55</v>
      </c>
      <c r="AE105" s="37" t="s">
        <v>53</v>
      </c>
    </row>
    <row r="106" spans="1:32" hidden="1" x14ac:dyDescent="0.25">
      <c r="B106" s="35"/>
      <c r="C106" s="38"/>
      <c r="D106" s="10"/>
      <c r="E106" s="10"/>
      <c r="F106" s="10"/>
      <c r="G106" s="10"/>
      <c r="H106" s="10"/>
      <c r="I106" s="38"/>
      <c r="J106" s="10"/>
      <c r="K106" s="10"/>
      <c r="L106" s="10"/>
      <c r="M106" s="10">
        <v>1</v>
      </c>
      <c r="N106" s="10">
        <v>2</v>
      </c>
      <c r="O106" s="10">
        <v>3</v>
      </c>
      <c r="P106" s="10">
        <v>4</v>
      </c>
      <c r="Q106" s="10">
        <v>5</v>
      </c>
      <c r="R106" s="10">
        <v>6</v>
      </c>
      <c r="S106" s="10">
        <v>7</v>
      </c>
      <c r="T106" s="10">
        <v>8</v>
      </c>
      <c r="U106" s="10">
        <v>9</v>
      </c>
      <c r="V106" s="10">
        <v>10</v>
      </c>
      <c r="W106" s="10">
        <v>11</v>
      </c>
      <c r="X106" s="10">
        <v>12</v>
      </c>
      <c r="Y106" s="10">
        <v>13</v>
      </c>
      <c r="Z106" s="10">
        <v>14</v>
      </c>
      <c r="AA106" s="10">
        <v>15</v>
      </c>
      <c r="AB106" s="10">
        <v>16</v>
      </c>
      <c r="AC106" s="10"/>
      <c r="AD106" s="10"/>
      <c r="AE106" s="10"/>
    </row>
    <row r="107" spans="1:32" hidden="1" x14ac:dyDescent="0.25">
      <c r="B107" s="35"/>
      <c r="C107" s="38"/>
      <c r="D107" s="10"/>
      <c r="E107" s="10"/>
      <c r="F107" s="10"/>
      <c r="G107" s="10" t="str">
        <f>CONCATENATE($C102,"_",$C103,"_",G105)</f>
        <v>1_10_2012</v>
      </c>
      <c r="H107" s="10" t="str">
        <f>CONCATENATE($C102,"_",$C103,"_",H105)</f>
        <v>1_10_2018</v>
      </c>
      <c r="I107" s="38"/>
      <c r="J107" s="10"/>
      <c r="K107" s="10"/>
      <c r="L107" s="10"/>
      <c r="M107" s="10" t="str">
        <f>IF($G105+M106&gt;$H105,0,CONCATENATE($C102,"_",$C103,"_",$G105+M106))</f>
        <v>1_10_2013</v>
      </c>
      <c r="N107" s="10" t="str">
        <f t="shared" ref="N107:AB107" si="17">IF($G105+N106&gt;$H105,0,CONCATENATE($C102,"_",$C103,"_",$G105+N106))</f>
        <v>1_10_2014</v>
      </c>
      <c r="O107" s="10" t="str">
        <f t="shared" si="17"/>
        <v>1_10_2015</v>
      </c>
      <c r="P107" s="10" t="str">
        <f t="shared" si="17"/>
        <v>1_10_2016</v>
      </c>
      <c r="Q107" s="10" t="str">
        <f t="shared" si="17"/>
        <v>1_10_2017</v>
      </c>
      <c r="R107" s="10" t="str">
        <f t="shared" si="17"/>
        <v>1_10_2018</v>
      </c>
      <c r="S107" s="10">
        <f t="shared" si="17"/>
        <v>0</v>
      </c>
      <c r="T107" s="10">
        <f t="shared" si="17"/>
        <v>0</v>
      </c>
      <c r="U107" s="10">
        <f t="shared" si="17"/>
        <v>0</v>
      </c>
      <c r="V107" s="10">
        <f t="shared" si="17"/>
        <v>0</v>
      </c>
      <c r="W107" s="10">
        <f t="shared" si="17"/>
        <v>0</v>
      </c>
      <c r="X107" s="10">
        <f t="shared" si="17"/>
        <v>0</v>
      </c>
      <c r="Y107" s="10">
        <f t="shared" si="17"/>
        <v>0</v>
      </c>
      <c r="Z107" s="10">
        <f t="shared" si="17"/>
        <v>0</v>
      </c>
      <c r="AA107" s="10">
        <f t="shared" si="17"/>
        <v>0</v>
      </c>
      <c r="AB107" s="10">
        <f t="shared" si="17"/>
        <v>0</v>
      </c>
      <c r="AC107" s="10"/>
      <c r="AD107" s="10"/>
      <c r="AE107" s="10"/>
    </row>
    <row r="108" spans="1:32" hidden="1" x14ac:dyDescent="0.25">
      <c r="B108" s="35"/>
      <c r="C108" s="38"/>
      <c r="D108" s="10"/>
      <c r="E108" s="10"/>
      <c r="F108" s="10" t="s">
        <v>54</v>
      </c>
      <c r="G108" s="39"/>
      <c r="H108" s="39"/>
      <c r="I108" s="38"/>
      <c r="J108" s="10"/>
      <c r="K108" s="10"/>
      <c r="L108" s="10" t="s">
        <v>54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2" hidden="1" x14ac:dyDescent="0.25">
      <c r="B109" s="35" t="s">
        <v>78</v>
      </c>
      <c r="C109" s="38" t="s">
        <v>28</v>
      </c>
      <c r="D109" s="10" t="s">
        <v>120</v>
      </c>
      <c r="E109" s="80">
        <v>0.86939999999999995</v>
      </c>
      <c r="F109" s="10">
        <f>MATCH($D109,FAC_TOTALS_APTA!$A$2:$BO$2,)</f>
        <v>11</v>
      </c>
      <c r="G109" s="39">
        <f>VLOOKUP(G107,FAC_TOTALS_APTA!$A$4:$BO$120,$F109,FALSE)</f>
        <v>0</v>
      </c>
      <c r="H109" s="39">
        <f>VLOOKUP(H107,FAC_TOTALS_APTA!$A$4:$BO$120,$F109,FALSE)</f>
        <v>0</v>
      </c>
      <c r="I109" s="41" t="str">
        <f>IFERROR(H109/G109-1,"-")</f>
        <v>-</v>
      </c>
      <c r="J109" s="42" t="str">
        <f>IF(C109="Log","_log","")</f>
        <v>_log</v>
      </c>
      <c r="K109" s="42" t="str">
        <f>CONCATENATE(D109,J109,"_FAC")</f>
        <v>VRM_ADJ_BUS_log_FAC</v>
      </c>
      <c r="L109" s="10">
        <f>MATCH($K109,FAC_TOTALS_APTA!$A$2:$BM$2,)</f>
        <v>24</v>
      </c>
      <c r="M109" s="39">
        <f>IF(M107=0,0,VLOOKUP(M107,FAC_TOTALS_APTA!$A$4:$BO$120,$L109,FALSE))</f>
        <v>0</v>
      </c>
      <c r="N109" s="39">
        <f>IF(N107=0,0,VLOOKUP(N107,FAC_TOTALS_APTA!$A$4:$BO$120,$L109,FALSE))</f>
        <v>0</v>
      </c>
      <c r="O109" s="39">
        <f>IF(O107=0,0,VLOOKUP(O107,FAC_TOTALS_APTA!$A$4:$BO$120,$L109,FALSE))</f>
        <v>0</v>
      </c>
      <c r="P109" s="39">
        <f>IF(P107=0,0,VLOOKUP(P107,FAC_TOTALS_APTA!$A$4:$BO$120,$L109,FALSE))</f>
        <v>0</v>
      </c>
      <c r="Q109" s="39">
        <f>IF(Q107=0,0,VLOOKUP(Q107,FAC_TOTALS_APTA!$A$4:$BO$120,$L109,FALSE))</f>
        <v>0</v>
      </c>
      <c r="R109" s="39">
        <f>IF(R107=0,0,VLOOKUP(R107,FAC_TOTALS_APTA!$A$4:$BO$120,$L109,FALSE))</f>
        <v>0</v>
      </c>
      <c r="S109" s="39">
        <f>IF(S107=0,0,VLOOKUP(S107,FAC_TOTALS_APTA!$A$4:$BO$120,$L109,FALSE))</f>
        <v>0</v>
      </c>
      <c r="T109" s="39">
        <f>IF(T107=0,0,VLOOKUP(T107,FAC_TOTALS_APTA!$A$4:$BO$120,$L109,FALSE))</f>
        <v>0</v>
      </c>
      <c r="U109" s="39">
        <f>IF(U107=0,0,VLOOKUP(U107,FAC_TOTALS_APTA!$A$4:$BO$120,$L109,FALSE))</f>
        <v>0</v>
      </c>
      <c r="V109" s="39">
        <f>IF(V107=0,0,VLOOKUP(V107,FAC_TOTALS_APTA!$A$4:$BO$120,$L109,FALSE))</f>
        <v>0</v>
      </c>
      <c r="W109" s="39">
        <f>IF(W107=0,0,VLOOKUP(W107,FAC_TOTALS_APTA!$A$4:$BO$120,$L109,FALSE))</f>
        <v>0</v>
      </c>
      <c r="X109" s="39">
        <f>IF(X107=0,0,VLOOKUP(X107,FAC_TOTALS_APTA!$A$4:$BO$120,$L109,FALSE))</f>
        <v>0</v>
      </c>
      <c r="Y109" s="39">
        <f>IF(Y107=0,0,VLOOKUP(Y107,FAC_TOTALS_APTA!$A$4:$BO$120,$L109,FALSE))</f>
        <v>0</v>
      </c>
      <c r="Z109" s="39">
        <f>IF(Z107=0,0,VLOOKUP(Z107,FAC_TOTALS_APTA!$A$4:$BO$120,$L109,FALSE))</f>
        <v>0</v>
      </c>
      <c r="AA109" s="39">
        <f>IF(AA107=0,0,VLOOKUP(AA107,FAC_TOTALS_APTA!$A$4:$BO$120,$L109,FALSE))</f>
        <v>0</v>
      </c>
      <c r="AB109" s="39">
        <f>IF(AB107=0,0,VLOOKUP(AB107,FAC_TOTALS_APTA!$A$4:$BO$120,$L109,FALSE))</f>
        <v>0</v>
      </c>
      <c r="AC109" s="43">
        <f>SUM(M109:AB109)</f>
        <v>0</v>
      </c>
      <c r="AD109" s="43">
        <f>AE109*G127</f>
        <v>0</v>
      </c>
      <c r="AE109" s="44">
        <f>AC109/G125</f>
        <v>0</v>
      </c>
    </row>
    <row r="110" spans="1:32" s="19" customFormat="1" x14ac:dyDescent="0.25">
      <c r="A110" s="10"/>
      <c r="B110" s="35" t="s">
        <v>78</v>
      </c>
      <c r="C110" s="38" t="s">
        <v>28</v>
      </c>
      <c r="D110" s="10" t="s">
        <v>121</v>
      </c>
      <c r="E110" s="80">
        <v>0.50180000000000002</v>
      </c>
      <c r="F110" s="10">
        <f>MATCH($D110,FAC_TOTALS_APTA!$A$2:$BO$2,)</f>
        <v>12</v>
      </c>
      <c r="G110" s="39">
        <f>VLOOKUP(G107,FAC_TOTALS_APTA!$A$4:$BO$120,$F110,FALSE)</f>
        <v>541132314.10000002</v>
      </c>
      <c r="H110" s="39">
        <f>VLOOKUP(H107,FAC_TOTALS_APTA!$A$4:$BO$120,$F110,FALSE)</f>
        <v>559394026.10000002</v>
      </c>
      <c r="I110" s="41">
        <f>IFERROR(H110/G110-1,"-")</f>
        <v>3.3747221380361569E-2</v>
      </c>
      <c r="J110" s="42" t="str">
        <f>IF(C110="Log","_log","")</f>
        <v>_log</v>
      </c>
      <c r="K110" s="42" t="str">
        <f>CONCATENATE(D110,J110,"_FAC")</f>
        <v>VRM_ADJ_RAIL_log_FAC</v>
      </c>
      <c r="L110" s="10">
        <f>MATCH($K110,FAC_TOTALS_APTA!$A$2:$BM$2,)</f>
        <v>25</v>
      </c>
      <c r="M110" s="39">
        <f>IF(M107=0,0,VLOOKUP(M107,FAC_TOTALS_APTA!$A$4:$BO$120,$L110,FALSE))</f>
        <v>32495030.170314401</v>
      </c>
      <c r="N110" s="39">
        <f>IF(N107=0,0,VLOOKUP(N107,FAC_TOTALS_APTA!$A$4:$BO$120,$L110,FALSE))</f>
        <v>18826015.3588311</v>
      </c>
      <c r="O110" s="39">
        <f>IF(O107=0,0,VLOOKUP(O107,FAC_TOTALS_APTA!$A$4:$BO$120,$L110,FALSE))</f>
        <v>3358547.09895693</v>
      </c>
      <c r="P110" s="39">
        <f>IF(P107=0,0,VLOOKUP(P107,FAC_TOTALS_APTA!$A$4:$BO$120,$L110,FALSE))</f>
        <v>-1389323.0943249499</v>
      </c>
      <c r="Q110" s="39">
        <f>IF(Q107=0,0,VLOOKUP(Q107,FAC_TOTALS_APTA!$A$4:$BO$120,$L110,FALSE))</f>
        <v>8934117.0390807409</v>
      </c>
      <c r="R110" s="39">
        <f>IF(R107=0,0,VLOOKUP(R107,FAC_TOTALS_APTA!$A$4:$BO$120,$L110,FALSE))</f>
        <v>-12675583.409665801</v>
      </c>
      <c r="S110" s="39">
        <f>IF(S107=0,0,VLOOKUP(S107,FAC_TOTALS_APTA!$A$4:$BO$120,$L110,FALSE))</f>
        <v>0</v>
      </c>
      <c r="T110" s="39">
        <f>IF(T107=0,0,VLOOKUP(T107,FAC_TOTALS_APTA!$A$4:$BO$120,$L110,FALSE))</f>
        <v>0</v>
      </c>
      <c r="U110" s="39">
        <f>IF(U107=0,0,VLOOKUP(U107,FAC_TOTALS_APTA!$A$4:$BO$120,$L110,FALSE))</f>
        <v>0</v>
      </c>
      <c r="V110" s="39">
        <f>IF(V107=0,0,VLOOKUP(V107,FAC_TOTALS_APTA!$A$4:$BO$120,$L110,FALSE))</f>
        <v>0</v>
      </c>
      <c r="W110" s="39">
        <f>IF(W107=0,0,VLOOKUP(W107,FAC_TOTALS_APTA!$A$4:$BO$120,$L110,FALSE))</f>
        <v>0</v>
      </c>
      <c r="X110" s="39">
        <f>IF(X107=0,0,VLOOKUP(X107,FAC_TOTALS_APTA!$A$4:$BO$120,$L110,FALSE))</f>
        <v>0</v>
      </c>
      <c r="Y110" s="39">
        <f>IF(Y107=0,0,VLOOKUP(Y107,FAC_TOTALS_APTA!$A$4:$BO$120,$L110,FALSE))</f>
        <v>0</v>
      </c>
      <c r="Z110" s="39">
        <f>IF(Z107=0,0,VLOOKUP(Z107,FAC_TOTALS_APTA!$A$4:$BO$120,$L110,FALSE))</f>
        <v>0</v>
      </c>
      <c r="AA110" s="39">
        <f>IF(AA107=0,0,VLOOKUP(AA107,FAC_TOTALS_APTA!$A$4:$BO$120,$L110,FALSE))</f>
        <v>0</v>
      </c>
      <c r="AB110" s="39">
        <f>IF(AB107=0,0,VLOOKUP(AB107,FAC_TOTALS_APTA!$A$4:$BO$120,$L110,FALSE))</f>
        <v>0</v>
      </c>
      <c r="AC110" s="43">
        <f>SUM(M110:AB110)</f>
        <v>49548803.163192421</v>
      </c>
      <c r="AD110" s="43">
        <f>AE110*G127</f>
        <v>50452656.593826756</v>
      </c>
      <c r="AE110" s="44">
        <f>AC110/G125</f>
        <v>1.7238857220844783E-2</v>
      </c>
      <c r="AF110" s="10"/>
    </row>
    <row r="111" spans="1:32" x14ac:dyDescent="0.25">
      <c r="B111" s="35" t="s">
        <v>105</v>
      </c>
      <c r="C111" s="38" t="s">
        <v>28</v>
      </c>
      <c r="D111" s="10" t="s">
        <v>21</v>
      </c>
      <c r="E111" s="80">
        <v>-0.35909999999999997</v>
      </c>
      <c r="F111" s="10">
        <f>MATCH($D111,FAC_TOTALS_APTA!$A$2:$BO$2,)</f>
        <v>13</v>
      </c>
      <c r="G111" s="79">
        <f>VLOOKUP(G107,FAC_TOTALS_APTA!$A$4:$BO$120,$F111,FALSE)</f>
        <v>1.69722137399999</v>
      </c>
      <c r="H111" s="79">
        <f>VLOOKUP(H107,FAC_TOTALS_APTA!$A$4:$BO$120,$F111,FALSE)</f>
        <v>1.956607269</v>
      </c>
      <c r="I111" s="41">
        <f t="shared" ref="I111:I121" si="18">IFERROR(H111/G111-1,"-")</f>
        <v>0.15282973628165708</v>
      </c>
      <c r="J111" s="42" t="str">
        <f t="shared" ref="J111:J121" si="19">IF(C111="Log","_log","")</f>
        <v>_log</v>
      </c>
      <c r="K111" s="42" t="str">
        <f t="shared" ref="K111:K121" si="20">CONCATENATE(D111,J111,"_FAC")</f>
        <v>FARE_per_UPT_2018_log_FAC</v>
      </c>
      <c r="L111" s="10">
        <f>MATCH($K111,FAC_TOTALS_APTA!$A$2:$BM$2,)</f>
        <v>26</v>
      </c>
      <c r="M111" s="39">
        <f>IF(M107=0,0,VLOOKUP(M107,FAC_TOTALS_APTA!$A$4:$BO$120,$L111,FALSE))</f>
        <v>-23534232.5417457</v>
      </c>
      <c r="N111" s="39">
        <f>IF(N107=0,0,VLOOKUP(N107,FAC_TOTALS_APTA!$A$4:$BO$120,$L111,FALSE))</f>
        <v>3620006.15258461</v>
      </c>
      <c r="O111" s="39">
        <f>IF(O107=0,0,VLOOKUP(O107,FAC_TOTALS_APTA!$A$4:$BO$120,$L111,FALSE))</f>
        <v>-53713354.384880602</v>
      </c>
      <c r="P111" s="39">
        <f>IF(P107=0,0,VLOOKUP(P107,FAC_TOTALS_APTA!$A$4:$BO$120,$L111,FALSE))</f>
        <v>-3713985.1528738202</v>
      </c>
      <c r="Q111" s="39">
        <f>IF(Q107=0,0,VLOOKUP(Q107,FAC_TOTALS_APTA!$A$4:$BO$120,$L111,FALSE))</f>
        <v>-1495347.8193264401</v>
      </c>
      <c r="R111" s="39">
        <f>IF(R107=0,0,VLOOKUP(R107,FAC_TOTALS_APTA!$A$4:$BO$120,$L111,FALSE))</f>
        <v>-21873431.993942499</v>
      </c>
      <c r="S111" s="39">
        <f>IF(S107=0,0,VLOOKUP(S107,FAC_TOTALS_APTA!$A$4:$BO$120,$L111,FALSE))</f>
        <v>0</v>
      </c>
      <c r="T111" s="39">
        <f>IF(T107=0,0,VLOOKUP(T107,FAC_TOTALS_APTA!$A$4:$BO$120,$L111,FALSE))</f>
        <v>0</v>
      </c>
      <c r="U111" s="39">
        <f>IF(U107=0,0,VLOOKUP(U107,FAC_TOTALS_APTA!$A$4:$BO$120,$L111,FALSE))</f>
        <v>0</v>
      </c>
      <c r="V111" s="39">
        <f>IF(V107=0,0,VLOOKUP(V107,FAC_TOTALS_APTA!$A$4:$BO$120,$L111,FALSE))</f>
        <v>0</v>
      </c>
      <c r="W111" s="39">
        <f>IF(W107=0,0,VLOOKUP(W107,FAC_TOTALS_APTA!$A$4:$BO$120,$L111,FALSE))</f>
        <v>0</v>
      </c>
      <c r="X111" s="39">
        <f>IF(X107=0,0,VLOOKUP(X107,FAC_TOTALS_APTA!$A$4:$BO$120,$L111,FALSE))</f>
        <v>0</v>
      </c>
      <c r="Y111" s="39">
        <f>IF(Y107=0,0,VLOOKUP(Y107,FAC_TOTALS_APTA!$A$4:$BO$120,$L111,FALSE))</f>
        <v>0</v>
      </c>
      <c r="Z111" s="39">
        <f>IF(Z107=0,0,VLOOKUP(Z107,FAC_TOTALS_APTA!$A$4:$BO$120,$L111,FALSE))</f>
        <v>0</v>
      </c>
      <c r="AA111" s="39">
        <f>IF(AA107=0,0,VLOOKUP(AA107,FAC_TOTALS_APTA!$A$4:$BO$120,$L111,FALSE))</f>
        <v>0</v>
      </c>
      <c r="AB111" s="39">
        <f>IF(AB107=0,0,VLOOKUP(AB107,FAC_TOTALS_APTA!$A$4:$BO$120,$L111,FALSE))</f>
        <v>0</v>
      </c>
      <c r="AC111" s="43">
        <f t="shared" ref="AC111:AC121" si="21">SUM(M111:AB111)</f>
        <v>-100710345.74018446</v>
      </c>
      <c r="AD111" s="43">
        <f>AE111*G127</f>
        <v>-102547471.67837977</v>
      </c>
      <c r="AE111" s="44">
        <f>AC111/G125</f>
        <v>-3.503881345345284E-2</v>
      </c>
    </row>
    <row r="112" spans="1:32" x14ac:dyDescent="0.25">
      <c r="B112" s="35" t="s">
        <v>101</v>
      </c>
      <c r="C112" s="38" t="s">
        <v>28</v>
      </c>
      <c r="D112" s="10" t="s">
        <v>10</v>
      </c>
      <c r="E112" s="80">
        <v>0.30969999999999998</v>
      </c>
      <c r="F112" s="10">
        <f>MATCH($D112,FAC_TOTALS_APTA!$A$2:$BO$2,)</f>
        <v>14</v>
      </c>
      <c r="G112" s="39">
        <f>VLOOKUP(G107,FAC_TOTALS_APTA!$A$4:$BO$120,$F112,FALSE)</f>
        <v>27909105.420000002</v>
      </c>
      <c r="H112" s="39">
        <f>VLOOKUP(H107,FAC_TOTALS_APTA!$A$4:$BO$120,$F112,FALSE)</f>
        <v>29807700.839999899</v>
      </c>
      <c r="I112" s="41">
        <f t="shared" si="18"/>
        <v>6.8027813555046501E-2</v>
      </c>
      <c r="J112" s="42" t="str">
        <f t="shared" si="19"/>
        <v>_log</v>
      </c>
      <c r="K112" s="42" t="str">
        <f t="shared" si="20"/>
        <v>POP_EMP_log_FAC</v>
      </c>
      <c r="L112" s="10">
        <f>MATCH($K112,FAC_TOTALS_APTA!$A$2:$BM$2,)</f>
        <v>27</v>
      </c>
      <c r="M112" s="39">
        <f>IF(M107=0,0,VLOOKUP(M107,FAC_TOTALS_APTA!$A$4:$BO$120,$L112,FALSE))</f>
        <v>29191467.7411457</v>
      </c>
      <c r="N112" s="39">
        <f>IF(N107=0,0,VLOOKUP(N107,FAC_TOTALS_APTA!$A$4:$BO$120,$L112,FALSE))</f>
        <v>9479722.7966711093</v>
      </c>
      <c r="O112" s="39">
        <f>IF(O107=0,0,VLOOKUP(O107,FAC_TOTALS_APTA!$A$4:$BO$120,$L112,FALSE))</f>
        <v>8898375.4062192608</v>
      </c>
      <c r="P112" s="39">
        <f>IF(P107=0,0,VLOOKUP(P107,FAC_TOTALS_APTA!$A$4:$BO$120,$L112,FALSE))</f>
        <v>1905983.9528030001</v>
      </c>
      <c r="Q112" s="39">
        <f>IF(Q107=0,0,VLOOKUP(Q107,FAC_TOTALS_APTA!$A$4:$BO$120,$L112,FALSE))</f>
        <v>7429613.8141649999</v>
      </c>
      <c r="R112" s="39">
        <f>IF(R107=0,0,VLOOKUP(R107,FAC_TOTALS_APTA!$A$4:$BO$120,$L112,FALSE))</f>
        <v>4486826.2495973203</v>
      </c>
      <c r="S112" s="39">
        <f>IF(S107=0,0,VLOOKUP(S107,FAC_TOTALS_APTA!$A$4:$BO$120,$L112,FALSE))</f>
        <v>0</v>
      </c>
      <c r="T112" s="39">
        <f>IF(T107=0,0,VLOOKUP(T107,FAC_TOTALS_APTA!$A$4:$BO$120,$L112,FALSE))</f>
        <v>0</v>
      </c>
      <c r="U112" s="39">
        <f>IF(U107=0,0,VLOOKUP(U107,FAC_TOTALS_APTA!$A$4:$BO$120,$L112,FALSE))</f>
        <v>0</v>
      </c>
      <c r="V112" s="39">
        <f>IF(V107=0,0,VLOOKUP(V107,FAC_TOTALS_APTA!$A$4:$BO$120,$L112,FALSE))</f>
        <v>0</v>
      </c>
      <c r="W112" s="39">
        <f>IF(W107=0,0,VLOOKUP(W107,FAC_TOTALS_APTA!$A$4:$BO$120,$L112,FALSE))</f>
        <v>0</v>
      </c>
      <c r="X112" s="39">
        <f>IF(X107=0,0,VLOOKUP(X107,FAC_TOTALS_APTA!$A$4:$BO$120,$L112,FALSE))</f>
        <v>0</v>
      </c>
      <c r="Y112" s="39">
        <f>IF(Y107=0,0,VLOOKUP(Y107,FAC_TOTALS_APTA!$A$4:$BO$120,$L112,FALSE))</f>
        <v>0</v>
      </c>
      <c r="Z112" s="39">
        <f>IF(Z107=0,0,VLOOKUP(Z107,FAC_TOTALS_APTA!$A$4:$BO$120,$L112,FALSE))</f>
        <v>0</v>
      </c>
      <c r="AA112" s="39">
        <f>IF(AA107=0,0,VLOOKUP(AA107,FAC_TOTALS_APTA!$A$4:$BO$120,$L112,FALSE))</f>
        <v>0</v>
      </c>
      <c r="AB112" s="39">
        <f>IF(AB107=0,0,VLOOKUP(AB107,FAC_TOTALS_APTA!$A$4:$BO$120,$L112,FALSE))</f>
        <v>0</v>
      </c>
      <c r="AC112" s="43">
        <f t="shared" si="21"/>
        <v>61391989.960601382</v>
      </c>
      <c r="AD112" s="43">
        <f>AE112*G127</f>
        <v>62511883.019503325</v>
      </c>
      <c r="AE112" s="44">
        <f>AC112/G125</f>
        <v>2.1359299960256713E-2</v>
      </c>
    </row>
    <row r="113" spans="2:31" x14ac:dyDescent="0.2">
      <c r="B113" s="35" t="s">
        <v>102</v>
      </c>
      <c r="C113" s="38" t="s">
        <v>28</v>
      </c>
      <c r="D113" s="46" t="s">
        <v>20</v>
      </c>
      <c r="E113" s="80">
        <v>0.22159999999999999</v>
      </c>
      <c r="F113" s="10">
        <f>MATCH($D113,FAC_TOTALS_APTA!$A$2:$BO$2,)</f>
        <v>15</v>
      </c>
      <c r="G113" s="79">
        <f>VLOOKUP(G107,FAC_TOTALS_APTA!$A$4:$BO$120,$F113,FALSE)</f>
        <v>4.1093000000000002</v>
      </c>
      <c r="H113" s="79">
        <f>VLOOKUP(H107,FAC_TOTALS_APTA!$A$4:$BO$120,$F113,FALSE)</f>
        <v>2.9199999999999902</v>
      </c>
      <c r="I113" s="41">
        <f t="shared" si="18"/>
        <v>-0.28941668897379358</v>
      </c>
      <c r="J113" s="42" t="str">
        <f t="shared" si="19"/>
        <v>_log</v>
      </c>
      <c r="K113" s="42" t="str">
        <f t="shared" si="20"/>
        <v>GAS_PRICE_2018_log_FAC</v>
      </c>
      <c r="L113" s="10">
        <f>MATCH($K113,FAC_TOTALS_APTA!$A$2:$BM$2,)</f>
        <v>28</v>
      </c>
      <c r="M113" s="39">
        <f>IF(M107=0,0,VLOOKUP(M107,FAC_TOTALS_APTA!$A$4:$BO$120,$L113,FALSE))</f>
        <v>-21513626.275919098</v>
      </c>
      <c r="N113" s="39">
        <f>IF(N107=0,0,VLOOKUP(N107,FAC_TOTALS_APTA!$A$4:$BO$120,$L113,FALSE))</f>
        <v>-26119403.383114502</v>
      </c>
      <c r="O113" s="39">
        <f>IF(O107=0,0,VLOOKUP(O107,FAC_TOTALS_APTA!$A$4:$BO$120,$L113,FALSE))</f>
        <v>-168613836.2793</v>
      </c>
      <c r="P113" s="39">
        <f>IF(P107=0,0,VLOOKUP(P107,FAC_TOTALS_APTA!$A$4:$BO$120,$L113,FALSE))</f>
        <v>-52151569.854803003</v>
      </c>
      <c r="Q113" s="39">
        <f>IF(Q107=0,0,VLOOKUP(Q107,FAC_TOTALS_APTA!$A$4:$BO$120,$L113,FALSE))</f>
        <v>51542063.922405198</v>
      </c>
      <c r="R113" s="39">
        <f>IF(R107=0,0,VLOOKUP(R107,FAC_TOTALS_APTA!$A$4:$BO$120,$L113,FALSE))</f>
        <v>41167063.465308398</v>
      </c>
      <c r="S113" s="39">
        <f>IF(S107=0,0,VLOOKUP(S107,FAC_TOTALS_APTA!$A$4:$BO$120,$L113,FALSE))</f>
        <v>0</v>
      </c>
      <c r="T113" s="39">
        <f>IF(T107=0,0,VLOOKUP(T107,FAC_TOTALS_APTA!$A$4:$BO$120,$L113,FALSE))</f>
        <v>0</v>
      </c>
      <c r="U113" s="39">
        <f>IF(U107=0,0,VLOOKUP(U107,FAC_TOTALS_APTA!$A$4:$BO$120,$L113,FALSE))</f>
        <v>0</v>
      </c>
      <c r="V113" s="39">
        <f>IF(V107=0,0,VLOOKUP(V107,FAC_TOTALS_APTA!$A$4:$BO$120,$L113,FALSE))</f>
        <v>0</v>
      </c>
      <c r="W113" s="39">
        <f>IF(W107=0,0,VLOOKUP(W107,FAC_TOTALS_APTA!$A$4:$BO$120,$L113,FALSE))</f>
        <v>0</v>
      </c>
      <c r="X113" s="39">
        <f>IF(X107=0,0,VLOOKUP(X107,FAC_TOTALS_APTA!$A$4:$BO$120,$L113,FALSE))</f>
        <v>0</v>
      </c>
      <c r="Y113" s="39">
        <f>IF(Y107=0,0,VLOOKUP(Y107,FAC_TOTALS_APTA!$A$4:$BO$120,$L113,FALSE))</f>
        <v>0</v>
      </c>
      <c r="Z113" s="39">
        <f>IF(Z107=0,0,VLOOKUP(Z107,FAC_TOTALS_APTA!$A$4:$BO$120,$L113,FALSE))</f>
        <v>0</v>
      </c>
      <c r="AA113" s="39">
        <f>IF(AA107=0,0,VLOOKUP(AA107,FAC_TOTALS_APTA!$A$4:$BO$120,$L113,FALSE))</f>
        <v>0</v>
      </c>
      <c r="AB113" s="39">
        <f>IF(AB107=0,0,VLOOKUP(AB107,FAC_TOTALS_APTA!$A$4:$BO$120,$L113,FALSE))</f>
        <v>0</v>
      </c>
      <c r="AC113" s="43">
        <f t="shared" si="21"/>
        <v>-175689308.40542302</v>
      </c>
      <c r="AD113" s="43">
        <f>AE113*G127</f>
        <v>-178894176.61596292</v>
      </c>
      <c r="AE113" s="44">
        <f>AC113/G125</f>
        <v>-6.1125248431427803E-2</v>
      </c>
    </row>
    <row r="114" spans="2:31" x14ac:dyDescent="0.25">
      <c r="B114" s="35" t="s">
        <v>29</v>
      </c>
      <c r="C114" s="38"/>
      <c r="D114" s="10" t="s">
        <v>11</v>
      </c>
      <c r="E114" s="80">
        <v>5.4999999999999997E-3</v>
      </c>
      <c r="F114" s="10">
        <f>MATCH($D114,FAC_TOTALS_APTA!$A$2:$BO$2,)</f>
        <v>17</v>
      </c>
      <c r="G114" s="45">
        <f>VLOOKUP(G107,FAC_TOTALS_APTA!$A$4:$BO$120,$F114,FALSE)</f>
        <v>31.51</v>
      </c>
      <c r="H114" s="45">
        <f>VLOOKUP(H107,FAC_TOTALS_APTA!$A$4:$BO$120,$F114,FALSE)</f>
        <v>30.01</v>
      </c>
      <c r="I114" s="41">
        <f t="shared" si="18"/>
        <v>-4.7603935258648034E-2</v>
      </c>
      <c r="J114" s="42" t="str">
        <f t="shared" si="19"/>
        <v/>
      </c>
      <c r="K114" s="42" t="str">
        <f t="shared" si="20"/>
        <v>PCT_HH_NO_VEH_FAC</v>
      </c>
      <c r="L114" s="10">
        <f>MATCH($K114,FAC_TOTALS_APTA!$A$2:$BM$2,)</f>
        <v>30</v>
      </c>
      <c r="M114" s="39">
        <f>IF(M107=0,0,VLOOKUP(M107,FAC_TOTALS_APTA!$A$4:$BO$120,$L114,FALSE))</f>
        <v>-25096489.210854501</v>
      </c>
      <c r="N114" s="39">
        <f>IF(N107=0,0,VLOOKUP(N107,FAC_TOTALS_APTA!$A$4:$BO$120,$L114,FALSE))</f>
        <v>4456344.4630590603</v>
      </c>
      <c r="O114" s="39">
        <f>IF(O107=0,0,VLOOKUP(O107,FAC_TOTALS_APTA!$A$4:$BO$120,$L114,FALSE))</f>
        <v>-512510.13112531399</v>
      </c>
      <c r="P114" s="39">
        <f>IF(P107=0,0,VLOOKUP(P107,FAC_TOTALS_APTA!$A$4:$BO$120,$L114,FALSE))</f>
        <v>-4812876.1419767896</v>
      </c>
      <c r="Q114" s="39">
        <f>IF(Q107=0,0,VLOOKUP(Q107,FAC_TOTALS_APTA!$A$4:$BO$120,$L114,FALSE))</f>
        <v>2008449.9722088401</v>
      </c>
      <c r="R114" s="39">
        <f>IF(R107=0,0,VLOOKUP(R107,FAC_TOTALS_APTA!$A$4:$BO$120,$L114,FALSE))</f>
        <v>168467.49011925899</v>
      </c>
      <c r="S114" s="39">
        <f>IF(S107=0,0,VLOOKUP(S107,FAC_TOTALS_APTA!$A$4:$BO$120,$L114,FALSE))</f>
        <v>0</v>
      </c>
      <c r="T114" s="39">
        <f>IF(T107=0,0,VLOOKUP(T107,FAC_TOTALS_APTA!$A$4:$BO$120,$L114,FALSE))</f>
        <v>0</v>
      </c>
      <c r="U114" s="39">
        <f>IF(U107=0,0,VLOOKUP(U107,FAC_TOTALS_APTA!$A$4:$BO$120,$L114,FALSE))</f>
        <v>0</v>
      </c>
      <c r="V114" s="39">
        <f>IF(V107=0,0,VLOOKUP(V107,FAC_TOTALS_APTA!$A$4:$BO$120,$L114,FALSE))</f>
        <v>0</v>
      </c>
      <c r="W114" s="39">
        <f>IF(W107=0,0,VLOOKUP(W107,FAC_TOTALS_APTA!$A$4:$BO$120,$L114,FALSE))</f>
        <v>0</v>
      </c>
      <c r="X114" s="39">
        <f>IF(X107=0,0,VLOOKUP(X107,FAC_TOTALS_APTA!$A$4:$BO$120,$L114,FALSE))</f>
        <v>0</v>
      </c>
      <c r="Y114" s="39">
        <f>IF(Y107=0,0,VLOOKUP(Y107,FAC_TOTALS_APTA!$A$4:$BO$120,$L114,FALSE))</f>
        <v>0</v>
      </c>
      <c r="Z114" s="39">
        <f>IF(Z107=0,0,VLOOKUP(Z107,FAC_TOTALS_APTA!$A$4:$BO$120,$L114,FALSE))</f>
        <v>0</v>
      </c>
      <c r="AA114" s="39">
        <f>IF(AA107=0,0,VLOOKUP(AA107,FAC_TOTALS_APTA!$A$4:$BO$120,$L114,FALSE))</f>
        <v>0</v>
      </c>
      <c r="AB114" s="39">
        <f>IF(AB107=0,0,VLOOKUP(AB107,FAC_TOTALS_APTA!$A$4:$BO$120,$L114,FALSE))</f>
        <v>0</v>
      </c>
      <c r="AC114" s="43">
        <f t="shared" si="21"/>
        <v>-23788613.558569442</v>
      </c>
      <c r="AD114" s="43">
        <f>AE114*G127</f>
        <v>-24222557.843845736</v>
      </c>
      <c r="AE114" s="44">
        <f>AC114/G125</f>
        <v>-8.2764564719631263E-3</v>
      </c>
    </row>
    <row r="115" spans="2:31" x14ac:dyDescent="0.25">
      <c r="B115" s="35" t="s">
        <v>100</v>
      </c>
      <c r="C115" s="38"/>
      <c r="D115" s="10" t="s">
        <v>12</v>
      </c>
      <c r="E115" s="80">
        <v>4.8999999999999998E-3</v>
      </c>
      <c r="F115" s="10">
        <f>MATCH($D115,FAC_TOTALS_APTA!$A$2:$BO$2,)</f>
        <v>18</v>
      </c>
      <c r="G115" s="79">
        <f>VLOOKUP(G107,FAC_TOTALS_APTA!$A$4:$BO$120,$F115,FALSE)</f>
        <v>68.630248062319694</v>
      </c>
      <c r="H115" s="79">
        <f>VLOOKUP(H107,FAC_TOTALS_APTA!$A$4:$BO$120,$F115,FALSE)</f>
        <v>67.468769080655605</v>
      </c>
      <c r="I115" s="41">
        <f t="shared" si="18"/>
        <v>-1.6923718250433928E-2</v>
      </c>
      <c r="J115" s="42" t="str">
        <f t="shared" si="19"/>
        <v/>
      </c>
      <c r="K115" s="42" t="str">
        <f t="shared" si="20"/>
        <v>TSD_POP_PCT_FAC</v>
      </c>
      <c r="L115" s="10">
        <f>MATCH($K115,FAC_TOTALS_APTA!$A$2:$BM$2,)</f>
        <v>31</v>
      </c>
      <c r="M115" s="39">
        <f>IF(M107=0,0,VLOOKUP(M107,FAC_TOTALS_APTA!$A$4:$BO$120,$L115,FALSE))</f>
        <v>-31239862.032088801</v>
      </c>
      <c r="N115" s="39">
        <f>IF(N107=0,0,VLOOKUP(N107,FAC_TOTALS_APTA!$A$4:$BO$120,$L115,FALSE))</f>
        <v>2378279.2695666798</v>
      </c>
      <c r="O115" s="39">
        <f>IF(O107=0,0,VLOOKUP(O107,FAC_TOTALS_APTA!$A$4:$BO$120,$L115,FALSE))</f>
        <v>3276197.72619566</v>
      </c>
      <c r="P115" s="39">
        <f>IF(P107=0,0,VLOOKUP(P107,FAC_TOTALS_APTA!$A$4:$BO$120,$L115,FALSE))</f>
        <v>4991833.3798319502</v>
      </c>
      <c r="Q115" s="39">
        <f>IF(Q107=0,0,VLOOKUP(Q107,FAC_TOTALS_APTA!$A$4:$BO$120,$L115,FALSE))</f>
        <v>2112391.0797383399</v>
      </c>
      <c r="R115" s="39">
        <f>IF(R107=0,0,VLOOKUP(R107,FAC_TOTALS_APTA!$A$4:$BO$120,$L115,FALSE))</f>
        <v>2823204.4887536201</v>
      </c>
      <c r="S115" s="39">
        <f>IF(S107=0,0,VLOOKUP(S107,FAC_TOTALS_APTA!$A$4:$BO$120,$L115,FALSE))</f>
        <v>0</v>
      </c>
      <c r="T115" s="39">
        <f>IF(T107=0,0,VLOOKUP(T107,FAC_TOTALS_APTA!$A$4:$BO$120,$L115,FALSE))</f>
        <v>0</v>
      </c>
      <c r="U115" s="39">
        <f>IF(U107=0,0,VLOOKUP(U107,FAC_TOTALS_APTA!$A$4:$BO$120,$L115,FALSE))</f>
        <v>0</v>
      </c>
      <c r="V115" s="39">
        <f>IF(V107=0,0,VLOOKUP(V107,FAC_TOTALS_APTA!$A$4:$BO$120,$L115,FALSE))</f>
        <v>0</v>
      </c>
      <c r="W115" s="39">
        <f>IF(W107=0,0,VLOOKUP(W107,FAC_TOTALS_APTA!$A$4:$BO$120,$L115,FALSE))</f>
        <v>0</v>
      </c>
      <c r="X115" s="39">
        <f>IF(X107=0,0,VLOOKUP(X107,FAC_TOTALS_APTA!$A$4:$BO$120,$L115,FALSE))</f>
        <v>0</v>
      </c>
      <c r="Y115" s="39">
        <f>IF(Y107=0,0,VLOOKUP(Y107,FAC_TOTALS_APTA!$A$4:$BO$120,$L115,FALSE))</f>
        <v>0</v>
      </c>
      <c r="Z115" s="39">
        <f>IF(Z107=0,0,VLOOKUP(Z107,FAC_TOTALS_APTA!$A$4:$BO$120,$L115,FALSE))</f>
        <v>0</v>
      </c>
      <c r="AA115" s="39">
        <f>IF(AA107=0,0,VLOOKUP(AA107,FAC_TOTALS_APTA!$A$4:$BO$120,$L115,FALSE))</f>
        <v>0</v>
      </c>
      <c r="AB115" s="39">
        <f>IF(AB107=0,0,VLOOKUP(AB107,FAC_TOTALS_APTA!$A$4:$BO$120,$L115,FALSE))</f>
        <v>0</v>
      </c>
      <c r="AC115" s="43">
        <f t="shared" si="21"/>
        <v>-15657956.088002548</v>
      </c>
      <c r="AD115" s="43">
        <f>AE115*G127</f>
        <v>-15943583.518401837</v>
      </c>
      <c r="AE115" s="44">
        <f>AC115/G125</f>
        <v>-5.4476647696679098E-3</v>
      </c>
    </row>
    <row r="116" spans="2:31" x14ac:dyDescent="0.25">
      <c r="B116" s="35" t="s">
        <v>95</v>
      </c>
      <c r="C116" s="38" t="s">
        <v>28</v>
      </c>
      <c r="D116" s="10" t="s">
        <v>19</v>
      </c>
      <c r="E116" s="80">
        <v>-0.24129999999999999</v>
      </c>
      <c r="F116" s="10">
        <f>MATCH($D116,FAC_TOTALS_APTA!$A$2:$BO$2,)</f>
        <v>16</v>
      </c>
      <c r="G116" s="39">
        <f>VLOOKUP(G107,FAC_TOTALS_APTA!$A$4:$BO$120,$F116,FALSE)</f>
        <v>33963.31</v>
      </c>
      <c r="H116" s="39">
        <f>VLOOKUP(H107,FAC_TOTALS_APTA!$A$4:$BO$120,$F116,FALSE)</f>
        <v>36801.5</v>
      </c>
      <c r="I116" s="41">
        <f t="shared" si="18"/>
        <v>8.3566354398319831E-2</v>
      </c>
      <c r="J116" s="42" t="str">
        <f t="shared" si="19"/>
        <v>_log</v>
      </c>
      <c r="K116" s="42" t="str">
        <f t="shared" si="20"/>
        <v>TOTAL_MED_INC_INDIV_2018_log_FAC</v>
      </c>
      <c r="L116" s="10">
        <f>MATCH($K116,FAC_TOTALS_APTA!$A$2:$BM$2,)</f>
        <v>29</v>
      </c>
      <c r="M116" s="39">
        <f>IF(M107=0,0,VLOOKUP(M107,FAC_TOTALS_APTA!$A$4:$BO$120,$L116,FALSE))</f>
        <v>5494351.5569863096</v>
      </c>
      <c r="N116" s="39">
        <f>IF(N107=0,0,VLOOKUP(N107,FAC_TOTALS_APTA!$A$4:$BO$120,$L116,FALSE))</f>
        <v>2594941.9414987699</v>
      </c>
      <c r="O116" s="39">
        <f>IF(O107=0,0,VLOOKUP(O107,FAC_TOTALS_APTA!$A$4:$BO$120,$L116,FALSE))</f>
        <v>-13200545.7763358</v>
      </c>
      <c r="P116" s="39">
        <f>IF(P107=0,0,VLOOKUP(P107,FAC_TOTALS_APTA!$A$4:$BO$120,$L116,FALSE))</f>
        <v>-23797797.132263999</v>
      </c>
      <c r="Q116" s="39">
        <f>IF(Q107=0,0,VLOOKUP(Q107,FAC_TOTALS_APTA!$A$4:$BO$120,$L116,FALSE))</f>
        <v>-13355523.3731349</v>
      </c>
      <c r="R116" s="39">
        <f>IF(R107=0,0,VLOOKUP(R107,FAC_TOTALS_APTA!$A$4:$BO$120,$L116,FALSE))</f>
        <v>-17493871.363107</v>
      </c>
      <c r="S116" s="39">
        <f>IF(S107=0,0,VLOOKUP(S107,FAC_TOTALS_APTA!$A$4:$BO$120,$L116,FALSE))</f>
        <v>0</v>
      </c>
      <c r="T116" s="39">
        <f>IF(T107=0,0,VLOOKUP(T107,FAC_TOTALS_APTA!$A$4:$BO$120,$L116,FALSE))</f>
        <v>0</v>
      </c>
      <c r="U116" s="39">
        <f>IF(U107=0,0,VLOOKUP(U107,FAC_TOTALS_APTA!$A$4:$BO$120,$L116,FALSE))</f>
        <v>0</v>
      </c>
      <c r="V116" s="39">
        <f>IF(V107=0,0,VLOOKUP(V107,FAC_TOTALS_APTA!$A$4:$BO$120,$L116,FALSE))</f>
        <v>0</v>
      </c>
      <c r="W116" s="39">
        <f>IF(W107=0,0,VLOOKUP(W107,FAC_TOTALS_APTA!$A$4:$BO$120,$L116,FALSE))</f>
        <v>0</v>
      </c>
      <c r="X116" s="39">
        <f>IF(X107=0,0,VLOOKUP(X107,FAC_TOTALS_APTA!$A$4:$BO$120,$L116,FALSE))</f>
        <v>0</v>
      </c>
      <c r="Y116" s="39">
        <f>IF(Y107=0,0,VLOOKUP(Y107,FAC_TOTALS_APTA!$A$4:$BO$120,$L116,FALSE))</f>
        <v>0</v>
      </c>
      <c r="Z116" s="39">
        <f>IF(Z107=0,0,VLOOKUP(Z107,FAC_TOTALS_APTA!$A$4:$BO$120,$L116,FALSE))</f>
        <v>0</v>
      </c>
      <c r="AA116" s="39">
        <f>IF(AA107=0,0,VLOOKUP(AA107,FAC_TOTALS_APTA!$A$4:$BO$120,$L116,FALSE))</f>
        <v>0</v>
      </c>
      <c r="AB116" s="39">
        <f>IF(AB107=0,0,VLOOKUP(AB107,FAC_TOTALS_APTA!$A$4:$BO$120,$L116,FALSE))</f>
        <v>0</v>
      </c>
      <c r="AC116" s="43">
        <f t="shared" si="21"/>
        <v>-59758444.146356612</v>
      </c>
      <c r="AD116" s="43">
        <f>AE116*G127</f>
        <v>-60848538.584625073</v>
      </c>
      <c r="AE116" s="44">
        <f>AC116/G125</f>
        <v>-2.0790962053834922E-2</v>
      </c>
    </row>
    <row r="117" spans="2:31" x14ac:dyDescent="0.25">
      <c r="B117" s="35" t="s">
        <v>96</v>
      </c>
      <c r="C117" s="38"/>
      <c r="D117" s="10" t="s">
        <v>63</v>
      </c>
      <c r="E117" s="80">
        <v>-1.4200000000000001E-2</v>
      </c>
      <c r="F117" s="10">
        <f>MATCH($D117,FAC_TOTALS_APTA!$A$2:$BO$2,)</f>
        <v>19</v>
      </c>
      <c r="G117" s="45">
        <f>VLOOKUP(G107,FAC_TOTALS_APTA!$A$4:$BO$120,$F117,FALSE)</f>
        <v>4.0999999999999996</v>
      </c>
      <c r="H117" s="45">
        <f>VLOOKUP(H107,FAC_TOTALS_APTA!$A$4:$BO$120,$F117,FALSE)</f>
        <v>4.5999999999999996</v>
      </c>
      <c r="I117" s="41">
        <f t="shared" si="18"/>
        <v>0.12195121951219523</v>
      </c>
      <c r="J117" s="42" t="str">
        <f t="shared" si="19"/>
        <v/>
      </c>
      <c r="K117" s="42" t="str">
        <f t="shared" si="20"/>
        <v>JTW_HOME_PCT_FAC</v>
      </c>
      <c r="L117" s="10">
        <f>MATCH($K117,FAC_TOTALS_APTA!$A$2:$BM$2,)</f>
        <v>32</v>
      </c>
      <c r="M117" s="39">
        <f>IF(M107=0,0,VLOOKUP(M107,FAC_TOTALS_APTA!$A$4:$BO$120,$L117,FALSE))</f>
        <v>-4163218.40434343</v>
      </c>
      <c r="N117" s="39">
        <f>IF(N107=0,0,VLOOKUP(N107,FAC_TOTALS_APTA!$A$4:$BO$120,$L117,FALSE))</f>
        <v>0</v>
      </c>
      <c r="O117" s="39">
        <f>IF(O107=0,0,VLOOKUP(O107,FAC_TOTALS_APTA!$A$4:$BO$120,$L117,FALSE))</f>
        <v>4465185.4838216603</v>
      </c>
      <c r="P117" s="39">
        <f>IF(P107=0,0,VLOOKUP(P107,FAC_TOTALS_APTA!$A$4:$BO$120,$L117,FALSE))</f>
        <v>-17301655.4453937</v>
      </c>
      <c r="Q117" s="39">
        <f>IF(Q107=0,0,VLOOKUP(Q107,FAC_TOTALS_APTA!$A$4:$BO$120,$L117,FALSE))</f>
        <v>0</v>
      </c>
      <c r="R117" s="39">
        <f>IF(R107=0,0,VLOOKUP(R107,FAC_TOTALS_APTA!$A$4:$BO$120,$L117,FALSE))</f>
        <v>-4396517.8498536404</v>
      </c>
      <c r="S117" s="39">
        <f>IF(S107=0,0,VLOOKUP(S107,FAC_TOTALS_APTA!$A$4:$BO$120,$L117,FALSE))</f>
        <v>0</v>
      </c>
      <c r="T117" s="39">
        <f>IF(T107=0,0,VLOOKUP(T107,FAC_TOTALS_APTA!$A$4:$BO$120,$L117,FALSE))</f>
        <v>0</v>
      </c>
      <c r="U117" s="39">
        <f>IF(U107=0,0,VLOOKUP(U107,FAC_TOTALS_APTA!$A$4:$BO$120,$L117,FALSE))</f>
        <v>0</v>
      </c>
      <c r="V117" s="39">
        <f>IF(V107=0,0,VLOOKUP(V107,FAC_TOTALS_APTA!$A$4:$BO$120,$L117,FALSE))</f>
        <v>0</v>
      </c>
      <c r="W117" s="39">
        <f>IF(W107=0,0,VLOOKUP(W107,FAC_TOTALS_APTA!$A$4:$BO$120,$L117,FALSE))</f>
        <v>0</v>
      </c>
      <c r="X117" s="39">
        <f>IF(X107=0,0,VLOOKUP(X107,FAC_TOTALS_APTA!$A$4:$BO$120,$L117,FALSE))</f>
        <v>0</v>
      </c>
      <c r="Y117" s="39">
        <f>IF(Y107=0,0,VLOOKUP(Y107,FAC_TOTALS_APTA!$A$4:$BO$120,$L117,FALSE))</f>
        <v>0</v>
      </c>
      <c r="Z117" s="39">
        <f>IF(Z107=0,0,VLOOKUP(Z107,FAC_TOTALS_APTA!$A$4:$BO$120,$L117,FALSE))</f>
        <v>0</v>
      </c>
      <c r="AA117" s="39">
        <f>IF(AA107=0,0,VLOOKUP(AA107,FAC_TOTALS_APTA!$A$4:$BO$120,$L117,FALSE))</f>
        <v>0</v>
      </c>
      <c r="AB117" s="39">
        <f>IF(AB107=0,0,VLOOKUP(AB107,FAC_TOTALS_APTA!$A$4:$BO$120,$L117,FALSE))</f>
        <v>0</v>
      </c>
      <c r="AC117" s="43">
        <f t="shared" si="21"/>
        <v>-21396206.215769112</v>
      </c>
      <c r="AD117" s="43">
        <f>AE117*G127</f>
        <v>-21786508.970953491</v>
      </c>
      <c r="AE117" s="44">
        <f>AC117/G125</f>
        <v>-7.4440979493808354E-3</v>
      </c>
    </row>
    <row r="118" spans="2:31" ht="15" hidden="1" customHeight="1" x14ac:dyDescent="0.25">
      <c r="B118" s="35" t="s">
        <v>97</v>
      </c>
      <c r="C118" s="38"/>
      <c r="D118" s="10" t="s">
        <v>64</v>
      </c>
      <c r="E118" s="80">
        <v>-2.1100000000000001E-2</v>
      </c>
      <c r="F118" s="10">
        <f>MATCH($D118,FAC_TOTALS_APTA!$A$2:$BO$2,)</f>
        <v>20</v>
      </c>
      <c r="G118" s="45">
        <f>VLOOKUP(G107,FAC_TOTALS_APTA!$A$4:$BO$120,$F118,FALSE)</f>
        <v>0</v>
      </c>
      <c r="H118" s="45">
        <f>VLOOKUP(H107,FAC_TOTALS_APTA!$A$4:$BO$120,$F118,FALSE)</f>
        <v>0</v>
      </c>
      <c r="I118" s="41" t="str">
        <f t="shared" si="18"/>
        <v>-</v>
      </c>
      <c r="J118" s="42" t="str">
        <f t="shared" si="19"/>
        <v/>
      </c>
      <c r="K118" s="42" t="str">
        <f t="shared" si="20"/>
        <v>YEARS_SINCE_TNC_BUS_FAC</v>
      </c>
      <c r="L118" s="10">
        <f>MATCH($K118,FAC_TOTALS_APTA!$A$2:$BM$2,)</f>
        <v>33</v>
      </c>
      <c r="M118" s="39">
        <f>IF(M107=0,0,VLOOKUP(M107,FAC_TOTALS_APTA!$A$4:$BO$120,$L118,FALSE))</f>
        <v>0</v>
      </c>
      <c r="N118" s="39">
        <f>IF(N107=0,0,VLOOKUP(N107,FAC_TOTALS_APTA!$A$4:$BO$120,$L118,FALSE))</f>
        <v>0</v>
      </c>
      <c r="O118" s="39">
        <f>IF(O107=0,0,VLOOKUP(O107,FAC_TOTALS_APTA!$A$4:$BO$120,$L118,FALSE))</f>
        <v>0</v>
      </c>
      <c r="P118" s="39">
        <f>IF(P107=0,0,VLOOKUP(P107,FAC_TOTALS_APTA!$A$4:$BO$120,$L118,FALSE))</f>
        <v>0</v>
      </c>
      <c r="Q118" s="39">
        <f>IF(Q107=0,0,VLOOKUP(Q107,FAC_TOTALS_APTA!$A$4:$BO$120,$L118,FALSE))</f>
        <v>0</v>
      </c>
      <c r="R118" s="39">
        <f>IF(R107=0,0,VLOOKUP(R107,FAC_TOTALS_APTA!$A$4:$BO$120,$L118,FALSE))</f>
        <v>0</v>
      </c>
      <c r="S118" s="39">
        <f>IF(S107=0,0,VLOOKUP(S107,FAC_TOTALS_APTA!$A$4:$BO$120,$L118,FALSE))</f>
        <v>0</v>
      </c>
      <c r="T118" s="39">
        <f>IF(T107=0,0,VLOOKUP(T107,FAC_TOTALS_APTA!$A$4:$BO$120,$L118,FALSE))</f>
        <v>0</v>
      </c>
      <c r="U118" s="39">
        <f>IF(U107=0,0,VLOOKUP(U107,FAC_TOTALS_APTA!$A$4:$BO$120,$L118,FALSE))</f>
        <v>0</v>
      </c>
      <c r="V118" s="39">
        <f>IF(V107=0,0,VLOOKUP(V107,FAC_TOTALS_APTA!$A$4:$BO$120,$L118,FALSE))</f>
        <v>0</v>
      </c>
      <c r="W118" s="39">
        <f>IF(W107=0,0,VLOOKUP(W107,FAC_TOTALS_APTA!$A$4:$BO$120,$L118,FALSE))</f>
        <v>0</v>
      </c>
      <c r="X118" s="39">
        <f>IF(X107=0,0,VLOOKUP(X107,FAC_TOTALS_APTA!$A$4:$BO$120,$L118,FALSE))</f>
        <v>0</v>
      </c>
      <c r="Y118" s="39">
        <f>IF(Y107=0,0,VLOOKUP(Y107,FAC_TOTALS_APTA!$A$4:$BO$120,$L118,FALSE))</f>
        <v>0</v>
      </c>
      <c r="Z118" s="39">
        <f>IF(Z107=0,0,VLOOKUP(Z107,FAC_TOTALS_APTA!$A$4:$BO$120,$L118,FALSE))</f>
        <v>0</v>
      </c>
      <c r="AA118" s="39">
        <f>IF(AA107=0,0,VLOOKUP(AA107,FAC_TOTALS_APTA!$A$4:$BO$120,$L118,FALSE))</f>
        <v>0</v>
      </c>
      <c r="AB118" s="39">
        <f>IF(AB107=0,0,VLOOKUP(AB107,FAC_TOTALS_APTA!$A$4:$BO$120,$L118,FALSE))</f>
        <v>0</v>
      </c>
      <c r="AC118" s="43">
        <f t="shared" si="21"/>
        <v>0</v>
      </c>
      <c r="AD118" s="43">
        <f>AE118*G127</f>
        <v>0</v>
      </c>
      <c r="AE118" s="44">
        <f>AC118/G125</f>
        <v>0</v>
      </c>
    </row>
    <row r="119" spans="2:31" ht="15.75" customHeight="1" x14ac:dyDescent="0.25">
      <c r="B119" s="35" t="s">
        <v>97</v>
      </c>
      <c r="C119" s="38"/>
      <c r="D119" s="10" t="s">
        <v>65</v>
      </c>
      <c r="E119" s="80">
        <v>8.3000000000000001E-3</v>
      </c>
      <c r="F119" s="10">
        <f>MATCH($D119,FAC_TOTALS_APTA!$A$2:$BO$2,)</f>
        <v>21</v>
      </c>
      <c r="G119" s="45">
        <f>VLOOKUP(G107,FAC_TOTALS_APTA!$A$4:$BO$120,$F119,FALSE)</f>
        <v>1</v>
      </c>
      <c r="H119" s="45">
        <f>VLOOKUP(H107,FAC_TOTALS_APTA!$A$4:$BO$120,$F119,FALSE)</f>
        <v>7</v>
      </c>
      <c r="I119" s="41">
        <f t="shared" si="18"/>
        <v>6</v>
      </c>
      <c r="J119" s="42" t="str">
        <f t="shared" si="19"/>
        <v/>
      </c>
      <c r="K119" s="42" t="str">
        <f t="shared" si="20"/>
        <v>YEARS_SINCE_TNC_RAIL_FAC</v>
      </c>
      <c r="L119" s="10">
        <f>MATCH($K119,FAC_TOTALS_APTA!$A$2:$BM$2,)</f>
        <v>34</v>
      </c>
      <c r="M119" s="39">
        <f>IF(M107=0,0,VLOOKUP(M107,FAC_TOTALS_APTA!$A$4:$BO$120,$L119,FALSE))</f>
        <v>24281121.685835</v>
      </c>
      <c r="N119" s="39">
        <f>IF(N107=0,0,VLOOKUP(N107,FAC_TOTALS_APTA!$A$4:$BO$120,$L119,FALSE))</f>
        <v>25103801.995909199</v>
      </c>
      <c r="O119" s="39">
        <f>IF(O107=0,0,VLOOKUP(O107,FAC_TOTALS_APTA!$A$4:$BO$120,$L119,FALSE))</f>
        <v>26005237.786348101</v>
      </c>
      <c r="P119" s="39">
        <f>IF(P107=0,0,VLOOKUP(P107,FAC_TOTALS_APTA!$A$4:$BO$120,$L119,FALSE))</f>
        <v>25280985.920328699</v>
      </c>
      <c r="Q119" s="39">
        <f>IF(Q107=0,0,VLOOKUP(Q107,FAC_TOTALS_APTA!$A$4:$BO$120,$L119,FALSE))</f>
        <v>25467238.4719989</v>
      </c>
      <c r="R119" s="39">
        <f>IF(R107=0,0,VLOOKUP(R107,FAC_TOTALS_APTA!$A$4:$BO$120,$L119,FALSE))</f>
        <v>25641793.0884597</v>
      </c>
      <c r="S119" s="39">
        <f>IF(S107=0,0,VLOOKUP(S107,FAC_TOTALS_APTA!$A$4:$BO$120,$L119,FALSE))</f>
        <v>0</v>
      </c>
      <c r="T119" s="39">
        <f>IF(T107=0,0,VLOOKUP(T107,FAC_TOTALS_APTA!$A$4:$BO$120,$L119,FALSE))</f>
        <v>0</v>
      </c>
      <c r="U119" s="39">
        <f>IF(U107=0,0,VLOOKUP(U107,FAC_TOTALS_APTA!$A$4:$BO$120,$L119,FALSE))</f>
        <v>0</v>
      </c>
      <c r="V119" s="39">
        <f>IF(V107=0,0,VLOOKUP(V107,FAC_TOTALS_APTA!$A$4:$BO$120,$L119,FALSE))</f>
        <v>0</v>
      </c>
      <c r="W119" s="39">
        <f>IF(W107=0,0,VLOOKUP(W107,FAC_TOTALS_APTA!$A$4:$BO$120,$L119,FALSE))</f>
        <v>0</v>
      </c>
      <c r="X119" s="39">
        <f>IF(X107=0,0,VLOOKUP(X107,FAC_TOTALS_APTA!$A$4:$BO$120,$L119,FALSE))</f>
        <v>0</v>
      </c>
      <c r="Y119" s="39">
        <f>IF(Y107=0,0,VLOOKUP(Y107,FAC_TOTALS_APTA!$A$4:$BO$120,$L119,FALSE))</f>
        <v>0</v>
      </c>
      <c r="Z119" s="39">
        <f>IF(Z107=0,0,VLOOKUP(Z107,FAC_TOTALS_APTA!$A$4:$BO$120,$L119,FALSE))</f>
        <v>0</v>
      </c>
      <c r="AA119" s="39">
        <f>IF(AA107=0,0,VLOOKUP(AA107,FAC_TOTALS_APTA!$A$4:$BO$120,$L119,FALSE))</f>
        <v>0</v>
      </c>
      <c r="AB119" s="39">
        <f>IF(AB107=0,0,VLOOKUP(AB107,FAC_TOTALS_APTA!$A$4:$BO$120,$L119,FALSE))</f>
        <v>0</v>
      </c>
      <c r="AC119" s="43">
        <f t="shared" si="21"/>
        <v>151780178.9488796</v>
      </c>
      <c r="AD119" s="43">
        <f>AE119*G127</f>
        <v>154548904.46165136</v>
      </c>
      <c r="AE119" s="44">
        <f>AC119/G125</f>
        <v>5.2806862463182544E-2</v>
      </c>
    </row>
    <row r="120" spans="2:31" ht="15" customHeight="1" x14ac:dyDescent="0.25">
      <c r="B120" s="35" t="s">
        <v>98</v>
      </c>
      <c r="C120" s="38"/>
      <c r="D120" s="10" t="s">
        <v>90</v>
      </c>
      <c r="E120" s="80">
        <v>7.7000000000000002E-3</v>
      </c>
      <c r="F120" s="10">
        <f>MATCH($D120,FAC_TOTALS_APTA!$A$2:$BO$2,)</f>
        <v>22</v>
      </c>
      <c r="G120" s="45">
        <f>VLOOKUP(G107,FAC_TOTALS_APTA!$A$4:$BO$120,$F120,FALSE)</f>
        <v>0</v>
      </c>
      <c r="H120" s="45">
        <f>VLOOKUP(H107,FAC_TOTALS_APTA!$A$4:$BO$120,$F120,FALSE)</f>
        <v>1</v>
      </c>
      <c r="I120" s="41" t="str">
        <f t="shared" si="18"/>
        <v>-</v>
      </c>
      <c r="J120" s="42" t="str">
        <f t="shared" si="19"/>
        <v/>
      </c>
      <c r="K120" s="42" t="str">
        <f t="shared" si="20"/>
        <v>BIKE_SHARE_FAC</v>
      </c>
      <c r="L120" s="10">
        <f>MATCH($K120,FAC_TOTALS_APTA!$A$2:$BM$2,)</f>
        <v>35</v>
      </c>
      <c r="M120" s="39">
        <f>IF(M107=0,0,VLOOKUP(M107,FAC_TOTALS_APTA!$A$4:$BO$120,$L120,FALSE))</f>
        <v>22644603.713767</v>
      </c>
      <c r="N120" s="39">
        <f>IF(N107=0,0,VLOOKUP(N107,FAC_TOTALS_APTA!$A$4:$BO$120,$L120,FALSE))</f>
        <v>0</v>
      </c>
      <c r="O120" s="39">
        <f>IF(O107=0,0,VLOOKUP(O107,FAC_TOTALS_APTA!$A$4:$BO$120,$L120,FALSE))</f>
        <v>0</v>
      </c>
      <c r="P120" s="39">
        <f>IF(P107=0,0,VLOOKUP(P107,FAC_TOTALS_APTA!$A$4:$BO$120,$L120,FALSE))</f>
        <v>0</v>
      </c>
      <c r="Q120" s="39">
        <f>IF(Q107=0,0,VLOOKUP(Q107,FAC_TOTALS_APTA!$A$4:$BO$120,$L120,FALSE))</f>
        <v>0</v>
      </c>
      <c r="R120" s="39">
        <f>IF(R107=0,0,VLOOKUP(R107,FAC_TOTALS_APTA!$A$4:$BO$120,$L120,FALSE))</f>
        <v>0</v>
      </c>
      <c r="S120" s="39">
        <f>IF(S107=0,0,VLOOKUP(S107,FAC_TOTALS_APTA!$A$4:$BO$120,$L120,FALSE))</f>
        <v>0</v>
      </c>
      <c r="T120" s="39">
        <f>IF(T107=0,0,VLOOKUP(T107,FAC_TOTALS_APTA!$A$4:$BO$120,$L120,FALSE))</f>
        <v>0</v>
      </c>
      <c r="U120" s="39">
        <f>IF(U107=0,0,VLOOKUP(U107,FAC_TOTALS_APTA!$A$4:$BO$120,$L120,FALSE))</f>
        <v>0</v>
      </c>
      <c r="V120" s="39">
        <f>IF(V107=0,0,VLOOKUP(V107,FAC_TOTALS_APTA!$A$4:$BO$120,$L120,FALSE))</f>
        <v>0</v>
      </c>
      <c r="W120" s="39">
        <f>IF(W107=0,0,VLOOKUP(W107,FAC_TOTALS_APTA!$A$4:$BO$120,$L120,FALSE))</f>
        <v>0</v>
      </c>
      <c r="X120" s="39">
        <f>IF(X107=0,0,VLOOKUP(X107,FAC_TOTALS_APTA!$A$4:$BO$120,$L120,FALSE))</f>
        <v>0</v>
      </c>
      <c r="Y120" s="39">
        <f>IF(Y107=0,0,VLOOKUP(Y107,FAC_TOTALS_APTA!$A$4:$BO$120,$L120,FALSE))</f>
        <v>0</v>
      </c>
      <c r="Z120" s="39">
        <f>IF(Z107=0,0,VLOOKUP(Z107,FAC_TOTALS_APTA!$A$4:$BO$120,$L120,FALSE))</f>
        <v>0</v>
      </c>
      <c r="AA120" s="39">
        <f>IF(AA107=0,0,VLOOKUP(AA107,FAC_TOTALS_APTA!$A$4:$BO$120,$L120,FALSE))</f>
        <v>0</v>
      </c>
      <c r="AB120" s="39">
        <f>IF(AB107=0,0,VLOOKUP(AB107,FAC_TOTALS_APTA!$A$4:$BO$120,$L120,FALSE))</f>
        <v>0</v>
      </c>
      <c r="AC120" s="43">
        <f t="shared" si="21"/>
        <v>22644603.713767</v>
      </c>
      <c r="AD120" s="43">
        <f>AE120*G127</f>
        <v>23057679.337100066</v>
      </c>
      <c r="AE120" s="44">
        <f>AC120/G125</f>
        <v>7.8784363157781978E-3</v>
      </c>
    </row>
    <row r="121" spans="2:31" x14ac:dyDescent="0.25">
      <c r="B121" s="14" t="s">
        <v>99</v>
      </c>
      <c r="C121" s="37"/>
      <c r="D121" s="11" t="s">
        <v>91</v>
      </c>
      <c r="E121" s="81">
        <v>-3.6999999999999998E-2</v>
      </c>
      <c r="F121" s="11">
        <f>MATCH($D121,FAC_TOTALS_APTA!$A$2:$BO$2,)</f>
        <v>23</v>
      </c>
      <c r="G121" s="48">
        <f>VLOOKUP(G107,FAC_TOTALS_APTA!$A$4:$BO$120,$F121,FALSE)</f>
        <v>0</v>
      </c>
      <c r="H121" s="48">
        <f>VLOOKUP(H107,FAC_TOTALS_APTA!$A$4:$BO$120,$F121,FALSE)</f>
        <v>1</v>
      </c>
      <c r="I121" s="49" t="str">
        <f t="shared" si="18"/>
        <v>-</v>
      </c>
      <c r="J121" s="50" t="str">
        <f t="shared" si="19"/>
        <v/>
      </c>
      <c r="K121" s="50" t="str">
        <f t="shared" si="20"/>
        <v>scooter_flag_FAC</v>
      </c>
      <c r="L121" s="11">
        <f>MATCH($K121,FAC_TOTALS_APTA!$A$2:$BM$2,)</f>
        <v>36</v>
      </c>
      <c r="M121" s="51">
        <f>IF(M107=0,0,VLOOKUP(M107,FAC_TOTALS_APTA!$A$4:$BO$120,$L121,FALSE))</f>
        <v>0</v>
      </c>
      <c r="N121" s="51">
        <f>IF(N107=0,0,VLOOKUP(N107,FAC_TOTALS_APTA!$A$4:$BO$120,$L121,FALSE))</f>
        <v>0</v>
      </c>
      <c r="O121" s="51">
        <f>IF(O107=0,0,VLOOKUP(O107,FAC_TOTALS_APTA!$A$4:$BO$120,$L121,FALSE))</f>
        <v>0</v>
      </c>
      <c r="P121" s="51">
        <f>IF(P107=0,0,VLOOKUP(P107,FAC_TOTALS_APTA!$A$4:$BO$120,$L121,FALSE))</f>
        <v>0</v>
      </c>
      <c r="Q121" s="51">
        <f>IF(Q107=0,0,VLOOKUP(Q107,FAC_TOTALS_APTA!$A$4:$BO$120,$L121,FALSE))</f>
        <v>0</v>
      </c>
      <c r="R121" s="51">
        <f>IF(R107=0,0,VLOOKUP(R107,FAC_TOTALS_APTA!$A$4:$BO$120,$L121,FALSE))</f>
        <v>-112205406.052283</v>
      </c>
      <c r="S121" s="51">
        <f>IF(S107=0,0,VLOOKUP(S107,FAC_TOTALS_APTA!$A$4:$BO$120,$L121,FALSE))</f>
        <v>0</v>
      </c>
      <c r="T121" s="51">
        <f>IF(T107=0,0,VLOOKUP(T107,FAC_TOTALS_APTA!$A$4:$BO$120,$L121,FALSE))</f>
        <v>0</v>
      </c>
      <c r="U121" s="51">
        <f>IF(U107=0,0,VLOOKUP(U107,FAC_TOTALS_APTA!$A$4:$BO$120,$L121,FALSE))</f>
        <v>0</v>
      </c>
      <c r="V121" s="51">
        <f>IF(V107=0,0,VLOOKUP(V107,FAC_TOTALS_APTA!$A$4:$BO$120,$L121,FALSE))</f>
        <v>0</v>
      </c>
      <c r="W121" s="51">
        <f>IF(W107=0,0,VLOOKUP(W107,FAC_TOTALS_APTA!$A$4:$BO$120,$L121,FALSE))</f>
        <v>0</v>
      </c>
      <c r="X121" s="51">
        <f>IF(X107=0,0,VLOOKUP(X107,FAC_TOTALS_APTA!$A$4:$BO$120,$L121,FALSE))</f>
        <v>0</v>
      </c>
      <c r="Y121" s="51">
        <f>IF(Y107=0,0,VLOOKUP(Y107,FAC_TOTALS_APTA!$A$4:$BO$120,$L121,FALSE))</f>
        <v>0</v>
      </c>
      <c r="Z121" s="51">
        <f>IF(Z107=0,0,VLOOKUP(Z107,FAC_TOTALS_APTA!$A$4:$BO$120,$L121,FALSE))</f>
        <v>0</v>
      </c>
      <c r="AA121" s="51">
        <f>IF(AA107=0,0,VLOOKUP(AA107,FAC_TOTALS_APTA!$A$4:$BO$120,$L121,FALSE))</f>
        <v>0</v>
      </c>
      <c r="AB121" s="51">
        <f>IF(AB107=0,0,VLOOKUP(AB107,FAC_TOTALS_APTA!$A$4:$BO$120,$L121,FALSE))</f>
        <v>0</v>
      </c>
      <c r="AC121" s="52">
        <f t="shared" si="21"/>
        <v>-112205406.052283</v>
      </c>
      <c r="AD121" s="52">
        <f>AE121*G127</f>
        <v>-114252221.20666826</v>
      </c>
      <c r="AE121" s="53">
        <f>AC121/G125</f>
        <v>-3.9038137166936035E-2</v>
      </c>
    </row>
    <row r="122" spans="2:31" x14ac:dyDescent="0.25">
      <c r="B122" s="54" t="s">
        <v>107</v>
      </c>
      <c r="C122" s="55"/>
      <c r="D122" s="54" t="s">
        <v>94</v>
      </c>
      <c r="E122" s="56"/>
      <c r="F122" s="57"/>
      <c r="G122" s="58"/>
      <c r="H122" s="58"/>
      <c r="I122" s="59"/>
      <c r="J122" s="60"/>
      <c r="K122" s="60" t="str">
        <f t="shared" ref="K122" si="22">CONCATENATE(D122,J122,"_FAC")</f>
        <v>New_Reporter_FAC</v>
      </c>
      <c r="L122" s="57">
        <f>MATCH($K122,FAC_TOTALS_APTA!$A$2:$BM$2,)</f>
        <v>40</v>
      </c>
      <c r="M122" s="58">
        <f>IF(M107=0,0,VLOOKUP(M107,FAC_TOTALS_APTA!$A$4:$BO$120,$L122,FALSE))</f>
        <v>0</v>
      </c>
      <c r="N122" s="58">
        <f>IF(N107=0,0,VLOOKUP(N107,FAC_TOTALS_APTA!$A$4:$BO$120,$L122,FALSE))</f>
        <v>0</v>
      </c>
      <c r="O122" s="58">
        <f>IF(O107=0,0,VLOOKUP(O107,FAC_TOTALS_APTA!$A$4:$BO$120,$L122,FALSE))</f>
        <v>0</v>
      </c>
      <c r="P122" s="58">
        <f>IF(P107=0,0,VLOOKUP(P107,FAC_TOTALS_APTA!$A$4:$BO$120,$L122,FALSE))</f>
        <v>0</v>
      </c>
      <c r="Q122" s="58">
        <f>IF(Q107=0,0,VLOOKUP(Q107,FAC_TOTALS_APTA!$A$4:$BO$120,$L122,FALSE))</f>
        <v>0</v>
      </c>
      <c r="R122" s="58">
        <f>IF(R107=0,0,VLOOKUP(R107,FAC_TOTALS_APTA!$A$4:$BO$120,$L122,FALSE))</f>
        <v>0</v>
      </c>
      <c r="S122" s="58">
        <f>IF(S107=0,0,VLOOKUP(S107,FAC_TOTALS_APTA!$A$4:$BO$120,$L122,FALSE))</f>
        <v>0</v>
      </c>
      <c r="T122" s="58">
        <f>IF(T107=0,0,VLOOKUP(T107,FAC_TOTALS_APTA!$A$4:$BO$120,$L122,FALSE))</f>
        <v>0</v>
      </c>
      <c r="U122" s="58">
        <f>IF(U107=0,0,VLOOKUP(U107,FAC_TOTALS_APTA!$A$4:$BO$120,$L122,FALSE))</f>
        <v>0</v>
      </c>
      <c r="V122" s="58">
        <f>IF(V107=0,0,VLOOKUP(V107,FAC_TOTALS_APTA!$A$4:$BO$120,$L122,FALSE))</f>
        <v>0</v>
      </c>
      <c r="W122" s="58">
        <f>IF(W107=0,0,VLOOKUP(W107,FAC_TOTALS_APTA!$A$4:$BO$120,$L122,FALSE))</f>
        <v>0</v>
      </c>
      <c r="X122" s="58">
        <f>IF(X107=0,0,VLOOKUP(X107,FAC_TOTALS_APTA!$A$4:$BO$120,$L122,FALSE))</f>
        <v>0</v>
      </c>
      <c r="Y122" s="58">
        <f>IF(Y107=0,0,VLOOKUP(Y107,FAC_TOTALS_APTA!$A$4:$BO$120,$L122,FALSE))</f>
        <v>0</v>
      </c>
      <c r="Z122" s="58">
        <f>IF(Z107=0,0,VLOOKUP(Z107,FAC_TOTALS_APTA!$A$4:$BO$120,$L122,FALSE))</f>
        <v>0</v>
      </c>
      <c r="AA122" s="58">
        <f>IF(AA107=0,0,VLOOKUP(AA107,FAC_TOTALS_APTA!$A$4:$BO$120,$L122,FALSE))</f>
        <v>0</v>
      </c>
      <c r="AB122" s="58">
        <f>IF(AB107=0,0,VLOOKUP(AB107,FAC_TOTALS_APTA!$A$4:$BO$120,$L122,FALSE))</f>
        <v>0</v>
      </c>
      <c r="AC122" s="61">
        <f>SUM(M122:AB122)</f>
        <v>0</v>
      </c>
      <c r="AD122" s="61">
        <f>AC122</f>
        <v>0</v>
      </c>
      <c r="AE122" s="62">
        <f>AC122/G127</f>
        <v>0</v>
      </c>
    </row>
    <row r="123" spans="2:31" ht="15.75" hidden="1" customHeight="1" x14ac:dyDescent="0.25">
      <c r="B123" s="35"/>
      <c r="C123" s="10"/>
      <c r="D123" s="10"/>
      <c r="E123" s="10"/>
      <c r="F123" s="10"/>
      <c r="G123" s="10"/>
      <c r="H123" s="10"/>
      <c r="I123" s="63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43"/>
      <c r="AE123" s="10"/>
    </row>
    <row r="124" spans="2:31" x14ac:dyDescent="0.25">
      <c r="B124" s="35" t="s">
        <v>58</v>
      </c>
      <c r="C124" s="38"/>
      <c r="D124" s="10"/>
      <c r="E124" s="40"/>
      <c r="F124" s="10"/>
      <c r="G124" s="39"/>
      <c r="H124" s="39"/>
      <c r="I124" s="41"/>
      <c r="J124" s="42"/>
      <c r="K124" s="50"/>
      <c r="L124" s="1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43">
        <f>SUM(AC109:AC122)</f>
        <v>-223840704.42014778</v>
      </c>
      <c r="AD124" s="43">
        <f>SUM(AD109:AD122)</f>
        <v>-227923935.00675559</v>
      </c>
      <c r="AE124" s="44">
        <f>AC124/G127</f>
        <v>-7.6482750448157652E-2</v>
      </c>
    </row>
    <row r="125" spans="2:31" ht="15.75" hidden="1" customHeight="1" x14ac:dyDescent="0.25">
      <c r="B125" s="12" t="s">
        <v>30</v>
      </c>
      <c r="C125" s="64"/>
      <c r="D125" s="13" t="s">
        <v>7</v>
      </c>
      <c r="E125" s="65"/>
      <c r="F125" s="13">
        <f>MATCH($D125,FAC_TOTALS_APTA!$A$2:$BM$2,)</f>
        <v>9</v>
      </c>
      <c r="G125" s="66">
        <f>VLOOKUP(G107,FAC_TOTALS_APTA!$A$4:$BO$120,$F125,FALSE)</f>
        <v>2874251032.3294101</v>
      </c>
      <c r="H125" s="66">
        <f>VLOOKUP(H107,FAC_TOTALS_APTA!$A$4:$BM$120,$F125,FALSE)</f>
        <v>2667430743.9999399</v>
      </c>
      <c r="I125" s="67">
        <f t="shared" ref="I125" si="23">H125/G125-1</f>
        <v>-7.1956236947701369E-2</v>
      </c>
      <c r="J125" s="68"/>
      <c r="K125" s="50"/>
      <c r="L125" s="11"/>
      <c r="M125" s="69">
        <f t="shared" ref="M125:AB125" si="24">SUM(M109:M115)</f>
        <v>-39697712.149148002</v>
      </c>
      <c r="N125" s="69">
        <f t="shared" si="24"/>
        <v>12640964.657598058</v>
      </c>
      <c r="O125" s="69">
        <f t="shared" si="24"/>
        <v>-207306580.56393406</v>
      </c>
      <c r="P125" s="69">
        <f t="shared" si="24"/>
        <v>-55169936.911343612</v>
      </c>
      <c r="Q125" s="69">
        <f t="shared" si="24"/>
        <v>70531288.008271679</v>
      </c>
      <c r="R125" s="69">
        <f t="shared" si="24"/>
        <v>14096546.290170297</v>
      </c>
      <c r="S125" s="69">
        <f t="shared" si="24"/>
        <v>0</v>
      </c>
      <c r="T125" s="69">
        <f t="shared" si="24"/>
        <v>0</v>
      </c>
      <c r="U125" s="69">
        <f t="shared" si="24"/>
        <v>0</v>
      </c>
      <c r="V125" s="69">
        <f t="shared" si="24"/>
        <v>0</v>
      </c>
      <c r="W125" s="69">
        <f t="shared" si="24"/>
        <v>0</v>
      </c>
      <c r="X125" s="69">
        <f t="shared" si="24"/>
        <v>0</v>
      </c>
      <c r="Y125" s="69">
        <f t="shared" si="24"/>
        <v>0</v>
      </c>
      <c r="Z125" s="69">
        <f t="shared" si="24"/>
        <v>0</v>
      </c>
      <c r="AA125" s="69">
        <f t="shared" si="24"/>
        <v>0</v>
      </c>
      <c r="AB125" s="69">
        <f t="shared" si="24"/>
        <v>0</v>
      </c>
      <c r="AC125" s="70"/>
      <c r="AD125" s="70"/>
      <c r="AE125" s="71"/>
    </row>
    <row r="126" spans="2:31" ht="13.5" thickBot="1" x14ac:dyDescent="0.3">
      <c r="B126" s="14" t="s">
        <v>61</v>
      </c>
      <c r="C126" s="37"/>
      <c r="D126" s="11"/>
      <c r="E126" s="47"/>
      <c r="F126" s="11"/>
      <c r="G126" s="51"/>
      <c r="H126" s="51"/>
      <c r="I126" s="49"/>
      <c r="J126" s="50"/>
      <c r="K126" s="50"/>
      <c r="L126" s="11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52">
        <f>AC127-AC124</f>
        <v>323057632.42013776</v>
      </c>
      <c r="AD126" s="52"/>
      <c r="AE126" s="53">
        <f>AE127-AE124</f>
        <v>0.11038357096296757</v>
      </c>
    </row>
    <row r="127" spans="2:31" ht="13.5" hidden="1" thickBot="1" x14ac:dyDescent="0.3">
      <c r="B127" s="15" t="s">
        <v>103</v>
      </c>
      <c r="C127" s="33"/>
      <c r="D127" s="33" t="s">
        <v>5</v>
      </c>
      <c r="E127" s="33"/>
      <c r="F127" s="33">
        <f>MATCH($D127,FAC_TOTALS_APTA!$A$2:$BM$2,)</f>
        <v>7</v>
      </c>
      <c r="G127" s="73">
        <f>VLOOKUP(G107,FAC_TOTALS_APTA!$A$4:$BM$120,$F127,FALSE)</f>
        <v>2926682201</v>
      </c>
      <c r="H127" s="73">
        <f>VLOOKUP(H107,FAC_TOTALS_APTA!$A$4:$BM$120,$F127,FALSE)</f>
        <v>3025899128.99999</v>
      </c>
      <c r="I127" s="74">
        <f t="shared" ref="I127" si="25">H127/G127-1</f>
        <v>3.3900820514809915E-2</v>
      </c>
      <c r="J127" s="75"/>
      <c r="K127" s="75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76">
        <f>H127-G127</f>
        <v>99216927.999989986</v>
      </c>
      <c r="AD127" s="76"/>
      <c r="AE127" s="77">
        <f>I127</f>
        <v>3.3900820514809915E-2</v>
      </c>
    </row>
    <row r="128" spans="2:31" ht="14.25" thickTop="1" thickBot="1" x14ac:dyDescent="0.3">
      <c r="B128" s="140" t="s">
        <v>110</v>
      </c>
      <c r="C128" s="141"/>
      <c r="D128" s="141"/>
      <c r="E128" s="142"/>
      <c r="F128" s="141"/>
      <c r="G128" s="143"/>
      <c r="H128" s="143"/>
      <c r="I128" s="144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5">
        <f>AE127</f>
        <v>3.3900820514809915E-2</v>
      </c>
    </row>
    <row r="129" ht="13.5" thickTop="1" x14ac:dyDescent="0.25"/>
  </sheetData>
  <mergeCells count="8">
    <mergeCell ref="G104:I104"/>
    <mergeCell ref="AC104:AE104"/>
    <mergeCell ref="G8:I8"/>
    <mergeCell ref="AC8:AE8"/>
    <mergeCell ref="G40:I40"/>
    <mergeCell ref="AC40:AE40"/>
    <mergeCell ref="G72:I72"/>
    <mergeCell ref="AC72:AE7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8"/>
  <sheetViews>
    <sheetView zoomScaleNormal="100" workbookViewId="0"/>
  </sheetViews>
  <sheetFormatPr defaultColWidth="11" defaultRowHeight="15.75" x14ac:dyDescent="0.25"/>
  <cols>
    <col min="1" max="1" width="10.875" customWidth="1"/>
    <col min="40" max="40" width="21" customWidth="1"/>
  </cols>
  <sheetData>
    <row r="1" spans="1:43" s="7" customFormat="1" ht="63" x14ac:dyDescent="0.25">
      <c r="A1" s="7" t="s">
        <v>62</v>
      </c>
      <c r="B1" s="7" t="s">
        <v>1</v>
      </c>
      <c r="C1" s="7" t="s">
        <v>2</v>
      </c>
      <c r="D1" s="7" t="s">
        <v>3</v>
      </c>
      <c r="E1" s="7" t="s">
        <v>108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21</v>
      </c>
      <c r="M1" s="7" t="s">
        <v>10</v>
      </c>
      <c r="N1" s="7" t="s">
        <v>20</v>
      </c>
      <c r="O1" s="7" t="s">
        <v>19</v>
      </c>
      <c r="P1" s="7" t="s">
        <v>11</v>
      </c>
      <c r="Q1" s="7" t="s">
        <v>12</v>
      </c>
      <c r="R1" s="7" t="s">
        <v>63</v>
      </c>
      <c r="S1" s="7" t="s">
        <v>64</v>
      </c>
      <c r="T1" s="7" t="s">
        <v>65</v>
      </c>
      <c r="U1" s="7" t="s">
        <v>90</v>
      </c>
      <c r="V1" s="7" t="s">
        <v>91</v>
      </c>
      <c r="W1" s="7" t="s">
        <v>66</v>
      </c>
      <c r="X1" s="7" t="s">
        <v>67</v>
      </c>
      <c r="Y1" s="7" t="s">
        <v>13</v>
      </c>
      <c r="Z1" s="7" t="s">
        <v>68</v>
      </c>
      <c r="AA1" s="7" t="s">
        <v>14</v>
      </c>
      <c r="AB1" s="7" t="s">
        <v>69</v>
      </c>
      <c r="AC1" s="7" t="s">
        <v>70</v>
      </c>
      <c r="AD1" s="7" t="s">
        <v>15</v>
      </c>
      <c r="AE1" s="7" t="s">
        <v>16</v>
      </c>
      <c r="AF1" s="7" t="s">
        <v>71</v>
      </c>
      <c r="AG1" s="7" t="s">
        <v>72</v>
      </c>
      <c r="AH1" s="7" t="s">
        <v>73</v>
      </c>
      <c r="AI1" s="7" t="s">
        <v>92</v>
      </c>
      <c r="AJ1" s="7" t="s">
        <v>93</v>
      </c>
      <c r="AK1" s="7" t="s">
        <v>76</v>
      </c>
      <c r="AL1" s="7" t="s">
        <v>77</v>
      </c>
      <c r="AM1" s="7" t="s">
        <v>85</v>
      </c>
      <c r="AN1" s="7" t="s">
        <v>86</v>
      </c>
      <c r="AO1" s="7" t="s">
        <v>87</v>
      </c>
      <c r="AP1" s="7" t="s">
        <v>88</v>
      </c>
      <c r="AQ1" s="7" t="s">
        <v>89</v>
      </c>
    </row>
    <row r="2" spans="1:43" x14ac:dyDescent="0.25">
      <c r="A2">
        <v>1</v>
      </c>
      <c r="B2">
        <v>0</v>
      </c>
      <c r="C2">
        <v>2002</v>
      </c>
      <c r="D2">
        <v>150</v>
      </c>
      <c r="E2">
        <v>1761462786.3599999</v>
      </c>
      <c r="F2">
        <v>0</v>
      </c>
      <c r="G2">
        <v>1761462786.3599999</v>
      </c>
      <c r="H2">
        <v>0</v>
      </c>
      <c r="I2">
        <v>1655659502.7856801</v>
      </c>
      <c r="J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1761462786.3599999</v>
      </c>
      <c r="AQ2">
        <v>1761462786.3599999</v>
      </c>
    </row>
    <row r="3" spans="1:43" x14ac:dyDescent="0.25">
      <c r="A3">
        <v>1</v>
      </c>
      <c r="B3">
        <v>0</v>
      </c>
      <c r="C3">
        <v>2003</v>
      </c>
      <c r="D3">
        <v>170</v>
      </c>
      <c r="E3">
        <v>1863830568.3599999</v>
      </c>
      <c r="F3">
        <v>1761462786.3599999</v>
      </c>
      <c r="G3">
        <v>1872600165.8199999</v>
      </c>
      <c r="H3">
        <v>8769597.4600003604</v>
      </c>
      <c r="I3">
        <v>1855267571.0161099</v>
      </c>
      <c r="J3">
        <v>97191413.1247278</v>
      </c>
      <c r="K3">
        <v>53511855.451975599</v>
      </c>
      <c r="L3">
        <v>0.90877227864875798</v>
      </c>
      <c r="M3">
        <v>7444959.6958704004</v>
      </c>
      <c r="N3">
        <v>2.2325797218746</v>
      </c>
      <c r="O3">
        <v>41251.4404240074</v>
      </c>
      <c r="P3">
        <v>10.254847040937101</v>
      </c>
      <c r="Q3">
        <v>51.527043985872503</v>
      </c>
      <c r="R3">
        <v>3.9399523259537101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62259281.325443402</v>
      </c>
      <c r="Z3">
        <v>15754416.9051848</v>
      </c>
      <c r="AA3">
        <v>12294855.4289678</v>
      </c>
      <c r="AB3">
        <v>36067101.736546703</v>
      </c>
      <c r="AC3">
        <v>9885094.3688172195</v>
      </c>
      <c r="AD3">
        <v>-883165.02447087795</v>
      </c>
      <c r="AE3">
        <v>-24689227.792910401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110688356.947578</v>
      </c>
      <c r="AN3">
        <v>112195956.232418</v>
      </c>
      <c r="AO3">
        <v>-103426358.77241801</v>
      </c>
      <c r="AP3">
        <v>102367782</v>
      </c>
      <c r="AQ3">
        <v>111137379.45999999</v>
      </c>
    </row>
    <row r="4" spans="1:43" x14ac:dyDescent="0.25">
      <c r="A4">
        <v>1</v>
      </c>
      <c r="B4">
        <v>0</v>
      </c>
      <c r="C4">
        <v>2004</v>
      </c>
      <c r="D4">
        <v>170</v>
      </c>
      <c r="E4">
        <v>1863830568.3599999</v>
      </c>
      <c r="F4">
        <v>1872600165.8199999</v>
      </c>
      <c r="G4">
        <v>1884064007.96</v>
      </c>
      <c r="H4">
        <v>11463842.1399996</v>
      </c>
      <c r="I4">
        <v>1901088151.5723801</v>
      </c>
      <c r="J4">
        <v>45820580.556272</v>
      </c>
      <c r="K4">
        <v>52646932.514333703</v>
      </c>
      <c r="L4">
        <v>0.94222198232987298</v>
      </c>
      <c r="M4">
        <v>7407268.4581824001</v>
      </c>
      <c r="N4">
        <v>2.55745464434017</v>
      </c>
      <c r="O4">
        <v>39692.834511187903</v>
      </c>
      <c r="P4">
        <v>10.1871763486847</v>
      </c>
      <c r="Q4">
        <v>48.4310073411107</v>
      </c>
      <c r="R4">
        <v>3.9192649317886801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11318040.1842291</v>
      </c>
      <c r="Z4">
        <v>-9645827.3257122599</v>
      </c>
      <c r="AA4">
        <v>16051434.8463061</v>
      </c>
      <c r="AB4">
        <v>40922412.0950455</v>
      </c>
      <c r="AC4">
        <v>14326461.2921353</v>
      </c>
      <c r="AD4">
        <v>-989715.38484912203</v>
      </c>
      <c r="AE4">
        <v>-24436408.3349609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47546397.372193798</v>
      </c>
      <c r="AN4">
        <v>47301304.753116503</v>
      </c>
      <c r="AO4">
        <v>-35837462.613116898</v>
      </c>
      <c r="AP4">
        <v>0</v>
      </c>
      <c r="AQ4">
        <v>11463842.1399996</v>
      </c>
    </row>
    <row r="5" spans="1:43" x14ac:dyDescent="0.25">
      <c r="A5">
        <v>1</v>
      </c>
      <c r="B5">
        <v>0</v>
      </c>
      <c r="C5">
        <v>2005</v>
      </c>
      <c r="D5">
        <v>170</v>
      </c>
      <c r="E5">
        <v>1863830568.3599999</v>
      </c>
      <c r="F5">
        <v>1884064007.96</v>
      </c>
      <c r="G5">
        <v>1901641258.1800001</v>
      </c>
      <c r="H5">
        <v>17577250.220000502</v>
      </c>
      <c r="I5">
        <v>1912849055.16401</v>
      </c>
      <c r="J5">
        <v>11760903.5916273</v>
      </c>
      <c r="K5">
        <v>50909263.9562997</v>
      </c>
      <c r="L5">
        <v>0.93542443797140795</v>
      </c>
      <c r="M5">
        <v>7621273.0238373401</v>
      </c>
      <c r="N5">
        <v>3.0170142410821699</v>
      </c>
      <c r="O5">
        <v>38457.328069690302</v>
      </c>
      <c r="P5">
        <v>10.1595609269653</v>
      </c>
      <c r="Q5">
        <v>46.6429768872894</v>
      </c>
      <c r="R5">
        <v>3.9033717798594698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-44701511.3677812</v>
      </c>
      <c r="Z5">
        <v>924589.88269896002</v>
      </c>
      <c r="AA5">
        <v>16403488.1535205</v>
      </c>
      <c r="AB5">
        <v>53252545.3888833</v>
      </c>
      <c r="AC5">
        <v>13102199.3660261</v>
      </c>
      <c r="AD5">
        <v>-1188367.9896987199</v>
      </c>
      <c r="AE5">
        <v>-21863053.520446099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15929889.9132029</v>
      </c>
      <c r="AN5">
        <v>14704133.091073399</v>
      </c>
      <c r="AO5">
        <v>2873117.1289271</v>
      </c>
      <c r="AP5">
        <v>0</v>
      </c>
      <c r="AQ5">
        <v>17577250.220000502</v>
      </c>
    </row>
    <row r="6" spans="1:43" x14ac:dyDescent="0.25">
      <c r="A6">
        <v>1</v>
      </c>
      <c r="B6">
        <v>0</v>
      </c>
      <c r="C6">
        <v>2006</v>
      </c>
      <c r="D6">
        <v>170</v>
      </c>
      <c r="E6">
        <v>1863830568.3599999</v>
      </c>
      <c r="F6">
        <v>1901641258.1800001</v>
      </c>
      <c r="G6">
        <v>1902366490.3599999</v>
      </c>
      <c r="H6">
        <v>725232.18000052799</v>
      </c>
      <c r="I6">
        <v>1967950580.0067699</v>
      </c>
      <c r="J6">
        <v>55101524.842763998</v>
      </c>
      <c r="K6">
        <v>51451544.041812398</v>
      </c>
      <c r="L6">
        <v>0.93663276602524204</v>
      </c>
      <c r="M6">
        <v>7869789.1808840204</v>
      </c>
      <c r="N6">
        <v>3.3057398473049502</v>
      </c>
      <c r="O6">
        <v>36783.564054481401</v>
      </c>
      <c r="P6">
        <v>10.0432869872129</v>
      </c>
      <c r="Q6">
        <v>44.692079309999002</v>
      </c>
      <c r="R6">
        <v>4.2262525262371398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15981090.6113727</v>
      </c>
      <c r="Z6">
        <v>1746308.9775097601</v>
      </c>
      <c r="AA6">
        <v>20969268.503617998</v>
      </c>
      <c r="AB6">
        <v>30541476.774979599</v>
      </c>
      <c r="AC6">
        <v>21024774.793625299</v>
      </c>
      <c r="AD6">
        <v>-750701.50594991702</v>
      </c>
      <c r="AE6">
        <v>-24566729.896361001</v>
      </c>
      <c r="AF6">
        <v>-8477978.4096939396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56467509.849100597</v>
      </c>
      <c r="AN6">
        <v>56774086.371081904</v>
      </c>
      <c r="AO6">
        <v>-56048854.191081397</v>
      </c>
      <c r="AP6">
        <v>0</v>
      </c>
      <c r="AQ6">
        <v>725232.18000052799</v>
      </c>
    </row>
    <row r="7" spans="1:43" x14ac:dyDescent="0.25">
      <c r="A7">
        <v>1</v>
      </c>
      <c r="B7">
        <v>0</v>
      </c>
      <c r="C7">
        <v>2007</v>
      </c>
      <c r="D7">
        <v>170</v>
      </c>
      <c r="E7">
        <v>1863830568.3599999</v>
      </c>
      <c r="F7">
        <v>1902366490.3599999</v>
      </c>
      <c r="G7">
        <v>1913790285.1499901</v>
      </c>
      <c r="H7">
        <v>11423794.7899972</v>
      </c>
      <c r="I7">
        <v>1993700856.1084599</v>
      </c>
      <c r="J7">
        <v>25750276.101693898</v>
      </c>
      <c r="K7">
        <v>52716909.348082297</v>
      </c>
      <c r="L7">
        <v>0.96449842689457099</v>
      </c>
      <c r="M7">
        <v>7933543.9861845598</v>
      </c>
      <c r="N7">
        <v>3.4736843161427</v>
      </c>
      <c r="O7">
        <v>37318.518602107702</v>
      </c>
      <c r="P7">
        <v>9.7743696601862506</v>
      </c>
      <c r="Q7">
        <v>44.366625003438401</v>
      </c>
      <c r="R7">
        <v>4.3970719638932696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35764353.403019898</v>
      </c>
      <c r="Z7">
        <v>-10836412.857400101</v>
      </c>
      <c r="AA7">
        <v>6607709.0355529999</v>
      </c>
      <c r="AB7">
        <v>16817237.638187598</v>
      </c>
      <c r="AC7">
        <v>-6953552.78706758</v>
      </c>
      <c r="AD7">
        <v>-2171306.0443703998</v>
      </c>
      <c r="AE7">
        <v>-8443739.8606177308</v>
      </c>
      <c r="AF7">
        <v>-4298726.6759627601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26485561.851341899</v>
      </c>
      <c r="AN7">
        <v>26053610.546197399</v>
      </c>
      <c r="AO7">
        <v>-14629815.756200099</v>
      </c>
      <c r="AP7">
        <v>0</v>
      </c>
      <c r="AQ7">
        <v>11423794.7899972</v>
      </c>
    </row>
    <row r="8" spans="1:43" x14ac:dyDescent="0.25">
      <c r="A8">
        <v>1</v>
      </c>
      <c r="B8">
        <v>0</v>
      </c>
      <c r="C8">
        <v>2008</v>
      </c>
      <c r="D8">
        <v>170</v>
      </c>
      <c r="E8">
        <v>1863830568.3599999</v>
      </c>
      <c r="F8">
        <v>1913790285.1499901</v>
      </c>
      <c r="G8">
        <v>2000976410.02999</v>
      </c>
      <c r="H8">
        <v>87186124.880001202</v>
      </c>
      <c r="I8">
        <v>2078523943.24629</v>
      </c>
      <c r="J8">
        <v>84823087.137827605</v>
      </c>
      <c r="K8">
        <v>53303746.657645099</v>
      </c>
      <c r="L8">
        <v>0.92165360370177296</v>
      </c>
      <c r="M8">
        <v>8002584.5373753002</v>
      </c>
      <c r="N8">
        <v>3.90020113096474</v>
      </c>
      <c r="O8">
        <v>37298.337253481201</v>
      </c>
      <c r="P8">
        <v>9.9216913322850004</v>
      </c>
      <c r="Q8">
        <v>43.575546501620401</v>
      </c>
      <c r="R8">
        <v>4.4595990795146401</v>
      </c>
      <c r="S8">
        <v>0</v>
      </c>
      <c r="T8">
        <v>0</v>
      </c>
      <c r="U8">
        <v>9.6830841674731896E-2</v>
      </c>
      <c r="V8">
        <v>0</v>
      </c>
      <c r="W8">
        <v>0</v>
      </c>
      <c r="X8">
        <v>0</v>
      </c>
      <c r="Y8">
        <v>28864514.527073499</v>
      </c>
      <c r="Z8">
        <v>14946703.289920701</v>
      </c>
      <c r="AA8">
        <v>4912703.7811249299</v>
      </c>
      <c r="AB8">
        <v>40375963.612669803</v>
      </c>
      <c r="AC8">
        <v>-269351.79614709498</v>
      </c>
      <c r="AD8">
        <v>2064164.40965712</v>
      </c>
      <c r="AE8">
        <v>-10645472.3351088</v>
      </c>
      <c r="AF8">
        <v>-1717734.50426493</v>
      </c>
      <c r="AG8">
        <v>0</v>
      </c>
      <c r="AH8">
        <v>0</v>
      </c>
      <c r="AI8">
        <v>4013.4066771869202</v>
      </c>
      <c r="AJ8">
        <v>0</v>
      </c>
      <c r="AK8">
        <v>0</v>
      </c>
      <c r="AL8">
        <v>0</v>
      </c>
      <c r="AM8">
        <v>78535504.391602501</v>
      </c>
      <c r="AN8">
        <v>80791139.4720245</v>
      </c>
      <c r="AO8">
        <v>6394985.4079766702</v>
      </c>
      <c r="AP8">
        <v>0</v>
      </c>
      <c r="AQ8">
        <v>87186124.880001202</v>
      </c>
    </row>
    <row r="9" spans="1:43" x14ac:dyDescent="0.25">
      <c r="A9">
        <v>1</v>
      </c>
      <c r="B9">
        <v>0</v>
      </c>
      <c r="C9">
        <v>2009</v>
      </c>
      <c r="D9">
        <v>170</v>
      </c>
      <c r="E9">
        <v>1863830568.3599999</v>
      </c>
      <c r="F9">
        <v>2000976410.02999</v>
      </c>
      <c r="G9">
        <v>1923079955.97999</v>
      </c>
      <c r="H9">
        <v>-77896454.049999803</v>
      </c>
      <c r="I9">
        <v>1936278710.6155801</v>
      </c>
      <c r="J9">
        <v>-142245232.63071001</v>
      </c>
      <c r="K9">
        <v>52877839.017710201</v>
      </c>
      <c r="L9">
        <v>1.01387318520701</v>
      </c>
      <c r="M9">
        <v>7938424.4916344602</v>
      </c>
      <c r="N9">
        <v>2.8440878980479898</v>
      </c>
      <c r="O9">
        <v>35583.008903825197</v>
      </c>
      <c r="P9">
        <v>10.046345189232699</v>
      </c>
      <c r="Q9">
        <v>42.742391039005</v>
      </c>
      <c r="R9">
        <v>4.6884400918166396</v>
      </c>
      <c r="S9">
        <v>0</v>
      </c>
      <c r="T9">
        <v>0</v>
      </c>
      <c r="U9">
        <v>9.6223411298044001E-2</v>
      </c>
      <c r="V9">
        <v>0</v>
      </c>
      <c r="W9">
        <v>0</v>
      </c>
      <c r="X9">
        <v>0</v>
      </c>
      <c r="Y9">
        <v>-5238683.7843382396</v>
      </c>
      <c r="Z9">
        <v>-32684183.214671601</v>
      </c>
      <c r="AA9">
        <v>-1632733.98214117</v>
      </c>
      <c r="AB9">
        <v>-108319943.152178</v>
      </c>
      <c r="AC9">
        <v>25517399.353976</v>
      </c>
      <c r="AD9">
        <v>1836566.13542239</v>
      </c>
      <c r="AE9">
        <v>-13704440.1044989</v>
      </c>
      <c r="AF9">
        <v>-5540872.6515119197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-139766891.399941</v>
      </c>
      <c r="AN9">
        <v>-138179816.34589699</v>
      </c>
      <c r="AO9">
        <v>60283362.295898102</v>
      </c>
      <c r="AP9">
        <v>0</v>
      </c>
      <c r="AQ9">
        <v>-77896454.049999803</v>
      </c>
    </row>
    <row r="10" spans="1:43" x14ac:dyDescent="0.25">
      <c r="A10">
        <v>1</v>
      </c>
      <c r="B10">
        <v>0</v>
      </c>
      <c r="C10">
        <v>2010</v>
      </c>
      <c r="D10">
        <v>170</v>
      </c>
      <c r="E10">
        <v>1863830568.3599999</v>
      </c>
      <c r="F10">
        <v>1923079955.97999</v>
      </c>
      <c r="G10">
        <v>1860333872.0699999</v>
      </c>
      <c r="H10">
        <v>-62746083.909998797</v>
      </c>
      <c r="I10">
        <v>1912729230.3831</v>
      </c>
      <c r="J10">
        <v>-23549480.2324779</v>
      </c>
      <c r="K10">
        <v>50002686.776965901</v>
      </c>
      <c r="L10">
        <v>1.0364740338707601</v>
      </c>
      <c r="M10">
        <v>7918390.7197773997</v>
      </c>
      <c r="N10">
        <v>3.3019530504726702</v>
      </c>
      <c r="O10">
        <v>34806.694751728799</v>
      </c>
      <c r="P10">
        <v>10.294544451171699</v>
      </c>
      <c r="Q10">
        <v>42.307125788411703</v>
      </c>
      <c r="R10">
        <v>4.9163720821503496</v>
      </c>
      <c r="S10">
        <v>0</v>
      </c>
      <c r="T10">
        <v>0</v>
      </c>
      <c r="U10">
        <v>0.17741064538116799</v>
      </c>
      <c r="V10">
        <v>0</v>
      </c>
      <c r="W10">
        <v>0</v>
      </c>
      <c r="X10">
        <v>0</v>
      </c>
      <c r="Y10">
        <v>-66960638.010540299</v>
      </c>
      <c r="Z10">
        <v>-8699794.6169863399</v>
      </c>
      <c r="AA10">
        <v>1758287.3113180301</v>
      </c>
      <c r="AB10">
        <v>49894050.3363524</v>
      </c>
      <c r="AC10">
        <v>12973818.4698621</v>
      </c>
      <c r="AD10">
        <v>2050095.58202749</v>
      </c>
      <c r="AE10">
        <v>-6420335.6727005197</v>
      </c>
      <c r="AF10">
        <v>-5848514.40076782</v>
      </c>
      <c r="AG10">
        <v>0</v>
      </c>
      <c r="AH10">
        <v>0</v>
      </c>
      <c r="AI10">
        <v>3344.0659122332499</v>
      </c>
      <c r="AJ10">
        <v>0</v>
      </c>
      <c r="AK10">
        <v>0</v>
      </c>
      <c r="AL10">
        <v>0</v>
      </c>
      <c r="AM10">
        <v>-21249686.935522601</v>
      </c>
      <c r="AN10">
        <v>-22443734.832280401</v>
      </c>
      <c r="AO10">
        <v>-40302349.077718303</v>
      </c>
      <c r="AP10">
        <v>0</v>
      </c>
      <c r="AQ10">
        <v>-62746083.909998797</v>
      </c>
    </row>
    <row r="11" spans="1:43" x14ac:dyDescent="0.25">
      <c r="A11">
        <v>1</v>
      </c>
      <c r="B11">
        <v>0</v>
      </c>
      <c r="C11">
        <v>2011</v>
      </c>
      <c r="D11">
        <v>170</v>
      </c>
      <c r="E11">
        <v>1863830568.3599999</v>
      </c>
      <c r="F11">
        <v>1860333872.0699999</v>
      </c>
      <c r="G11">
        <v>1889453859.5599999</v>
      </c>
      <c r="H11">
        <v>29119987.489999</v>
      </c>
      <c r="I11">
        <v>1949239469.4477601</v>
      </c>
      <c r="J11">
        <v>36510239.0646533</v>
      </c>
      <c r="K11">
        <v>48792827.080860801</v>
      </c>
      <c r="L11">
        <v>1.03945734097903</v>
      </c>
      <c r="M11">
        <v>8001920.85452969</v>
      </c>
      <c r="N11">
        <v>4.0408704793090404</v>
      </c>
      <c r="O11">
        <v>34246.368576201101</v>
      </c>
      <c r="P11">
        <v>10.595549773564199</v>
      </c>
      <c r="Q11">
        <v>41.233427092357502</v>
      </c>
      <c r="R11">
        <v>4.8425907377221602</v>
      </c>
      <c r="S11">
        <v>0.14717563900255501</v>
      </c>
      <c r="T11">
        <v>0</v>
      </c>
      <c r="U11">
        <v>0.24136280037753499</v>
      </c>
      <c r="V11">
        <v>0</v>
      </c>
      <c r="W11">
        <v>0</v>
      </c>
      <c r="X11">
        <v>0</v>
      </c>
      <c r="Y11">
        <v>-34826290.6286771</v>
      </c>
      <c r="Z11">
        <v>-326081.13112379698</v>
      </c>
      <c r="AA11">
        <v>7642263.29671429</v>
      </c>
      <c r="AB11">
        <v>68921757.180921599</v>
      </c>
      <c r="AC11">
        <v>7316747.57007429</v>
      </c>
      <c r="AD11">
        <v>2977766.8834913601</v>
      </c>
      <c r="AE11">
        <v>-10124288.501116199</v>
      </c>
      <c r="AF11">
        <v>1314308.8176714401</v>
      </c>
      <c r="AG11">
        <v>-4630488.9626582703</v>
      </c>
      <c r="AH11">
        <v>0</v>
      </c>
      <c r="AI11">
        <v>2492.4688214006101</v>
      </c>
      <c r="AJ11">
        <v>0</v>
      </c>
      <c r="AK11">
        <v>0</v>
      </c>
      <c r="AL11">
        <v>0</v>
      </c>
      <c r="AM11">
        <v>38268186.994118899</v>
      </c>
      <c r="AN11">
        <v>37069071.486734301</v>
      </c>
      <c r="AO11">
        <v>-7949083.9967352804</v>
      </c>
      <c r="AP11">
        <v>0</v>
      </c>
      <c r="AQ11">
        <v>29119987.489999</v>
      </c>
    </row>
    <row r="12" spans="1:43" x14ac:dyDescent="0.25">
      <c r="A12">
        <v>1</v>
      </c>
      <c r="B12">
        <v>0</v>
      </c>
      <c r="C12">
        <v>2012</v>
      </c>
      <c r="D12">
        <v>170</v>
      </c>
      <c r="E12">
        <v>1863830568.3599999</v>
      </c>
      <c r="F12">
        <v>1889453859.5599999</v>
      </c>
      <c r="G12">
        <v>1920220901.19999</v>
      </c>
      <c r="H12">
        <v>30767041.639999401</v>
      </c>
      <c r="I12">
        <v>1932551693.11658</v>
      </c>
      <c r="J12">
        <v>-16687776.3311748</v>
      </c>
      <c r="K12">
        <v>48603937.189511999</v>
      </c>
      <c r="L12">
        <v>1.05599820607689</v>
      </c>
      <c r="M12">
        <v>8119964.7754664104</v>
      </c>
      <c r="N12">
        <v>4.0679717688670198</v>
      </c>
      <c r="O12">
        <v>34095.431764724897</v>
      </c>
      <c r="P12">
        <v>10.500948737227599</v>
      </c>
      <c r="Q12">
        <v>41.295489608849401</v>
      </c>
      <c r="R12">
        <v>4.9336851961300701</v>
      </c>
      <c r="S12">
        <v>0.574922083809427</v>
      </c>
      <c r="T12">
        <v>0</v>
      </c>
      <c r="U12">
        <v>0.28249793767617998</v>
      </c>
      <c r="V12">
        <v>0</v>
      </c>
      <c r="W12">
        <v>0</v>
      </c>
      <c r="X12">
        <v>0</v>
      </c>
      <c r="Y12">
        <v>-7781698.8599057104</v>
      </c>
      <c r="Z12">
        <v>-5426931.4318376603</v>
      </c>
      <c r="AA12">
        <v>9320141.9364275709</v>
      </c>
      <c r="AB12">
        <v>2203105.9479510998</v>
      </c>
      <c r="AC12">
        <v>2637734.7167990701</v>
      </c>
      <c r="AD12">
        <v>-1015490.42218637</v>
      </c>
      <c r="AE12">
        <v>-563487.54239598697</v>
      </c>
      <c r="AF12">
        <v>-2348851.2556221001</v>
      </c>
      <c r="AG12">
        <v>-13695627.2606337</v>
      </c>
      <c r="AH12">
        <v>0</v>
      </c>
      <c r="AI12">
        <v>1451.6318617519901</v>
      </c>
      <c r="AJ12">
        <v>0</v>
      </c>
      <c r="AK12">
        <v>0</v>
      </c>
      <c r="AL12">
        <v>0</v>
      </c>
      <c r="AM12">
        <v>-16669652.539542099</v>
      </c>
      <c r="AN12">
        <v>-16823635.443768099</v>
      </c>
      <c r="AO12">
        <v>47590677.083767503</v>
      </c>
      <c r="AP12">
        <v>0</v>
      </c>
      <c r="AQ12">
        <v>30767041.639999401</v>
      </c>
    </row>
    <row r="13" spans="1:43" x14ac:dyDescent="0.25">
      <c r="A13">
        <v>1</v>
      </c>
      <c r="B13">
        <v>0</v>
      </c>
      <c r="C13">
        <v>2013</v>
      </c>
      <c r="D13">
        <v>170</v>
      </c>
      <c r="E13">
        <v>1863830568.3599999</v>
      </c>
      <c r="F13">
        <v>1920220901.19999</v>
      </c>
      <c r="G13">
        <v>1917749086.29</v>
      </c>
      <c r="H13">
        <v>-2471814.9099992998</v>
      </c>
      <c r="I13">
        <v>1912468478.6538501</v>
      </c>
      <c r="J13">
        <v>-20083214.462730698</v>
      </c>
      <c r="K13">
        <v>49675744.817793101</v>
      </c>
      <c r="L13">
        <v>1.0843932804791501</v>
      </c>
      <c r="M13">
        <v>8240080.8689798499</v>
      </c>
      <c r="N13">
        <v>3.9078965128855998</v>
      </c>
      <c r="O13">
        <v>34338.827702945899</v>
      </c>
      <c r="P13">
        <v>10.2154505700097</v>
      </c>
      <c r="Q13">
        <v>41.291169722286298</v>
      </c>
      <c r="R13">
        <v>4.94337736474482</v>
      </c>
      <c r="S13">
        <v>1.3280851460299601</v>
      </c>
      <c r="T13">
        <v>0</v>
      </c>
      <c r="U13">
        <v>0.28196225552052101</v>
      </c>
      <c r="V13">
        <v>0</v>
      </c>
      <c r="W13">
        <v>0</v>
      </c>
      <c r="X13">
        <v>0</v>
      </c>
      <c r="Y13">
        <v>29082401.894110899</v>
      </c>
      <c r="Z13">
        <v>-9702200.6289824601</v>
      </c>
      <c r="AA13">
        <v>8397225.6627320703</v>
      </c>
      <c r="AB13">
        <v>-13967703.0474027</v>
      </c>
      <c r="AC13">
        <v>-4309517.4151065703</v>
      </c>
      <c r="AD13">
        <v>-3279976.3111777599</v>
      </c>
      <c r="AE13">
        <v>-329886.78090638103</v>
      </c>
      <c r="AF13">
        <v>-235919.750655429</v>
      </c>
      <c r="AG13">
        <v>-24507688.889212199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-18853265.266600601</v>
      </c>
      <c r="AN13">
        <v>-19071296.622726601</v>
      </c>
      <c r="AO13">
        <v>16599481.712727301</v>
      </c>
      <c r="AP13">
        <v>0</v>
      </c>
      <c r="AQ13">
        <v>-2471814.9099992998</v>
      </c>
    </row>
    <row r="14" spans="1:43" x14ac:dyDescent="0.25">
      <c r="A14">
        <v>1</v>
      </c>
      <c r="B14">
        <v>0</v>
      </c>
      <c r="C14">
        <v>2014</v>
      </c>
      <c r="D14">
        <v>170</v>
      </c>
      <c r="E14">
        <v>1863830568.3599999</v>
      </c>
      <c r="F14">
        <v>1917749086.29</v>
      </c>
      <c r="G14">
        <v>1902986809.1300001</v>
      </c>
      <c r="H14">
        <v>-14762277.160000101</v>
      </c>
      <c r="I14">
        <v>1874259129.06075</v>
      </c>
      <c r="J14">
        <v>-38209349.593104899</v>
      </c>
      <c r="K14">
        <v>49556437.742789797</v>
      </c>
      <c r="L14">
        <v>1.08348477040155</v>
      </c>
      <c r="M14">
        <v>8307501.6492283801</v>
      </c>
      <c r="N14">
        <v>3.7002214246284599</v>
      </c>
      <c r="O14">
        <v>34592.408289187697</v>
      </c>
      <c r="P14">
        <v>10.134487220312799</v>
      </c>
      <c r="Q14">
        <v>41.264090714858902</v>
      </c>
      <c r="R14">
        <v>5.1353860288669297</v>
      </c>
      <c r="S14">
        <v>2.15303233406709</v>
      </c>
      <c r="T14">
        <v>0</v>
      </c>
      <c r="U14">
        <v>0.58088433281701102</v>
      </c>
      <c r="V14">
        <v>0</v>
      </c>
      <c r="W14">
        <v>0</v>
      </c>
      <c r="X14">
        <v>0</v>
      </c>
      <c r="Y14">
        <v>6843136.1697519803</v>
      </c>
      <c r="Z14">
        <v>128419.092422346</v>
      </c>
      <c r="AA14">
        <v>9953766.5000813697</v>
      </c>
      <c r="AB14">
        <v>-18947711.028041702</v>
      </c>
      <c r="AC14">
        <v>-3423527.4086952899</v>
      </c>
      <c r="AD14">
        <v>-837473.33876240905</v>
      </c>
      <c r="AE14">
        <v>-15009.050313050901</v>
      </c>
      <c r="AF14">
        <v>-5140209.2396420296</v>
      </c>
      <c r="AG14">
        <v>-26994755.897240601</v>
      </c>
      <c r="AH14">
        <v>0</v>
      </c>
      <c r="AI14">
        <v>12322.6668333587</v>
      </c>
      <c r="AJ14">
        <v>0</v>
      </c>
      <c r="AK14">
        <v>0</v>
      </c>
      <c r="AL14">
        <v>0</v>
      </c>
      <c r="AM14">
        <v>-38421041.533606097</v>
      </c>
      <c r="AN14">
        <v>-38377412.107756898</v>
      </c>
      <c r="AO14">
        <v>23615134.9477567</v>
      </c>
      <c r="AP14">
        <v>0</v>
      </c>
      <c r="AQ14">
        <v>-14762277.160000101</v>
      </c>
    </row>
    <row r="15" spans="1:43" x14ac:dyDescent="0.25">
      <c r="A15">
        <v>1</v>
      </c>
      <c r="B15">
        <v>0</v>
      </c>
      <c r="C15">
        <v>2015</v>
      </c>
      <c r="D15">
        <v>170</v>
      </c>
      <c r="E15">
        <v>1863830568.3599999</v>
      </c>
      <c r="F15">
        <v>1902986809.1300001</v>
      </c>
      <c r="G15">
        <v>1869492689.8499899</v>
      </c>
      <c r="H15">
        <v>-33494119.280000001</v>
      </c>
      <c r="I15">
        <v>1761660372.4828801</v>
      </c>
      <c r="J15">
        <v>-112598756.577869</v>
      </c>
      <c r="K15">
        <v>49682715.147412203</v>
      </c>
      <c r="L15">
        <v>1.0972213639575299</v>
      </c>
      <c r="M15">
        <v>8288845.8055429403</v>
      </c>
      <c r="N15">
        <v>2.7396031217430101</v>
      </c>
      <c r="O15">
        <v>35744.3310323802</v>
      </c>
      <c r="P15">
        <v>10.065787991565299</v>
      </c>
      <c r="Q15">
        <v>40.991036425740099</v>
      </c>
      <c r="R15">
        <v>5.24613442751299</v>
      </c>
      <c r="S15">
        <v>3.1380458217784999</v>
      </c>
      <c r="T15">
        <v>0</v>
      </c>
      <c r="U15">
        <v>0.90442033169785596</v>
      </c>
      <c r="V15">
        <v>0</v>
      </c>
      <c r="W15">
        <v>0</v>
      </c>
      <c r="X15">
        <v>0</v>
      </c>
      <c r="Y15">
        <v>29374667.986852799</v>
      </c>
      <c r="Z15">
        <v>-5329693.85117702</v>
      </c>
      <c r="AA15">
        <v>8881493.7796340995</v>
      </c>
      <c r="AB15">
        <v>-97871788.4142766</v>
      </c>
      <c r="AC15">
        <v>-15260540.647825301</v>
      </c>
      <c r="AD15">
        <v>-424788.311666672</v>
      </c>
      <c r="AE15">
        <v>473867.42955563701</v>
      </c>
      <c r="AF15">
        <v>-2469044.7353713601</v>
      </c>
      <c r="AG15">
        <v>-32183687.867947701</v>
      </c>
      <c r="AH15">
        <v>0</v>
      </c>
      <c r="AI15">
        <v>13523.267982114699</v>
      </c>
      <c r="AJ15">
        <v>0</v>
      </c>
      <c r="AK15">
        <v>0</v>
      </c>
      <c r="AL15">
        <v>0</v>
      </c>
      <c r="AM15">
        <v>-114795991.36424001</v>
      </c>
      <c r="AN15">
        <v>-114308093.039786</v>
      </c>
      <c r="AO15">
        <v>80813973.759785905</v>
      </c>
      <c r="AP15">
        <v>0</v>
      </c>
      <c r="AQ15">
        <v>-33494119.280000001</v>
      </c>
    </row>
    <row r="16" spans="1:43" x14ac:dyDescent="0.25">
      <c r="A16">
        <v>1</v>
      </c>
      <c r="B16">
        <v>0</v>
      </c>
      <c r="C16">
        <v>2016</v>
      </c>
      <c r="D16">
        <v>170</v>
      </c>
      <c r="E16">
        <v>1863830568.3599999</v>
      </c>
      <c r="F16">
        <v>1869492689.8499899</v>
      </c>
      <c r="G16">
        <v>1785715867.74</v>
      </c>
      <c r="H16">
        <v>-83776822.109999999</v>
      </c>
      <c r="I16">
        <v>1692442606.1176</v>
      </c>
      <c r="J16">
        <v>-69217766.365276307</v>
      </c>
      <c r="K16">
        <v>50247576.3354652</v>
      </c>
      <c r="L16">
        <v>1.11643289263998</v>
      </c>
      <c r="M16">
        <v>8364652.0997247398</v>
      </c>
      <c r="N16">
        <v>2.43292320971503</v>
      </c>
      <c r="O16">
        <v>36538.167644775902</v>
      </c>
      <c r="P16">
        <v>9.9421460918505797</v>
      </c>
      <c r="Q16">
        <v>41.033378729264598</v>
      </c>
      <c r="R16">
        <v>5.7688012007104001</v>
      </c>
      <c r="S16">
        <v>4.1461498244969999</v>
      </c>
      <c r="T16">
        <v>0</v>
      </c>
      <c r="U16">
        <v>0.98198639594963999</v>
      </c>
      <c r="V16">
        <v>0</v>
      </c>
      <c r="W16">
        <v>0</v>
      </c>
      <c r="X16">
        <v>0</v>
      </c>
      <c r="Y16">
        <v>15838323.9889754</v>
      </c>
      <c r="Z16">
        <v>-6149443.5548030902</v>
      </c>
      <c r="AA16">
        <v>6688289.2919064704</v>
      </c>
      <c r="AB16">
        <v>-35891576.086985499</v>
      </c>
      <c r="AC16">
        <v>-9877638.0965047702</v>
      </c>
      <c r="AD16">
        <v>-1712032.26548076</v>
      </c>
      <c r="AE16">
        <v>1420870.55639689</v>
      </c>
      <c r="AF16">
        <v>-13603108.925703101</v>
      </c>
      <c r="AG16">
        <v>-31617228.723224498</v>
      </c>
      <c r="AH16">
        <v>0</v>
      </c>
      <c r="AI16">
        <v>3224.41169825099</v>
      </c>
      <c r="AJ16">
        <v>0</v>
      </c>
      <c r="AK16">
        <v>0</v>
      </c>
      <c r="AL16">
        <v>0</v>
      </c>
      <c r="AM16">
        <v>-74900319.403724805</v>
      </c>
      <c r="AN16">
        <v>-74162732.5961629</v>
      </c>
      <c r="AO16">
        <v>-9614089.5138370991</v>
      </c>
      <c r="AP16">
        <v>0</v>
      </c>
      <c r="AQ16">
        <v>-83776822.109999999</v>
      </c>
    </row>
    <row r="17" spans="1:43" x14ac:dyDescent="0.25">
      <c r="A17">
        <v>1</v>
      </c>
      <c r="B17">
        <v>0</v>
      </c>
      <c r="C17">
        <v>2017</v>
      </c>
      <c r="D17">
        <v>170</v>
      </c>
      <c r="E17">
        <v>1863830568.3599999</v>
      </c>
      <c r="F17">
        <v>1785715867.74</v>
      </c>
      <c r="G17">
        <v>1715264253.1199999</v>
      </c>
      <c r="H17">
        <v>-70451614.620000094</v>
      </c>
      <c r="I17">
        <v>1706672648.9774799</v>
      </c>
      <c r="J17">
        <v>14230042.8598822</v>
      </c>
      <c r="K17">
        <v>50765661.867560998</v>
      </c>
      <c r="L17">
        <v>1.0816906154700701</v>
      </c>
      <c r="M17">
        <v>8433613.5254068803</v>
      </c>
      <c r="N17">
        <v>2.6544497137804202</v>
      </c>
      <c r="O17">
        <v>37247.530686615799</v>
      </c>
      <c r="P17">
        <v>9.8286477620383899</v>
      </c>
      <c r="Q17">
        <v>41.136077853128597</v>
      </c>
      <c r="R17">
        <v>5.9321063884595198</v>
      </c>
      <c r="S17">
        <v>5.15893131250448</v>
      </c>
      <c r="T17">
        <v>0</v>
      </c>
      <c r="U17">
        <v>0.98273979478100904</v>
      </c>
      <c r="V17">
        <v>0</v>
      </c>
      <c r="W17">
        <v>0</v>
      </c>
      <c r="X17">
        <v>0</v>
      </c>
      <c r="Y17">
        <v>13376396.7894061</v>
      </c>
      <c r="Z17">
        <v>10534946.473207399</v>
      </c>
      <c r="AA17">
        <v>7820660.6638675099</v>
      </c>
      <c r="AB17">
        <v>25421426.384713501</v>
      </c>
      <c r="AC17">
        <v>-7571592.4578035399</v>
      </c>
      <c r="AD17">
        <v>-1385814.26711328</v>
      </c>
      <c r="AE17">
        <v>422147.17916303402</v>
      </c>
      <c r="AF17">
        <v>-3926245.3110756599</v>
      </c>
      <c r="AG17">
        <v>-30200378.600869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14491546.853496101</v>
      </c>
      <c r="AN17">
        <v>14136095.120598201</v>
      </c>
      <c r="AO17">
        <v>-84587709.740598306</v>
      </c>
      <c r="AP17">
        <v>0</v>
      </c>
      <c r="AQ17">
        <v>-70451614.620000094</v>
      </c>
    </row>
    <row r="18" spans="1:43" x14ac:dyDescent="0.25">
      <c r="A18">
        <v>1</v>
      </c>
      <c r="B18">
        <v>0</v>
      </c>
      <c r="C18">
        <v>2018</v>
      </c>
      <c r="D18">
        <v>170</v>
      </c>
      <c r="E18">
        <v>1863830568.3599999</v>
      </c>
      <c r="F18">
        <v>1715264253.1199999</v>
      </c>
      <c r="G18">
        <v>1670250603.3499899</v>
      </c>
      <c r="H18">
        <v>-45013649.770000398</v>
      </c>
      <c r="I18">
        <v>1670751494.8786399</v>
      </c>
      <c r="J18">
        <v>-35921154.0988409</v>
      </c>
      <c r="K18">
        <v>50932923.332741298</v>
      </c>
      <c r="L18">
        <v>1.05086007553822</v>
      </c>
      <c r="M18">
        <v>8524733.0013939701</v>
      </c>
      <c r="N18">
        <v>2.9351532866138901</v>
      </c>
      <c r="O18">
        <v>38033.279523151803</v>
      </c>
      <c r="P18">
        <v>9.6953657954319592</v>
      </c>
      <c r="Q18">
        <v>41.0776550388548</v>
      </c>
      <c r="R18">
        <v>6.1804926353677603</v>
      </c>
      <c r="S18">
        <v>6.1690549625123596</v>
      </c>
      <c r="T18">
        <v>0</v>
      </c>
      <c r="U18">
        <v>1</v>
      </c>
      <c r="V18">
        <v>0.66242147573077703</v>
      </c>
      <c r="W18">
        <v>0</v>
      </c>
      <c r="X18">
        <v>0</v>
      </c>
      <c r="Y18">
        <v>5921358.7872957997</v>
      </c>
      <c r="Z18">
        <v>8940840.9122951403</v>
      </c>
      <c r="AA18">
        <v>6361057.8738048105</v>
      </c>
      <c r="AB18">
        <v>28754323.723538801</v>
      </c>
      <c r="AC18">
        <v>-8725881.1733337007</v>
      </c>
      <c r="AD18">
        <v>-1370525.51280622</v>
      </c>
      <c r="AE18">
        <v>625402.81018320401</v>
      </c>
      <c r="AF18">
        <v>-5958620.8470001901</v>
      </c>
      <c r="AG18">
        <v>-29008887.013095099</v>
      </c>
      <c r="AH18">
        <v>0</v>
      </c>
      <c r="AI18">
        <v>624.14863790440904</v>
      </c>
      <c r="AJ18">
        <v>-41207150.049685702</v>
      </c>
      <c r="AK18">
        <v>0</v>
      </c>
      <c r="AL18">
        <v>0</v>
      </c>
      <c r="AM18">
        <v>-35667456.340165302</v>
      </c>
      <c r="AN18">
        <v>-36302434.979326896</v>
      </c>
      <c r="AO18">
        <v>-8711214.7906735092</v>
      </c>
      <c r="AP18">
        <v>0</v>
      </c>
      <c r="AQ18">
        <v>-45013649.770000398</v>
      </c>
    </row>
    <row r="19" spans="1:43" x14ac:dyDescent="0.25">
      <c r="A19">
        <v>2</v>
      </c>
      <c r="B19">
        <v>0</v>
      </c>
      <c r="C19">
        <v>2002</v>
      </c>
      <c r="D19">
        <v>1188</v>
      </c>
      <c r="E19">
        <v>690842613.24800003</v>
      </c>
      <c r="F19">
        <v>0</v>
      </c>
      <c r="G19">
        <v>690842613.24800003</v>
      </c>
      <c r="H19">
        <v>0</v>
      </c>
      <c r="I19">
        <v>670835727.33158505</v>
      </c>
      <c r="J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690842613.24800003</v>
      </c>
      <c r="AQ19">
        <v>690842613.24800003</v>
      </c>
    </row>
    <row r="20" spans="1:43" x14ac:dyDescent="0.25">
      <c r="A20">
        <v>2</v>
      </c>
      <c r="B20">
        <v>0</v>
      </c>
      <c r="C20">
        <v>2003</v>
      </c>
      <c r="D20">
        <v>1257</v>
      </c>
      <c r="E20">
        <v>706390440.24800003</v>
      </c>
      <c r="F20">
        <v>690842613.24800003</v>
      </c>
      <c r="G20">
        <v>705268087.89799905</v>
      </c>
      <c r="H20">
        <v>-1122352.35000008</v>
      </c>
      <c r="I20">
        <v>706622337.90895605</v>
      </c>
      <c r="J20">
        <v>20016811.306758001</v>
      </c>
      <c r="K20">
        <v>13138823.8320152</v>
      </c>
      <c r="L20">
        <v>0.85687790425050803</v>
      </c>
      <c r="M20">
        <v>2463158.3078422002</v>
      </c>
      <c r="N20">
        <v>2.2055831485730999</v>
      </c>
      <c r="O20">
        <v>35337.135426236797</v>
      </c>
      <c r="P20">
        <v>7.3291035253799102</v>
      </c>
      <c r="Q20">
        <v>32.646160178785202</v>
      </c>
      <c r="R20">
        <v>3.5157671976475</v>
      </c>
      <c r="S20">
        <v>0</v>
      </c>
      <c r="T20">
        <v>0</v>
      </c>
      <c r="U20">
        <v>4.7534618406944402E-2</v>
      </c>
      <c r="V20">
        <v>0</v>
      </c>
      <c r="W20">
        <v>0</v>
      </c>
      <c r="X20">
        <v>0</v>
      </c>
      <c r="Y20">
        <v>12217057.757358201</v>
      </c>
      <c r="Z20">
        <v>-1670083.1362413501</v>
      </c>
      <c r="AA20">
        <v>7357081.8401283603</v>
      </c>
      <c r="AB20">
        <v>13602924.379935</v>
      </c>
      <c r="AC20">
        <v>3633200.50993784</v>
      </c>
      <c r="AD20">
        <v>-277041.03844680497</v>
      </c>
      <c r="AE20">
        <v>-8619299.6366998497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26243840.6759714</v>
      </c>
      <c r="AN20">
        <v>25623888.7994418</v>
      </c>
      <c r="AO20">
        <v>-26746241.149441902</v>
      </c>
      <c r="AP20">
        <v>15547826.999999899</v>
      </c>
      <c r="AQ20">
        <v>14425474.6499999</v>
      </c>
    </row>
    <row r="21" spans="1:43" x14ac:dyDescent="0.25">
      <c r="A21">
        <v>2</v>
      </c>
      <c r="B21">
        <v>0</v>
      </c>
      <c r="C21">
        <v>2004</v>
      </c>
      <c r="D21">
        <v>1326</v>
      </c>
      <c r="E21">
        <v>722918102.60800004</v>
      </c>
      <c r="F21">
        <v>705268087.89799905</v>
      </c>
      <c r="G21">
        <v>726290046.37599897</v>
      </c>
      <c r="H21">
        <v>4494296.11799978</v>
      </c>
      <c r="I21">
        <v>739642321.34990096</v>
      </c>
      <c r="J21">
        <v>17263161.876815598</v>
      </c>
      <c r="K21">
        <v>12570560.9111489</v>
      </c>
      <c r="L21">
        <v>0.85914569482752401</v>
      </c>
      <c r="M21">
        <v>2501798.2609350402</v>
      </c>
      <c r="N21">
        <v>2.5294285806871</v>
      </c>
      <c r="O21">
        <v>34059.847254557098</v>
      </c>
      <c r="P21">
        <v>7.2319515826219796</v>
      </c>
      <c r="Q21">
        <v>31.257131505832401</v>
      </c>
      <c r="R21">
        <v>3.46936560545636</v>
      </c>
      <c r="S21">
        <v>0</v>
      </c>
      <c r="T21">
        <v>0</v>
      </c>
      <c r="U21">
        <v>4.5503824078654997E-2</v>
      </c>
      <c r="V21">
        <v>0</v>
      </c>
      <c r="W21">
        <v>0</v>
      </c>
      <c r="X21">
        <v>0</v>
      </c>
      <c r="Y21">
        <v>-8444849.4895677697</v>
      </c>
      <c r="Z21">
        <v>1864710.9480232401</v>
      </c>
      <c r="AA21">
        <v>7835790.5064305197</v>
      </c>
      <c r="AB21">
        <v>15364775.0068288</v>
      </c>
      <c r="AC21">
        <v>5411200.1794946697</v>
      </c>
      <c r="AD21">
        <v>-151868.08595146699</v>
      </c>
      <c r="AE21">
        <v>-7888936.2014949797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13990822.863763001</v>
      </c>
      <c r="AN21">
        <v>15562649.081827801</v>
      </c>
      <c r="AO21">
        <v>-11068352.963827999</v>
      </c>
      <c r="AP21">
        <v>16527662.359999999</v>
      </c>
      <c r="AQ21">
        <v>21021958.477999698</v>
      </c>
    </row>
    <row r="22" spans="1:43" x14ac:dyDescent="0.25">
      <c r="A22">
        <v>2</v>
      </c>
      <c r="B22">
        <v>0</v>
      </c>
      <c r="C22">
        <v>2005</v>
      </c>
      <c r="D22">
        <v>1373</v>
      </c>
      <c r="E22">
        <v>735799951.71099997</v>
      </c>
      <c r="F22">
        <v>726290046.37599897</v>
      </c>
      <c r="G22">
        <v>772496513.38699996</v>
      </c>
      <c r="H22">
        <v>33324617.908000398</v>
      </c>
      <c r="I22">
        <v>795518193.88197398</v>
      </c>
      <c r="J22">
        <v>41954941.637233697</v>
      </c>
      <c r="K22">
        <v>12432108.782103499</v>
      </c>
      <c r="L22">
        <v>0.86133600365037999</v>
      </c>
      <c r="M22">
        <v>2498774.3035621201</v>
      </c>
      <c r="N22">
        <v>2.99604002696169</v>
      </c>
      <c r="O22">
        <v>33082.450338974602</v>
      </c>
      <c r="P22">
        <v>7.2085933565729796</v>
      </c>
      <c r="Q22">
        <v>30.192373597650299</v>
      </c>
      <c r="R22">
        <v>3.46405161259365</v>
      </c>
      <c r="S22">
        <v>0</v>
      </c>
      <c r="T22">
        <v>0</v>
      </c>
      <c r="U22">
        <v>4.3921868624212601E-2</v>
      </c>
      <c r="V22">
        <v>0</v>
      </c>
      <c r="W22">
        <v>0</v>
      </c>
      <c r="X22">
        <v>0</v>
      </c>
      <c r="Y22">
        <v>4715263.6296605803</v>
      </c>
      <c r="Z22">
        <v>-792327.37424777297</v>
      </c>
      <c r="AA22">
        <v>8032806.2354837498</v>
      </c>
      <c r="AB22">
        <v>20630182.739845298</v>
      </c>
      <c r="AC22">
        <v>5224802.3036178099</v>
      </c>
      <c r="AD22">
        <v>-127448.5689079</v>
      </c>
      <c r="AE22">
        <v>-7283942.9233587701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30399336.042093001</v>
      </c>
      <c r="AN22">
        <v>30851325.252633698</v>
      </c>
      <c r="AO22">
        <v>2473292.6553666499</v>
      </c>
      <c r="AP22">
        <v>12881849.103</v>
      </c>
      <c r="AQ22">
        <v>46206467.011000402</v>
      </c>
    </row>
    <row r="23" spans="1:43" x14ac:dyDescent="0.25">
      <c r="A23">
        <v>2</v>
      </c>
      <c r="B23">
        <v>0</v>
      </c>
      <c r="C23">
        <v>2006</v>
      </c>
      <c r="D23">
        <v>1396</v>
      </c>
      <c r="E23">
        <v>749156601.24199998</v>
      </c>
      <c r="F23">
        <v>767971489.38699996</v>
      </c>
      <c r="G23">
        <v>851622694.06599998</v>
      </c>
      <c r="H23">
        <v>65667044.148000099</v>
      </c>
      <c r="I23">
        <v>857865302.007424</v>
      </c>
      <c r="J23">
        <v>46231324.254115999</v>
      </c>
      <c r="K23">
        <v>12507589.793999201</v>
      </c>
      <c r="L23">
        <v>0.83336189304393304</v>
      </c>
      <c r="M23">
        <v>2534976.0780444299</v>
      </c>
      <c r="N23">
        <v>3.2791783400760699</v>
      </c>
      <c r="O23">
        <v>31639.739874823299</v>
      </c>
      <c r="P23">
        <v>7.2288774173025896</v>
      </c>
      <c r="Q23">
        <v>28.196192079399601</v>
      </c>
      <c r="R23">
        <v>3.6601164653973601</v>
      </c>
      <c r="S23">
        <v>0</v>
      </c>
      <c r="T23">
        <v>0</v>
      </c>
      <c r="U23">
        <v>4.3199983929718001E-2</v>
      </c>
      <c r="V23">
        <v>0</v>
      </c>
      <c r="W23">
        <v>0</v>
      </c>
      <c r="X23">
        <v>0</v>
      </c>
      <c r="Y23">
        <v>19512426.589896899</v>
      </c>
      <c r="Z23">
        <v>2781138.0794651899</v>
      </c>
      <c r="AA23">
        <v>9607794.0284780897</v>
      </c>
      <c r="AB23">
        <v>12172809.7465901</v>
      </c>
      <c r="AC23">
        <v>8828931.7668386698</v>
      </c>
      <c r="AD23">
        <v>-22297.930147350799</v>
      </c>
      <c r="AE23">
        <v>-7791739.5761632202</v>
      </c>
      <c r="AF23">
        <v>-2135417.9709379999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42953644.734020397</v>
      </c>
      <c r="AN23">
        <v>43410371.791464597</v>
      </c>
      <c r="AO23">
        <v>22256672.356535401</v>
      </c>
      <c r="AP23">
        <v>17984160.530999999</v>
      </c>
      <c r="AQ23">
        <v>83651204.679000095</v>
      </c>
    </row>
    <row r="24" spans="1:43" x14ac:dyDescent="0.25">
      <c r="A24">
        <v>2</v>
      </c>
      <c r="B24">
        <v>0</v>
      </c>
      <c r="C24">
        <v>2007</v>
      </c>
      <c r="D24">
        <v>1419</v>
      </c>
      <c r="E24">
        <v>749156601.24199998</v>
      </c>
      <c r="F24">
        <v>851622694.06599998</v>
      </c>
      <c r="G24">
        <v>844966766.01299906</v>
      </c>
      <c r="H24">
        <v>-6655928.0530004399</v>
      </c>
      <c r="I24">
        <v>850417261.71138704</v>
      </c>
      <c r="J24">
        <v>-7448040.2960371003</v>
      </c>
      <c r="K24">
        <v>12199020.4534082</v>
      </c>
      <c r="L24">
        <v>0.87137336266916499</v>
      </c>
      <c r="M24">
        <v>2527237.2893348602</v>
      </c>
      <c r="N24">
        <v>3.4610513966318099</v>
      </c>
      <c r="O24">
        <v>32182.764367562198</v>
      </c>
      <c r="P24">
        <v>7.2025117406342796</v>
      </c>
      <c r="Q24">
        <v>27.3770170128528</v>
      </c>
      <c r="R24">
        <v>3.82883712393871</v>
      </c>
      <c r="S24">
        <v>0</v>
      </c>
      <c r="T24">
        <v>0</v>
      </c>
      <c r="U24">
        <v>4.0585091544450301E-2</v>
      </c>
      <c r="V24">
        <v>0</v>
      </c>
      <c r="W24">
        <v>0</v>
      </c>
      <c r="X24">
        <v>0</v>
      </c>
      <c r="Y24">
        <v>-3423987.5153439501</v>
      </c>
      <c r="Z24">
        <v>-6877210.0568260998</v>
      </c>
      <c r="AA24">
        <v>3950372.8108228701</v>
      </c>
      <c r="AB24">
        <v>8153840.0711221397</v>
      </c>
      <c r="AC24">
        <v>-2681378.8670438798</v>
      </c>
      <c r="AD24">
        <v>-268777.73122707597</v>
      </c>
      <c r="AE24">
        <v>-3986870.7841202598</v>
      </c>
      <c r="AF24">
        <v>-2298808.8825405999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-7432820.9551568897</v>
      </c>
      <c r="AN24">
        <v>-8713929.5271803495</v>
      </c>
      <c r="AO24">
        <v>2058001.4741799</v>
      </c>
      <c r="AP24">
        <v>0</v>
      </c>
      <c r="AQ24">
        <v>-6655928.0530004399</v>
      </c>
    </row>
    <row r="25" spans="1:43" x14ac:dyDescent="0.25">
      <c r="A25">
        <v>2</v>
      </c>
      <c r="B25">
        <v>0</v>
      </c>
      <c r="C25">
        <v>2008</v>
      </c>
      <c r="D25">
        <v>1419</v>
      </c>
      <c r="E25">
        <v>749156601.24199998</v>
      </c>
      <c r="F25">
        <v>844966766.01299906</v>
      </c>
      <c r="G25">
        <v>929130685.85699999</v>
      </c>
      <c r="H25">
        <v>84163919.844000205</v>
      </c>
      <c r="I25">
        <v>897227618.47760296</v>
      </c>
      <c r="J25">
        <v>46810356.766215898</v>
      </c>
      <c r="K25">
        <v>12460693.818985701</v>
      </c>
      <c r="L25">
        <v>0.87029632017493697</v>
      </c>
      <c r="M25">
        <v>2525204.7312375801</v>
      </c>
      <c r="N25">
        <v>3.8783046548830602</v>
      </c>
      <c r="O25">
        <v>31825.689533899698</v>
      </c>
      <c r="P25">
        <v>7.3759939084586001</v>
      </c>
      <c r="Q25">
        <v>27.107777966108099</v>
      </c>
      <c r="R25">
        <v>3.8701558093887001</v>
      </c>
      <c r="S25">
        <v>0</v>
      </c>
      <c r="T25">
        <v>0</v>
      </c>
      <c r="U25">
        <v>4.05240612735214E-2</v>
      </c>
      <c r="V25">
        <v>0</v>
      </c>
      <c r="W25">
        <v>0</v>
      </c>
      <c r="X25">
        <v>0</v>
      </c>
      <c r="Y25">
        <v>25877192.032325499</v>
      </c>
      <c r="Z25">
        <v>751122.17644534097</v>
      </c>
      <c r="AA25">
        <v>1887871.6712628501</v>
      </c>
      <c r="AB25">
        <v>17412160.540023699</v>
      </c>
      <c r="AC25">
        <v>1736820.3351994799</v>
      </c>
      <c r="AD25">
        <v>1110284.22214737</v>
      </c>
      <c r="AE25">
        <v>-3300221.3236220898</v>
      </c>
      <c r="AF25">
        <v>-261487.11108508401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45213742.542697102</v>
      </c>
      <c r="AN25">
        <v>45869428.9535482</v>
      </c>
      <c r="AO25">
        <v>38294490.890451998</v>
      </c>
      <c r="AP25">
        <v>0</v>
      </c>
      <c r="AQ25">
        <v>84163919.844000205</v>
      </c>
    </row>
    <row r="26" spans="1:43" x14ac:dyDescent="0.25">
      <c r="A26">
        <v>2</v>
      </c>
      <c r="B26">
        <v>0</v>
      </c>
      <c r="C26">
        <v>2009</v>
      </c>
      <c r="D26">
        <v>1419</v>
      </c>
      <c r="E26">
        <v>749156601.24199998</v>
      </c>
      <c r="F26">
        <v>929130685.85699999</v>
      </c>
      <c r="G26">
        <v>856965294.47299898</v>
      </c>
      <c r="H26">
        <v>-72165391.384000301</v>
      </c>
      <c r="I26">
        <v>825009159.60279202</v>
      </c>
      <c r="J26">
        <v>-72218458.874810904</v>
      </c>
      <c r="K26">
        <v>12267316.337644</v>
      </c>
      <c r="L26">
        <v>0.98757082932228901</v>
      </c>
      <c r="M26">
        <v>2486400.7929739198</v>
      </c>
      <c r="N26">
        <v>2.8240200294268498</v>
      </c>
      <c r="O26">
        <v>30369.203548052599</v>
      </c>
      <c r="P26">
        <v>7.4290952751674597</v>
      </c>
      <c r="Q26">
        <v>26.428117453696601</v>
      </c>
      <c r="R26">
        <v>4.1297561340136903</v>
      </c>
      <c r="S26">
        <v>0</v>
      </c>
      <c r="T26">
        <v>0</v>
      </c>
      <c r="U26">
        <v>4.0302507031570803E-2</v>
      </c>
      <c r="V26">
        <v>0</v>
      </c>
      <c r="W26">
        <v>0</v>
      </c>
      <c r="X26">
        <v>0</v>
      </c>
      <c r="Y26">
        <v>-10686923.722808599</v>
      </c>
      <c r="Z26">
        <v>-19601911.861481398</v>
      </c>
      <c r="AA26">
        <v>-1492085.47263281</v>
      </c>
      <c r="AB26">
        <v>-50372132.525110103</v>
      </c>
      <c r="AC26">
        <v>12417983.587326599</v>
      </c>
      <c r="AD26">
        <v>213071.57921476199</v>
      </c>
      <c r="AE26">
        <v>-3713628.1574758501</v>
      </c>
      <c r="AF26">
        <v>-3139186.85340644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-76374813.426373899</v>
      </c>
      <c r="AN26">
        <v>-74600851.260611504</v>
      </c>
      <c r="AO26">
        <v>2435459.8766111201</v>
      </c>
      <c r="AP26">
        <v>0</v>
      </c>
      <c r="AQ26">
        <v>-72165391.384000301</v>
      </c>
    </row>
    <row r="27" spans="1:43" x14ac:dyDescent="0.25">
      <c r="A27">
        <v>2</v>
      </c>
      <c r="B27">
        <v>0</v>
      </c>
      <c r="C27">
        <v>2010</v>
      </c>
      <c r="D27">
        <v>1443</v>
      </c>
      <c r="E27">
        <v>752145340.45700002</v>
      </c>
      <c r="F27">
        <v>856965294.47299898</v>
      </c>
      <c r="G27">
        <v>850599223.829</v>
      </c>
      <c r="H27">
        <v>-9354809.8589996509</v>
      </c>
      <c r="I27">
        <v>844816972.73490405</v>
      </c>
      <c r="J27">
        <v>15902739.679243499</v>
      </c>
      <c r="K27">
        <v>11861906.563916899</v>
      </c>
      <c r="L27">
        <v>0.97797223910725795</v>
      </c>
      <c r="M27">
        <v>2484977.2046097801</v>
      </c>
      <c r="N27">
        <v>3.2831319367442102</v>
      </c>
      <c r="O27">
        <v>29850.583407525999</v>
      </c>
      <c r="P27">
        <v>7.6783763695316898</v>
      </c>
      <c r="Q27">
        <v>25.806842593880699</v>
      </c>
      <c r="R27">
        <v>4.11753687508073</v>
      </c>
      <c r="S27">
        <v>0</v>
      </c>
      <c r="T27">
        <v>0</v>
      </c>
      <c r="U27">
        <v>3.5918311043073102E-2</v>
      </c>
      <c r="V27">
        <v>0</v>
      </c>
      <c r="W27">
        <v>0</v>
      </c>
      <c r="X27">
        <v>0</v>
      </c>
      <c r="Y27">
        <v>-9996462.2836083602</v>
      </c>
      <c r="Z27">
        <v>145677.37175157401</v>
      </c>
      <c r="AA27">
        <v>3199957.1984829502</v>
      </c>
      <c r="AB27">
        <v>22466684.024924099</v>
      </c>
      <c r="AC27">
        <v>3346987.8829709399</v>
      </c>
      <c r="AD27">
        <v>1361060.7081708601</v>
      </c>
      <c r="AE27">
        <v>-3515423.8351859101</v>
      </c>
      <c r="AF27">
        <v>373450.35818768601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17381931.425693799</v>
      </c>
      <c r="AN27">
        <v>17411493.150768299</v>
      </c>
      <c r="AO27">
        <v>-26766303.009768002</v>
      </c>
      <c r="AP27">
        <v>2988739.2149999999</v>
      </c>
      <c r="AQ27">
        <v>-6366070.6439996501</v>
      </c>
    </row>
    <row r="28" spans="1:43" x14ac:dyDescent="0.25">
      <c r="A28">
        <v>2</v>
      </c>
      <c r="B28">
        <v>0</v>
      </c>
      <c r="C28">
        <v>2011</v>
      </c>
      <c r="D28">
        <v>1443</v>
      </c>
      <c r="E28">
        <v>752145340.45700002</v>
      </c>
      <c r="F28">
        <v>850599223.829</v>
      </c>
      <c r="G28">
        <v>887377025.25100005</v>
      </c>
      <c r="H28">
        <v>36777801.421999902</v>
      </c>
      <c r="I28">
        <v>874842043.44856095</v>
      </c>
      <c r="J28">
        <v>30025070.713656701</v>
      </c>
      <c r="K28">
        <v>11511342.0083682</v>
      </c>
      <c r="L28">
        <v>0.94069235209119795</v>
      </c>
      <c r="M28">
        <v>2473624.5666522202</v>
      </c>
      <c r="N28">
        <v>4.0201745800873301</v>
      </c>
      <c r="O28">
        <v>29203.741798263</v>
      </c>
      <c r="P28">
        <v>7.86588403876919</v>
      </c>
      <c r="Q28">
        <v>25.136129416270599</v>
      </c>
      <c r="R28">
        <v>4.26482293423404</v>
      </c>
      <c r="S28">
        <v>0</v>
      </c>
      <c r="T28">
        <v>0</v>
      </c>
      <c r="U28">
        <v>4.79479311260212E-2</v>
      </c>
      <c r="V28">
        <v>0</v>
      </c>
      <c r="W28">
        <v>0</v>
      </c>
      <c r="X28">
        <v>0</v>
      </c>
      <c r="Y28">
        <v>-10330944.529615199</v>
      </c>
      <c r="Z28">
        <v>4301553.7899603797</v>
      </c>
      <c r="AA28">
        <v>2529130.1165120299</v>
      </c>
      <c r="AB28">
        <v>31606901.126289502</v>
      </c>
      <c r="AC28">
        <v>4676855.35161559</v>
      </c>
      <c r="AD28">
        <v>1032676.12495864</v>
      </c>
      <c r="AE28">
        <v>-2692014.94011431</v>
      </c>
      <c r="AF28">
        <v>-1592985.02279308</v>
      </c>
      <c r="AG28">
        <v>0</v>
      </c>
      <c r="AH28">
        <v>0</v>
      </c>
      <c r="AI28">
        <v>294.25871291596201</v>
      </c>
      <c r="AJ28">
        <v>0</v>
      </c>
      <c r="AK28">
        <v>0</v>
      </c>
      <c r="AL28">
        <v>0</v>
      </c>
      <c r="AM28">
        <v>29531466.275526401</v>
      </c>
      <c r="AN28">
        <v>29319640.668665402</v>
      </c>
      <c r="AO28">
        <v>7458160.7533344897</v>
      </c>
      <c r="AP28">
        <v>0</v>
      </c>
      <c r="AQ28">
        <v>36777801.421999902</v>
      </c>
    </row>
    <row r="29" spans="1:43" x14ac:dyDescent="0.25">
      <c r="A29">
        <v>2</v>
      </c>
      <c r="B29">
        <v>0</v>
      </c>
      <c r="C29">
        <v>2012</v>
      </c>
      <c r="D29">
        <v>1464</v>
      </c>
      <c r="E29">
        <v>775448625.45700002</v>
      </c>
      <c r="F29">
        <v>887377025.25100005</v>
      </c>
      <c r="G29">
        <v>906400145.222</v>
      </c>
      <c r="H29">
        <v>-4280165.0290003</v>
      </c>
      <c r="I29">
        <v>880336107.05730295</v>
      </c>
      <c r="J29">
        <v>-19344836.240021199</v>
      </c>
      <c r="K29">
        <v>10898770.978024401</v>
      </c>
      <c r="L29">
        <v>0.94160633705167796</v>
      </c>
      <c r="M29">
        <v>2499327.8536334001</v>
      </c>
      <c r="N29">
        <v>4.0368333046599698</v>
      </c>
      <c r="O29">
        <v>28894.8243364011</v>
      </c>
      <c r="P29">
        <v>7.9261044714395297</v>
      </c>
      <c r="Q29">
        <v>24.899509435806898</v>
      </c>
      <c r="R29">
        <v>4.2817255790435702</v>
      </c>
      <c r="S29">
        <v>0</v>
      </c>
      <c r="T29">
        <v>0</v>
      </c>
      <c r="U29">
        <v>9.5634179739999201E-2</v>
      </c>
      <c r="V29">
        <v>0</v>
      </c>
      <c r="W29">
        <v>0</v>
      </c>
      <c r="X29">
        <v>0</v>
      </c>
      <c r="Y29">
        <v>-27394736.137988999</v>
      </c>
      <c r="Z29">
        <v>-623976.131534404</v>
      </c>
      <c r="AA29">
        <v>3440409.0727900201</v>
      </c>
      <c r="AB29">
        <v>672416.88016968698</v>
      </c>
      <c r="AC29">
        <v>2616761.1502898298</v>
      </c>
      <c r="AD29">
        <v>352706.15566646197</v>
      </c>
      <c r="AE29">
        <v>-678576.607250456</v>
      </c>
      <c r="AF29">
        <v>-175036.055435302</v>
      </c>
      <c r="AG29">
        <v>0</v>
      </c>
      <c r="AH29">
        <v>0</v>
      </c>
      <c r="AI29">
        <v>867.59802357833598</v>
      </c>
      <c r="AJ29">
        <v>0</v>
      </c>
      <c r="AK29">
        <v>0</v>
      </c>
      <c r="AL29">
        <v>0</v>
      </c>
      <c r="AM29">
        <v>-21789164.075269599</v>
      </c>
      <c r="AN29">
        <v>-22164055.424079899</v>
      </c>
      <c r="AO29">
        <v>17883890.395079602</v>
      </c>
      <c r="AP29">
        <v>23303285</v>
      </c>
      <c r="AQ29">
        <v>19023119.970999699</v>
      </c>
    </row>
    <row r="30" spans="1:43" x14ac:dyDescent="0.25">
      <c r="A30">
        <v>2</v>
      </c>
      <c r="B30">
        <v>0</v>
      </c>
      <c r="C30">
        <v>2013</v>
      </c>
      <c r="D30">
        <v>1464</v>
      </c>
      <c r="E30">
        <v>775448625.45700002</v>
      </c>
      <c r="F30">
        <v>906400145.222</v>
      </c>
      <c r="G30">
        <v>893199558.35699999</v>
      </c>
      <c r="H30">
        <v>-13200586.8649997</v>
      </c>
      <c r="I30">
        <v>876390096.05479503</v>
      </c>
      <c r="J30">
        <v>-3946011.0025074999</v>
      </c>
      <c r="K30">
        <v>10969137.110853299</v>
      </c>
      <c r="L30">
        <v>0.97731108865780802</v>
      </c>
      <c r="M30">
        <v>2535185.94058407</v>
      </c>
      <c r="N30">
        <v>3.87545789367858</v>
      </c>
      <c r="O30">
        <v>28850.175506982599</v>
      </c>
      <c r="P30">
        <v>7.9048647385720603</v>
      </c>
      <c r="Q30">
        <v>25.073710656648998</v>
      </c>
      <c r="R30">
        <v>4.2849777910239997</v>
      </c>
      <c r="S30">
        <v>0</v>
      </c>
      <c r="T30">
        <v>0</v>
      </c>
      <c r="U30">
        <v>0.15208121013290199</v>
      </c>
      <c r="V30">
        <v>0</v>
      </c>
      <c r="W30">
        <v>0</v>
      </c>
      <c r="X30">
        <v>0</v>
      </c>
      <c r="Y30">
        <v>5771626.4934854796</v>
      </c>
      <c r="Z30">
        <v>-4992235.8164707404</v>
      </c>
      <c r="AA30">
        <v>5995172.6551543698</v>
      </c>
      <c r="AB30">
        <v>-6594412.4568833103</v>
      </c>
      <c r="AC30">
        <v>-1126917.65914667</v>
      </c>
      <c r="AD30">
        <v>-677814.10352224601</v>
      </c>
      <c r="AE30">
        <v>-1321479.1284431701</v>
      </c>
      <c r="AF30">
        <v>-640319.79402186198</v>
      </c>
      <c r="AG30">
        <v>0</v>
      </c>
      <c r="AH30">
        <v>0</v>
      </c>
      <c r="AI30">
        <v>1099.11306442613</v>
      </c>
      <c r="AJ30">
        <v>0</v>
      </c>
      <c r="AK30">
        <v>0</v>
      </c>
      <c r="AL30">
        <v>0</v>
      </c>
      <c r="AM30">
        <v>-3585280.6967837298</v>
      </c>
      <c r="AN30">
        <v>-3629623.23011703</v>
      </c>
      <c r="AO30">
        <v>-9570963.6348826792</v>
      </c>
      <c r="AP30">
        <v>0</v>
      </c>
      <c r="AQ30">
        <v>-13200586.8649997</v>
      </c>
    </row>
    <row r="31" spans="1:43" x14ac:dyDescent="0.25">
      <c r="A31">
        <v>2</v>
      </c>
      <c r="B31">
        <v>0</v>
      </c>
      <c r="C31">
        <v>2014</v>
      </c>
      <c r="D31">
        <v>1464</v>
      </c>
      <c r="E31">
        <v>775448625.45700002</v>
      </c>
      <c r="F31">
        <v>893199558.35699999</v>
      </c>
      <c r="G31">
        <v>890992762.38199997</v>
      </c>
      <c r="H31">
        <v>-2206795.97499975</v>
      </c>
      <c r="I31">
        <v>880772385.43135297</v>
      </c>
      <c r="J31">
        <v>4382289.3765585897</v>
      </c>
      <c r="K31">
        <v>11101670.981812701</v>
      </c>
      <c r="L31">
        <v>0.962988338895851</v>
      </c>
      <c r="M31">
        <v>2558561.6103472998</v>
      </c>
      <c r="N31">
        <v>3.6616309664059199</v>
      </c>
      <c r="O31">
        <v>28993.285048475998</v>
      </c>
      <c r="P31">
        <v>7.8902423088745497</v>
      </c>
      <c r="Q31">
        <v>24.797858694001899</v>
      </c>
      <c r="R31">
        <v>4.3947271463763702</v>
      </c>
      <c r="S31">
        <v>0.150053673634297</v>
      </c>
      <c r="T31">
        <v>0</v>
      </c>
      <c r="U31">
        <v>0.209811907111464</v>
      </c>
      <c r="V31">
        <v>0</v>
      </c>
      <c r="W31">
        <v>0</v>
      </c>
      <c r="X31">
        <v>0</v>
      </c>
      <c r="Y31">
        <v>12127821.551488301</v>
      </c>
      <c r="Z31">
        <v>2146915.2954093502</v>
      </c>
      <c r="AA31">
        <v>4438951.4736746699</v>
      </c>
      <c r="AB31">
        <v>-9219962.0123977307</v>
      </c>
      <c r="AC31">
        <v>-860754.532846916</v>
      </c>
      <c r="AD31">
        <v>-31332.662250168702</v>
      </c>
      <c r="AE31">
        <v>-612108.53930418496</v>
      </c>
      <c r="AF31">
        <v>-1151105.82465587</v>
      </c>
      <c r="AG31">
        <v>-2266705.83030474</v>
      </c>
      <c r="AH31">
        <v>0</v>
      </c>
      <c r="AI31">
        <v>1094.85020556258</v>
      </c>
      <c r="AJ31">
        <v>0</v>
      </c>
      <c r="AK31">
        <v>0</v>
      </c>
      <c r="AL31">
        <v>0</v>
      </c>
      <c r="AM31">
        <v>4572813.7690182999</v>
      </c>
      <c r="AN31">
        <v>4460735.7194887102</v>
      </c>
      <c r="AO31">
        <v>-6667531.6944884602</v>
      </c>
      <c r="AP31">
        <v>0</v>
      </c>
      <c r="AQ31">
        <v>-2206795.97499975</v>
      </c>
    </row>
    <row r="32" spans="1:43" x14ac:dyDescent="0.25">
      <c r="A32">
        <v>2</v>
      </c>
      <c r="B32">
        <v>0</v>
      </c>
      <c r="C32">
        <v>2015</v>
      </c>
      <c r="D32">
        <v>1464</v>
      </c>
      <c r="E32">
        <v>775448625.45700002</v>
      </c>
      <c r="F32">
        <v>890992762.38199997</v>
      </c>
      <c r="G32">
        <v>867794939.63800001</v>
      </c>
      <c r="H32">
        <v>-23197822.7440001</v>
      </c>
      <c r="I32">
        <v>832146345.43028498</v>
      </c>
      <c r="J32">
        <v>-48626040.001068801</v>
      </c>
      <c r="K32">
        <v>11402660.171233101</v>
      </c>
      <c r="L32">
        <v>0.98121016711833198</v>
      </c>
      <c r="M32">
        <v>2576927.7738341698</v>
      </c>
      <c r="N32">
        <v>2.6992478295813598</v>
      </c>
      <c r="O32">
        <v>30117.225783694201</v>
      </c>
      <c r="P32">
        <v>7.6959347422291904</v>
      </c>
      <c r="Q32">
        <v>24.827694792112901</v>
      </c>
      <c r="R32">
        <v>4.5712131544582499</v>
      </c>
      <c r="S32">
        <v>0.94418825102680204</v>
      </c>
      <c r="T32">
        <v>0</v>
      </c>
      <c r="U32">
        <v>0.427754216690929</v>
      </c>
      <c r="V32">
        <v>0</v>
      </c>
      <c r="W32">
        <v>0</v>
      </c>
      <c r="X32">
        <v>0</v>
      </c>
      <c r="Y32">
        <v>20453457.459752101</v>
      </c>
      <c r="Z32">
        <v>-2782715.2980440399</v>
      </c>
      <c r="AA32">
        <v>4361507.5952781597</v>
      </c>
      <c r="AB32">
        <v>-46339510.660625704</v>
      </c>
      <c r="AC32">
        <v>-8622411.3551319093</v>
      </c>
      <c r="AD32">
        <v>-1005642.29796735</v>
      </c>
      <c r="AE32">
        <v>-534961.20837503299</v>
      </c>
      <c r="AF32">
        <v>-2056143.8357573701</v>
      </c>
      <c r="AG32">
        <v>-12026000.8889725</v>
      </c>
      <c r="AH32">
        <v>0</v>
      </c>
      <c r="AI32">
        <v>4152.2782930153899</v>
      </c>
      <c r="AJ32">
        <v>0</v>
      </c>
      <c r="AK32">
        <v>0</v>
      </c>
      <c r="AL32">
        <v>0</v>
      </c>
      <c r="AM32">
        <v>-48548268.211550601</v>
      </c>
      <c r="AN32">
        <v>-49029044.365173399</v>
      </c>
      <c r="AO32">
        <v>25831221.6211733</v>
      </c>
      <c r="AP32">
        <v>0</v>
      </c>
      <c r="AQ32">
        <v>-23197822.7440001</v>
      </c>
    </row>
    <row r="33" spans="1:43" x14ac:dyDescent="0.25">
      <c r="A33">
        <v>2</v>
      </c>
      <c r="B33">
        <v>0</v>
      </c>
      <c r="C33">
        <v>2016</v>
      </c>
      <c r="D33">
        <v>1464</v>
      </c>
      <c r="E33">
        <v>775448625.45700002</v>
      </c>
      <c r="F33">
        <v>867794939.63800001</v>
      </c>
      <c r="G33">
        <v>827843026.51400006</v>
      </c>
      <c r="H33">
        <v>-39951913.124000102</v>
      </c>
      <c r="I33">
        <v>813826119.13013196</v>
      </c>
      <c r="J33">
        <v>-18320226.300152399</v>
      </c>
      <c r="K33">
        <v>11828604.810118999</v>
      </c>
      <c r="L33">
        <v>1.00502613088462</v>
      </c>
      <c r="M33">
        <v>2610231.73642861</v>
      </c>
      <c r="N33">
        <v>2.3953384211747801</v>
      </c>
      <c r="O33">
        <v>30943.6656512187</v>
      </c>
      <c r="P33">
        <v>7.5717069206018399</v>
      </c>
      <c r="Q33">
        <v>24.9929333932572</v>
      </c>
      <c r="R33">
        <v>5.0693560720727504</v>
      </c>
      <c r="S33">
        <v>1.8523315641498701</v>
      </c>
      <c r="T33">
        <v>0</v>
      </c>
      <c r="U33">
        <v>0.57332279102657902</v>
      </c>
      <c r="V33">
        <v>0</v>
      </c>
      <c r="W33">
        <v>0</v>
      </c>
      <c r="X33">
        <v>0</v>
      </c>
      <c r="Y33">
        <v>22678286.5064006</v>
      </c>
      <c r="Z33">
        <v>-2748477.8511641701</v>
      </c>
      <c r="AA33">
        <v>4089727.9524437902</v>
      </c>
      <c r="AB33">
        <v>-16739386.789462799</v>
      </c>
      <c r="AC33">
        <v>-5690542.62136102</v>
      </c>
      <c r="AD33">
        <v>-670649.55243024998</v>
      </c>
      <c r="AE33">
        <v>-606542.33038943296</v>
      </c>
      <c r="AF33">
        <v>-5962096.1660194304</v>
      </c>
      <c r="AG33">
        <v>-13457110.772321001</v>
      </c>
      <c r="AH33">
        <v>0</v>
      </c>
      <c r="AI33">
        <v>2849.6958885103199</v>
      </c>
      <c r="AJ33">
        <v>0</v>
      </c>
      <c r="AK33">
        <v>0</v>
      </c>
      <c r="AL33">
        <v>0</v>
      </c>
      <c r="AM33">
        <v>-19103941.928415298</v>
      </c>
      <c r="AN33">
        <v>-19297438.236197401</v>
      </c>
      <c r="AO33">
        <v>-20654474.887802601</v>
      </c>
      <c r="AP33">
        <v>0</v>
      </c>
      <c r="AQ33">
        <v>-39951913.124000102</v>
      </c>
    </row>
    <row r="34" spans="1:43" x14ac:dyDescent="0.25">
      <c r="A34">
        <v>2</v>
      </c>
      <c r="B34">
        <v>0</v>
      </c>
      <c r="C34">
        <v>2017</v>
      </c>
      <c r="D34">
        <v>1464</v>
      </c>
      <c r="E34">
        <v>775448625.45700002</v>
      </c>
      <c r="F34">
        <v>827843026.51400006</v>
      </c>
      <c r="G34">
        <v>796520522.53499997</v>
      </c>
      <c r="H34">
        <v>-31322503.978999998</v>
      </c>
      <c r="I34">
        <v>819977261.05538702</v>
      </c>
      <c r="J34">
        <v>6151141.9252551598</v>
      </c>
      <c r="K34">
        <v>11985969.6563896</v>
      </c>
      <c r="L34">
        <v>0.99553639817555595</v>
      </c>
      <c r="M34">
        <v>2642709.1613131398</v>
      </c>
      <c r="N34">
        <v>2.60767015474792</v>
      </c>
      <c r="O34">
        <v>31102.423945609899</v>
      </c>
      <c r="P34">
        <v>7.3261402183608597</v>
      </c>
      <c r="Q34">
        <v>24.858717913647698</v>
      </c>
      <c r="R34">
        <v>5.2575981279000201</v>
      </c>
      <c r="S34">
        <v>2.77403163611738</v>
      </c>
      <c r="T34">
        <v>0</v>
      </c>
      <c r="U34">
        <v>0.68961355693843596</v>
      </c>
      <c r="V34">
        <v>0</v>
      </c>
      <c r="W34">
        <v>0</v>
      </c>
      <c r="X34">
        <v>0</v>
      </c>
      <c r="Y34">
        <v>8108627.17431024</v>
      </c>
      <c r="Z34">
        <v>1146660.7009022201</v>
      </c>
      <c r="AA34">
        <v>4140337.6951481998</v>
      </c>
      <c r="AB34">
        <v>11577129.256961901</v>
      </c>
      <c r="AC34">
        <v>-1108302.3474642499</v>
      </c>
      <c r="AD34">
        <v>-1278582.3643591399</v>
      </c>
      <c r="AE34">
        <v>-811306.25024772703</v>
      </c>
      <c r="AF34">
        <v>-2341791.2394666602</v>
      </c>
      <c r="AG34">
        <v>-12923310.4015883</v>
      </c>
      <c r="AH34">
        <v>0</v>
      </c>
      <c r="AI34">
        <v>2103.96937006195</v>
      </c>
      <c r="AJ34">
        <v>0</v>
      </c>
      <c r="AK34">
        <v>0</v>
      </c>
      <c r="AL34">
        <v>0</v>
      </c>
      <c r="AM34">
        <v>6511566.1935665198</v>
      </c>
      <c r="AN34">
        <v>6174029.4727320597</v>
      </c>
      <c r="AO34">
        <v>-37496533.451732002</v>
      </c>
      <c r="AP34">
        <v>0</v>
      </c>
      <c r="AQ34">
        <v>-31322503.978999998</v>
      </c>
    </row>
    <row r="35" spans="1:43" x14ac:dyDescent="0.25">
      <c r="A35">
        <v>2</v>
      </c>
      <c r="B35">
        <v>0</v>
      </c>
      <c r="C35">
        <v>2018</v>
      </c>
      <c r="D35">
        <v>1464</v>
      </c>
      <c r="E35">
        <v>775448625.45700002</v>
      </c>
      <c r="F35">
        <v>796520522.53499997</v>
      </c>
      <c r="G35">
        <v>777066489.91799998</v>
      </c>
      <c r="H35">
        <v>-19454032.616999701</v>
      </c>
      <c r="I35">
        <v>817655125.36025703</v>
      </c>
      <c r="J35">
        <v>-2322135.6951305601</v>
      </c>
      <c r="K35">
        <v>12247610.9709538</v>
      </c>
      <c r="L35">
        <v>0.987554746676508</v>
      </c>
      <c r="M35">
        <v>2655728.56039275</v>
      </c>
      <c r="N35">
        <v>2.8864564839388902</v>
      </c>
      <c r="O35">
        <v>31532.814814285601</v>
      </c>
      <c r="P35">
        <v>7.0879691005438703</v>
      </c>
      <c r="Q35">
        <v>24.806038022324199</v>
      </c>
      <c r="R35">
        <v>5.5432053042089198</v>
      </c>
      <c r="S35">
        <v>3.7500741197496801</v>
      </c>
      <c r="T35">
        <v>0</v>
      </c>
      <c r="U35">
        <v>0.80823387664780699</v>
      </c>
      <c r="V35">
        <v>0.40170199484588898</v>
      </c>
      <c r="W35">
        <v>0</v>
      </c>
      <c r="X35">
        <v>0</v>
      </c>
      <c r="Y35">
        <v>11146306.5813608</v>
      </c>
      <c r="Z35">
        <v>1715070.1828638101</v>
      </c>
      <c r="AA35">
        <v>3643395.5775634302</v>
      </c>
      <c r="AB35">
        <v>13490136.775823999</v>
      </c>
      <c r="AC35">
        <v>-2641477.0053735799</v>
      </c>
      <c r="AD35">
        <v>-1056464.3814113601</v>
      </c>
      <c r="AE35">
        <v>-707483.77370932396</v>
      </c>
      <c r="AF35">
        <v>-3050274.7269165399</v>
      </c>
      <c r="AG35">
        <v>-13298786.340250099</v>
      </c>
      <c r="AH35">
        <v>0</v>
      </c>
      <c r="AI35">
        <v>2002.4560972926599</v>
      </c>
      <c r="AJ35">
        <v>-11604010.065201201</v>
      </c>
      <c r="AK35">
        <v>0</v>
      </c>
      <c r="AL35">
        <v>0</v>
      </c>
      <c r="AM35">
        <v>-2361584.7191527602</v>
      </c>
      <c r="AN35">
        <v>-2825102.58390821</v>
      </c>
      <c r="AO35">
        <v>-16628930.0330915</v>
      </c>
      <c r="AP35">
        <v>0</v>
      </c>
      <c r="AQ35">
        <v>-19454032.616999701</v>
      </c>
    </row>
    <row r="36" spans="1:43" x14ac:dyDescent="0.25">
      <c r="A36">
        <v>3</v>
      </c>
      <c r="B36">
        <v>0</v>
      </c>
      <c r="C36">
        <v>2002</v>
      </c>
      <c r="D36">
        <v>2012</v>
      </c>
      <c r="E36">
        <v>113583597.64120001</v>
      </c>
      <c r="F36">
        <v>0</v>
      </c>
      <c r="G36">
        <v>113583597.64120001</v>
      </c>
      <c r="H36">
        <v>0</v>
      </c>
      <c r="I36">
        <v>109245648.449131</v>
      </c>
      <c r="J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113583597.64120001</v>
      </c>
      <c r="AQ36">
        <v>113583597.64120001</v>
      </c>
    </row>
    <row r="37" spans="1:43" x14ac:dyDescent="0.25">
      <c r="A37">
        <v>3</v>
      </c>
      <c r="B37">
        <v>0</v>
      </c>
      <c r="C37">
        <v>2003</v>
      </c>
      <c r="D37">
        <v>2595</v>
      </c>
      <c r="E37">
        <v>133957511.4131</v>
      </c>
      <c r="F37">
        <v>113583597.64120001</v>
      </c>
      <c r="G37">
        <v>139074874.7464</v>
      </c>
      <c r="H37">
        <v>5117363.3333000001</v>
      </c>
      <c r="I37">
        <v>135618833.67006099</v>
      </c>
      <c r="J37">
        <v>8081841.5526411096</v>
      </c>
      <c r="K37">
        <v>2265456.5114903199</v>
      </c>
      <c r="L37">
        <v>0.918216519797453</v>
      </c>
      <c r="M37">
        <v>638112.00147658505</v>
      </c>
      <c r="N37">
        <v>2.18924798233583</v>
      </c>
      <c r="O37">
        <v>33221.541713243299</v>
      </c>
      <c r="P37">
        <v>6.7775693668555101</v>
      </c>
      <c r="Q37">
        <v>19.288656211301898</v>
      </c>
      <c r="R37">
        <v>3.29615425837875</v>
      </c>
      <c r="S37">
        <v>0</v>
      </c>
      <c r="T37">
        <v>0</v>
      </c>
      <c r="U37">
        <v>2.4965189154841701E-2</v>
      </c>
      <c r="V37">
        <v>0</v>
      </c>
      <c r="W37">
        <v>0</v>
      </c>
      <c r="X37">
        <v>0</v>
      </c>
      <c r="Y37">
        <v>2693782.1046151798</v>
      </c>
      <c r="Z37">
        <v>1047856.18389138</v>
      </c>
      <c r="AA37">
        <v>1208762.0033867301</v>
      </c>
      <c r="AB37">
        <v>2167113.02003515</v>
      </c>
      <c r="AC37">
        <v>970210.84951937199</v>
      </c>
      <c r="AD37">
        <v>100237.784830797</v>
      </c>
      <c r="AE37">
        <v>-947728.39232071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7240233.5539579298</v>
      </c>
      <c r="AN37">
        <v>8294543.4939479502</v>
      </c>
      <c r="AO37">
        <v>-3177180.1606479501</v>
      </c>
      <c r="AP37">
        <v>20373913.771899901</v>
      </c>
      <c r="AQ37">
        <v>25491277.1052</v>
      </c>
    </row>
    <row r="38" spans="1:43" x14ac:dyDescent="0.25">
      <c r="A38">
        <v>3</v>
      </c>
      <c r="B38">
        <v>0</v>
      </c>
      <c r="C38">
        <v>2004</v>
      </c>
      <c r="D38">
        <v>2956</v>
      </c>
      <c r="E38">
        <v>163114826.1383</v>
      </c>
      <c r="F38">
        <v>138048536.7464</v>
      </c>
      <c r="G38">
        <v>162359117.5756</v>
      </c>
      <c r="H38">
        <v>-5873071.89600001</v>
      </c>
      <c r="I38">
        <v>164937231.42614499</v>
      </c>
      <c r="J38">
        <v>3079323.82026261</v>
      </c>
      <c r="K38">
        <v>2097333.6131035802</v>
      </c>
      <c r="L38">
        <v>0.99050799084960195</v>
      </c>
      <c r="M38">
        <v>608478.99393414403</v>
      </c>
      <c r="N38">
        <v>2.5121135384684998</v>
      </c>
      <c r="O38">
        <v>31890.056297266401</v>
      </c>
      <c r="P38">
        <v>6.7456054070306397</v>
      </c>
      <c r="Q38">
        <v>19.143378077024199</v>
      </c>
      <c r="R38">
        <v>3.2952414629937898</v>
      </c>
      <c r="S38">
        <v>0</v>
      </c>
      <c r="T38">
        <v>0</v>
      </c>
      <c r="U38">
        <v>2.4567793907373198E-2</v>
      </c>
      <c r="V38">
        <v>0</v>
      </c>
      <c r="W38">
        <v>0</v>
      </c>
      <c r="X38">
        <v>0</v>
      </c>
      <c r="Y38">
        <v>-2753379.9984412398</v>
      </c>
      <c r="Z38">
        <v>-1651660.6533351401</v>
      </c>
      <c r="AA38">
        <v>1754307.6190561701</v>
      </c>
      <c r="AB38">
        <v>3044777.7120653</v>
      </c>
      <c r="AC38">
        <v>1551359.4235304899</v>
      </c>
      <c r="AD38">
        <v>83238.409080693295</v>
      </c>
      <c r="AE38">
        <v>-1012308.63302785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1016333.87892841</v>
      </c>
      <c r="AN38">
        <v>1925318.4093048</v>
      </c>
      <c r="AO38">
        <v>-7798390.3053048104</v>
      </c>
      <c r="AP38">
        <v>30183652.725200001</v>
      </c>
      <c r="AQ38">
        <v>24310580.829199899</v>
      </c>
    </row>
    <row r="39" spans="1:43" x14ac:dyDescent="0.25">
      <c r="A39">
        <v>3</v>
      </c>
      <c r="B39">
        <v>0</v>
      </c>
      <c r="C39">
        <v>2005</v>
      </c>
      <c r="D39">
        <v>3219</v>
      </c>
      <c r="E39">
        <v>180324689.3863</v>
      </c>
      <c r="F39">
        <v>162359117.5756</v>
      </c>
      <c r="G39">
        <v>190571347.61199999</v>
      </c>
      <c r="H39">
        <v>11002366.7884</v>
      </c>
      <c r="I39">
        <v>195163973.30944699</v>
      </c>
      <c r="J39">
        <v>14062675.2457403</v>
      </c>
      <c r="K39">
        <v>2097972.37121221</v>
      </c>
      <c r="L39">
        <v>0.87866411981963299</v>
      </c>
      <c r="M39">
        <v>595868.66788757697</v>
      </c>
      <c r="N39">
        <v>2.9686698503731899</v>
      </c>
      <c r="O39">
        <v>29765.883994886</v>
      </c>
      <c r="P39">
        <v>6.9001476643897499</v>
      </c>
      <c r="Q39">
        <v>18.486615939527201</v>
      </c>
      <c r="R39">
        <v>3.2075640566660999</v>
      </c>
      <c r="S39">
        <v>0</v>
      </c>
      <c r="T39">
        <v>0</v>
      </c>
      <c r="U39">
        <v>2.03253876300688E-2</v>
      </c>
      <c r="V39">
        <v>0</v>
      </c>
      <c r="W39">
        <v>0</v>
      </c>
      <c r="X39">
        <v>0</v>
      </c>
      <c r="Y39">
        <v>4130745.9047109601</v>
      </c>
      <c r="Z39">
        <v>1224418.8602613299</v>
      </c>
      <c r="AA39">
        <v>2124759.4838145901</v>
      </c>
      <c r="AB39">
        <v>4786090.4139284603</v>
      </c>
      <c r="AC39">
        <v>1723787.36014895</v>
      </c>
      <c r="AD39">
        <v>173654.133373927</v>
      </c>
      <c r="AE39">
        <v>-1032871.38094688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13130584.775291299</v>
      </c>
      <c r="AN39">
        <v>14629724.845178399</v>
      </c>
      <c r="AO39">
        <v>-3627358.05677843</v>
      </c>
      <c r="AP39">
        <v>17209863.247999899</v>
      </c>
      <c r="AQ39">
        <v>28212230.036400001</v>
      </c>
    </row>
    <row r="40" spans="1:43" x14ac:dyDescent="0.25">
      <c r="A40">
        <v>3</v>
      </c>
      <c r="B40">
        <v>0</v>
      </c>
      <c r="C40">
        <v>2006</v>
      </c>
      <c r="D40">
        <v>3710</v>
      </c>
      <c r="E40">
        <v>194257641.52399999</v>
      </c>
      <c r="F40">
        <v>190571347.61199999</v>
      </c>
      <c r="G40">
        <v>221173784.24860001</v>
      </c>
      <c r="H40">
        <v>16669484.4989</v>
      </c>
      <c r="I40">
        <v>226374643.225876</v>
      </c>
      <c r="J40">
        <v>16511609.365434101</v>
      </c>
      <c r="K40">
        <v>2145279.3820684701</v>
      </c>
      <c r="L40">
        <v>0.88162716830023402</v>
      </c>
      <c r="M40">
        <v>646955.775611841</v>
      </c>
      <c r="N40">
        <v>3.2567545725869298</v>
      </c>
      <c r="O40">
        <v>28068.838739857802</v>
      </c>
      <c r="P40">
        <v>7.1032681495521697</v>
      </c>
      <c r="Q40">
        <v>16.996885865113601</v>
      </c>
      <c r="R40">
        <v>3.53027355902874</v>
      </c>
      <c r="S40">
        <v>0</v>
      </c>
      <c r="T40">
        <v>0</v>
      </c>
      <c r="U40">
        <v>1.8191485989060101E-2</v>
      </c>
      <c r="V40">
        <v>0</v>
      </c>
      <c r="W40">
        <v>0</v>
      </c>
      <c r="X40">
        <v>0</v>
      </c>
      <c r="Y40">
        <v>8752078.9914280698</v>
      </c>
      <c r="Z40">
        <v>-443979.32119696803</v>
      </c>
      <c r="AA40">
        <v>2831115.0390881998</v>
      </c>
      <c r="AB40">
        <v>3027543.5938512902</v>
      </c>
      <c r="AC40">
        <v>2918884.8522711201</v>
      </c>
      <c r="AD40">
        <v>192846.843738508</v>
      </c>
      <c r="AE40">
        <v>-1323997.7337350501</v>
      </c>
      <c r="AF40">
        <v>-920465.24014873395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15034027.025296399</v>
      </c>
      <c r="AN40">
        <v>15612262.3165104</v>
      </c>
      <c r="AO40">
        <v>1057222.1823895201</v>
      </c>
      <c r="AP40">
        <v>13932952.1376999</v>
      </c>
      <c r="AQ40">
        <v>30602436.636599999</v>
      </c>
    </row>
    <row r="41" spans="1:43" x14ac:dyDescent="0.25">
      <c r="A41">
        <v>3</v>
      </c>
      <c r="B41">
        <v>0</v>
      </c>
      <c r="C41">
        <v>2007</v>
      </c>
      <c r="D41">
        <v>4075</v>
      </c>
      <c r="E41">
        <v>207728770.99529999</v>
      </c>
      <c r="F41">
        <v>221173784.24860001</v>
      </c>
      <c r="G41">
        <v>242565052.42160001</v>
      </c>
      <c r="H41">
        <v>7920138.7016999796</v>
      </c>
      <c r="I41">
        <v>251972868.40003899</v>
      </c>
      <c r="J41">
        <v>8669769.2965946794</v>
      </c>
      <c r="K41">
        <v>2095112.9182055399</v>
      </c>
      <c r="L41">
        <v>0.86004154828144197</v>
      </c>
      <c r="M41">
        <v>628374.869836097</v>
      </c>
      <c r="N41">
        <v>3.4329610923637701</v>
      </c>
      <c r="O41">
        <v>28365.994984452402</v>
      </c>
      <c r="P41">
        <v>7.0328768623856499</v>
      </c>
      <c r="Q41">
        <v>16.248755467475299</v>
      </c>
      <c r="R41">
        <v>3.66288957364366</v>
      </c>
      <c r="S41">
        <v>0</v>
      </c>
      <c r="T41">
        <v>0</v>
      </c>
      <c r="U41">
        <v>1.72197261666381E-2</v>
      </c>
      <c r="V41">
        <v>0</v>
      </c>
      <c r="W41">
        <v>0</v>
      </c>
      <c r="X41">
        <v>0</v>
      </c>
      <c r="Y41">
        <v>6811311.5508571099</v>
      </c>
      <c r="Z41">
        <v>150598.586812914</v>
      </c>
      <c r="AA41">
        <v>1032871.61211351</v>
      </c>
      <c r="AB41">
        <v>2066560.0466549201</v>
      </c>
      <c r="AC41">
        <v>-644748.99314174301</v>
      </c>
      <c r="AD41">
        <v>43759.7401766736</v>
      </c>
      <c r="AE41">
        <v>-392205.26469398598</v>
      </c>
      <c r="AF41">
        <v>-222444.982177848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8845702.2966015693</v>
      </c>
      <c r="AN41">
        <v>9007812.8484191392</v>
      </c>
      <c r="AO41">
        <v>-1087674.14671916</v>
      </c>
      <c r="AP41">
        <v>13471129.4713</v>
      </c>
      <c r="AQ41">
        <v>21391268.1729999</v>
      </c>
    </row>
    <row r="42" spans="1:43" x14ac:dyDescent="0.25">
      <c r="A42">
        <v>3</v>
      </c>
      <c r="B42">
        <v>0</v>
      </c>
      <c r="C42">
        <v>2008</v>
      </c>
      <c r="D42">
        <v>4236</v>
      </c>
      <c r="E42">
        <v>217571879.07529899</v>
      </c>
      <c r="F42">
        <v>242565052.42160001</v>
      </c>
      <c r="G42">
        <v>270554407.8064</v>
      </c>
      <c r="H42">
        <v>18146247.3048</v>
      </c>
      <c r="I42">
        <v>273062990.99253303</v>
      </c>
      <c r="J42">
        <v>10488794.403298199</v>
      </c>
      <c r="K42">
        <v>2074814.0688612999</v>
      </c>
      <c r="L42">
        <v>0.81593892753096697</v>
      </c>
      <c r="M42">
        <v>620592.35746082605</v>
      </c>
      <c r="N42">
        <v>3.8577353951465798</v>
      </c>
      <c r="O42">
        <v>28434.698176993101</v>
      </c>
      <c r="P42">
        <v>7.07753872070142</v>
      </c>
      <c r="Q42">
        <v>15.6568463453732</v>
      </c>
      <c r="R42">
        <v>3.66919254529645</v>
      </c>
      <c r="S42">
        <v>0</v>
      </c>
      <c r="T42">
        <v>0</v>
      </c>
      <c r="U42">
        <v>1.69829411074435E-2</v>
      </c>
      <c r="V42">
        <v>0</v>
      </c>
      <c r="W42">
        <v>0</v>
      </c>
      <c r="X42">
        <v>0</v>
      </c>
      <c r="Y42">
        <v>3015308.1704777898</v>
      </c>
      <c r="Z42">
        <v>1235011.9699248599</v>
      </c>
      <c r="AA42">
        <v>401219.95182112203</v>
      </c>
      <c r="AB42">
        <v>5102906.8619803498</v>
      </c>
      <c r="AC42">
        <v>-263097.10274167999</v>
      </c>
      <c r="AD42">
        <v>61057.805250034296</v>
      </c>
      <c r="AE42">
        <v>-211282.36899609701</v>
      </c>
      <c r="AF42">
        <v>22875.1770203177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9364000.4647367094</v>
      </c>
      <c r="AN42">
        <v>9494719.4077121299</v>
      </c>
      <c r="AO42">
        <v>8651527.8970878702</v>
      </c>
      <c r="AP42">
        <v>9843108.0800000001</v>
      </c>
      <c r="AQ42">
        <v>27989355.384799998</v>
      </c>
    </row>
    <row r="43" spans="1:43" x14ac:dyDescent="0.25">
      <c r="A43">
        <v>3</v>
      </c>
      <c r="B43">
        <v>0</v>
      </c>
      <c r="C43">
        <v>2009</v>
      </c>
      <c r="D43">
        <v>4366</v>
      </c>
      <c r="E43">
        <v>221451295.07529899</v>
      </c>
      <c r="F43">
        <v>270554407.8064</v>
      </c>
      <c r="G43">
        <v>277074653.3075</v>
      </c>
      <c r="H43">
        <v>2640829.50109998</v>
      </c>
      <c r="I43">
        <v>270904708.25808799</v>
      </c>
      <c r="J43">
        <v>-6474726.9143275404</v>
      </c>
      <c r="K43">
        <v>2101190.8680453198</v>
      </c>
      <c r="L43">
        <v>0.862772852695183</v>
      </c>
      <c r="M43">
        <v>611918.96613909502</v>
      </c>
      <c r="N43">
        <v>2.7914174067328101</v>
      </c>
      <c r="O43">
        <v>27029.6208712404</v>
      </c>
      <c r="P43">
        <v>7.2321443912260097</v>
      </c>
      <c r="Q43">
        <v>15.177476029784099</v>
      </c>
      <c r="R43">
        <v>3.71682000111758</v>
      </c>
      <c r="S43">
        <v>0</v>
      </c>
      <c r="T43">
        <v>0</v>
      </c>
      <c r="U43">
        <v>1.7072510617920599E-2</v>
      </c>
      <c r="V43">
        <v>0</v>
      </c>
      <c r="W43">
        <v>0</v>
      </c>
      <c r="X43">
        <v>0</v>
      </c>
      <c r="Y43">
        <v>6574273.4809151096</v>
      </c>
      <c r="Z43">
        <v>-2677971.3158536502</v>
      </c>
      <c r="AA43">
        <v>-440694.90489122999</v>
      </c>
      <c r="AB43">
        <v>-14891855.7006751</v>
      </c>
      <c r="AC43">
        <v>3508501.2887231698</v>
      </c>
      <c r="AD43">
        <v>184217.046024788</v>
      </c>
      <c r="AE43">
        <v>-310227.27367196803</v>
      </c>
      <c r="AF43">
        <v>142615.29848592999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-7911142.0809430396</v>
      </c>
      <c r="AN43">
        <v>-8276871.8847106602</v>
      </c>
      <c r="AO43">
        <v>10917701.385810601</v>
      </c>
      <c r="AP43">
        <v>3879415.9999999902</v>
      </c>
      <c r="AQ43">
        <v>6520245.5010999804</v>
      </c>
    </row>
    <row r="44" spans="1:43" x14ac:dyDescent="0.25">
      <c r="A44">
        <v>3</v>
      </c>
      <c r="B44">
        <v>0</v>
      </c>
      <c r="C44">
        <v>2010</v>
      </c>
      <c r="D44">
        <v>4366</v>
      </c>
      <c r="E44">
        <v>221451295.07529899</v>
      </c>
      <c r="F44">
        <v>277074653.3075</v>
      </c>
      <c r="G44">
        <v>278500621.75459999</v>
      </c>
      <c r="H44">
        <v>2248069.00070001</v>
      </c>
      <c r="I44">
        <v>277490800.79633301</v>
      </c>
      <c r="J44">
        <v>7528262.4805763001</v>
      </c>
      <c r="K44">
        <v>2052096.0539792699</v>
      </c>
      <c r="L44">
        <v>0.83594936580775903</v>
      </c>
      <c r="M44">
        <v>600627.24583804398</v>
      </c>
      <c r="N44">
        <v>3.2388643733159102</v>
      </c>
      <c r="O44">
        <v>26729.972001851602</v>
      </c>
      <c r="P44">
        <v>7.34500550232175</v>
      </c>
      <c r="Q44">
        <v>14.8327963796366</v>
      </c>
      <c r="R44">
        <v>4.0629379894444</v>
      </c>
      <c r="S44">
        <v>0</v>
      </c>
      <c r="T44">
        <v>0</v>
      </c>
      <c r="U44">
        <v>3.1847507141719203E-2</v>
      </c>
      <c r="V44">
        <v>0</v>
      </c>
      <c r="W44">
        <v>0</v>
      </c>
      <c r="X44">
        <v>0</v>
      </c>
      <c r="Y44">
        <v>764346.99834669195</v>
      </c>
      <c r="Z44">
        <v>576508.27019287297</v>
      </c>
      <c r="AA44">
        <v>841638.63057101797</v>
      </c>
      <c r="AB44">
        <v>7281850.5300777704</v>
      </c>
      <c r="AC44">
        <v>-40496.103992311502</v>
      </c>
      <c r="AD44">
        <v>333889.35305118602</v>
      </c>
      <c r="AE44">
        <v>-487076.57916256599</v>
      </c>
      <c r="AF44">
        <v>-1206258.9962120201</v>
      </c>
      <c r="AG44">
        <v>0</v>
      </c>
      <c r="AH44">
        <v>0</v>
      </c>
      <c r="AI44">
        <v>91.222492350529606</v>
      </c>
      <c r="AJ44">
        <v>0</v>
      </c>
      <c r="AK44">
        <v>0</v>
      </c>
      <c r="AL44">
        <v>0</v>
      </c>
      <c r="AM44">
        <v>8064493.3253649902</v>
      </c>
      <c r="AN44">
        <v>8051861.5421636896</v>
      </c>
      <c r="AO44">
        <v>-5803792.5414636796</v>
      </c>
      <c r="AP44">
        <v>0</v>
      </c>
      <c r="AQ44">
        <v>2248069.00070001</v>
      </c>
    </row>
    <row r="45" spans="1:43" x14ac:dyDescent="0.25">
      <c r="A45">
        <v>3</v>
      </c>
      <c r="B45">
        <v>0</v>
      </c>
      <c r="C45">
        <v>2011</v>
      </c>
      <c r="D45">
        <v>4397</v>
      </c>
      <c r="E45">
        <v>222093728.07529899</v>
      </c>
      <c r="F45">
        <v>278500621.75459999</v>
      </c>
      <c r="G45">
        <v>297078310.6911</v>
      </c>
      <c r="H45">
        <v>16946147.936500002</v>
      </c>
      <c r="I45">
        <v>293129731.136217</v>
      </c>
      <c r="J45">
        <v>13905847.464043699</v>
      </c>
      <c r="K45">
        <v>2041604.3027731499</v>
      </c>
      <c r="L45">
        <v>0.79600853514381797</v>
      </c>
      <c r="M45">
        <v>602009.66534823505</v>
      </c>
      <c r="N45">
        <v>3.9929656239573799</v>
      </c>
      <c r="O45">
        <v>26651.8890842562</v>
      </c>
      <c r="P45">
        <v>7.5269163243689503</v>
      </c>
      <c r="Q45">
        <v>14.75418493572</v>
      </c>
      <c r="R45">
        <v>3.9656329150983201</v>
      </c>
      <c r="S45">
        <v>0</v>
      </c>
      <c r="T45">
        <v>0</v>
      </c>
      <c r="U45">
        <v>3.0887510935540301E-2</v>
      </c>
      <c r="V45">
        <v>0</v>
      </c>
      <c r="W45">
        <v>0</v>
      </c>
      <c r="X45">
        <v>0</v>
      </c>
      <c r="Y45">
        <v>99062.029116813603</v>
      </c>
      <c r="Z45">
        <v>1769190.1224634701</v>
      </c>
      <c r="AA45">
        <v>615777.45291486406</v>
      </c>
      <c r="AB45">
        <v>10466520.8010829</v>
      </c>
      <c r="AC45">
        <v>484357.57938353397</v>
      </c>
      <c r="AD45">
        <v>265421.28657694801</v>
      </c>
      <c r="AE45">
        <v>-93943.560233166398</v>
      </c>
      <c r="AF45">
        <v>429600.485184572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14035986.1964899</v>
      </c>
      <c r="AN45">
        <v>14246710.066664301</v>
      </c>
      <c r="AO45">
        <v>2699437.8698356599</v>
      </c>
      <c r="AP45">
        <v>642432.99999999895</v>
      </c>
      <c r="AQ45">
        <v>17588580.936500002</v>
      </c>
    </row>
    <row r="46" spans="1:43" x14ac:dyDescent="0.25">
      <c r="A46">
        <v>3</v>
      </c>
      <c r="B46">
        <v>0</v>
      </c>
      <c r="C46">
        <v>2012</v>
      </c>
      <c r="D46">
        <v>4527</v>
      </c>
      <c r="E46">
        <v>226956724.605299</v>
      </c>
      <c r="F46">
        <v>297078310.6911</v>
      </c>
      <c r="G46">
        <v>307035994.88669997</v>
      </c>
      <c r="H46">
        <v>5094687.6655999096</v>
      </c>
      <c r="I46">
        <v>294565098.85358298</v>
      </c>
      <c r="J46">
        <v>-3200376.8830677802</v>
      </c>
      <c r="K46">
        <v>2028754.2276653801</v>
      </c>
      <c r="L46">
        <v>0.82885664160717698</v>
      </c>
      <c r="M46">
        <v>612299.18037251197</v>
      </c>
      <c r="N46">
        <v>4.0050139522270802</v>
      </c>
      <c r="O46">
        <v>26275.529237777198</v>
      </c>
      <c r="P46">
        <v>7.4015258147850096</v>
      </c>
      <c r="Q46">
        <v>14.702520748322</v>
      </c>
      <c r="R46">
        <v>3.8959197832339898</v>
      </c>
      <c r="S46">
        <v>0</v>
      </c>
      <c r="T46">
        <v>0</v>
      </c>
      <c r="U46">
        <v>3.9493054786484898E-2</v>
      </c>
      <c r="V46">
        <v>0</v>
      </c>
      <c r="W46">
        <v>0</v>
      </c>
      <c r="X46">
        <v>0</v>
      </c>
      <c r="Y46">
        <v>-2748472.9558053599</v>
      </c>
      <c r="Z46">
        <v>-1871311.3613518099</v>
      </c>
      <c r="AA46">
        <v>869511.15520944097</v>
      </c>
      <c r="AB46">
        <v>118571.294109913</v>
      </c>
      <c r="AC46">
        <v>1177822.8443971099</v>
      </c>
      <c r="AD46">
        <v>-236186.41002769099</v>
      </c>
      <c r="AE46">
        <v>-157282.28791522901</v>
      </c>
      <c r="AF46">
        <v>303815.00630534597</v>
      </c>
      <c r="AG46">
        <v>0</v>
      </c>
      <c r="AH46">
        <v>0</v>
      </c>
      <c r="AI46">
        <v>59.225375014382401</v>
      </c>
      <c r="AJ46">
        <v>0</v>
      </c>
      <c r="AK46">
        <v>0</v>
      </c>
      <c r="AL46">
        <v>0</v>
      </c>
      <c r="AM46">
        <v>-2543473.4897032599</v>
      </c>
      <c r="AN46">
        <v>-2468282.0461915499</v>
      </c>
      <c r="AO46">
        <v>7562969.7117914604</v>
      </c>
      <c r="AP46">
        <v>4862996.52999999</v>
      </c>
      <c r="AQ46">
        <v>9957684.1955999099</v>
      </c>
    </row>
    <row r="47" spans="1:43" x14ac:dyDescent="0.25">
      <c r="A47">
        <v>3</v>
      </c>
      <c r="B47">
        <v>0</v>
      </c>
      <c r="C47">
        <v>2013</v>
      </c>
      <c r="D47">
        <v>4593</v>
      </c>
      <c r="E47">
        <v>228414964.78929999</v>
      </c>
      <c r="F47">
        <v>307035994.88669997</v>
      </c>
      <c r="G47">
        <v>304770126.07450002</v>
      </c>
      <c r="H47">
        <v>-2694836.9961998998</v>
      </c>
      <c r="I47">
        <v>292986405.83445603</v>
      </c>
      <c r="J47">
        <v>-2079321.83573104</v>
      </c>
      <c r="K47">
        <v>2012986.51280462</v>
      </c>
      <c r="L47">
        <v>0.89978105084653404</v>
      </c>
      <c r="M47">
        <v>615998.85362117598</v>
      </c>
      <c r="N47">
        <v>3.8417625864840299</v>
      </c>
      <c r="O47">
        <v>26062.052425435599</v>
      </c>
      <c r="P47">
        <v>7.3815725900470497</v>
      </c>
      <c r="Q47">
        <v>14.4296381267781</v>
      </c>
      <c r="R47">
        <v>3.8018676831365301</v>
      </c>
      <c r="S47">
        <v>0</v>
      </c>
      <c r="T47">
        <v>0</v>
      </c>
      <c r="U47">
        <v>4.2075438884509701E-2</v>
      </c>
      <c r="V47">
        <v>0</v>
      </c>
      <c r="W47">
        <v>0</v>
      </c>
      <c r="X47">
        <v>0</v>
      </c>
      <c r="Y47">
        <v>1889870.0529410599</v>
      </c>
      <c r="Z47">
        <v>-3756987.47189049</v>
      </c>
      <c r="AA47">
        <v>1454649.1284752199</v>
      </c>
      <c r="AB47">
        <v>-2126273.95644968</v>
      </c>
      <c r="AC47">
        <v>120138.68345670401</v>
      </c>
      <c r="AD47">
        <v>88476.206139730697</v>
      </c>
      <c r="AE47">
        <v>-249943.02379802099</v>
      </c>
      <c r="AF47">
        <v>489375.57088525902</v>
      </c>
      <c r="AG47">
        <v>0</v>
      </c>
      <c r="AH47">
        <v>0</v>
      </c>
      <c r="AI47">
        <v>15.8440603626676</v>
      </c>
      <c r="AJ47">
        <v>0</v>
      </c>
      <c r="AK47">
        <v>0</v>
      </c>
      <c r="AL47">
        <v>0</v>
      </c>
      <c r="AM47">
        <v>-2090678.9661798601</v>
      </c>
      <c r="AN47">
        <v>-2080079.71960577</v>
      </c>
      <c r="AO47">
        <v>-614757.27659413405</v>
      </c>
      <c r="AP47">
        <v>1458240.1839999901</v>
      </c>
      <c r="AQ47">
        <v>-1236596.8121998999</v>
      </c>
    </row>
    <row r="48" spans="1:43" x14ac:dyDescent="0.25">
      <c r="A48">
        <v>3</v>
      </c>
      <c r="B48">
        <v>0</v>
      </c>
      <c r="C48">
        <v>2014</v>
      </c>
      <c r="D48">
        <v>4661</v>
      </c>
      <c r="E48">
        <v>228689405.78929999</v>
      </c>
      <c r="F48">
        <v>304770126.07450002</v>
      </c>
      <c r="G48">
        <v>305456054.83660001</v>
      </c>
      <c r="H48">
        <v>-630722.23790002998</v>
      </c>
      <c r="I48">
        <v>296386678.75037098</v>
      </c>
      <c r="J48">
        <v>2089676.8669653099</v>
      </c>
      <c r="K48">
        <v>2007851.8897005401</v>
      </c>
      <c r="L48">
        <v>0.89803452804449702</v>
      </c>
      <c r="M48">
        <v>608621.09154119401</v>
      </c>
      <c r="N48">
        <v>3.6417089234214202</v>
      </c>
      <c r="O48">
        <v>26524.4363329238</v>
      </c>
      <c r="P48">
        <v>7.3630700051054596</v>
      </c>
      <c r="Q48">
        <v>14.3383249790362</v>
      </c>
      <c r="R48">
        <v>4.0090388075143704</v>
      </c>
      <c r="S48">
        <v>0</v>
      </c>
      <c r="T48">
        <v>0</v>
      </c>
      <c r="U48">
        <v>6.5602616057955102E-2</v>
      </c>
      <c r="V48">
        <v>0</v>
      </c>
      <c r="W48">
        <v>0</v>
      </c>
      <c r="X48">
        <v>0</v>
      </c>
      <c r="Y48">
        <v>6322659.6312037297</v>
      </c>
      <c r="Z48">
        <v>20230.099903904498</v>
      </c>
      <c r="AA48">
        <v>906172.89364731102</v>
      </c>
      <c r="AB48">
        <v>-3109200.1615925599</v>
      </c>
      <c r="AC48">
        <v>-1209283.64616916</v>
      </c>
      <c r="AD48">
        <v>1476.63623401729</v>
      </c>
      <c r="AE48">
        <v>-199364.401852335</v>
      </c>
      <c r="AF48">
        <v>-726276.98432738404</v>
      </c>
      <c r="AG48">
        <v>0</v>
      </c>
      <c r="AH48">
        <v>0</v>
      </c>
      <c r="AI48">
        <v>153.942915926826</v>
      </c>
      <c r="AJ48">
        <v>0</v>
      </c>
      <c r="AK48">
        <v>0</v>
      </c>
      <c r="AL48">
        <v>0</v>
      </c>
      <c r="AM48">
        <v>2006568.00996344</v>
      </c>
      <c r="AN48">
        <v>2035764.38399453</v>
      </c>
      <c r="AO48">
        <v>-2666486.6218945598</v>
      </c>
      <c r="AP48">
        <v>274440.99999999901</v>
      </c>
      <c r="AQ48">
        <v>-356281.23790002998</v>
      </c>
    </row>
    <row r="49" spans="1:43" x14ac:dyDescent="0.25">
      <c r="A49">
        <v>3</v>
      </c>
      <c r="B49">
        <v>0</v>
      </c>
      <c r="C49">
        <v>2015</v>
      </c>
      <c r="D49">
        <v>4661</v>
      </c>
      <c r="E49">
        <v>228689405.78929999</v>
      </c>
      <c r="F49">
        <v>305456054.83660001</v>
      </c>
      <c r="G49">
        <v>294811757.266599</v>
      </c>
      <c r="H49">
        <v>-10644297.5699999</v>
      </c>
      <c r="I49">
        <v>279779459.065283</v>
      </c>
      <c r="J49">
        <v>-16607219.6850881</v>
      </c>
      <c r="K49">
        <v>2018680.07971401</v>
      </c>
      <c r="L49">
        <v>0.91452990000358103</v>
      </c>
      <c r="M49">
        <v>605798.81656136201</v>
      </c>
      <c r="N49">
        <v>2.6448922988227799</v>
      </c>
      <c r="O49">
        <v>27320.071233013401</v>
      </c>
      <c r="P49">
        <v>7.1903463796452396</v>
      </c>
      <c r="Q49">
        <v>14.1524950854807</v>
      </c>
      <c r="R49">
        <v>4.0358617201617397</v>
      </c>
      <c r="S49">
        <v>0.54739772159384603</v>
      </c>
      <c r="T49">
        <v>0</v>
      </c>
      <c r="U49">
        <v>0.11855137179576</v>
      </c>
      <c r="V49">
        <v>0</v>
      </c>
      <c r="W49">
        <v>0</v>
      </c>
      <c r="X49">
        <v>0</v>
      </c>
      <c r="Y49">
        <v>5669489.5719605098</v>
      </c>
      <c r="Z49">
        <v>-1248644.3250834499</v>
      </c>
      <c r="AA49">
        <v>985626.79076749505</v>
      </c>
      <c r="AB49">
        <v>-16475701.570380401</v>
      </c>
      <c r="AC49">
        <v>-2344122.3838765402</v>
      </c>
      <c r="AD49">
        <v>-249835.00452738299</v>
      </c>
      <c r="AE49">
        <v>-208000.171740878</v>
      </c>
      <c r="AF49">
        <v>-32313.694175381901</v>
      </c>
      <c r="AG49">
        <v>-2827819.94558809</v>
      </c>
      <c r="AH49">
        <v>0</v>
      </c>
      <c r="AI49">
        <v>346.249086988599</v>
      </c>
      <c r="AJ49">
        <v>0</v>
      </c>
      <c r="AK49">
        <v>0</v>
      </c>
      <c r="AL49">
        <v>0</v>
      </c>
      <c r="AM49">
        <v>-16730974.4835572</v>
      </c>
      <c r="AN49">
        <v>-16714714.2930704</v>
      </c>
      <c r="AO49">
        <v>6070416.7230704902</v>
      </c>
      <c r="AP49">
        <v>0</v>
      </c>
      <c r="AQ49">
        <v>-10644297.5699999</v>
      </c>
    </row>
    <row r="50" spans="1:43" x14ac:dyDescent="0.25">
      <c r="A50">
        <v>3</v>
      </c>
      <c r="B50">
        <v>0</v>
      </c>
      <c r="C50">
        <v>2016</v>
      </c>
      <c r="D50">
        <v>4693</v>
      </c>
      <c r="E50">
        <v>228835160.44670001</v>
      </c>
      <c r="F50">
        <v>294811757.266599</v>
      </c>
      <c r="G50">
        <v>277028858.0165</v>
      </c>
      <c r="H50">
        <v>-17516175.065899901</v>
      </c>
      <c r="I50">
        <v>268755288.10318899</v>
      </c>
      <c r="J50">
        <v>-10714368.7188839</v>
      </c>
      <c r="K50">
        <v>2055054.95454807</v>
      </c>
      <c r="L50">
        <v>0.97669684363546005</v>
      </c>
      <c r="M50">
        <v>615817.50162263901</v>
      </c>
      <c r="N50">
        <v>2.3540037686622601</v>
      </c>
      <c r="O50">
        <v>27726.4880881975</v>
      </c>
      <c r="P50">
        <v>7.0863357017722102</v>
      </c>
      <c r="Q50">
        <v>14.1092966273829</v>
      </c>
      <c r="R50">
        <v>4.5979892909785001</v>
      </c>
      <c r="S50">
        <v>1.3145460975212799</v>
      </c>
      <c r="T50">
        <v>0</v>
      </c>
      <c r="U50">
        <v>0.20145191693455</v>
      </c>
      <c r="V50">
        <v>0</v>
      </c>
      <c r="W50">
        <v>0</v>
      </c>
      <c r="X50">
        <v>0</v>
      </c>
      <c r="Y50">
        <v>3484214.9451298099</v>
      </c>
      <c r="Z50">
        <v>-3140516.0031681601</v>
      </c>
      <c r="AA50">
        <v>934762.41926957399</v>
      </c>
      <c r="AB50">
        <v>-5424318.5140597997</v>
      </c>
      <c r="AC50">
        <v>-1080677.2896401801</v>
      </c>
      <c r="AD50">
        <v>-126420.402989774</v>
      </c>
      <c r="AE50">
        <v>-74648.269730687796</v>
      </c>
      <c r="AF50">
        <v>-2254494.72962947</v>
      </c>
      <c r="AG50">
        <v>-3808718.0290149199</v>
      </c>
      <c r="AH50">
        <v>0</v>
      </c>
      <c r="AI50">
        <v>517.48844522449303</v>
      </c>
      <c r="AJ50">
        <v>0</v>
      </c>
      <c r="AK50">
        <v>0</v>
      </c>
      <c r="AL50">
        <v>0</v>
      </c>
      <c r="AM50">
        <v>-11490298.3853884</v>
      </c>
      <c r="AN50">
        <v>-11300117.526604701</v>
      </c>
      <c r="AO50">
        <v>-6216057.5392952003</v>
      </c>
      <c r="AP50">
        <v>145754.65739999901</v>
      </c>
      <c r="AQ50">
        <v>-17370420.4084999</v>
      </c>
    </row>
    <row r="51" spans="1:43" x14ac:dyDescent="0.25">
      <c r="A51">
        <v>3</v>
      </c>
      <c r="B51">
        <v>0</v>
      </c>
      <c r="C51">
        <v>2017</v>
      </c>
      <c r="D51">
        <v>4693</v>
      </c>
      <c r="E51">
        <v>228835160.44670001</v>
      </c>
      <c r="F51">
        <v>277028858.0165</v>
      </c>
      <c r="G51">
        <v>268730568.822999</v>
      </c>
      <c r="H51">
        <v>-8662219.8654999994</v>
      </c>
      <c r="I51">
        <v>270202267.75148898</v>
      </c>
      <c r="J51">
        <v>993516.229895139</v>
      </c>
      <c r="K51">
        <v>2071486.43555433</v>
      </c>
      <c r="L51">
        <v>0.96333502277153205</v>
      </c>
      <c r="M51">
        <v>624465.65479265503</v>
      </c>
      <c r="N51">
        <v>2.5707860639418199</v>
      </c>
      <c r="O51">
        <v>28176.848639233402</v>
      </c>
      <c r="P51">
        <v>6.9493330786978396</v>
      </c>
      <c r="Q51">
        <v>14.1135362856377</v>
      </c>
      <c r="R51">
        <v>4.9000086770030604</v>
      </c>
      <c r="S51">
        <v>2.2076588536572999</v>
      </c>
      <c r="T51">
        <v>0</v>
      </c>
      <c r="U51">
        <v>0.40744725178297903</v>
      </c>
      <c r="V51">
        <v>0</v>
      </c>
      <c r="W51">
        <v>0</v>
      </c>
      <c r="X51">
        <v>0</v>
      </c>
      <c r="Y51">
        <v>2650741.1070495001</v>
      </c>
      <c r="Z51">
        <v>215763.55568586601</v>
      </c>
      <c r="AA51">
        <v>802871.52724206098</v>
      </c>
      <c r="AB51">
        <v>3921625.6634870898</v>
      </c>
      <c r="AC51">
        <v>-862770.14452057495</v>
      </c>
      <c r="AD51">
        <v>-183947.82640413099</v>
      </c>
      <c r="AE51">
        <v>-161810.38902477201</v>
      </c>
      <c r="AF51">
        <v>-1016297.52324291</v>
      </c>
      <c r="AG51">
        <v>-4216396.7905754503</v>
      </c>
      <c r="AH51">
        <v>0</v>
      </c>
      <c r="AI51">
        <v>1179.4755807121101</v>
      </c>
      <c r="AJ51">
        <v>0</v>
      </c>
      <c r="AK51">
        <v>0</v>
      </c>
      <c r="AL51">
        <v>0</v>
      </c>
      <c r="AM51">
        <v>1150958.65527739</v>
      </c>
      <c r="AN51">
        <v>1015160.38528243</v>
      </c>
      <c r="AO51">
        <v>-9677380.2507824302</v>
      </c>
      <c r="AP51">
        <v>0</v>
      </c>
      <c r="AQ51">
        <v>-8662219.8654999994</v>
      </c>
    </row>
    <row r="52" spans="1:43" x14ac:dyDescent="0.25">
      <c r="A52">
        <v>3</v>
      </c>
      <c r="B52">
        <v>0</v>
      </c>
      <c r="C52">
        <v>2018</v>
      </c>
      <c r="D52">
        <v>4693</v>
      </c>
      <c r="E52">
        <v>228835160.44670001</v>
      </c>
      <c r="F52">
        <v>268730568.822999</v>
      </c>
      <c r="G52">
        <v>264226042.02529901</v>
      </c>
      <c r="H52">
        <v>-3722921.3582000202</v>
      </c>
      <c r="I52">
        <v>270263675.76109397</v>
      </c>
      <c r="J52">
        <v>938246.14556467906</v>
      </c>
      <c r="K52">
        <v>2088371.1827114499</v>
      </c>
      <c r="L52">
        <v>0.95870049631055598</v>
      </c>
      <c r="M52">
        <v>629134.117556729</v>
      </c>
      <c r="N52">
        <v>2.8220175643360199</v>
      </c>
      <c r="O52">
        <v>28534.338151915999</v>
      </c>
      <c r="P52">
        <v>6.8226906220896399</v>
      </c>
      <c r="Q52">
        <v>14.031036820536301</v>
      </c>
      <c r="R52">
        <v>5.2577987348367303</v>
      </c>
      <c r="S52">
        <v>3.1928027401643502</v>
      </c>
      <c r="T52">
        <v>0</v>
      </c>
      <c r="U52">
        <v>0.55433893517680899</v>
      </c>
      <c r="V52">
        <v>8.0615427103750595E-2</v>
      </c>
      <c r="W52">
        <v>0</v>
      </c>
      <c r="X52">
        <v>0</v>
      </c>
      <c r="Y52">
        <v>3141573.0443273601</v>
      </c>
      <c r="Z52">
        <v>385594.43507229601</v>
      </c>
      <c r="AA52">
        <v>814532.07065645698</v>
      </c>
      <c r="AB52">
        <v>4295435.5465492699</v>
      </c>
      <c r="AC52">
        <v>-998705.52156066895</v>
      </c>
      <c r="AD52">
        <v>-150388.464532699</v>
      </c>
      <c r="AE52">
        <v>-131145.21060212399</v>
      </c>
      <c r="AF52">
        <v>-1300209.8200858601</v>
      </c>
      <c r="AG52">
        <v>-4476509.0235778596</v>
      </c>
      <c r="AH52">
        <v>0</v>
      </c>
      <c r="AI52">
        <v>874.83002959661599</v>
      </c>
      <c r="AJ52">
        <v>-785673.97759018198</v>
      </c>
      <c r="AK52">
        <v>0</v>
      </c>
      <c r="AL52">
        <v>0</v>
      </c>
      <c r="AM52">
        <v>795377.90868558094</v>
      </c>
      <c r="AN52">
        <v>722578.50280457002</v>
      </c>
      <c r="AO52">
        <v>-4445499.8610045901</v>
      </c>
      <c r="AP52">
        <v>0</v>
      </c>
      <c r="AQ52">
        <v>-3722921.3582000202</v>
      </c>
    </row>
    <row r="53" spans="1:43" x14ac:dyDescent="0.25">
      <c r="A53">
        <v>10</v>
      </c>
      <c r="B53">
        <v>0</v>
      </c>
      <c r="C53">
        <v>2007</v>
      </c>
      <c r="D53">
        <v>100</v>
      </c>
      <c r="E53">
        <v>1227012502.99999</v>
      </c>
      <c r="F53">
        <v>0</v>
      </c>
      <c r="G53">
        <v>1227012502.99999</v>
      </c>
      <c r="H53">
        <v>0</v>
      </c>
      <c r="I53">
        <v>1279595506.0158</v>
      </c>
      <c r="J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1227012502.99999</v>
      </c>
      <c r="AQ53">
        <v>1227012502.99999</v>
      </c>
    </row>
    <row r="54" spans="1:43" x14ac:dyDescent="0.25">
      <c r="A54">
        <v>10</v>
      </c>
      <c r="B54">
        <v>0</v>
      </c>
      <c r="C54">
        <v>2008</v>
      </c>
      <c r="D54">
        <v>100</v>
      </c>
      <c r="E54">
        <v>1227012502.99999</v>
      </c>
      <c r="F54">
        <v>1227012502.99999</v>
      </c>
      <c r="G54">
        <v>1251501816.99999</v>
      </c>
      <c r="H54">
        <v>24489314.000001099</v>
      </c>
      <c r="I54">
        <v>1315690764.99034</v>
      </c>
      <c r="J54">
        <v>36095258.974537298</v>
      </c>
      <c r="K54">
        <v>264123690.59999901</v>
      </c>
      <c r="L54">
        <v>1.309717561</v>
      </c>
      <c r="M54">
        <v>27956797.669999901</v>
      </c>
      <c r="N54">
        <v>3.91949999999999</v>
      </c>
      <c r="O54">
        <v>36716.94</v>
      </c>
      <c r="P54">
        <v>30.419999999999899</v>
      </c>
      <c r="Q54">
        <v>69.981314054055801</v>
      </c>
      <c r="R54">
        <v>3.69999999999999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16355914.506292401</v>
      </c>
      <c r="Z54">
        <v>-1081452.70525265</v>
      </c>
      <c r="AA54">
        <v>3933872.9822498402</v>
      </c>
      <c r="AB54">
        <v>27733861.9911846</v>
      </c>
      <c r="AC54">
        <v>-486973.89797976398</v>
      </c>
      <c r="AD54">
        <v>141334.69292316699</v>
      </c>
      <c r="AE54">
        <v>-10297998.929553799</v>
      </c>
      <c r="AF54">
        <v>-1697415.8935676401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34601142.746296197</v>
      </c>
      <c r="AN54">
        <v>34611979.998805299</v>
      </c>
      <c r="AO54">
        <v>-10122665.9988041</v>
      </c>
      <c r="AP54">
        <v>0</v>
      </c>
      <c r="AQ54">
        <v>24489314.000001099</v>
      </c>
    </row>
    <row r="55" spans="1:43" x14ac:dyDescent="0.25">
      <c r="A55">
        <v>10</v>
      </c>
      <c r="B55">
        <v>0</v>
      </c>
      <c r="C55">
        <v>2009</v>
      </c>
      <c r="D55">
        <v>100</v>
      </c>
      <c r="E55">
        <v>1227012502.99999</v>
      </c>
      <c r="F55">
        <v>1251501816.99999</v>
      </c>
      <c r="G55">
        <v>1217355181.99999</v>
      </c>
      <c r="H55">
        <v>-34146635.000001401</v>
      </c>
      <c r="I55">
        <v>1239542186.9647801</v>
      </c>
      <c r="J55">
        <v>-76148578.025559604</v>
      </c>
      <c r="K55">
        <v>266283654.40000001</v>
      </c>
      <c r="L55">
        <v>1.3667836019999999</v>
      </c>
      <c r="M55">
        <v>27734538</v>
      </c>
      <c r="N55">
        <v>2.84309999999999</v>
      </c>
      <c r="O55">
        <v>35494.29</v>
      </c>
      <c r="P55">
        <v>30.61</v>
      </c>
      <c r="Q55">
        <v>69.306750843060897</v>
      </c>
      <c r="R55">
        <v>3.9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7966410.8167462396</v>
      </c>
      <c r="Z55">
        <v>-11020465.186835499</v>
      </c>
      <c r="AA55">
        <v>-3662203.8797523198</v>
      </c>
      <c r="AB55">
        <v>-68585333.529491395</v>
      </c>
      <c r="AC55">
        <v>11000356.6954585</v>
      </c>
      <c r="AD55">
        <v>1370148.04467138</v>
      </c>
      <c r="AE55">
        <v>-6123907.8548860298</v>
      </c>
      <c r="AF55">
        <v>-3460192.47082223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-72515187.364911303</v>
      </c>
      <c r="AN55">
        <v>-72433497.518433899</v>
      </c>
      <c r="AO55">
        <v>38286862.518432401</v>
      </c>
      <c r="AP55">
        <v>0</v>
      </c>
      <c r="AQ55">
        <v>-34146635.000001401</v>
      </c>
    </row>
    <row r="56" spans="1:43" x14ac:dyDescent="0.25">
      <c r="A56">
        <v>10</v>
      </c>
      <c r="B56">
        <v>0</v>
      </c>
      <c r="C56">
        <v>2010</v>
      </c>
      <c r="D56">
        <v>100</v>
      </c>
      <c r="E56">
        <v>1227012502.99999</v>
      </c>
      <c r="F56">
        <v>1217355181.99999</v>
      </c>
      <c r="G56">
        <v>1196278265</v>
      </c>
      <c r="H56">
        <v>-21076916.999997102</v>
      </c>
      <c r="I56">
        <v>1166812663.55706</v>
      </c>
      <c r="J56">
        <v>-72729523.407719597</v>
      </c>
      <c r="K56">
        <v>239565977.09999901</v>
      </c>
      <c r="L56">
        <v>1.4022103509999999</v>
      </c>
      <c r="M56">
        <v>27553600.749999899</v>
      </c>
      <c r="N56">
        <v>3.2889999999999899</v>
      </c>
      <c r="O56">
        <v>35213</v>
      </c>
      <c r="P56">
        <v>30.93</v>
      </c>
      <c r="Q56">
        <v>69.408651159993099</v>
      </c>
      <c r="R56">
        <v>3.9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-96260360.803450793</v>
      </c>
      <c r="Z56">
        <v>-6536880.9945425801</v>
      </c>
      <c r="AA56">
        <v>-2921898.0254541901</v>
      </c>
      <c r="AB56">
        <v>30887410.224424101</v>
      </c>
      <c r="AC56">
        <v>2505478.2591233798</v>
      </c>
      <c r="AD56">
        <v>2245496.1122959899</v>
      </c>
      <c r="AE56">
        <v>902387.34658062796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-69178367.881023303</v>
      </c>
      <c r="AN56">
        <v>-71427711.888997003</v>
      </c>
      <c r="AO56">
        <v>50350794.888999797</v>
      </c>
      <c r="AP56">
        <v>0</v>
      </c>
      <c r="AQ56">
        <v>-21076916.999997102</v>
      </c>
    </row>
    <row r="57" spans="1:43" x14ac:dyDescent="0.25">
      <c r="A57">
        <v>10</v>
      </c>
      <c r="B57">
        <v>0</v>
      </c>
      <c r="C57">
        <v>2011</v>
      </c>
      <c r="D57">
        <v>100</v>
      </c>
      <c r="E57">
        <v>1227012502.99999</v>
      </c>
      <c r="F57">
        <v>1196278265</v>
      </c>
      <c r="G57">
        <v>1164230021.99999</v>
      </c>
      <c r="H57">
        <v>-32048243.000002299</v>
      </c>
      <c r="I57">
        <v>1178168682.7084301</v>
      </c>
      <c r="J57">
        <v>11356019.15137</v>
      </c>
      <c r="K57">
        <v>232263928.59999901</v>
      </c>
      <c r="L57">
        <v>1.4707099699999899</v>
      </c>
      <c r="M57">
        <v>27682634.670000002</v>
      </c>
      <c r="N57">
        <v>4.0655999999999999</v>
      </c>
      <c r="O57">
        <v>34147.68</v>
      </c>
      <c r="P57">
        <v>31.3</v>
      </c>
      <c r="Q57">
        <v>68.613917826660796</v>
      </c>
      <c r="R57">
        <v>3.9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-28504484.471316598</v>
      </c>
      <c r="Z57">
        <v>-12127140.219752301</v>
      </c>
      <c r="AA57">
        <v>2053795.7809170799</v>
      </c>
      <c r="AB57">
        <v>46314926.896302901</v>
      </c>
      <c r="AC57">
        <v>9534374.7340036798</v>
      </c>
      <c r="AD57">
        <v>2551769.8662272198</v>
      </c>
      <c r="AE57">
        <v>-6893480.7496291902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12929761.8367528</v>
      </c>
      <c r="AN57">
        <v>11642793.493767399</v>
      </c>
      <c r="AO57">
        <v>-43691036.493769802</v>
      </c>
      <c r="AP57">
        <v>0</v>
      </c>
      <c r="AQ57">
        <v>-32048243.000002299</v>
      </c>
    </row>
    <row r="58" spans="1:43" x14ac:dyDescent="0.25">
      <c r="A58">
        <v>10</v>
      </c>
      <c r="B58">
        <v>0</v>
      </c>
      <c r="C58">
        <v>2012</v>
      </c>
      <c r="D58">
        <v>100</v>
      </c>
      <c r="E58">
        <v>1227012502.99999</v>
      </c>
      <c r="F58">
        <v>1164230021.99999</v>
      </c>
      <c r="G58">
        <v>1177871709.99999</v>
      </c>
      <c r="H58">
        <v>13641688.0000007</v>
      </c>
      <c r="I58">
        <v>1195896949.75545</v>
      </c>
      <c r="J58">
        <v>17728267.0470259</v>
      </c>
      <c r="K58">
        <v>239688350.09999901</v>
      </c>
      <c r="L58">
        <v>1.45326645199999</v>
      </c>
      <c r="M58">
        <v>27909105.420000002</v>
      </c>
      <c r="N58">
        <v>4.1093000000000002</v>
      </c>
      <c r="O58">
        <v>33963.31</v>
      </c>
      <c r="P58">
        <v>31.51</v>
      </c>
      <c r="Q58">
        <v>68.630248062319694</v>
      </c>
      <c r="R58">
        <v>4.0999999999999996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28892588.128408998</v>
      </c>
      <c r="Z58">
        <v>2993131.4281950998</v>
      </c>
      <c r="AA58">
        <v>3487905.3014128599</v>
      </c>
      <c r="AB58">
        <v>2284862.0031738598</v>
      </c>
      <c r="AC58">
        <v>1629861.38421158</v>
      </c>
      <c r="AD58">
        <v>1408852.4595548899</v>
      </c>
      <c r="AE58">
        <v>138259.910451907</v>
      </c>
      <c r="AF58">
        <v>-3218900.6054232498</v>
      </c>
      <c r="AG58">
        <v>-19689687.524251401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17926872.485734601</v>
      </c>
      <c r="AN58">
        <v>17518527.726210602</v>
      </c>
      <c r="AO58">
        <v>-3876839.7262099702</v>
      </c>
      <c r="AP58">
        <v>0</v>
      </c>
      <c r="AQ58">
        <v>13641688.0000007</v>
      </c>
    </row>
    <row r="59" spans="1:43" x14ac:dyDescent="0.25">
      <c r="A59">
        <v>10</v>
      </c>
      <c r="B59">
        <v>0</v>
      </c>
      <c r="C59">
        <v>2013</v>
      </c>
      <c r="D59">
        <v>100</v>
      </c>
      <c r="E59">
        <v>1227012502.99999</v>
      </c>
      <c r="F59">
        <v>1177871709.99999</v>
      </c>
      <c r="G59">
        <v>1199896222</v>
      </c>
      <c r="H59">
        <v>22024512.0000026</v>
      </c>
      <c r="I59">
        <v>1248473660.2487199</v>
      </c>
      <c r="J59">
        <v>52576710.493266098</v>
      </c>
      <c r="K59">
        <v>276221305.39999902</v>
      </c>
      <c r="L59">
        <v>1.666110003</v>
      </c>
      <c r="M59">
        <v>28818049.079999998</v>
      </c>
      <c r="N59">
        <v>3.9420000000000002</v>
      </c>
      <c r="O59">
        <v>33700.32</v>
      </c>
      <c r="P59">
        <v>29.93</v>
      </c>
      <c r="Q59">
        <v>66.429372522682499</v>
      </c>
      <c r="R59">
        <v>4.2</v>
      </c>
      <c r="S59">
        <v>2</v>
      </c>
      <c r="T59">
        <v>0</v>
      </c>
      <c r="U59">
        <v>1</v>
      </c>
      <c r="V59">
        <v>0</v>
      </c>
      <c r="W59">
        <v>0</v>
      </c>
      <c r="X59">
        <v>0</v>
      </c>
      <c r="Y59">
        <v>137648238.14440599</v>
      </c>
      <c r="Z59">
        <v>-34984080.114151001</v>
      </c>
      <c r="AA59">
        <v>13941536.5317537</v>
      </c>
      <c r="AB59">
        <v>-8916700.1805936806</v>
      </c>
      <c r="AC59">
        <v>2368395.5264513502</v>
      </c>
      <c r="AD59">
        <v>-10669043.869996499</v>
      </c>
      <c r="AE59">
        <v>-18700881.334867701</v>
      </c>
      <c r="AF59">
        <v>-1629435.85028641</v>
      </c>
      <c r="AG59">
        <v>-19920398.4395754</v>
      </c>
      <c r="AH59">
        <v>0</v>
      </c>
      <c r="AI59">
        <v>25509.568202941002</v>
      </c>
      <c r="AJ59">
        <v>0</v>
      </c>
      <c r="AK59">
        <v>0</v>
      </c>
      <c r="AL59">
        <v>0</v>
      </c>
      <c r="AM59">
        <v>59163139.981343903</v>
      </c>
      <c r="AN59">
        <v>51784244.376191303</v>
      </c>
      <c r="AO59">
        <v>-29759732.376188599</v>
      </c>
      <c r="AP59">
        <v>0</v>
      </c>
      <c r="AQ59">
        <v>22024512.0000026</v>
      </c>
    </row>
    <row r="60" spans="1:43" x14ac:dyDescent="0.25">
      <c r="A60">
        <v>10</v>
      </c>
      <c r="B60">
        <v>0</v>
      </c>
      <c r="C60">
        <v>2014</v>
      </c>
      <c r="D60">
        <v>100</v>
      </c>
      <c r="E60">
        <v>1227012502.99999</v>
      </c>
      <c r="F60">
        <v>1199896222</v>
      </c>
      <c r="G60">
        <v>1192647739.99999</v>
      </c>
      <c r="H60">
        <v>-7248482.0000021402</v>
      </c>
      <c r="I60">
        <v>1242045212.62714</v>
      </c>
      <c r="J60">
        <v>-6428447.6215734398</v>
      </c>
      <c r="K60">
        <v>282626037.69999897</v>
      </c>
      <c r="L60">
        <v>1.6985871779999999</v>
      </c>
      <c r="M60">
        <v>29110612.079999998</v>
      </c>
      <c r="N60">
        <v>3.75239999999999</v>
      </c>
      <c r="O60">
        <v>33580.799999999901</v>
      </c>
      <c r="P60">
        <v>30.2</v>
      </c>
      <c r="Q60">
        <v>66.590503712184997</v>
      </c>
      <c r="R60">
        <v>4.2</v>
      </c>
      <c r="S60">
        <v>3</v>
      </c>
      <c r="T60">
        <v>0</v>
      </c>
      <c r="U60">
        <v>1</v>
      </c>
      <c r="V60">
        <v>0</v>
      </c>
      <c r="W60">
        <v>0</v>
      </c>
      <c r="X60">
        <v>0</v>
      </c>
      <c r="Y60">
        <v>21620583.972600501</v>
      </c>
      <c r="Z60">
        <v>-5253381.8120959299</v>
      </c>
      <c r="AA60">
        <v>4458109.5199494297</v>
      </c>
      <c r="AB60">
        <v>-10666461.2290271</v>
      </c>
      <c r="AC60">
        <v>1102109.29882183</v>
      </c>
      <c r="AD60">
        <v>1867196.07397713</v>
      </c>
      <c r="AE60">
        <v>1406750.2317804899</v>
      </c>
      <c r="AF60">
        <v>0</v>
      </c>
      <c r="AG60">
        <v>-20292881.326083701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-5757975.2700773403</v>
      </c>
      <c r="AN60">
        <v>-6178320.1841151398</v>
      </c>
      <c r="AO60">
        <v>-1070161.8158869999</v>
      </c>
      <c r="AP60">
        <v>0</v>
      </c>
      <c r="AQ60">
        <v>-7248482.0000021402</v>
      </c>
    </row>
    <row r="61" spans="1:43" x14ac:dyDescent="0.25">
      <c r="A61">
        <v>10</v>
      </c>
      <c r="B61">
        <v>0</v>
      </c>
      <c r="C61">
        <v>2015</v>
      </c>
      <c r="D61">
        <v>100</v>
      </c>
      <c r="E61">
        <v>1227012502.99999</v>
      </c>
      <c r="F61">
        <v>1192647739.99999</v>
      </c>
      <c r="G61">
        <v>1160473735.99999</v>
      </c>
      <c r="H61">
        <v>-32174004.000001401</v>
      </c>
      <c r="I61">
        <v>1144106943.2004001</v>
      </c>
      <c r="J61">
        <v>-97938269.426743701</v>
      </c>
      <c r="K61">
        <v>280202617.09999901</v>
      </c>
      <c r="L61">
        <v>1.721242055</v>
      </c>
      <c r="M61">
        <v>29378317.829999901</v>
      </c>
      <c r="N61">
        <v>2.7029999999999998</v>
      </c>
      <c r="O61">
        <v>34173.339999999902</v>
      </c>
      <c r="P61">
        <v>30.17</v>
      </c>
      <c r="Q61">
        <v>66.804748020605103</v>
      </c>
      <c r="R61">
        <v>4.0999999999999996</v>
      </c>
      <c r="S61">
        <v>4</v>
      </c>
      <c r="T61">
        <v>0</v>
      </c>
      <c r="U61">
        <v>1</v>
      </c>
      <c r="V61">
        <v>0</v>
      </c>
      <c r="W61">
        <v>0</v>
      </c>
      <c r="X61">
        <v>0</v>
      </c>
      <c r="Y61">
        <v>-7974889.6447222903</v>
      </c>
      <c r="Z61">
        <v>-3607800.4726269301</v>
      </c>
      <c r="AA61">
        <v>4015144.3782007</v>
      </c>
      <c r="AB61">
        <v>-66023349.070225701</v>
      </c>
      <c r="AC61">
        <v>-5378458.91458253</v>
      </c>
      <c r="AD61">
        <v>-206034.863000574</v>
      </c>
      <c r="AE61">
        <v>1859512.3458504099</v>
      </c>
      <c r="AF61">
        <v>1652162.1667812101</v>
      </c>
      <c r="AG61">
        <v>-20170293.5703067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-95834007.644632399</v>
      </c>
      <c r="AN61">
        <v>-94043159.221435696</v>
      </c>
      <c r="AO61">
        <v>61869155.221434198</v>
      </c>
      <c r="AP61">
        <v>0</v>
      </c>
      <c r="AQ61">
        <v>-32174004.000001401</v>
      </c>
    </row>
    <row r="62" spans="1:43" x14ac:dyDescent="0.25">
      <c r="A62">
        <v>10</v>
      </c>
      <c r="B62">
        <v>0</v>
      </c>
      <c r="C62">
        <v>2016</v>
      </c>
      <c r="D62">
        <v>100</v>
      </c>
      <c r="E62">
        <v>1227012502.99999</v>
      </c>
      <c r="F62">
        <v>1160473735.99999</v>
      </c>
      <c r="G62">
        <v>1162084608.99999</v>
      </c>
      <c r="H62">
        <v>1610873.0000004701</v>
      </c>
      <c r="I62">
        <v>1084697898.96404</v>
      </c>
      <c r="J62">
        <v>-59409044.236365698</v>
      </c>
      <c r="K62">
        <v>279086354.60000002</v>
      </c>
      <c r="L62">
        <v>1.74351720399999</v>
      </c>
      <c r="M62">
        <v>29437697.499999899</v>
      </c>
      <c r="N62">
        <v>2.4255</v>
      </c>
      <c r="O62">
        <v>35302.049999999901</v>
      </c>
      <c r="P62">
        <v>29.8799999999999</v>
      </c>
      <c r="Q62">
        <v>67.140437302771304</v>
      </c>
      <c r="R62">
        <v>4.5</v>
      </c>
      <c r="S62">
        <v>5</v>
      </c>
      <c r="T62">
        <v>0</v>
      </c>
      <c r="U62">
        <v>1</v>
      </c>
      <c r="V62">
        <v>0</v>
      </c>
      <c r="W62">
        <v>0</v>
      </c>
      <c r="X62">
        <v>0</v>
      </c>
      <c r="Y62">
        <v>-3603330.6891830401</v>
      </c>
      <c r="Z62">
        <v>-3423381.7264400902</v>
      </c>
      <c r="AA62">
        <v>860618.21483643702</v>
      </c>
      <c r="AB62">
        <v>-20450596.312212098</v>
      </c>
      <c r="AC62">
        <v>-9703691.5647684895</v>
      </c>
      <c r="AD62">
        <v>-1936491.03671767</v>
      </c>
      <c r="AE62">
        <v>2836234.9543248499</v>
      </c>
      <c r="AF62">
        <v>-6408159.2044375902</v>
      </c>
      <c r="AG62">
        <v>-19626160.475305598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-61454957.839903399</v>
      </c>
      <c r="AN62">
        <v>-60258908.423640497</v>
      </c>
      <c r="AO62">
        <v>61869781.423641004</v>
      </c>
      <c r="AP62">
        <v>0</v>
      </c>
      <c r="AQ62">
        <v>1610873.0000004701</v>
      </c>
    </row>
    <row r="63" spans="1:43" x14ac:dyDescent="0.25">
      <c r="A63">
        <v>10</v>
      </c>
      <c r="B63">
        <v>0</v>
      </c>
      <c r="C63">
        <v>2017</v>
      </c>
      <c r="D63">
        <v>100</v>
      </c>
      <c r="E63">
        <v>1227012502.99999</v>
      </c>
      <c r="F63">
        <v>1162084608.99999</v>
      </c>
      <c r="G63">
        <v>1100306571</v>
      </c>
      <c r="H63">
        <v>-61778037.999998502</v>
      </c>
      <c r="I63">
        <v>1067704196.82265</v>
      </c>
      <c r="J63">
        <v>-16993702.141380999</v>
      </c>
      <c r="K63">
        <v>274821215.5</v>
      </c>
      <c r="L63">
        <v>1.7724292479999999</v>
      </c>
      <c r="M63">
        <v>29668394.669999901</v>
      </c>
      <c r="N63">
        <v>2.6928000000000001</v>
      </c>
      <c r="O63">
        <v>35945.819999999898</v>
      </c>
      <c r="P63">
        <v>29.999999999999901</v>
      </c>
      <c r="Q63">
        <v>67.2815187691711</v>
      </c>
      <c r="R63">
        <v>4.5</v>
      </c>
      <c r="S63">
        <v>6</v>
      </c>
      <c r="T63">
        <v>0</v>
      </c>
      <c r="U63">
        <v>1</v>
      </c>
      <c r="V63">
        <v>0</v>
      </c>
      <c r="W63">
        <v>0</v>
      </c>
      <c r="X63">
        <v>0</v>
      </c>
      <c r="Y63">
        <v>-13859664.793612599</v>
      </c>
      <c r="Z63">
        <v>-4406412.8864105698</v>
      </c>
      <c r="AA63">
        <v>3335372.7743613701</v>
      </c>
      <c r="AB63">
        <v>20101826.435353599</v>
      </c>
      <c r="AC63">
        <v>-5414137.2097097998</v>
      </c>
      <c r="AD63">
        <v>803366.75185610401</v>
      </c>
      <c r="AE63">
        <v>1192805.8091726799</v>
      </c>
      <c r="AF63">
        <v>0</v>
      </c>
      <c r="AG63">
        <v>-19653403.876877401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-17900246.9958666</v>
      </c>
      <c r="AN63">
        <v>-18206101.189363301</v>
      </c>
      <c r="AO63">
        <v>-43571936.810635202</v>
      </c>
      <c r="AP63">
        <v>0</v>
      </c>
      <c r="AQ63">
        <v>-61778037.999998502</v>
      </c>
    </row>
    <row r="64" spans="1:43" x14ac:dyDescent="0.25">
      <c r="A64">
        <v>10</v>
      </c>
      <c r="B64">
        <v>0</v>
      </c>
      <c r="C64">
        <v>2018</v>
      </c>
      <c r="D64">
        <v>100</v>
      </c>
      <c r="E64">
        <v>1227012502.99999</v>
      </c>
      <c r="F64">
        <v>1100306571</v>
      </c>
      <c r="G64">
        <v>1107464473.99999</v>
      </c>
      <c r="H64">
        <v>7157902.9999992801</v>
      </c>
      <c r="I64">
        <v>1023071199.30212</v>
      </c>
      <c r="J64">
        <v>-44632997.520538501</v>
      </c>
      <c r="K64">
        <v>274036302.39999998</v>
      </c>
      <c r="L64">
        <v>1.7403283429999901</v>
      </c>
      <c r="M64">
        <v>29807700.839999899</v>
      </c>
      <c r="N64">
        <v>2.9199999999999902</v>
      </c>
      <c r="O64">
        <v>36801.5</v>
      </c>
      <c r="P64">
        <v>30.01</v>
      </c>
      <c r="Q64">
        <v>67.468769080655605</v>
      </c>
      <c r="R64">
        <v>4.5999999999999996</v>
      </c>
      <c r="S64">
        <v>7</v>
      </c>
      <c r="T64">
        <v>0</v>
      </c>
      <c r="U64">
        <v>1</v>
      </c>
      <c r="V64">
        <v>1</v>
      </c>
      <c r="Y64">
        <v>-2449094.0163189298</v>
      </c>
      <c r="Z64">
        <v>4653644.2387916101</v>
      </c>
      <c r="AA64">
        <v>1894034.24092458</v>
      </c>
      <c r="AB64">
        <v>15097695.816594001</v>
      </c>
      <c r="AC64">
        <v>-6668734.7632414401</v>
      </c>
      <c r="AD64">
        <v>63368.145403372902</v>
      </c>
      <c r="AE64">
        <v>1499240.14779031</v>
      </c>
      <c r="AF64">
        <v>-1522134.3359141899</v>
      </c>
      <c r="AG64">
        <v>-18608601.525885198</v>
      </c>
      <c r="AH64">
        <v>0</v>
      </c>
      <c r="AI64">
        <v>0</v>
      </c>
      <c r="AJ64">
        <v>-39904405.4955277</v>
      </c>
      <c r="AM64">
        <v>-45944987.547383599</v>
      </c>
      <c r="AN64">
        <v>-45995867.208745398</v>
      </c>
      <c r="AO64">
        <v>53153770.208744697</v>
      </c>
      <c r="AP64">
        <v>0</v>
      </c>
      <c r="AQ64">
        <v>7157902.9999992801</v>
      </c>
    </row>
    <row r="66" spans="1:43" x14ac:dyDescent="0.25">
      <c r="AM66" s="2"/>
      <c r="AN66" s="2"/>
      <c r="AO66" s="2"/>
      <c r="AP66" s="2"/>
      <c r="AQ66" s="2"/>
    </row>
    <row r="67" spans="1:43" ht="31.5" x14ac:dyDescent="0.25">
      <c r="A67" t="s">
        <v>62</v>
      </c>
      <c r="B67" t="s">
        <v>1</v>
      </c>
      <c r="C67" t="s">
        <v>2</v>
      </c>
      <c r="D67" t="s">
        <v>3</v>
      </c>
      <c r="E67" s="7" t="s">
        <v>108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21</v>
      </c>
      <c r="M67" t="s">
        <v>10</v>
      </c>
      <c r="N67" t="s">
        <v>20</v>
      </c>
      <c r="O67" t="s">
        <v>19</v>
      </c>
      <c r="P67" t="s">
        <v>11</v>
      </c>
      <c r="Q67" t="s">
        <v>12</v>
      </c>
      <c r="R67" t="s">
        <v>63</v>
      </c>
      <c r="S67" t="s">
        <v>64</v>
      </c>
      <c r="T67" t="s">
        <v>65</v>
      </c>
      <c r="U67" s="7" t="s">
        <v>90</v>
      </c>
      <c r="V67" s="7" t="s">
        <v>91</v>
      </c>
      <c r="W67" t="s">
        <v>66</v>
      </c>
      <c r="X67" t="s">
        <v>67</v>
      </c>
      <c r="Y67" t="s">
        <v>13</v>
      </c>
      <c r="Z67" t="s">
        <v>68</v>
      </c>
      <c r="AA67" t="s">
        <v>14</v>
      </c>
      <c r="AB67" t="s">
        <v>69</v>
      </c>
      <c r="AC67" t="s">
        <v>70</v>
      </c>
      <c r="AD67" t="s">
        <v>15</v>
      </c>
      <c r="AE67" t="s">
        <v>16</v>
      </c>
      <c r="AF67" t="s">
        <v>71</v>
      </c>
      <c r="AG67" t="s">
        <v>72</v>
      </c>
      <c r="AH67" t="s">
        <v>73</v>
      </c>
      <c r="AI67" t="s">
        <v>74</v>
      </c>
      <c r="AJ67" t="s">
        <v>75</v>
      </c>
      <c r="AK67" t="s">
        <v>76</v>
      </c>
      <c r="AL67" t="s">
        <v>77</v>
      </c>
      <c r="AM67" s="7" t="s">
        <v>85</v>
      </c>
      <c r="AN67" s="7" t="s">
        <v>86</v>
      </c>
      <c r="AO67" s="7" t="s">
        <v>87</v>
      </c>
      <c r="AP67" s="7" t="s">
        <v>88</v>
      </c>
      <c r="AQ67" s="7" t="s">
        <v>89</v>
      </c>
    </row>
    <row r="68" spans="1:43" x14ac:dyDescent="0.25">
      <c r="A68">
        <v>1</v>
      </c>
      <c r="B68">
        <v>1</v>
      </c>
      <c r="C68">
        <v>2002</v>
      </c>
      <c r="D68">
        <v>140</v>
      </c>
      <c r="E68">
        <v>1215621166.7749901</v>
      </c>
      <c r="F68">
        <v>0</v>
      </c>
      <c r="G68">
        <v>1215621166.7749901</v>
      </c>
      <c r="H68">
        <v>0</v>
      </c>
      <c r="I68">
        <v>1140891188.1473601</v>
      </c>
      <c r="J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1215621166.7749901</v>
      </c>
      <c r="AQ68">
        <v>1215621166.7749901</v>
      </c>
    </row>
    <row r="69" spans="1:43" x14ac:dyDescent="0.25">
      <c r="A69">
        <v>1</v>
      </c>
      <c r="B69">
        <v>1</v>
      </c>
      <c r="C69">
        <v>2003</v>
      </c>
      <c r="D69">
        <v>140</v>
      </c>
      <c r="E69">
        <v>1215621166.7749901</v>
      </c>
      <c r="F69">
        <v>1215621166.7749901</v>
      </c>
      <c r="G69">
        <v>1208416412.151</v>
      </c>
      <c r="H69">
        <v>-7204754.6239991598</v>
      </c>
      <c r="I69">
        <v>1221605954.86395</v>
      </c>
      <c r="J69">
        <v>80714766.716592103</v>
      </c>
      <c r="K69">
        <v>55786075.6487225</v>
      </c>
      <c r="L69">
        <v>1.6685529662120799</v>
      </c>
      <c r="M69">
        <v>7968873.1524480497</v>
      </c>
      <c r="N69">
        <v>2.2225050003939399</v>
      </c>
      <c r="O69">
        <v>43244.099599687499</v>
      </c>
      <c r="P69">
        <v>11.267944221055201</v>
      </c>
      <c r="Q69">
        <v>44.687341082088402</v>
      </c>
      <c r="R69">
        <v>3.8783880493441898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58757747.156138398</v>
      </c>
      <c r="Z69">
        <v>3689352.03842748</v>
      </c>
      <c r="AA69">
        <v>8215593.81378661</v>
      </c>
      <c r="AB69">
        <v>24603084.508046899</v>
      </c>
      <c r="AC69">
        <v>7432310.6153734103</v>
      </c>
      <c r="AD69">
        <v>-602639.38466139103</v>
      </c>
      <c r="AE69">
        <v>-14323715.749995399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87771732.997115999</v>
      </c>
      <c r="AN69">
        <v>88478664.632481501</v>
      </c>
      <c r="AO69">
        <v>-95683419.256480694</v>
      </c>
      <c r="AP69">
        <v>0</v>
      </c>
      <c r="AQ69">
        <v>-7204754.6239991598</v>
      </c>
    </row>
    <row r="70" spans="1:43" x14ac:dyDescent="0.25">
      <c r="A70">
        <v>1</v>
      </c>
      <c r="B70">
        <v>1</v>
      </c>
      <c r="C70">
        <v>2004</v>
      </c>
      <c r="D70">
        <v>150</v>
      </c>
      <c r="E70">
        <v>1223178799.22699</v>
      </c>
      <c r="F70">
        <v>1204894899.9360001</v>
      </c>
      <c r="G70">
        <v>1247374117.7550001</v>
      </c>
      <c r="H70">
        <v>31844523.8190003</v>
      </c>
      <c r="I70">
        <v>1258406249.1108899</v>
      </c>
      <c r="J70">
        <v>29592984.042997599</v>
      </c>
      <c r="K70">
        <v>56207046.191263497</v>
      </c>
      <c r="L70">
        <v>1.7437462043158101</v>
      </c>
      <c r="M70">
        <v>8141936.8056386998</v>
      </c>
      <c r="N70">
        <v>2.5474155550750601</v>
      </c>
      <c r="O70">
        <v>41899.2345960272</v>
      </c>
      <c r="P70">
        <v>11.2345018578975</v>
      </c>
      <c r="Q70">
        <v>43.533666464839499</v>
      </c>
      <c r="R70">
        <v>3.8759245524568602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-3600765.8745466499</v>
      </c>
      <c r="Z70">
        <v>-3306229.4185215598</v>
      </c>
      <c r="AA70">
        <v>9779156.1595027503</v>
      </c>
      <c r="AB70">
        <v>26772822.885022599</v>
      </c>
      <c r="AC70">
        <v>10146381.1398001</v>
      </c>
      <c r="AD70">
        <v>-586064.76145465497</v>
      </c>
      <c r="AE70">
        <v>-13636667.6927274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25568632.437075201</v>
      </c>
      <c r="AN70">
        <v>31729264.302228201</v>
      </c>
      <c r="AO70">
        <v>115259.516772117</v>
      </c>
      <c r="AP70">
        <v>10634694</v>
      </c>
      <c r="AQ70">
        <v>42479217.819000296</v>
      </c>
    </row>
    <row r="71" spans="1:43" x14ac:dyDescent="0.25">
      <c r="A71">
        <v>1</v>
      </c>
      <c r="B71">
        <v>1</v>
      </c>
      <c r="C71">
        <v>2005</v>
      </c>
      <c r="D71">
        <v>150</v>
      </c>
      <c r="E71">
        <v>1223178799.22699</v>
      </c>
      <c r="F71">
        <v>1247374117.7550001</v>
      </c>
      <c r="G71">
        <v>1312776308.1029899</v>
      </c>
      <c r="H71">
        <v>65402190.347998202</v>
      </c>
      <c r="I71">
        <v>1322793151.7985799</v>
      </c>
      <c r="J71">
        <v>64386902.687687002</v>
      </c>
      <c r="K71">
        <v>56492914.728603199</v>
      </c>
      <c r="L71">
        <v>1.6799831140524999</v>
      </c>
      <c r="M71">
        <v>8319240.5239640595</v>
      </c>
      <c r="N71">
        <v>3.0051346823295</v>
      </c>
      <c r="O71">
        <v>40659.815754315001</v>
      </c>
      <c r="P71">
        <v>11.2279493819292</v>
      </c>
      <c r="Q71">
        <v>40.6875676971327</v>
      </c>
      <c r="R71">
        <v>3.85185783574331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7215331.6556890104</v>
      </c>
      <c r="Z71">
        <v>-5105985.9174683699</v>
      </c>
      <c r="AA71">
        <v>10373573.3518654</v>
      </c>
      <c r="AB71">
        <v>35562733.405951701</v>
      </c>
      <c r="AC71">
        <v>9620382.1207552105</v>
      </c>
      <c r="AD71">
        <v>-706815.61473740404</v>
      </c>
      <c r="AE71">
        <v>-12255089.780975999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44704129.221079603</v>
      </c>
      <c r="AN71">
        <v>47196048.376903899</v>
      </c>
      <c r="AO71">
        <v>18206141.971094299</v>
      </c>
      <c r="AP71">
        <v>0</v>
      </c>
      <c r="AQ71">
        <v>65402190.347998202</v>
      </c>
    </row>
    <row r="72" spans="1:43" x14ac:dyDescent="0.25">
      <c r="A72">
        <v>1</v>
      </c>
      <c r="B72">
        <v>1</v>
      </c>
      <c r="C72">
        <v>2006</v>
      </c>
      <c r="D72">
        <v>140</v>
      </c>
      <c r="E72">
        <v>1223178799.22699</v>
      </c>
      <c r="F72">
        <v>1312776308.1029899</v>
      </c>
      <c r="G72">
        <v>1365152818.3239999</v>
      </c>
      <c r="H72">
        <v>52376510.221001603</v>
      </c>
      <c r="I72">
        <v>1390012911.9549401</v>
      </c>
      <c r="J72">
        <v>67219760.156360298</v>
      </c>
      <c r="K72">
        <v>57039213.601146497</v>
      </c>
      <c r="L72">
        <v>1.7045139075123401</v>
      </c>
      <c r="M72">
        <v>8480524.7960446402</v>
      </c>
      <c r="N72">
        <v>3.3012273641007202</v>
      </c>
      <c r="O72">
        <v>38823.177965758099</v>
      </c>
      <c r="P72">
        <v>10.9917885317049</v>
      </c>
      <c r="Q72">
        <v>40.045110518774003</v>
      </c>
      <c r="R72">
        <v>4.1464868007729203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44454978.163360201</v>
      </c>
      <c r="Z72">
        <v>-5640327.6272329399</v>
      </c>
      <c r="AA72">
        <v>14090288.5386211</v>
      </c>
      <c r="AB72">
        <v>21258833.264258102</v>
      </c>
      <c r="AC72">
        <v>15691591.3885205</v>
      </c>
      <c r="AD72">
        <v>-463066.243585727</v>
      </c>
      <c r="AE72">
        <v>-15218697.4004109</v>
      </c>
      <c r="AF72">
        <v>-5021951.3460532799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69151648.737477198</v>
      </c>
      <c r="AN72">
        <v>69263744.209415302</v>
      </c>
      <c r="AO72">
        <v>-16887233.988413598</v>
      </c>
      <c r="AP72">
        <v>0</v>
      </c>
      <c r="AQ72">
        <v>52376510.221001603</v>
      </c>
    </row>
    <row r="73" spans="1:43" x14ac:dyDescent="0.25">
      <c r="A73">
        <v>1</v>
      </c>
      <c r="B73">
        <v>1</v>
      </c>
      <c r="C73">
        <v>2007</v>
      </c>
      <c r="D73">
        <v>150</v>
      </c>
      <c r="E73">
        <v>1246579856.22699</v>
      </c>
      <c r="F73">
        <v>1365152818.3239999</v>
      </c>
      <c r="G73">
        <v>1409658146.5899999</v>
      </c>
      <c r="H73">
        <v>21104271.265999701</v>
      </c>
      <c r="I73">
        <v>1474463757.20082</v>
      </c>
      <c r="J73">
        <v>59860412.342658199</v>
      </c>
      <c r="K73">
        <v>60711273.521150202</v>
      </c>
      <c r="L73">
        <v>1.6815136218832201</v>
      </c>
      <c r="M73">
        <v>8540404.22238997</v>
      </c>
      <c r="N73">
        <v>3.4625566563284198</v>
      </c>
      <c r="O73">
        <v>39327.298504079699</v>
      </c>
      <c r="P73">
        <v>10.8127155570578</v>
      </c>
      <c r="Q73">
        <v>39.420119217403602</v>
      </c>
      <c r="R73">
        <v>4.3591188713819404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56909541.035646297</v>
      </c>
      <c r="Z73">
        <v>6350901.3886187496</v>
      </c>
      <c r="AA73">
        <v>4092797.4983062702</v>
      </c>
      <c r="AB73">
        <v>11545674.557024401</v>
      </c>
      <c r="AC73">
        <v>-4610553.9852284603</v>
      </c>
      <c r="AD73">
        <v>-1230542.3412329699</v>
      </c>
      <c r="AE73">
        <v>-5247009.4068561103</v>
      </c>
      <c r="AF73">
        <v>-3986673.6393450401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63824135.106933199</v>
      </c>
      <c r="AN73">
        <v>63150026.2150172</v>
      </c>
      <c r="AO73">
        <v>-42045754.949017502</v>
      </c>
      <c r="AP73">
        <v>23401056.999999899</v>
      </c>
      <c r="AQ73">
        <v>44505328.2659996</v>
      </c>
    </row>
    <row r="74" spans="1:43" x14ac:dyDescent="0.25">
      <c r="A74">
        <v>1</v>
      </c>
      <c r="B74">
        <v>1</v>
      </c>
      <c r="C74">
        <v>2008</v>
      </c>
      <c r="D74">
        <v>150</v>
      </c>
      <c r="E74">
        <v>1246579856.22699</v>
      </c>
      <c r="F74">
        <v>1409658146.5899999</v>
      </c>
      <c r="G74">
        <v>1475873942.72</v>
      </c>
      <c r="H74">
        <v>66215796.130000196</v>
      </c>
      <c r="I74">
        <v>1517566520.7748301</v>
      </c>
      <c r="J74">
        <v>43102763.5740159</v>
      </c>
      <c r="K74">
        <v>60768453.368681401</v>
      </c>
      <c r="L74">
        <v>1.73158513244561</v>
      </c>
      <c r="M74">
        <v>8565509.9323491398</v>
      </c>
      <c r="N74">
        <v>3.8965474607605701</v>
      </c>
      <c r="O74">
        <v>39209.100405596299</v>
      </c>
      <c r="P74">
        <v>10.796210670565101</v>
      </c>
      <c r="Q74">
        <v>38.949631980768601</v>
      </c>
      <c r="R74">
        <v>4.4476277572455398</v>
      </c>
      <c r="S74">
        <v>0</v>
      </c>
      <c r="T74">
        <v>0</v>
      </c>
      <c r="U74">
        <v>0.20164112979277701</v>
      </c>
      <c r="V74">
        <v>0</v>
      </c>
      <c r="W74">
        <v>0.20129023801474299</v>
      </c>
      <c r="X74">
        <v>0</v>
      </c>
      <c r="Y74">
        <v>32513837.8913165</v>
      </c>
      <c r="Z74">
        <v>-15815124.3532042</v>
      </c>
      <c r="AA74">
        <v>3639906.9182032701</v>
      </c>
      <c r="AB74">
        <v>30346452.9822319</v>
      </c>
      <c r="AC74">
        <v>3160.7249217980998</v>
      </c>
      <c r="AD74">
        <v>1088263.5476124501</v>
      </c>
      <c r="AE74">
        <v>-7408080.84786647</v>
      </c>
      <c r="AF74">
        <v>-1593828.6166847199</v>
      </c>
      <c r="AG74">
        <v>0</v>
      </c>
      <c r="AH74">
        <v>0</v>
      </c>
      <c r="AI74">
        <v>6155.9919607726197</v>
      </c>
      <c r="AJ74">
        <v>0</v>
      </c>
      <c r="AK74">
        <v>5205851.08660895</v>
      </c>
      <c r="AL74">
        <v>0</v>
      </c>
      <c r="AM74">
        <v>42780744.238491297</v>
      </c>
      <c r="AN74">
        <v>42193036.797083803</v>
      </c>
      <c r="AO74">
        <v>24022759.332916401</v>
      </c>
      <c r="AP74">
        <v>0</v>
      </c>
      <c r="AQ74">
        <v>66215796.130000196</v>
      </c>
    </row>
    <row r="75" spans="1:43" x14ac:dyDescent="0.25">
      <c r="A75">
        <v>1</v>
      </c>
      <c r="B75">
        <v>1</v>
      </c>
      <c r="C75">
        <v>2009</v>
      </c>
      <c r="D75">
        <v>160</v>
      </c>
      <c r="E75">
        <v>1257928197.22699</v>
      </c>
      <c r="F75">
        <v>1475873942.72</v>
      </c>
      <c r="G75">
        <v>1454622226.0999999</v>
      </c>
      <c r="H75">
        <v>-32600057.620000001</v>
      </c>
      <c r="I75">
        <v>1436360360.7823801</v>
      </c>
      <c r="J75">
        <v>-96663500.1768509</v>
      </c>
      <c r="K75">
        <v>60625328.486325003</v>
      </c>
      <c r="L75">
        <v>1.8518438243959401</v>
      </c>
      <c r="M75">
        <v>8526511.3000469804</v>
      </c>
      <c r="N75">
        <v>2.83342506832602</v>
      </c>
      <c r="O75">
        <v>37624.127679481797</v>
      </c>
      <c r="P75">
        <v>10.9532448362172</v>
      </c>
      <c r="Q75">
        <v>38.014927963661599</v>
      </c>
      <c r="R75">
        <v>4.6126001400951102</v>
      </c>
      <c r="S75">
        <v>0</v>
      </c>
      <c r="T75">
        <v>0</v>
      </c>
      <c r="U75">
        <v>0.19970447276601599</v>
      </c>
      <c r="V75">
        <v>0</v>
      </c>
      <c r="W75">
        <v>0.199446921276173</v>
      </c>
      <c r="X75">
        <v>0</v>
      </c>
      <c r="Y75">
        <v>5190476.5565978503</v>
      </c>
      <c r="Z75">
        <v>-23357240.8704032</v>
      </c>
      <c r="AA75">
        <v>-671542.72049697698</v>
      </c>
      <c r="AB75">
        <v>-80318243.472679093</v>
      </c>
      <c r="AC75">
        <v>16478492.371596601</v>
      </c>
      <c r="AD75">
        <v>1341392.73590377</v>
      </c>
      <c r="AE75">
        <v>-9524661.7831139006</v>
      </c>
      <c r="AF75">
        <v>-3322465.0105197201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-94183792.193114698</v>
      </c>
      <c r="AN75">
        <v>-93654004.464280099</v>
      </c>
      <c r="AO75">
        <v>61053946.844279997</v>
      </c>
      <c r="AP75">
        <v>11348341</v>
      </c>
      <c r="AQ75">
        <v>-21251716.620000001</v>
      </c>
    </row>
    <row r="76" spans="1:43" x14ac:dyDescent="0.25">
      <c r="A76">
        <v>1</v>
      </c>
      <c r="B76">
        <v>1</v>
      </c>
      <c r="C76">
        <v>2010</v>
      </c>
      <c r="D76">
        <v>160</v>
      </c>
      <c r="E76">
        <v>1257928197.22699</v>
      </c>
      <c r="F76">
        <v>1454622226.0999999</v>
      </c>
      <c r="G76">
        <v>1451510833.62199</v>
      </c>
      <c r="H76">
        <v>-3111392.4780002302</v>
      </c>
      <c r="I76">
        <v>1494098470.9532499</v>
      </c>
      <c r="J76">
        <v>57738110.170870103</v>
      </c>
      <c r="K76">
        <v>60705170.874198698</v>
      </c>
      <c r="L76">
        <v>1.8622548664832499</v>
      </c>
      <c r="M76">
        <v>8551020.8596741408</v>
      </c>
      <c r="N76">
        <v>3.2917151602686299</v>
      </c>
      <c r="O76">
        <v>36794.029233931797</v>
      </c>
      <c r="P76">
        <v>11.220183137453599</v>
      </c>
      <c r="Q76">
        <v>37.7708653385491</v>
      </c>
      <c r="R76">
        <v>4.8481177268703304</v>
      </c>
      <c r="S76">
        <v>0</v>
      </c>
      <c r="T76">
        <v>0</v>
      </c>
      <c r="U76">
        <v>0.210830895264291</v>
      </c>
      <c r="V76">
        <v>0</v>
      </c>
      <c r="W76">
        <v>0.210229440778433</v>
      </c>
      <c r="X76">
        <v>0</v>
      </c>
      <c r="Y76">
        <v>46865996.850507997</v>
      </c>
      <c r="Z76">
        <v>-2528018.6857580999</v>
      </c>
      <c r="AA76">
        <v>1831586.96305865</v>
      </c>
      <c r="AB76">
        <v>37873857.883568801</v>
      </c>
      <c r="AC76">
        <v>9338368.5496257804</v>
      </c>
      <c r="AD76">
        <v>2315891.51284615</v>
      </c>
      <c r="AE76">
        <v>-5662064.8814076204</v>
      </c>
      <c r="AF76">
        <v>-4732084.7624715399</v>
      </c>
      <c r="AG76">
        <v>0</v>
      </c>
      <c r="AH76">
        <v>0</v>
      </c>
      <c r="AI76">
        <v>215.38926414859401</v>
      </c>
      <c r="AJ76">
        <v>0</v>
      </c>
      <c r="AK76">
        <v>543814.546163199</v>
      </c>
      <c r="AL76">
        <v>0</v>
      </c>
      <c r="AM76">
        <v>85303748.819234401</v>
      </c>
      <c r="AN76">
        <v>85990135.964614198</v>
      </c>
      <c r="AO76">
        <v>-89101528.442614406</v>
      </c>
      <c r="AP76">
        <v>0</v>
      </c>
      <c r="AQ76">
        <v>-3111392.4780002302</v>
      </c>
    </row>
    <row r="77" spans="1:43" x14ac:dyDescent="0.25">
      <c r="A77">
        <v>1</v>
      </c>
      <c r="B77">
        <v>1</v>
      </c>
      <c r="C77">
        <v>2011</v>
      </c>
      <c r="D77">
        <v>160</v>
      </c>
      <c r="E77">
        <v>1257928197.22699</v>
      </c>
      <c r="F77">
        <v>1451510833.62199</v>
      </c>
      <c r="G77">
        <v>1511301361.23</v>
      </c>
      <c r="H77">
        <v>59790527.608000703</v>
      </c>
      <c r="I77">
        <v>1560748902.89201</v>
      </c>
      <c r="J77">
        <v>66650431.938759699</v>
      </c>
      <c r="K77">
        <v>60659611.652339198</v>
      </c>
      <c r="L77">
        <v>1.8453465710255299</v>
      </c>
      <c r="M77">
        <v>8652140.9758016206</v>
      </c>
      <c r="N77">
        <v>4.0460498050502496</v>
      </c>
      <c r="O77">
        <v>36124.731509821497</v>
      </c>
      <c r="P77">
        <v>11.5170979001714</v>
      </c>
      <c r="Q77">
        <v>37.2290839760281</v>
      </c>
      <c r="R77">
        <v>4.81068684651102</v>
      </c>
      <c r="S77">
        <v>0</v>
      </c>
      <c r="T77">
        <v>0.127334674292987</v>
      </c>
      <c r="U77">
        <v>0.37147653052958002</v>
      </c>
      <c r="V77">
        <v>0</v>
      </c>
      <c r="W77">
        <v>0.25610134246851102</v>
      </c>
      <c r="X77">
        <v>0</v>
      </c>
      <c r="Y77">
        <v>450611.71765932802</v>
      </c>
      <c r="Z77">
        <v>2802104.4442981598</v>
      </c>
      <c r="AA77">
        <v>5577468.1126436498</v>
      </c>
      <c r="AB77">
        <v>54699000.127516598</v>
      </c>
      <c r="AC77">
        <v>5776350.4921310898</v>
      </c>
      <c r="AD77">
        <v>2526948.3497488801</v>
      </c>
      <c r="AE77">
        <v>-7469385.7042253204</v>
      </c>
      <c r="AF77">
        <v>724437.93854694394</v>
      </c>
      <c r="AG77">
        <v>0</v>
      </c>
      <c r="AH77">
        <v>-1813765.5378453401</v>
      </c>
      <c r="AI77">
        <v>5140.0242871765604</v>
      </c>
      <c r="AJ77">
        <v>0</v>
      </c>
      <c r="AK77">
        <v>0</v>
      </c>
      <c r="AL77">
        <v>0</v>
      </c>
      <c r="AM77">
        <v>63278909.964761101</v>
      </c>
      <c r="AN77">
        <v>63517768.704520002</v>
      </c>
      <c r="AO77">
        <v>-3727241.0965193198</v>
      </c>
      <c r="AP77">
        <v>0</v>
      </c>
      <c r="AQ77">
        <v>59790527.608000703</v>
      </c>
    </row>
    <row r="78" spans="1:43" x14ac:dyDescent="0.25">
      <c r="A78">
        <v>1</v>
      </c>
      <c r="B78">
        <v>1</v>
      </c>
      <c r="C78">
        <v>2012</v>
      </c>
      <c r="D78">
        <v>160</v>
      </c>
      <c r="E78">
        <v>1257928197.22699</v>
      </c>
      <c r="F78">
        <v>1511301361.23</v>
      </c>
      <c r="G78">
        <v>1528025615.5</v>
      </c>
      <c r="H78">
        <v>16724254.2699995</v>
      </c>
      <c r="I78">
        <v>1574680201.5854499</v>
      </c>
      <c r="J78">
        <v>13931298.6934404</v>
      </c>
      <c r="K78">
        <v>62027441.152067497</v>
      </c>
      <c r="L78">
        <v>1.8887306695902899</v>
      </c>
      <c r="M78">
        <v>8742449.9561320394</v>
      </c>
      <c r="N78">
        <v>4.07257961420801</v>
      </c>
      <c r="O78">
        <v>35707.256419658697</v>
      </c>
      <c r="P78">
        <v>11.423983390212699</v>
      </c>
      <c r="Q78">
        <v>37.092800198782399</v>
      </c>
      <c r="R78">
        <v>4.8651370568718804</v>
      </c>
      <c r="S78">
        <v>0</v>
      </c>
      <c r="T78">
        <v>0.64852070054533595</v>
      </c>
      <c r="U78">
        <v>0.37843662949825102</v>
      </c>
      <c r="V78">
        <v>0</v>
      </c>
      <c r="W78">
        <v>0.263666567980128</v>
      </c>
      <c r="X78">
        <v>0</v>
      </c>
      <c r="Y78">
        <v>21771290.1693349</v>
      </c>
      <c r="Z78">
        <v>-9196421.36087716</v>
      </c>
      <c r="AA78">
        <v>7001227.3510425603</v>
      </c>
      <c r="AB78">
        <v>1644760.0074253399</v>
      </c>
      <c r="AC78">
        <v>3586827.9499162999</v>
      </c>
      <c r="AD78">
        <v>-952295.60201588995</v>
      </c>
      <c r="AE78">
        <v>-3311.5816023913198</v>
      </c>
      <c r="AF78">
        <v>-1048919.36368082</v>
      </c>
      <c r="AG78">
        <v>0</v>
      </c>
      <c r="AH78">
        <v>-7701131.40333304</v>
      </c>
      <c r="AI78">
        <v>233.63713250081801</v>
      </c>
      <c r="AJ78">
        <v>0</v>
      </c>
      <c r="AK78">
        <v>197576.62580653001</v>
      </c>
      <c r="AL78">
        <v>0</v>
      </c>
      <c r="AM78">
        <v>15102259.8033423</v>
      </c>
      <c r="AN78">
        <v>14894912.6271048</v>
      </c>
      <c r="AO78">
        <v>1829341.6428946401</v>
      </c>
      <c r="AP78">
        <v>0</v>
      </c>
      <c r="AQ78">
        <v>16724254.2699995</v>
      </c>
    </row>
    <row r="79" spans="1:43" x14ac:dyDescent="0.25">
      <c r="A79">
        <v>1</v>
      </c>
      <c r="B79">
        <v>1</v>
      </c>
      <c r="C79">
        <v>2013</v>
      </c>
      <c r="D79">
        <v>160</v>
      </c>
      <c r="E79">
        <v>1257928197.22699</v>
      </c>
      <c r="F79">
        <v>1528025615.5</v>
      </c>
      <c r="G79">
        <v>1528442156.7</v>
      </c>
      <c r="H79">
        <v>416541.20000042702</v>
      </c>
      <c r="I79">
        <v>1549769922.83021</v>
      </c>
      <c r="J79">
        <v>-24910278.755238701</v>
      </c>
      <c r="K79">
        <v>63688841.954673797</v>
      </c>
      <c r="L79">
        <v>2.02341853345869</v>
      </c>
      <c r="M79">
        <v>8855667.2851862796</v>
      </c>
      <c r="N79">
        <v>3.9168497014098</v>
      </c>
      <c r="O79">
        <v>35976.370004504803</v>
      </c>
      <c r="P79">
        <v>11.121563902216501</v>
      </c>
      <c r="Q79">
        <v>37.175894893478699</v>
      </c>
      <c r="R79">
        <v>4.8495393652482903</v>
      </c>
      <c r="S79">
        <v>0</v>
      </c>
      <c r="T79">
        <v>1.5725122501455799</v>
      </c>
      <c r="U79">
        <v>0.37368790811347502</v>
      </c>
      <c r="V79">
        <v>0</v>
      </c>
      <c r="W79">
        <v>0.263666567980128</v>
      </c>
      <c r="X79">
        <v>0</v>
      </c>
      <c r="Y79">
        <v>26244700.580044899</v>
      </c>
      <c r="Z79">
        <v>-23932528.042079099</v>
      </c>
      <c r="AA79">
        <v>6159585.2908982104</v>
      </c>
      <c r="AB79">
        <v>-10856001.3487377</v>
      </c>
      <c r="AC79">
        <v>-3849858.6225773902</v>
      </c>
      <c r="AD79">
        <v>-3054956.5064564398</v>
      </c>
      <c r="AE79">
        <v>-169278.37175186799</v>
      </c>
      <c r="AF79">
        <v>135503.32054425799</v>
      </c>
      <c r="AG79">
        <v>0</v>
      </c>
      <c r="AH79">
        <v>-13722366.6041201</v>
      </c>
      <c r="AI79">
        <v>0</v>
      </c>
      <c r="AJ79">
        <v>0</v>
      </c>
      <c r="AK79">
        <v>0</v>
      </c>
      <c r="AL79">
        <v>0</v>
      </c>
      <c r="AM79">
        <v>-23045200.304235399</v>
      </c>
      <c r="AN79">
        <v>-23052806.820774801</v>
      </c>
      <c r="AO79">
        <v>23469348.020775199</v>
      </c>
      <c r="AP79">
        <v>0</v>
      </c>
      <c r="AQ79">
        <v>416541.20000042702</v>
      </c>
    </row>
    <row r="80" spans="1:43" x14ac:dyDescent="0.25">
      <c r="A80">
        <v>1</v>
      </c>
      <c r="B80">
        <v>1</v>
      </c>
      <c r="C80">
        <v>2014</v>
      </c>
      <c r="D80">
        <v>170</v>
      </c>
      <c r="E80">
        <v>1284275432.3969901</v>
      </c>
      <c r="F80">
        <v>1528442156.7</v>
      </c>
      <c r="G80">
        <v>1599496854.3099999</v>
      </c>
      <c r="H80">
        <v>44707462.440000199</v>
      </c>
      <c r="I80">
        <v>1599974026.6302099</v>
      </c>
      <c r="J80">
        <v>20657812.234628402</v>
      </c>
      <c r="K80">
        <v>65331472.421926901</v>
      </c>
      <c r="L80">
        <v>1.9992949616223901</v>
      </c>
      <c r="M80">
        <v>8942348.5544542503</v>
      </c>
      <c r="N80">
        <v>3.7063532740255898</v>
      </c>
      <c r="O80">
        <v>36066.009593771298</v>
      </c>
      <c r="P80">
        <v>11.080356341216699</v>
      </c>
      <c r="Q80">
        <v>37.285252001691198</v>
      </c>
      <c r="R80">
        <v>5.1254245480639504</v>
      </c>
      <c r="S80">
        <v>0</v>
      </c>
      <c r="T80">
        <v>2.5071199953379302</v>
      </c>
      <c r="U80">
        <v>0.62360003196841896</v>
      </c>
      <c r="V80">
        <v>0</v>
      </c>
      <c r="W80">
        <v>0.56468829992486302</v>
      </c>
      <c r="X80">
        <v>0</v>
      </c>
      <c r="Y80">
        <v>47803601.0793036</v>
      </c>
      <c r="Z80">
        <v>2374338.7595277</v>
      </c>
      <c r="AA80">
        <v>7179503.1208848199</v>
      </c>
      <c r="AB80">
        <v>-15293443.903181501</v>
      </c>
      <c r="AC80">
        <v>-1679083.4831962399</v>
      </c>
      <c r="AD80">
        <v>-308670.21731644799</v>
      </c>
      <c r="AE80">
        <v>267563.17904823902</v>
      </c>
      <c r="AF80">
        <v>-5749256.9284813805</v>
      </c>
      <c r="AG80">
        <v>0</v>
      </c>
      <c r="AH80">
        <v>-14036466.9577938</v>
      </c>
      <c r="AI80">
        <v>8390.8014337351706</v>
      </c>
      <c r="AJ80">
        <v>0</v>
      </c>
      <c r="AK80">
        <v>7095730.96256088</v>
      </c>
      <c r="AL80">
        <v>0</v>
      </c>
      <c r="AM80">
        <v>20566475.450228602</v>
      </c>
      <c r="AN80">
        <v>20153731.3695588</v>
      </c>
      <c r="AO80">
        <v>24553731.070441399</v>
      </c>
      <c r="AP80">
        <v>26347235.169999901</v>
      </c>
      <c r="AQ80">
        <v>71054697.610000193</v>
      </c>
    </row>
    <row r="81" spans="1:43" x14ac:dyDescent="0.25">
      <c r="A81">
        <v>1</v>
      </c>
      <c r="B81">
        <v>1</v>
      </c>
      <c r="C81">
        <v>2015</v>
      </c>
      <c r="D81">
        <v>170</v>
      </c>
      <c r="E81">
        <v>1284275432.3969901</v>
      </c>
      <c r="F81">
        <v>1599496854.3099999</v>
      </c>
      <c r="G81">
        <v>1585656035.3</v>
      </c>
      <c r="H81">
        <v>-13840819.010001</v>
      </c>
      <c r="I81">
        <v>1500307304.42099</v>
      </c>
      <c r="J81">
        <v>-99666722.209216103</v>
      </c>
      <c r="K81">
        <v>65057206.843937002</v>
      </c>
      <c r="L81">
        <v>2.1314579573790602</v>
      </c>
      <c r="M81">
        <v>8932476.0175988209</v>
      </c>
      <c r="N81">
        <v>2.7196356655758098</v>
      </c>
      <c r="O81">
        <v>37084.843779306597</v>
      </c>
      <c r="P81">
        <v>11.0009231456275</v>
      </c>
      <c r="Q81">
        <v>37.723274690026102</v>
      </c>
      <c r="R81">
        <v>5.1781539801420298</v>
      </c>
      <c r="S81">
        <v>0</v>
      </c>
      <c r="T81">
        <v>3.4954863581159601</v>
      </c>
      <c r="U81">
        <v>0.94670307003087195</v>
      </c>
      <c r="V81">
        <v>0</v>
      </c>
      <c r="W81">
        <v>0.96800174220683799</v>
      </c>
      <c r="X81">
        <v>0</v>
      </c>
      <c r="Y81">
        <v>26418945.6747454</v>
      </c>
      <c r="Z81">
        <v>-24119510.1162696</v>
      </c>
      <c r="AA81">
        <v>6969086.7081745202</v>
      </c>
      <c r="AB81">
        <v>-84212694.8479276</v>
      </c>
      <c r="AC81">
        <v>-11713889.3317679</v>
      </c>
      <c r="AD81">
        <v>165250.38260240501</v>
      </c>
      <c r="AE81">
        <v>837741.41317988804</v>
      </c>
      <c r="AF81">
        <v>-244908.75238621901</v>
      </c>
      <c r="AG81">
        <v>0</v>
      </c>
      <c r="AH81">
        <v>-15696310.1967221</v>
      </c>
      <c r="AI81">
        <v>11141.536938412701</v>
      </c>
      <c r="AJ81">
        <v>0</v>
      </c>
      <c r="AK81">
        <v>9421906.7449935991</v>
      </c>
      <c r="AL81">
        <v>0</v>
      </c>
      <c r="AM81">
        <v>-101585147.529433</v>
      </c>
      <c r="AN81">
        <v>-100896993.263285</v>
      </c>
      <c r="AO81">
        <v>87056174.253284603</v>
      </c>
      <c r="AP81">
        <v>0</v>
      </c>
      <c r="AQ81">
        <v>-13840819.010001</v>
      </c>
    </row>
    <row r="82" spans="1:43" x14ac:dyDescent="0.25">
      <c r="A82">
        <v>1</v>
      </c>
      <c r="B82">
        <v>1</v>
      </c>
      <c r="C82">
        <v>2016</v>
      </c>
      <c r="D82">
        <v>170</v>
      </c>
      <c r="E82">
        <v>1284275432.3969901</v>
      </c>
      <c r="F82">
        <v>1585656035.3</v>
      </c>
      <c r="G82">
        <v>1548193920.07499</v>
      </c>
      <c r="H82">
        <v>-37462115.225000203</v>
      </c>
      <c r="I82">
        <v>1456064038.4635799</v>
      </c>
      <c r="J82">
        <v>-44243265.957415998</v>
      </c>
      <c r="K82">
        <v>65360129.364882097</v>
      </c>
      <c r="L82">
        <v>2.17438537378922</v>
      </c>
      <c r="M82">
        <v>9020522.1910464205</v>
      </c>
      <c r="N82">
        <v>2.4193390062973199</v>
      </c>
      <c r="O82">
        <v>37813.802308960097</v>
      </c>
      <c r="P82">
        <v>10.855374060765</v>
      </c>
      <c r="Q82">
        <v>38.052315242613801</v>
      </c>
      <c r="R82">
        <v>5.7103499473735999</v>
      </c>
      <c r="S82">
        <v>0</v>
      </c>
      <c r="T82">
        <v>4.4905645878002902</v>
      </c>
      <c r="U82">
        <v>0.99304763746702795</v>
      </c>
      <c r="V82">
        <v>0</v>
      </c>
      <c r="W82">
        <v>0.99322906626782903</v>
      </c>
      <c r="X82">
        <v>0</v>
      </c>
      <c r="Y82">
        <v>23140034.718164299</v>
      </c>
      <c r="Z82">
        <v>-8994776.0166349206</v>
      </c>
      <c r="AA82">
        <v>5284178.2596993595</v>
      </c>
      <c r="AB82">
        <v>-29894639.505732998</v>
      </c>
      <c r="AC82">
        <v>-8670492.0273243897</v>
      </c>
      <c r="AD82">
        <v>-897807.21915837401</v>
      </c>
      <c r="AE82">
        <v>1247185.5327129301</v>
      </c>
      <c r="AF82">
        <v>-11612595.185015799</v>
      </c>
      <c r="AG82">
        <v>0</v>
      </c>
      <c r="AH82">
        <v>-15560486.3668894</v>
      </c>
      <c r="AI82">
        <v>1536.2133308785001</v>
      </c>
      <c r="AJ82">
        <v>0</v>
      </c>
      <c r="AK82">
        <v>781587.93885293102</v>
      </c>
      <c r="AL82">
        <v>0</v>
      </c>
      <c r="AM82">
        <v>-45957861.596848503</v>
      </c>
      <c r="AN82">
        <v>-46120475.9555353</v>
      </c>
      <c r="AO82">
        <v>8658360.7305350807</v>
      </c>
      <c r="AP82">
        <v>0</v>
      </c>
      <c r="AQ82">
        <v>-37462115.225000203</v>
      </c>
    </row>
    <row r="83" spans="1:43" x14ac:dyDescent="0.25">
      <c r="A83">
        <v>1</v>
      </c>
      <c r="B83">
        <v>1</v>
      </c>
      <c r="C83">
        <v>2017</v>
      </c>
      <c r="D83">
        <v>170</v>
      </c>
      <c r="E83">
        <v>1284275432.3969901</v>
      </c>
      <c r="F83">
        <v>1548193920.07499</v>
      </c>
      <c r="G83">
        <v>1510838191.5319901</v>
      </c>
      <c r="H83">
        <v>-37355728.542999998</v>
      </c>
      <c r="I83">
        <v>1490321798.0917001</v>
      </c>
      <c r="J83">
        <v>34257759.628124297</v>
      </c>
      <c r="K83">
        <v>66881503.293943003</v>
      </c>
      <c r="L83">
        <v>2.1320858387781101</v>
      </c>
      <c r="M83">
        <v>9089749.88774167</v>
      </c>
      <c r="N83">
        <v>2.6356059473244602</v>
      </c>
      <c r="O83">
        <v>38493.9497296298</v>
      </c>
      <c r="P83">
        <v>10.691631705429501</v>
      </c>
      <c r="Q83">
        <v>37.942972423518803</v>
      </c>
      <c r="R83">
        <v>5.8619304886350099</v>
      </c>
      <c r="S83">
        <v>0</v>
      </c>
      <c r="T83">
        <v>5.4754634625256298</v>
      </c>
      <c r="U83">
        <v>0.99359061801216697</v>
      </c>
      <c r="V83">
        <v>0</v>
      </c>
      <c r="W83">
        <v>0.99322906626782903</v>
      </c>
      <c r="X83">
        <v>0</v>
      </c>
      <c r="Y83">
        <v>29603318.0294149</v>
      </c>
      <c r="Z83">
        <v>5466191.4812772702</v>
      </c>
      <c r="AA83">
        <v>6367272.2845898699</v>
      </c>
      <c r="AB83">
        <v>21637907.997310299</v>
      </c>
      <c r="AC83">
        <v>-7967446.6057385197</v>
      </c>
      <c r="AD83">
        <v>-1492534.7945487001</v>
      </c>
      <c r="AE83">
        <v>378937.77781168302</v>
      </c>
      <c r="AF83">
        <v>-3113139.63081295</v>
      </c>
      <c r="AG83">
        <v>0</v>
      </c>
      <c r="AH83">
        <v>-15192860.147674</v>
      </c>
      <c r="AI83">
        <v>0</v>
      </c>
      <c r="AJ83">
        <v>0</v>
      </c>
      <c r="AK83">
        <v>0</v>
      </c>
      <c r="AL83">
        <v>0</v>
      </c>
      <c r="AM83">
        <v>35687646.391629897</v>
      </c>
      <c r="AN83">
        <v>35586886.845014699</v>
      </c>
      <c r="AO83">
        <v>-72942615.388014793</v>
      </c>
      <c r="AP83">
        <v>0</v>
      </c>
      <c r="AQ83">
        <v>-37355728.542999998</v>
      </c>
    </row>
    <row r="84" spans="1:43" x14ac:dyDescent="0.25">
      <c r="A84">
        <v>1</v>
      </c>
      <c r="B84">
        <v>1</v>
      </c>
      <c r="C84">
        <v>2018</v>
      </c>
      <c r="D84">
        <v>170</v>
      </c>
      <c r="E84">
        <v>1284275432.3969901</v>
      </c>
      <c r="F84">
        <v>1510838191.5319901</v>
      </c>
      <c r="G84">
        <v>1483144813.8280001</v>
      </c>
      <c r="H84">
        <v>-27693377.703999501</v>
      </c>
      <c r="I84">
        <v>1466105947.7529399</v>
      </c>
      <c r="J84">
        <v>-24215850.3387646</v>
      </c>
      <c r="K84">
        <v>67281869.411406696</v>
      </c>
      <c r="L84">
        <v>2.1234660514154702</v>
      </c>
      <c r="M84">
        <v>9163824.1818603799</v>
      </c>
      <c r="N84">
        <v>2.9074199515158701</v>
      </c>
      <c r="O84">
        <v>39401.747177395599</v>
      </c>
      <c r="P84">
        <v>10.5117300310269</v>
      </c>
      <c r="Q84">
        <v>37.978054116380498</v>
      </c>
      <c r="R84">
        <v>6.11354174638159</v>
      </c>
      <c r="S84">
        <v>0</v>
      </c>
      <c r="T84">
        <v>6.4722961877343304</v>
      </c>
      <c r="U84">
        <v>1</v>
      </c>
      <c r="V84">
        <v>0.672227880738272</v>
      </c>
      <c r="W84">
        <v>1</v>
      </c>
      <c r="X84">
        <v>0.59587869958059203</v>
      </c>
      <c r="Y84">
        <v>8854635.7614759896</v>
      </c>
      <c r="Z84">
        <v>2007416.64763513</v>
      </c>
      <c r="AA84">
        <v>5681704.8091572504</v>
      </c>
      <c r="AB84">
        <v>24954918.502085</v>
      </c>
      <c r="AC84">
        <v>-8662866.92713717</v>
      </c>
      <c r="AD84">
        <v>-1277983.4092167199</v>
      </c>
      <c r="AE84">
        <v>554845.31708200602</v>
      </c>
      <c r="AF84">
        <v>-5070346.7128886003</v>
      </c>
      <c r="AG84">
        <v>0</v>
      </c>
      <c r="AH84">
        <v>-14826277.930737801</v>
      </c>
      <c r="AI84">
        <v>187.473127810401</v>
      </c>
      <c r="AJ84">
        <v>-36833383.422892399</v>
      </c>
      <c r="AK84">
        <v>158537.76163789199</v>
      </c>
      <c r="AL84">
        <v>-62067345.017925002</v>
      </c>
      <c r="AM84">
        <v>-24617149.892309401</v>
      </c>
      <c r="AN84">
        <v>-25128826.7828223</v>
      </c>
      <c r="AO84">
        <v>-2564550.9211772298</v>
      </c>
      <c r="AP84">
        <v>0</v>
      </c>
      <c r="AQ84">
        <v>-27693377.703999501</v>
      </c>
    </row>
    <row r="85" spans="1:43" x14ac:dyDescent="0.25">
      <c r="A85">
        <v>2</v>
      </c>
      <c r="B85">
        <v>1</v>
      </c>
      <c r="C85">
        <v>2002</v>
      </c>
      <c r="D85">
        <v>109</v>
      </c>
      <c r="E85">
        <v>38197016.026399903</v>
      </c>
      <c r="F85">
        <v>0</v>
      </c>
      <c r="G85">
        <v>38197016.026399903</v>
      </c>
      <c r="H85">
        <v>0</v>
      </c>
      <c r="I85">
        <v>34536894.236580901</v>
      </c>
      <c r="J85">
        <v>0</v>
      </c>
      <c r="W85">
        <v>0.315237150933454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38197016.026399903</v>
      </c>
      <c r="AQ85">
        <v>38197016.026399903</v>
      </c>
    </row>
    <row r="86" spans="1:43" x14ac:dyDescent="0.25">
      <c r="A86">
        <v>2</v>
      </c>
      <c r="B86">
        <v>1</v>
      </c>
      <c r="C86">
        <v>2003</v>
      </c>
      <c r="D86">
        <v>131</v>
      </c>
      <c r="E86">
        <v>47866616.026399903</v>
      </c>
      <c r="F86">
        <v>38197016.026399903</v>
      </c>
      <c r="G86">
        <v>47137743.312599897</v>
      </c>
      <c r="H86">
        <v>-728872.71380000899</v>
      </c>
      <c r="I86">
        <v>44010786.563698202</v>
      </c>
      <c r="J86">
        <v>990355.12529937504</v>
      </c>
      <c r="K86">
        <v>3277833.3760513701</v>
      </c>
      <c r="L86">
        <v>0.94956487326535399</v>
      </c>
      <c r="M86">
        <v>2785585.8377948301</v>
      </c>
      <c r="N86">
        <v>2.1637561443202902</v>
      </c>
      <c r="O86">
        <v>34544.388698738599</v>
      </c>
      <c r="P86">
        <v>8.1673536725564606</v>
      </c>
      <c r="Q86">
        <v>32.721734938219001</v>
      </c>
      <c r="R86">
        <v>3.2820571716165898</v>
      </c>
      <c r="S86">
        <v>0</v>
      </c>
      <c r="T86">
        <v>0</v>
      </c>
      <c r="U86">
        <v>0.39121613556597901</v>
      </c>
      <c r="V86">
        <v>0</v>
      </c>
      <c r="W86">
        <v>0.31220773642698901</v>
      </c>
      <c r="X86">
        <v>0</v>
      </c>
      <c r="Y86">
        <v>159788.76275012299</v>
      </c>
      <c r="Z86">
        <v>104301.645886599</v>
      </c>
      <c r="AA86">
        <v>234121.233627865</v>
      </c>
      <c r="AB86">
        <v>687545.64071017795</v>
      </c>
      <c r="AC86">
        <v>230259.11405805801</v>
      </c>
      <c r="AD86">
        <v>4893.9828926666896</v>
      </c>
      <c r="AE86">
        <v>-344258.80433804198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1076651.5755874501</v>
      </c>
      <c r="AN86">
        <v>1071689.9175529999</v>
      </c>
      <c r="AO86">
        <v>-1800562.63135301</v>
      </c>
      <c r="AP86">
        <v>9669599.9999999795</v>
      </c>
      <c r="AQ86">
        <v>8940727.2861999702</v>
      </c>
    </row>
    <row r="87" spans="1:43" x14ac:dyDescent="0.25">
      <c r="A87">
        <v>2</v>
      </c>
      <c r="B87">
        <v>1</v>
      </c>
      <c r="C87">
        <v>2004</v>
      </c>
      <c r="D87">
        <v>131</v>
      </c>
      <c r="E87">
        <v>47866616.026399903</v>
      </c>
      <c r="F87">
        <v>47137743.312599897</v>
      </c>
      <c r="G87">
        <v>51857065.175399899</v>
      </c>
      <c r="H87">
        <v>4719321.8628000198</v>
      </c>
      <c r="I87">
        <v>46499530.689716898</v>
      </c>
      <c r="J87">
        <v>2488744.1260186699</v>
      </c>
      <c r="K87">
        <v>2993976.78988194</v>
      </c>
      <c r="L87">
        <v>0.87844683364682696</v>
      </c>
      <c r="M87">
        <v>2817647.4385665399</v>
      </c>
      <c r="N87">
        <v>2.5384134049420299</v>
      </c>
      <c r="O87">
        <v>33876.878519908802</v>
      </c>
      <c r="P87">
        <v>7.66493338337055</v>
      </c>
      <c r="Q87">
        <v>35.408934546307499</v>
      </c>
      <c r="R87">
        <v>3.59107005293468</v>
      </c>
      <c r="S87">
        <v>0</v>
      </c>
      <c r="T87">
        <v>0</v>
      </c>
      <c r="U87">
        <v>0.31000815849607899</v>
      </c>
      <c r="V87">
        <v>0</v>
      </c>
      <c r="W87">
        <v>0.31220773642698901</v>
      </c>
      <c r="X87">
        <v>0</v>
      </c>
      <c r="Y87">
        <v>1175493.00820813</v>
      </c>
      <c r="Z87">
        <v>627243.96849798202</v>
      </c>
      <c r="AA87">
        <v>338128.30971601099</v>
      </c>
      <c r="AB87">
        <v>985114.366554457</v>
      </c>
      <c r="AC87">
        <v>337439.36581493798</v>
      </c>
      <c r="AD87">
        <v>13901.1736693114</v>
      </c>
      <c r="AE87">
        <v>-440968.76007188298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3036351.4323889501</v>
      </c>
      <c r="AN87">
        <v>3061789.58795533</v>
      </c>
      <c r="AO87">
        <v>1657532.27484468</v>
      </c>
      <c r="AP87">
        <v>0</v>
      </c>
      <c r="AQ87">
        <v>4719321.8628000198</v>
      </c>
    </row>
    <row r="88" spans="1:43" x14ac:dyDescent="0.25">
      <c r="A88">
        <v>2</v>
      </c>
      <c r="B88">
        <v>1</v>
      </c>
      <c r="C88">
        <v>2005</v>
      </c>
      <c r="D88">
        <v>131</v>
      </c>
      <c r="E88">
        <v>47866616.026399903</v>
      </c>
      <c r="F88">
        <v>51857065.175399899</v>
      </c>
      <c r="G88">
        <v>58175136.232999898</v>
      </c>
      <c r="H88">
        <v>6318071.0575999701</v>
      </c>
      <c r="I88">
        <v>50750175.191069297</v>
      </c>
      <c r="J88">
        <v>4250644.5013523297</v>
      </c>
      <c r="K88">
        <v>3169791.7618066799</v>
      </c>
      <c r="L88">
        <v>0.837741658768834</v>
      </c>
      <c r="M88">
        <v>2853136.50794501</v>
      </c>
      <c r="N88">
        <v>3.0011753040005802</v>
      </c>
      <c r="O88">
        <v>33120.884477797197</v>
      </c>
      <c r="P88">
        <v>7.5532431600726904</v>
      </c>
      <c r="Q88">
        <v>35.233114614049498</v>
      </c>
      <c r="R88">
        <v>3.6546050098782499</v>
      </c>
      <c r="S88">
        <v>0</v>
      </c>
      <c r="T88">
        <v>0</v>
      </c>
      <c r="U88">
        <v>0.28848730543078999</v>
      </c>
      <c r="V88">
        <v>0</v>
      </c>
      <c r="W88">
        <v>0.31220773642698901</v>
      </c>
      <c r="X88">
        <v>0</v>
      </c>
      <c r="Y88">
        <v>2464606.8483456601</v>
      </c>
      <c r="Z88">
        <v>351614.96104872797</v>
      </c>
      <c r="AA88">
        <v>430122.88015971199</v>
      </c>
      <c r="AB88">
        <v>1445642.26414649</v>
      </c>
      <c r="AC88">
        <v>321041.35173251398</v>
      </c>
      <c r="AD88">
        <v>7457.1836609894399</v>
      </c>
      <c r="AE88">
        <v>-453262.69696745201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4567222.79212665</v>
      </c>
      <c r="AN88">
        <v>4667769.5662048804</v>
      </c>
      <c r="AO88">
        <v>1650301.49139508</v>
      </c>
      <c r="AP88">
        <v>0</v>
      </c>
      <c r="AQ88">
        <v>6318071.0575999701</v>
      </c>
    </row>
    <row r="89" spans="1:43" x14ac:dyDescent="0.25">
      <c r="A89">
        <v>2</v>
      </c>
      <c r="B89">
        <v>1</v>
      </c>
      <c r="C89">
        <v>2006</v>
      </c>
      <c r="D89">
        <v>131</v>
      </c>
      <c r="E89">
        <v>47866616.026399903</v>
      </c>
      <c r="F89">
        <v>58175136.232999898</v>
      </c>
      <c r="G89">
        <v>63899477.717999898</v>
      </c>
      <c r="H89">
        <v>5724341.4849999901</v>
      </c>
      <c r="I89">
        <v>55103598.5921892</v>
      </c>
      <c r="J89">
        <v>4353423.4011199297</v>
      </c>
      <c r="K89">
        <v>3416713.6723116599</v>
      </c>
      <c r="L89">
        <v>0.81736323085253304</v>
      </c>
      <c r="M89">
        <v>2925808.79675481</v>
      </c>
      <c r="N89">
        <v>3.28430605984112</v>
      </c>
      <c r="O89">
        <v>31802.2718082887</v>
      </c>
      <c r="P89">
        <v>7.6851133281382999</v>
      </c>
      <c r="Q89">
        <v>33.954151634314897</v>
      </c>
      <c r="R89">
        <v>3.7149398235514002</v>
      </c>
      <c r="S89">
        <v>0</v>
      </c>
      <c r="T89">
        <v>0</v>
      </c>
      <c r="U89">
        <v>0.27680631353408602</v>
      </c>
      <c r="V89">
        <v>0</v>
      </c>
      <c r="W89">
        <v>0.30787799941444299</v>
      </c>
      <c r="X89">
        <v>0</v>
      </c>
      <c r="Y89">
        <v>3103607.37222829</v>
      </c>
      <c r="Z89">
        <v>288645.24101661798</v>
      </c>
      <c r="AA89">
        <v>557994.71238955006</v>
      </c>
      <c r="AB89">
        <v>924354.24476110097</v>
      </c>
      <c r="AC89">
        <v>605336.50701314094</v>
      </c>
      <c r="AD89">
        <v>39220.0407472066</v>
      </c>
      <c r="AE89">
        <v>-547838.12641370099</v>
      </c>
      <c r="AF89">
        <v>-54984.2837816631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4916335.7079605404</v>
      </c>
      <c r="AN89">
        <v>5018043.6981472699</v>
      </c>
      <c r="AO89">
        <v>706297.78685271495</v>
      </c>
      <c r="AP89">
        <v>0</v>
      </c>
      <c r="AQ89">
        <v>5724341.4849999901</v>
      </c>
    </row>
    <row r="90" spans="1:43" x14ac:dyDescent="0.25">
      <c r="A90">
        <v>2</v>
      </c>
      <c r="B90">
        <v>1</v>
      </c>
      <c r="C90">
        <v>2007</v>
      </c>
      <c r="D90">
        <v>153</v>
      </c>
      <c r="E90">
        <v>48618902.026399903</v>
      </c>
      <c r="F90">
        <v>63899477.717999898</v>
      </c>
      <c r="G90">
        <v>68524730.954400003</v>
      </c>
      <c r="H90">
        <v>3872967.2364001102</v>
      </c>
      <c r="I90">
        <v>58421671.002076603</v>
      </c>
      <c r="J90">
        <v>2944079.89691051</v>
      </c>
      <c r="K90">
        <v>3898519.0732153198</v>
      </c>
      <c r="L90">
        <v>0.87746882591679098</v>
      </c>
      <c r="M90">
        <v>2947695.7473591701</v>
      </c>
      <c r="N90">
        <v>3.4852123895372999</v>
      </c>
      <c r="O90">
        <v>32340.6056231525</v>
      </c>
      <c r="P90">
        <v>7.3976181158226098</v>
      </c>
      <c r="Q90">
        <v>33.159220725635798</v>
      </c>
      <c r="R90">
        <v>4.0584511438431896</v>
      </c>
      <c r="S90">
        <v>0</v>
      </c>
      <c r="T90">
        <v>0</v>
      </c>
      <c r="U90">
        <v>0.29274957586594602</v>
      </c>
      <c r="V90">
        <v>0</v>
      </c>
      <c r="W90">
        <v>0.29875432004875102</v>
      </c>
      <c r="X90">
        <v>0</v>
      </c>
      <c r="Y90">
        <v>4381166.3232470099</v>
      </c>
      <c r="Z90">
        <v>-895816.36538150301</v>
      </c>
      <c r="AA90">
        <v>178582.70687078801</v>
      </c>
      <c r="AB90">
        <v>690707.07767895597</v>
      </c>
      <c r="AC90">
        <v>-279555.70239437401</v>
      </c>
      <c r="AD90">
        <v>-96536.019035245496</v>
      </c>
      <c r="AE90">
        <v>-246435.55322459101</v>
      </c>
      <c r="AF90">
        <v>-319441.88637285802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3412670.5813881801</v>
      </c>
      <c r="AN90">
        <v>3431581.5234334199</v>
      </c>
      <c r="AO90">
        <v>441385.71296669502</v>
      </c>
      <c r="AP90">
        <v>752285.99999999895</v>
      </c>
      <c r="AQ90">
        <v>4625253.2364001097</v>
      </c>
    </row>
    <row r="91" spans="1:43" x14ac:dyDescent="0.25">
      <c r="A91">
        <v>2</v>
      </c>
      <c r="B91">
        <v>1</v>
      </c>
      <c r="C91">
        <v>2008</v>
      </c>
      <c r="D91">
        <v>177</v>
      </c>
      <c r="E91">
        <v>53105540.619399898</v>
      </c>
      <c r="F91">
        <v>68524730.954400003</v>
      </c>
      <c r="G91">
        <v>78897639.362200007</v>
      </c>
      <c r="H91">
        <v>5886269.8147999197</v>
      </c>
      <c r="I91">
        <v>68579786.1187554</v>
      </c>
      <c r="J91">
        <v>6613521.8451197799</v>
      </c>
      <c r="K91">
        <v>4531843.8580332296</v>
      </c>
      <c r="L91">
        <v>0.96839669898846203</v>
      </c>
      <c r="M91">
        <v>3068317.5691488502</v>
      </c>
      <c r="N91">
        <v>3.8741467737980599</v>
      </c>
      <c r="O91">
        <v>32076.904146363799</v>
      </c>
      <c r="P91">
        <v>7.5826991232247902</v>
      </c>
      <c r="Q91">
        <v>31.315039033325501</v>
      </c>
      <c r="R91">
        <v>3.99095438188801</v>
      </c>
      <c r="S91">
        <v>0</v>
      </c>
      <c r="T91">
        <v>0</v>
      </c>
      <c r="U91">
        <v>0.34665531216470502</v>
      </c>
      <c r="V91">
        <v>0</v>
      </c>
      <c r="W91">
        <v>0.274162164029568</v>
      </c>
      <c r="X91">
        <v>0</v>
      </c>
      <c r="Y91">
        <v>6817821.6968105696</v>
      </c>
      <c r="Z91">
        <v>-353693.56088196801</v>
      </c>
      <c r="AA91">
        <v>10533.2817719088</v>
      </c>
      <c r="AB91">
        <v>1308761.79492138</v>
      </c>
      <c r="AC91">
        <v>150053.96841226201</v>
      </c>
      <c r="AD91">
        <v>54477.367378428302</v>
      </c>
      <c r="AE91">
        <v>-182997.279138618</v>
      </c>
      <c r="AF91">
        <v>12840.200666417801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7817797.4699403802</v>
      </c>
      <c r="AN91">
        <v>7730400.3715162501</v>
      </c>
      <c r="AO91">
        <v>-1844130.5567163201</v>
      </c>
      <c r="AP91">
        <v>4486638.5929999901</v>
      </c>
      <c r="AQ91">
        <v>10372908.4077999</v>
      </c>
    </row>
    <row r="92" spans="1:43" x14ac:dyDescent="0.25">
      <c r="A92">
        <v>2</v>
      </c>
      <c r="B92">
        <v>1</v>
      </c>
      <c r="C92">
        <v>2009</v>
      </c>
      <c r="D92">
        <v>199</v>
      </c>
      <c r="E92">
        <v>54456627.619399898</v>
      </c>
      <c r="F92">
        <v>78897639.362200007</v>
      </c>
      <c r="G92">
        <v>70183308.629999995</v>
      </c>
      <c r="H92">
        <v>-10065417.7321999</v>
      </c>
      <c r="I92">
        <v>64352948.135084502</v>
      </c>
      <c r="J92">
        <v>-4941935.2731774598</v>
      </c>
      <c r="K92">
        <v>4146371.4295041901</v>
      </c>
      <c r="L92">
        <v>1.1376250929771701</v>
      </c>
      <c r="M92">
        <v>2919761.5103286901</v>
      </c>
      <c r="N92">
        <v>2.8207061108831701</v>
      </c>
      <c r="O92">
        <v>30900.9269862156</v>
      </c>
      <c r="P92">
        <v>7.7703650145667797</v>
      </c>
      <c r="Q92">
        <v>30.574360390149799</v>
      </c>
      <c r="R92">
        <v>4.1373019651255802</v>
      </c>
      <c r="S92">
        <v>0</v>
      </c>
      <c r="T92">
        <v>0</v>
      </c>
      <c r="U92">
        <v>0.28718662792914401</v>
      </c>
      <c r="V92">
        <v>0</v>
      </c>
      <c r="W92">
        <v>0.274162164029568</v>
      </c>
      <c r="X92">
        <v>0</v>
      </c>
      <c r="Y92">
        <v>310074.55910243298</v>
      </c>
      <c r="Z92">
        <v>-2595242.2522835801</v>
      </c>
      <c r="AA92">
        <v>-223639.31930006301</v>
      </c>
      <c r="AB92">
        <v>-4290912.7827910697</v>
      </c>
      <c r="AC92">
        <v>861223.70612919505</v>
      </c>
      <c r="AD92">
        <v>140247.19322331101</v>
      </c>
      <c r="AE92">
        <v>-236034.972358784</v>
      </c>
      <c r="AF92">
        <v>-83873.235213057706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-6118157.1034916202</v>
      </c>
      <c r="AN92">
        <v>-5968349.2092107004</v>
      </c>
      <c r="AO92">
        <v>-4097068.5229892801</v>
      </c>
      <c r="AP92">
        <v>1351087</v>
      </c>
      <c r="AQ92">
        <v>-8714330.7321999799</v>
      </c>
    </row>
    <row r="93" spans="1:43" x14ac:dyDescent="0.25">
      <c r="A93">
        <v>2</v>
      </c>
      <c r="B93">
        <v>1</v>
      </c>
      <c r="C93">
        <v>2010</v>
      </c>
      <c r="D93">
        <v>199</v>
      </c>
      <c r="E93">
        <v>54456627.619399898</v>
      </c>
      <c r="F93">
        <v>70183308.629999995</v>
      </c>
      <c r="G93">
        <v>64672544.250399902</v>
      </c>
      <c r="H93">
        <v>-5510764.3796000397</v>
      </c>
      <c r="I93">
        <v>64943050.408938497</v>
      </c>
      <c r="J93">
        <v>590102.27385397302</v>
      </c>
      <c r="K93">
        <v>3917823.2281750701</v>
      </c>
      <c r="L93">
        <v>1.1804579994299</v>
      </c>
      <c r="M93">
        <v>2845573.3385570399</v>
      </c>
      <c r="N93">
        <v>3.2976922511465698</v>
      </c>
      <c r="O93">
        <v>30124.179276287101</v>
      </c>
      <c r="P93">
        <v>7.5768097339707801</v>
      </c>
      <c r="Q93">
        <v>31.146452931850099</v>
      </c>
      <c r="R93">
        <v>4.1769113844668802</v>
      </c>
      <c r="S93">
        <v>0</v>
      </c>
      <c r="T93">
        <v>0</v>
      </c>
      <c r="U93">
        <v>0.258410701262488</v>
      </c>
      <c r="V93">
        <v>0</v>
      </c>
      <c r="W93">
        <v>0.27068377821182799</v>
      </c>
      <c r="X93">
        <v>0</v>
      </c>
      <c r="Y93">
        <v>-424095.06706837198</v>
      </c>
      <c r="Z93">
        <v>-428782.46640659397</v>
      </c>
      <c r="AA93">
        <v>86477.525095752702</v>
      </c>
      <c r="AB93">
        <v>1881499.14459265</v>
      </c>
      <c r="AC93">
        <v>516407.70575846499</v>
      </c>
      <c r="AD93">
        <v>1017.53716844396</v>
      </c>
      <c r="AE93">
        <v>-164517.228130106</v>
      </c>
      <c r="AF93">
        <v>55189.469675414402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1523196.62068565</v>
      </c>
      <c r="AN93">
        <v>1533833.4141318901</v>
      </c>
      <c r="AO93">
        <v>-7044597.7937319297</v>
      </c>
      <c r="AP93">
        <v>0</v>
      </c>
      <c r="AQ93">
        <v>-5510764.3796000397</v>
      </c>
    </row>
    <row r="94" spans="1:43" x14ac:dyDescent="0.25">
      <c r="A94">
        <v>2</v>
      </c>
      <c r="B94">
        <v>1</v>
      </c>
      <c r="C94">
        <v>2011</v>
      </c>
      <c r="D94">
        <v>199</v>
      </c>
      <c r="E94">
        <v>54456627.619399898</v>
      </c>
      <c r="F94">
        <v>64672544.250399902</v>
      </c>
      <c r="G94">
        <v>68057451.472599894</v>
      </c>
      <c r="H94">
        <v>3384907.2222000202</v>
      </c>
      <c r="I94">
        <v>72256223.801247999</v>
      </c>
      <c r="J94">
        <v>7313173.3923094403</v>
      </c>
      <c r="K94">
        <v>4161217.0107804202</v>
      </c>
      <c r="L94">
        <v>1.1933253177324701</v>
      </c>
      <c r="M94">
        <v>2802698.0431532301</v>
      </c>
      <c r="N94">
        <v>4.0111689902876799</v>
      </c>
      <c r="O94">
        <v>29477.322385387601</v>
      </c>
      <c r="P94">
        <v>8.0562630596151497</v>
      </c>
      <c r="Q94">
        <v>30.860850230441699</v>
      </c>
      <c r="R94">
        <v>4.2446428605854898</v>
      </c>
      <c r="S94">
        <v>0</v>
      </c>
      <c r="T94">
        <v>0</v>
      </c>
      <c r="U94">
        <v>0.243940812640944</v>
      </c>
      <c r="V94">
        <v>0</v>
      </c>
      <c r="W94">
        <v>0.27068377821182799</v>
      </c>
      <c r="X94">
        <v>0</v>
      </c>
      <c r="Y94">
        <v>4690420.3417956401</v>
      </c>
      <c r="Z94">
        <v>-237606.03352535001</v>
      </c>
      <c r="AA94">
        <v>146701.133097335</v>
      </c>
      <c r="AB94">
        <v>2331005.34379768</v>
      </c>
      <c r="AC94">
        <v>343634.12931393698</v>
      </c>
      <c r="AD94">
        <v>179450.153874368</v>
      </c>
      <c r="AE94">
        <v>-199697.13224460999</v>
      </c>
      <c r="AF94">
        <v>-86694.424692047003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7167213.5114169596</v>
      </c>
      <c r="AN94">
        <v>7320183.9652664904</v>
      </c>
      <c r="AO94">
        <v>-3935276.7430664701</v>
      </c>
      <c r="AP94">
        <v>0</v>
      </c>
      <c r="AQ94">
        <v>3384907.2222000202</v>
      </c>
    </row>
    <row r="95" spans="1:43" x14ac:dyDescent="0.25">
      <c r="A95">
        <v>2</v>
      </c>
      <c r="B95">
        <v>1</v>
      </c>
      <c r="C95">
        <v>2012</v>
      </c>
      <c r="D95">
        <v>288</v>
      </c>
      <c r="E95">
        <v>65930099.717399903</v>
      </c>
      <c r="F95">
        <v>68057451.472599894</v>
      </c>
      <c r="G95">
        <v>83660823.231399998</v>
      </c>
      <c r="H95">
        <v>4129899.66080005</v>
      </c>
      <c r="I95">
        <v>90124509.636549503</v>
      </c>
      <c r="J95">
        <v>5971006.4588479204</v>
      </c>
      <c r="K95">
        <v>4674021.8146237601</v>
      </c>
      <c r="L95">
        <v>1.17270548739313</v>
      </c>
      <c r="M95">
        <v>2781542.4252258502</v>
      </c>
      <c r="N95">
        <v>4.02185937234725</v>
      </c>
      <c r="O95">
        <v>29093.0067479426</v>
      </c>
      <c r="P95">
        <v>8.1793718575987597</v>
      </c>
      <c r="Q95">
        <v>30.815534687732299</v>
      </c>
      <c r="R95">
        <v>4.4981357794990098</v>
      </c>
      <c r="S95">
        <v>0</v>
      </c>
      <c r="T95">
        <v>0</v>
      </c>
      <c r="U95">
        <v>0.305979983828572</v>
      </c>
      <c r="V95">
        <v>0</v>
      </c>
      <c r="W95">
        <v>0.34173315906429802</v>
      </c>
      <c r="X95">
        <v>0</v>
      </c>
      <c r="Y95">
        <v>5417427.85391986</v>
      </c>
      <c r="Z95">
        <v>113566.358131523</v>
      </c>
      <c r="AA95">
        <v>233320.03290315499</v>
      </c>
      <c r="AB95">
        <v>55624.212617430603</v>
      </c>
      <c r="AC95">
        <v>214655.40666033799</v>
      </c>
      <c r="AD95">
        <v>25246.842021952001</v>
      </c>
      <c r="AE95">
        <v>-56477.909020766499</v>
      </c>
      <c r="AF95">
        <v>-296171.62647891499</v>
      </c>
      <c r="AG95">
        <v>0</v>
      </c>
      <c r="AH95">
        <v>0</v>
      </c>
      <c r="AI95">
        <v>93.537616547128806</v>
      </c>
      <c r="AJ95">
        <v>0</v>
      </c>
      <c r="AK95">
        <v>79100.639806483305</v>
      </c>
      <c r="AL95">
        <v>0</v>
      </c>
      <c r="AM95">
        <v>5707284.7083711298</v>
      </c>
      <c r="AN95">
        <v>5690119.2601685598</v>
      </c>
      <c r="AO95">
        <v>-1560219.5993685101</v>
      </c>
      <c r="AP95">
        <v>11473472.097999901</v>
      </c>
      <c r="AQ95">
        <v>15603371.7588</v>
      </c>
    </row>
    <row r="96" spans="1:43" x14ac:dyDescent="0.25">
      <c r="A96">
        <v>2</v>
      </c>
      <c r="B96">
        <v>1</v>
      </c>
      <c r="C96">
        <v>2013</v>
      </c>
      <c r="D96">
        <v>288</v>
      </c>
      <c r="E96">
        <v>65930099.717399903</v>
      </c>
      <c r="F96">
        <v>83660823.231399998</v>
      </c>
      <c r="G96">
        <v>87620774.020399898</v>
      </c>
      <c r="H96">
        <v>3959950.7889999398</v>
      </c>
      <c r="I96">
        <v>97790883.175008506</v>
      </c>
      <c r="J96">
        <v>7666373.5384590197</v>
      </c>
      <c r="K96">
        <v>5184458.3231309801</v>
      </c>
      <c r="L96">
        <v>1.19786808742227</v>
      </c>
      <c r="M96">
        <v>2805939.5175096798</v>
      </c>
      <c r="N96">
        <v>3.8461872106766699</v>
      </c>
      <c r="O96">
        <v>29460.071188046499</v>
      </c>
      <c r="P96">
        <v>8.0997967440520195</v>
      </c>
      <c r="Q96">
        <v>31.513180232806999</v>
      </c>
      <c r="R96">
        <v>4.3328460008238201</v>
      </c>
      <c r="S96">
        <v>0</v>
      </c>
      <c r="T96">
        <v>0</v>
      </c>
      <c r="U96">
        <v>0.49014018789393898</v>
      </c>
      <c r="V96">
        <v>0</v>
      </c>
      <c r="W96">
        <v>0.51519279337892399</v>
      </c>
      <c r="X96">
        <v>0</v>
      </c>
      <c r="Y96">
        <v>8701419.5582771599</v>
      </c>
      <c r="Z96">
        <v>-1077614.8020545901</v>
      </c>
      <c r="AA96">
        <v>404411.19131254999</v>
      </c>
      <c r="AB96">
        <v>-578227.91876836796</v>
      </c>
      <c r="AC96">
        <v>-445915.40455382998</v>
      </c>
      <c r="AD96">
        <v>-83770.233691620902</v>
      </c>
      <c r="AE96">
        <v>149787.123774879</v>
      </c>
      <c r="AF96">
        <v>-3166.6573140742198</v>
      </c>
      <c r="AG96">
        <v>0</v>
      </c>
      <c r="AH96">
        <v>0</v>
      </c>
      <c r="AI96">
        <v>420.24181110934501</v>
      </c>
      <c r="AJ96">
        <v>0</v>
      </c>
      <c r="AK96">
        <v>360231.05495353701</v>
      </c>
      <c r="AL96">
        <v>0</v>
      </c>
      <c r="AM96">
        <v>7067343.0987932105</v>
      </c>
      <c r="AN96">
        <v>6883810.4126002602</v>
      </c>
      <c r="AO96">
        <v>-2923859.6236003102</v>
      </c>
      <c r="AP96">
        <v>0</v>
      </c>
      <c r="AQ96">
        <v>3959950.7889999398</v>
      </c>
    </row>
    <row r="97" spans="1:43" x14ac:dyDescent="0.25">
      <c r="A97">
        <v>2</v>
      </c>
      <c r="B97">
        <v>1</v>
      </c>
      <c r="C97">
        <v>2014</v>
      </c>
      <c r="D97">
        <v>312</v>
      </c>
      <c r="E97">
        <v>66546510.717399903</v>
      </c>
      <c r="F97">
        <v>87620774.020399898</v>
      </c>
      <c r="G97">
        <v>86965361.080799907</v>
      </c>
      <c r="H97">
        <v>-1271823.9396000199</v>
      </c>
      <c r="I97">
        <v>99657783.779631093</v>
      </c>
      <c r="J97">
        <v>1024120.45931125</v>
      </c>
      <c r="K97">
        <v>5477279.4339894699</v>
      </c>
      <c r="L97">
        <v>1.2020856164867699</v>
      </c>
      <c r="M97">
        <v>2787959.0015729899</v>
      </c>
      <c r="N97">
        <v>3.6339867679559998</v>
      </c>
      <c r="O97">
        <v>29516.313863192499</v>
      </c>
      <c r="P97">
        <v>7.9543150633647404</v>
      </c>
      <c r="Q97">
        <v>31.939452699675801</v>
      </c>
      <c r="R97">
        <v>4.4253189188011897</v>
      </c>
      <c r="S97">
        <v>0</v>
      </c>
      <c r="T97">
        <v>0.22881664851913</v>
      </c>
      <c r="U97">
        <v>0.51304241667089001</v>
      </c>
      <c r="V97">
        <v>0</v>
      </c>
      <c r="W97">
        <v>0.51767034697535297</v>
      </c>
      <c r="X97">
        <v>0</v>
      </c>
      <c r="Y97">
        <v>1961275.68882952</v>
      </c>
      <c r="Z97">
        <v>64778.190531362401</v>
      </c>
      <c r="AA97">
        <v>337001.50937371899</v>
      </c>
      <c r="AB97">
        <v>-858991.46506312897</v>
      </c>
      <c r="AC97">
        <v>-53115.071252424597</v>
      </c>
      <c r="AD97">
        <v>-3206.3202608285601</v>
      </c>
      <c r="AE97">
        <v>-46075.055859583401</v>
      </c>
      <c r="AF97">
        <v>-83923.672230015596</v>
      </c>
      <c r="AG97">
        <v>0</v>
      </c>
      <c r="AH97">
        <v>-196747.34840746</v>
      </c>
      <c r="AI97">
        <v>6.42638252417039</v>
      </c>
      <c r="AJ97">
        <v>0</v>
      </c>
      <c r="AK97">
        <v>5434.5084690816202</v>
      </c>
      <c r="AL97">
        <v>0</v>
      </c>
      <c r="AM97">
        <v>1121002.88204369</v>
      </c>
      <c r="AN97">
        <v>1085980.89102995</v>
      </c>
      <c r="AO97">
        <v>-2357804.8306299699</v>
      </c>
      <c r="AP97">
        <v>616410.99999999895</v>
      </c>
      <c r="AQ97">
        <v>-655412.93960002204</v>
      </c>
    </row>
    <row r="98" spans="1:43" x14ac:dyDescent="0.25">
      <c r="A98">
        <v>2</v>
      </c>
      <c r="B98">
        <v>1</v>
      </c>
      <c r="C98">
        <v>2015</v>
      </c>
      <c r="D98">
        <v>335</v>
      </c>
      <c r="E98">
        <v>67529565.871599898</v>
      </c>
      <c r="F98">
        <v>86965361.080799907</v>
      </c>
      <c r="G98">
        <v>87111074.186599895</v>
      </c>
      <c r="H98">
        <v>-837342.04839999694</v>
      </c>
      <c r="I98">
        <v>93957804.104634196</v>
      </c>
      <c r="J98">
        <v>-6617190.57818559</v>
      </c>
      <c r="K98">
        <v>5743745.8595620003</v>
      </c>
      <c r="L98">
        <v>1.2569908865408099</v>
      </c>
      <c r="M98">
        <v>2825783.9854661101</v>
      </c>
      <c r="N98">
        <v>2.6653613589129299</v>
      </c>
      <c r="O98">
        <v>31081.683422431801</v>
      </c>
      <c r="P98">
        <v>7.5805724302876998</v>
      </c>
      <c r="Q98">
        <v>31.852732943177099</v>
      </c>
      <c r="R98">
        <v>4.6615738986655204</v>
      </c>
      <c r="S98">
        <v>0</v>
      </c>
      <c r="T98">
        <v>1.1404864056810899</v>
      </c>
      <c r="U98">
        <v>0.64979461819857798</v>
      </c>
      <c r="V98">
        <v>0</v>
      </c>
      <c r="W98">
        <v>0.64894138224336695</v>
      </c>
      <c r="X98">
        <v>0</v>
      </c>
      <c r="Y98">
        <v>1200869.64293965</v>
      </c>
      <c r="Z98">
        <v>-602457.88089587796</v>
      </c>
      <c r="AA98">
        <v>379116.58721942198</v>
      </c>
      <c r="AB98">
        <v>-4560327.6425846703</v>
      </c>
      <c r="AC98">
        <v>-1142356.5459684599</v>
      </c>
      <c r="AD98">
        <v>-113120.12421176099</v>
      </c>
      <c r="AE98">
        <v>-53897.435767891002</v>
      </c>
      <c r="AF98">
        <v>-222846.22422275</v>
      </c>
      <c r="AG98">
        <v>0</v>
      </c>
      <c r="AH98">
        <v>-780249.87960866001</v>
      </c>
      <c r="AI98">
        <v>219.09552731444501</v>
      </c>
      <c r="AJ98">
        <v>0</v>
      </c>
      <c r="AK98">
        <v>165806.97545887501</v>
      </c>
      <c r="AL98">
        <v>0</v>
      </c>
      <c r="AM98">
        <v>-5895050.4075736897</v>
      </c>
      <c r="AN98">
        <v>-5867633.4051088896</v>
      </c>
      <c r="AO98">
        <v>5030291.3567088898</v>
      </c>
      <c r="AP98">
        <v>983055.15419999999</v>
      </c>
      <c r="AQ98">
        <v>145713.10580000299</v>
      </c>
    </row>
    <row r="99" spans="1:43" x14ac:dyDescent="0.25">
      <c r="A99">
        <v>2</v>
      </c>
      <c r="B99">
        <v>1</v>
      </c>
      <c r="C99">
        <v>2016</v>
      </c>
      <c r="D99">
        <v>335</v>
      </c>
      <c r="E99">
        <v>67529565.871599898</v>
      </c>
      <c r="F99">
        <v>87111074.186599895</v>
      </c>
      <c r="G99">
        <v>85592591.039000005</v>
      </c>
      <c r="H99">
        <v>-1518483.14759994</v>
      </c>
      <c r="I99">
        <v>93011446.263644993</v>
      </c>
      <c r="J99">
        <v>-946357.84098927397</v>
      </c>
      <c r="K99">
        <v>5722108.0413811598</v>
      </c>
      <c r="L99">
        <v>1.2169875021722001</v>
      </c>
      <c r="M99">
        <v>2809985.2026562099</v>
      </c>
      <c r="N99">
        <v>2.3652279833804601</v>
      </c>
      <c r="O99">
        <v>31578.127518277801</v>
      </c>
      <c r="P99">
        <v>7.3562377395148104</v>
      </c>
      <c r="Q99">
        <v>31.7783187816432</v>
      </c>
      <c r="R99">
        <v>5.28894413749717</v>
      </c>
      <c r="S99">
        <v>0</v>
      </c>
      <c r="T99">
        <v>2.1456811905684399</v>
      </c>
      <c r="U99">
        <v>0.72722579212259097</v>
      </c>
      <c r="V99">
        <v>0</v>
      </c>
      <c r="W99">
        <v>0.75657486769109605</v>
      </c>
      <c r="X99">
        <v>0</v>
      </c>
      <c r="Y99">
        <v>2259518.3602853301</v>
      </c>
      <c r="Z99">
        <v>688621.22414063197</v>
      </c>
      <c r="AA99">
        <v>319139.03106756398</v>
      </c>
      <c r="AB99">
        <v>-1695121.24325593</v>
      </c>
      <c r="AC99">
        <v>-432098.59973928099</v>
      </c>
      <c r="AD99">
        <v>-156027.08806258501</v>
      </c>
      <c r="AE99">
        <v>-56538.6949920072</v>
      </c>
      <c r="AF99">
        <v>-783771.823062054</v>
      </c>
      <c r="AG99">
        <v>0</v>
      </c>
      <c r="AH99">
        <v>-854845.34609628096</v>
      </c>
      <c r="AI99">
        <v>165.07991858467801</v>
      </c>
      <c r="AJ99">
        <v>0</v>
      </c>
      <c r="AK99">
        <v>139600.811537367</v>
      </c>
      <c r="AL99">
        <v>0</v>
      </c>
      <c r="AM99">
        <v>-710959.09979602799</v>
      </c>
      <c r="AN99">
        <v>-741405.02595446899</v>
      </c>
      <c r="AO99">
        <v>-777078.12164547201</v>
      </c>
      <c r="AP99">
        <v>0</v>
      </c>
      <c r="AQ99">
        <v>-1518483.14759994</v>
      </c>
    </row>
    <row r="100" spans="1:43" x14ac:dyDescent="0.25">
      <c r="A100">
        <v>2</v>
      </c>
      <c r="B100">
        <v>1</v>
      </c>
      <c r="C100">
        <v>2017</v>
      </c>
      <c r="D100">
        <v>335</v>
      </c>
      <c r="E100">
        <v>67529565.871599898</v>
      </c>
      <c r="F100">
        <v>85592591.039000005</v>
      </c>
      <c r="G100">
        <v>83288801.085199997</v>
      </c>
      <c r="H100">
        <v>-2303789.9538000198</v>
      </c>
      <c r="I100">
        <v>93549691.318242595</v>
      </c>
      <c r="J100">
        <v>538245.054597612</v>
      </c>
      <c r="K100">
        <v>5679960.8529996602</v>
      </c>
      <c r="L100">
        <v>1.2334165708204401</v>
      </c>
      <c r="M100">
        <v>2817733.0160750002</v>
      </c>
      <c r="N100">
        <v>2.58104993815344</v>
      </c>
      <c r="O100">
        <v>31413.883641234701</v>
      </c>
      <c r="P100">
        <v>7.1341167756483603</v>
      </c>
      <c r="Q100">
        <v>31.707025094237299</v>
      </c>
      <c r="R100">
        <v>5.6153758819578199</v>
      </c>
      <c r="S100">
        <v>0</v>
      </c>
      <c r="T100">
        <v>3.1353134357426198</v>
      </c>
      <c r="U100">
        <v>0.821222684806589</v>
      </c>
      <c r="V100">
        <v>0</v>
      </c>
      <c r="W100">
        <v>0.79791236471638405</v>
      </c>
      <c r="X100">
        <v>0</v>
      </c>
      <c r="Y100">
        <v>511631.09933478897</v>
      </c>
      <c r="Z100">
        <v>-148024.91488644501</v>
      </c>
      <c r="AA100">
        <v>333401.62184138701</v>
      </c>
      <c r="AB100">
        <v>1232602.80838455</v>
      </c>
      <c r="AC100">
        <v>87354.455538607406</v>
      </c>
      <c r="AD100">
        <v>-120427.15117747</v>
      </c>
      <c r="AE100">
        <v>-88390.708906066604</v>
      </c>
      <c r="AF100">
        <v>-378382.85293983901</v>
      </c>
      <c r="AG100">
        <v>0</v>
      </c>
      <c r="AH100">
        <v>-839944.04607246502</v>
      </c>
      <c r="AI100">
        <v>194.39551417871701</v>
      </c>
      <c r="AJ100">
        <v>0</v>
      </c>
      <c r="AK100">
        <v>164391.71869746401</v>
      </c>
      <c r="AL100">
        <v>0</v>
      </c>
      <c r="AM100">
        <v>590014.70663122705</v>
      </c>
      <c r="AN100">
        <v>601354.90417628002</v>
      </c>
      <c r="AO100">
        <v>-2905144.8579763002</v>
      </c>
      <c r="AP100">
        <v>0</v>
      </c>
      <c r="AQ100">
        <v>-2303789.9538000198</v>
      </c>
    </row>
    <row r="101" spans="1:43" x14ac:dyDescent="0.25">
      <c r="A101">
        <v>2</v>
      </c>
      <c r="B101">
        <v>1</v>
      </c>
      <c r="C101">
        <v>2018</v>
      </c>
      <c r="D101">
        <v>335</v>
      </c>
      <c r="E101">
        <v>67529565.871599898</v>
      </c>
      <c r="F101">
        <v>83288801.085199997</v>
      </c>
      <c r="G101">
        <v>82136472.483399898</v>
      </c>
      <c r="H101">
        <v>-1152328.6018000201</v>
      </c>
      <c r="I101">
        <v>95366569.848984793</v>
      </c>
      <c r="J101">
        <v>1816878.5307422599</v>
      </c>
      <c r="K101">
        <v>5706034.8356936602</v>
      </c>
      <c r="L101">
        <v>1.21386331405793</v>
      </c>
      <c r="M101">
        <v>2860170.4821333201</v>
      </c>
      <c r="N101">
        <v>2.8736334560948502</v>
      </c>
      <c r="O101">
        <v>31586.2772673402</v>
      </c>
      <c r="P101">
        <v>6.8499542813669896</v>
      </c>
      <c r="Q101">
        <v>31.7455892896267</v>
      </c>
      <c r="R101">
        <v>6.0206635540455702</v>
      </c>
      <c r="S101">
        <v>0</v>
      </c>
      <c r="T101">
        <v>4.1415788675975396</v>
      </c>
      <c r="U101">
        <v>0.85024579730423799</v>
      </c>
      <c r="V101">
        <v>0.56463895337973202</v>
      </c>
      <c r="W101">
        <v>0.83118909351194803</v>
      </c>
      <c r="X101">
        <v>0.52942500436659901</v>
      </c>
      <c r="Y101">
        <v>2790903.44166853</v>
      </c>
      <c r="Z101">
        <v>299780.93203827902</v>
      </c>
      <c r="AA101">
        <v>291374.97368368797</v>
      </c>
      <c r="AB101">
        <v>1508562.89725382</v>
      </c>
      <c r="AC101">
        <v>-119243.456938189</v>
      </c>
      <c r="AD101">
        <v>-122863.22579041999</v>
      </c>
      <c r="AE101">
        <v>-76704.766450518</v>
      </c>
      <c r="AF101">
        <v>-469989.15470700897</v>
      </c>
      <c r="AG101">
        <v>0</v>
      </c>
      <c r="AH101">
        <v>-817336.31061772001</v>
      </c>
      <c r="AI101">
        <v>47.043849075037002</v>
      </c>
      <c r="AJ101">
        <v>-1705550.50776245</v>
      </c>
      <c r="AK101">
        <v>39782.909787103003</v>
      </c>
      <c r="AL101">
        <v>-3997871.8731295201</v>
      </c>
      <c r="AM101">
        <v>1578981.8662270801</v>
      </c>
      <c r="AN101">
        <v>1679228.2705635801</v>
      </c>
      <c r="AO101">
        <v>-2831556.8723635999</v>
      </c>
      <c r="AP101">
        <v>0</v>
      </c>
      <c r="AQ101">
        <v>-1152328.6018000201</v>
      </c>
    </row>
    <row r="102" spans="1:43" x14ac:dyDescent="0.25">
      <c r="A102">
        <v>10</v>
      </c>
      <c r="B102">
        <v>1</v>
      </c>
      <c r="C102">
        <v>2002</v>
      </c>
      <c r="D102">
        <v>100</v>
      </c>
      <c r="E102">
        <v>2028458449</v>
      </c>
      <c r="F102">
        <v>0</v>
      </c>
      <c r="G102">
        <v>2028458449</v>
      </c>
      <c r="H102">
        <v>0</v>
      </c>
      <c r="I102">
        <v>2336003387.4271998</v>
      </c>
      <c r="J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2028458449</v>
      </c>
      <c r="AQ102">
        <v>2028458449</v>
      </c>
    </row>
    <row r="103" spans="1:43" x14ac:dyDescent="0.25">
      <c r="A103">
        <v>10</v>
      </c>
      <c r="B103">
        <v>1</v>
      </c>
      <c r="C103">
        <v>2003</v>
      </c>
      <c r="D103">
        <v>100</v>
      </c>
      <c r="E103">
        <v>2028458449</v>
      </c>
      <c r="F103">
        <v>2028458449</v>
      </c>
      <c r="G103">
        <v>1999850729.99999</v>
      </c>
      <c r="H103">
        <v>-28607719.0000019</v>
      </c>
      <c r="I103">
        <v>2431001654.4691</v>
      </c>
      <c r="J103">
        <v>94998267.041904896</v>
      </c>
      <c r="K103">
        <v>503552796.69999999</v>
      </c>
      <c r="L103">
        <v>1.9292153139999999</v>
      </c>
      <c r="M103">
        <v>26042245.269999899</v>
      </c>
      <c r="N103">
        <v>2.2467999999999901</v>
      </c>
      <c r="O103">
        <v>41148.635000000002</v>
      </c>
      <c r="P103">
        <v>31.36</v>
      </c>
      <c r="Q103">
        <v>77.880399100855897</v>
      </c>
      <c r="R103">
        <v>3.5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95876315.700180307</v>
      </c>
      <c r="Z103">
        <v>-43011712.942693397</v>
      </c>
      <c r="AA103">
        <v>9948450.1446343102</v>
      </c>
      <c r="AB103">
        <v>41043214.847124897</v>
      </c>
      <c r="AC103">
        <v>16250478.243756199</v>
      </c>
      <c r="AD103">
        <v>-4084522.8325726599</v>
      </c>
      <c r="AE103">
        <v>-31750656.759124499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84271566.401305199</v>
      </c>
      <c r="AN103">
        <v>82491334.755188093</v>
      </c>
      <c r="AO103">
        <v>-111099053.75519</v>
      </c>
      <c r="AP103">
        <v>0</v>
      </c>
      <c r="AQ103">
        <v>-28607719.0000019</v>
      </c>
    </row>
    <row r="104" spans="1:43" x14ac:dyDescent="0.25">
      <c r="A104">
        <v>10</v>
      </c>
      <c r="B104">
        <v>1</v>
      </c>
      <c r="C104">
        <v>2004</v>
      </c>
      <c r="D104">
        <v>100</v>
      </c>
      <c r="E104">
        <v>2028458449</v>
      </c>
      <c r="F104">
        <v>1999850729.99999</v>
      </c>
      <c r="G104">
        <v>2115153451.99999</v>
      </c>
      <c r="H104">
        <v>115302722</v>
      </c>
      <c r="I104">
        <v>2563026123.4807701</v>
      </c>
      <c r="J104">
        <v>132024469.011669</v>
      </c>
      <c r="K104">
        <v>521860484</v>
      </c>
      <c r="L104">
        <v>1.9019918869999899</v>
      </c>
      <c r="M104">
        <v>26563773.749999899</v>
      </c>
      <c r="N104">
        <v>2.5669</v>
      </c>
      <c r="O104">
        <v>39531.589999999997</v>
      </c>
      <c r="P104">
        <v>31</v>
      </c>
      <c r="Q104">
        <v>75.769629990336796</v>
      </c>
      <c r="R104">
        <v>3.5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56421822.976576798</v>
      </c>
      <c r="Z104">
        <v>6778434.8855516501</v>
      </c>
      <c r="AA104">
        <v>14611946.7726321</v>
      </c>
      <c r="AB104">
        <v>43384054.914977401</v>
      </c>
      <c r="AC104">
        <v>20825632.4931468</v>
      </c>
      <c r="AD104">
        <v>-4141853.6397265801</v>
      </c>
      <c r="AE104">
        <v>-30461327.125916898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107418711.27724101</v>
      </c>
      <c r="AN104">
        <v>108609235.310664</v>
      </c>
      <c r="AO104">
        <v>6693486.6893355204</v>
      </c>
      <c r="AP104">
        <v>0</v>
      </c>
      <c r="AQ104">
        <v>115302722</v>
      </c>
    </row>
    <row r="105" spans="1:43" x14ac:dyDescent="0.25">
      <c r="A105">
        <v>10</v>
      </c>
      <c r="B105">
        <v>1</v>
      </c>
      <c r="C105">
        <v>2005</v>
      </c>
      <c r="D105">
        <v>100</v>
      </c>
      <c r="E105">
        <v>2028458449</v>
      </c>
      <c r="F105">
        <v>2115153451.99999</v>
      </c>
      <c r="G105">
        <v>2507212522.99999</v>
      </c>
      <c r="H105">
        <v>392059070.99999601</v>
      </c>
      <c r="I105">
        <v>2766704677.82548</v>
      </c>
      <c r="J105">
        <v>203678554.34471399</v>
      </c>
      <c r="K105">
        <v>527998936.69999999</v>
      </c>
      <c r="L105">
        <v>1.608699594</v>
      </c>
      <c r="M105">
        <v>27081157.499999899</v>
      </c>
      <c r="N105">
        <v>3.0314999999999901</v>
      </c>
      <c r="O105">
        <v>38116.919999999896</v>
      </c>
      <c r="P105">
        <v>30.68</v>
      </c>
      <c r="Q105">
        <v>73.864023075675206</v>
      </c>
      <c r="R105">
        <v>3.5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19358321.994918399</v>
      </c>
      <c r="Z105">
        <v>83266002.035615996</v>
      </c>
      <c r="AA105">
        <v>15033154.7891401</v>
      </c>
      <c r="AB105">
        <v>59946698.258179799</v>
      </c>
      <c r="AC105">
        <v>20012157.0403823</v>
      </c>
      <c r="AD105">
        <v>-3894363.9000978698</v>
      </c>
      <c r="AE105">
        <v>-29107766.427336998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164614203.790802</v>
      </c>
      <c r="AN105">
        <v>168087009.872345</v>
      </c>
      <c r="AO105">
        <v>223972061.12764999</v>
      </c>
      <c r="AP105">
        <v>0</v>
      </c>
      <c r="AQ105">
        <v>392059070.99999601</v>
      </c>
    </row>
    <row r="106" spans="1:43" x14ac:dyDescent="0.25">
      <c r="A106">
        <v>10</v>
      </c>
      <c r="B106">
        <v>1</v>
      </c>
      <c r="C106">
        <v>2006</v>
      </c>
      <c r="D106">
        <v>100</v>
      </c>
      <c r="E106">
        <v>2028458449</v>
      </c>
      <c r="F106">
        <v>2507212522.99999</v>
      </c>
      <c r="G106">
        <v>2603647774.99999</v>
      </c>
      <c r="H106">
        <v>96435252.000002801</v>
      </c>
      <c r="I106">
        <v>2873139888.33179</v>
      </c>
      <c r="J106">
        <v>106435210.506303</v>
      </c>
      <c r="K106">
        <v>539962610.09999895</v>
      </c>
      <c r="L106">
        <v>1.587646779</v>
      </c>
      <c r="M106">
        <v>27655014.75</v>
      </c>
      <c r="N106">
        <v>3.3499999999999899</v>
      </c>
      <c r="O106">
        <v>36028.75</v>
      </c>
      <c r="P106">
        <v>30.18</v>
      </c>
      <c r="Q106">
        <v>71.580004948312606</v>
      </c>
      <c r="R106">
        <v>3.7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44149676.309830397</v>
      </c>
      <c r="Z106">
        <v>7373145.4350354802</v>
      </c>
      <c r="AA106">
        <v>19376763.2500461</v>
      </c>
      <c r="AB106">
        <v>43893840.3088843</v>
      </c>
      <c r="AC106">
        <v>36769379.771979101</v>
      </c>
      <c r="AD106">
        <v>-7209096.1067321496</v>
      </c>
      <c r="AE106">
        <v>-41297937.7779034</v>
      </c>
      <c r="AF106">
        <v>-6932021.81330577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96123749.377834097</v>
      </c>
      <c r="AN106">
        <v>96452539.661472693</v>
      </c>
      <c r="AO106">
        <v>-17287.661469921401</v>
      </c>
      <c r="AP106">
        <v>0</v>
      </c>
      <c r="AQ106">
        <v>96435252.000002801</v>
      </c>
    </row>
    <row r="107" spans="1:43" x14ac:dyDescent="0.25">
      <c r="A107">
        <v>10</v>
      </c>
      <c r="B107">
        <v>1</v>
      </c>
      <c r="C107">
        <v>2007</v>
      </c>
      <c r="D107">
        <v>100</v>
      </c>
      <c r="E107">
        <v>2028458449</v>
      </c>
      <c r="F107">
        <v>2603647774.99999</v>
      </c>
      <c r="G107">
        <v>2751026060</v>
      </c>
      <c r="H107">
        <v>147378285.00000399</v>
      </c>
      <c r="I107">
        <v>2916663751.9642901</v>
      </c>
      <c r="J107">
        <v>43523863.632496797</v>
      </c>
      <c r="K107">
        <v>543107372.799999</v>
      </c>
      <c r="L107">
        <v>1.5239354949999999</v>
      </c>
      <c r="M107">
        <v>27714120</v>
      </c>
      <c r="N107">
        <v>3.4605999999999901</v>
      </c>
      <c r="O107">
        <v>36660.58</v>
      </c>
      <c r="P107">
        <v>30.4</v>
      </c>
      <c r="Q107">
        <v>71.140340863312602</v>
      </c>
      <c r="R107">
        <v>3.5999999999999899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11806220.396052901</v>
      </c>
      <c r="Z107">
        <v>23628620.241026301</v>
      </c>
      <c r="AA107">
        <v>2041657.2678652001</v>
      </c>
      <c r="AB107">
        <v>14963773.0985542</v>
      </c>
      <c r="AC107">
        <v>-11670308.708928799</v>
      </c>
      <c r="AD107">
        <v>3300842.8334332001</v>
      </c>
      <c r="AE107">
        <v>-8310906.5375026502</v>
      </c>
      <c r="AF107">
        <v>3606805.4339993899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39366704.024499796</v>
      </c>
      <c r="AN107">
        <v>39441452.595595904</v>
      </c>
      <c r="AO107">
        <v>107936832.40440799</v>
      </c>
      <c r="AP107">
        <v>0</v>
      </c>
      <c r="AQ107">
        <v>147378285.00000399</v>
      </c>
    </row>
    <row r="108" spans="1:43" x14ac:dyDescent="0.25">
      <c r="A108">
        <v>10</v>
      </c>
      <c r="B108">
        <v>1</v>
      </c>
      <c r="C108">
        <v>2008</v>
      </c>
      <c r="D108">
        <v>100</v>
      </c>
      <c r="E108">
        <v>2028458449</v>
      </c>
      <c r="F108">
        <v>2751026060</v>
      </c>
      <c r="G108">
        <v>2818659238.99999</v>
      </c>
      <c r="H108">
        <v>67633178.999994695</v>
      </c>
      <c r="I108">
        <v>3016123035.27456</v>
      </c>
      <c r="J108">
        <v>99459283.310274601</v>
      </c>
      <c r="K108">
        <v>558408346.89999902</v>
      </c>
      <c r="L108">
        <v>1.54893287999999</v>
      </c>
      <c r="M108">
        <v>27956797.669999901</v>
      </c>
      <c r="N108">
        <v>3.9195000000000002</v>
      </c>
      <c r="O108">
        <v>36716.94</v>
      </c>
      <c r="P108">
        <v>30.42</v>
      </c>
      <c r="Q108">
        <v>69.981314054055801</v>
      </c>
      <c r="R108">
        <v>3.7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60196751.8065845</v>
      </c>
      <c r="Z108">
        <v>-9807837.9691409301</v>
      </c>
      <c r="AA108">
        <v>8819948.5045502093</v>
      </c>
      <c r="AB108">
        <v>62180765.799574398</v>
      </c>
      <c r="AC108">
        <v>-1091820.8906646401</v>
      </c>
      <c r="AD108">
        <v>316879.75669611699</v>
      </c>
      <c r="AE108">
        <v>-23088650.972821102</v>
      </c>
      <c r="AF108">
        <v>-3805695.00836031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93720341.026418194</v>
      </c>
      <c r="AN108">
        <v>93810978.420538694</v>
      </c>
      <c r="AO108">
        <v>-26177799.420543902</v>
      </c>
      <c r="AP108">
        <v>0</v>
      </c>
      <c r="AQ108">
        <v>67633178.999994695</v>
      </c>
    </row>
    <row r="109" spans="1:43" x14ac:dyDescent="0.25">
      <c r="A109">
        <v>10</v>
      </c>
      <c r="B109">
        <v>1</v>
      </c>
      <c r="C109">
        <v>2009</v>
      </c>
      <c r="D109">
        <v>100</v>
      </c>
      <c r="E109">
        <v>2028458449</v>
      </c>
      <c r="F109">
        <v>2818659238.99999</v>
      </c>
      <c r="G109">
        <v>2717269399.99999</v>
      </c>
      <c r="H109">
        <v>-101389838.999999</v>
      </c>
      <c r="I109">
        <v>2830355040.5248799</v>
      </c>
      <c r="J109">
        <v>-185767994.74967501</v>
      </c>
      <c r="K109">
        <v>562176551.29999995</v>
      </c>
      <c r="L109">
        <v>1.632493051</v>
      </c>
      <c r="M109">
        <v>27734538</v>
      </c>
      <c r="N109">
        <v>2.84309999999999</v>
      </c>
      <c r="O109">
        <v>35494.29</v>
      </c>
      <c r="P109">
        <v>30.61</v>
      </c>
      <c r="Q109">
        <v>69.306750843060897</v>
      </c>
      <c r="R109">
        <v>3.9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14807626.596445899</v>
      </c>
      <c r="Z109">
        <v>-32756973.724565402</v>
      </c>
      <c r="AA109">
        <v>-8248094.1382169202</v>
      </c>
      <c r="AB109">
        <v>-154469359.44224599</v>
      </c>
      <c r="AC109">
        <v>24775239.325081799</v>
      </c>
      <c r="AD109">
        <v>3085876.8181163399</v>
      </c>
      <c r="AE109">
        <v>-13792396.6385732</v>
      </c>
      <c r="AF109">
        <v>-7793119.7095507896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-174391200.913508</v>
      </c>
      <c r="AN109">
        <v>-173605873.69540399</v>
      </c>
      <c r="AO109">
        <v>72216034.695404693</v>
      </c>
      <c r="AP109">
        <v>0</v>
      </c>
      <c r="AQ109">
        <v>-101389838.999999</v>
      </c>
    </row>
    <row r="110" spans="1:43" x14ac:dyDescent="0.25">
      <c r="A110">
        <v>10</v>
      </c>
      <c r="B110">
        <v>1</v>
      </c>
      <c r="C110">
        <v>2010</v>
      </c>
      <c r="D110">
        <v>100</v>
      </c>
      <c r="E110">
        <v>2028458449</v>
      </c>
      <c r="F110">
        <v>2717269399.99999</v>
      </c>
      <c r="G110">
        <v>2812782058</v>
      </c>
      <c r="H110">
        <v>95512658.000002801</v>
      </c>
      <c r="I110">
        <v>2868822138.7670398</v>
      </c>
      <c r="J110">
        <v>38467098.2421574</v>
      </c>
      <c r="K110">
        <v>552453534.09999895</v>
      </c>
      <c r="L110">
        <v>1.6339541179999999</v>
      </c>
      <c r="M110">
        <v>27553600.749999899</v>
      </c>
      <c r="N110">
        <v>3.2889999999999899</v>
      </c>
      <c r="O110">
        <v>35213</v>
      </c>
      <c r="P110">
        <v>30.93</v>
      </c>
      <c r="Q110">
        <v>69.408651159993099</v>
      </c>
      <c r="R110">
        <v>3.9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-36684202.761617899</v>
      </c>
      <c r="Z110">
        <v>-546324.70587294805</v>
      </c>
      <c r="AA110">
        <v>-6521994.7406336404</v>
      </c>
      <c r="AB110">
        <v>68944064.878573</v>
      </c>
      <c r="AC110">
        <v>5592500.4522478404</v>
      </c>
      <c r="AD110">
        <v>5012191.97484871</v>
      </c>
      <c r="AE110">
        <v>2014226.8748404901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37810461.972385503</v>
      </c>
      <c r="AN110">
        <v>36930161.574649699</v>
      </c>
      <c r="AO110">
        <v>58582496.425353102</v>
      </c>
      <c r="AP110">
        <v>0</v>
      </c>
      <c r="AQ110">
        <v>95512658.000002801</v>
      </c>
    </row>
    <row r="111" spans="1:43" x14ac:dyDescent="0.25">
      <c r="A111">
        <v>10</v>
      </c>
      <c r="B111">
        <v>1</v>
      </c>
      <c r="C111">
        <v>2011</v>
      </c>
      <c r="D111">
        <v>100</v>
      </c>
      <c r="E111">
        <v>2028458449</v>
      </c>
      <c r="F111">
        <v>2812782058</v>
      </c>
      <c r="G111">
        <v>2875478446.99999</v>
      </c>
      <c r="H111">
        <v>62696388.999994203</v>
      </c>
      <c r="I111">
        <v>2915535531.2719998</v>
      </c>
      <c r="J111">
        <v>46713392.504953802</v>
      </c>
      <c r="K111">
        <v>542784230.60000002</v>
      </c>
      <c r="L111">
        <v>1.7383207569999899</v>
      </c>
      <c r="M111">
        <v>27682634.670000002</v>
      </c>
      <c r="N111">
        <v>4.0655999999999999</v>
      </c>
      <c r="O111">
        <v>34147.68</v>
      </c>
      <c r="P111">
        <v>31.299999999999901</v>
      </c>
      <c r="Q111">
        <v>68.613917826660796</v>
      </c>
      <c r="R111">
        <v>3.8999999999999901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-38429403.246041499</v>
      </c>
      <c r="Z111">
        <v>-39332295.376102701</v>
      </c>
      <c r="AA111">
        <v>4829043.62001401</v>
      </c>
      <c r="AB111">
        <v>108899241.25763699</v>
      </c>
      <c r="AC111">
        <v>22417959.910066601</v>
      </c>
      <c r="AD111">
        <v>5999918.8364999704</v>
      </c>
      <c r="AE111">
        <v>-16208485.5480722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48175979.4540013</v>
      </c>
      <c r="AN111">
        <v>45800884.805886403</v>
      </c>
      <c r="AO111">
        <v>16895504.194107801</v>
      </c>
      <c r="AP111">
        <v>0</v>
      </c>
      <c r="AQ111">
        <v>62696388.999994203</v>
      </c>
    </row>
    <row r="112" spans="1:43" x14ac:dyDescent="0.25">
      <c r="A112">
        <v>10</v>
      </c>
      <c r="B112">
        <v>1</v>
      </c>
      <c r="C112">
        <v>2012</v>
      </c>
      <c r="D112">
        <v>100</v>
      </c>
      <c r="E112">
        <v>2028458449</v>
      </c>
      <c r="F112">
        <v>2875478446.99999</v>
      </c>
      <c r="G112">
        <v>2926682201</v>
      </c>
      <c r="H112">
        <v>51203754.0000076</v>
      </c>
      <c r="I112">
        <v>2910159645.6638799</v>
      </c>
      <c r="J112">
        <v>-5375885.6081161499</v>
      </c>
      <c r="K112">
        <v>541132314.10000002</v>
      </c>
      <c r="L112">
        <v>1.69722137399999</v>
      </c>
      <c r="M112">
        <v>27909105.420000002</v>
      </c>
      <c r="N112">
        <v>4.1093000000000002</v>
      </c>
      <c r="O112">
        <v>33963.31</v>
      </c>
      <c r="P112">
        <v>31.509999999999899</v>
      </c>
      <c r="Q112">
        <v>68.630248062319694</v>
      </c>
      <c r="R112">
        <v>4.0999999999999996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-6820251.9957456104</v>
      </c>
      <c r="Z112">
        <v>15801954.7766228</v>
      </c>
      <c r="AA112">
        <v>8614617.6699347496</v>
      </c>
      <c r="AB112">
        <v>5643276.0883533498</v>
      </c>
      <c r="AC112">
        <v>4025520.0375669198</v>
      </c>
      <c r="AD112">
        <v>3479660.2096668999</v>
      </c>
      <c r="AE112">
        <v>341481.82496242999</v>
      </c>
      <c r="AF112">
        <v>-7950215.2830841597</v>
      </c>
      <c r="AG112">
        <v>0</v>
      </c>
      <c r="AH112">
        <v>-28217874.606306098</v>
      </c>
      <c r="AI112">
        <v>0</v>
      </c>
      <c r="AJ112">
        <v>0</v>
      </c>
      <c r="AK112">
        <v>0</v>
      </c>
      <c r="AL112">
        <v>0</v>
      </c>
      <c r="AM112">
        <v>-5081831.2780287201</v>
      </c>
      <c r="AN112">
        <v>-5302025.3170886496</v>
      </c>
      <c r="AO112">
        <v>56505779.317096204</v>
      </c>
      <c r="AP112">
        <v>0</v>
      </c>
      <c r="AQ112">
        <v>51203754.0000076</v>
      </c>
    </row>
    <row r="113" spans="1:43" x14ac:dyDescent="0.25">
      <c r="A113">
        <v>10</v>
      </c>
      <c r="B113">
        <v>1</v>
      </c>
      <c r="C113">
        <v>2013</v>
      </c>
      <c r="D113">
        <v>100</v>
      </c>
      <c r="E113">
        <v>2028458449</v>
      </c>
      <c r="F113">
        <v>2926682201</v>
      </c>
      <c r="G113">
        <v>3025842522</v>
      </c>
      <c r="H113">
        <v>99160321.000001401</v>
      </c>
      <c r="I113">
        <v>2849236294.89153</v>
      </c>
      <c r="J113">
        <v>-60923350.772346497</v>
      </c>
      <c r="K113">
        <v>553170967.49999905</v>
      </c>
      <c r="L113">
        <v>1.7585519999999999</v>
      </c>
      <c r="M113">
        <v>28818049.079999998</v>
      </c>
      <c r="N113">
        <v>3.9420000000000002</v>
      </c>
      <c r="O113">
        <v>33700.32</v>
      </c>
      <c r="P113">
        <v>29.93</v>
      </c>
      <c r="Q113">
        <v>66.429372522682499</v>
      </c>
      <c r="R113">
        <v>4.2</v>
      </c>
      <c r="S113">
        <v>0</v>
      </c>
      <c r="T113">
        <v>2</v>
      </c>
      <c r="U113">
        <v>1</v>
      </c>
      <c r="V113">
        <v>0</v>
      </c>
      <c r="W113">
        <v>0</v>
      </c>
      <c r="X113">
        <v>0</v>
      </c>
      <c r="Y113">
        <v>50602772.345608696</v>
      </c>
      <c r="Z113">
        <v>-23749595.959237099</v>
      </c>
      <c r="AA113">
        <v>34640824.187954202</v>
      </c>
      <c r="AB113">
        <v>-22155509.3722363</v>
      </c>
      <c r="AC113">
        <v>5884801.3525965502</v>
      </c>
      <c r="AD113">
        <v>-26509593.982868601</v>
      </c>
      <c r="AE113">
        <v>-46466466.662800401</v>
      </c>
      <c r="AF113">
        <v>-4048692.9605470798</v>
      </c>
      <c r="AG113">
        <v>0</v>
      </c>
      <c r="AH113">
        <v>-28720351.371955901</v>
      </c>
      <c r="AI113">
        <v>63384.1517551543</v>
      </c>
      <c r="AJ113">
        <v>0</v>
      </c>
      <c r="AK113">
        <v>0</v>
      </c>
      <c r="AL113">
        <v>0</v>
      </c>
      <c r="AM113">
        <v>-60458428.2717309</v>
      </c>
      <c r="AN113">
        <v>-61269245.691169202</v>
      </c>
      <c r="AO113">
        <v>160429566.69117001</v>
      </c>
      <c r="AP113">
        <v>0</v>
      </c>
      <c r="AQ113">
        <v>99160321.000001401</v>
      </c>
    </row>
    <row r="114" spans="1:43" x14ac:dyDescent="0.25">
      <c r="A114">
        <v>10</v>
      </c>
      <c r="B114">
        <v>1</v>
      </c>
      <c r="C114">
        <v>2014</v>
      </c>
      <c r="D114">
        <v>100</v>
      </c>
      <c r="E114">
        <v>2028458449</v>
      </c>
      <c r="F114">
        <v>3025842522</v>
      </c>
      <c r="G114">
        <v>3134495495.99999</v>
      </c>
      <c r="H114">
        <v>108652973.99999399</v>
      </c>
      <c r="I114">
        <v>2847522075.0178199</v>
      </c>
      <c r="J114">
        <v>-1714219.8737087201</v>
      </c>
      <c r="K114">
        <v>560050466.89999998</v>
      </c>
      <c r="L114">
        <v>1.7493823119999901</v>
      </c>
      <c r="M114">
        <v>29110612.079999998</v>
      </c>
      <c r="N114">
        <v>3.75239999999999</v>
      </c>
      <c r="O114">
        <v>33580.799999999901</v>
      </c>
      <c r="P114">
        <v>30.2</v>
      </c>
      <c r="Q114">
        <v>66.590503712184997</v>
      </c>
      <c r="R114">
        <v>4.2</v>
      </c>
      <c r="S114">
        <v>0</v>
      </c>
      <c r="T114">
        <v>3</v>
      </c>
      <c r="U114">
        <v>1</v>
      </c>
      <c r="V114">
        <v>0</v>
      </c>
      <c r="W114">
        <v>0</v>
      </c>
      <c r="X114">
        <v>0</v>
      </c>
      <c r="Y114">
        <v>29277436.999796402</v>
      </c>
      <c r="Z114">
        <v>3653288.4793259501</v>
      </c>
      <c r="AA114">
        <v>11242253.376472401</v>
      </c>
      <c r="AB114">
        <v>-26898186.155014601</v>
      </c>
      <c r="AC114">
        <v>2779248.0042217402</v>
      </c>
      <c r="AD114">
        <v>4708608.2729173303</v>
      </c>
      <c r="AE114">
        <v>3547477.3493826101</v>
      </c>
      <c r="AF114">
        <v>0</v>
      </c>
      <c r="AG114">
        <v>0</v>
      </c>
      <c r="AH114">
        <v>-29693439.348608401</v>
      </c>
      <c r="AI114">
        <v>0</v>
      </c>
      <c r="AJ114">
        <v>0</v>
      </c>
      <c r="AK114">
        <v>0</v>
      </c>
      <c r="AL114">
        <v>0</v>
      </c>
      <c r="AM114">
        <v>-1383313.0215065901</v>
      </c>
      <c r="AN114">
        <v>-1820473.57575252</v>
      </c>
      <c r="AO114">
        <v>110473447.575746</v>
      </c>
      <c r="AP114">
        <v>0</v>
      </c>
      <c r="AQ114">
        <v>108652973.99999399</v>
      </c>
    </row>
    <row r="115" spans="1:43" x14ac:dyDescent="0.25">
      <c r="A115">
        <v>10</v>
      </c>
      <c r="B115">
        <v>1</v>
      </c>
      <c r="C115">
        <v>2015</v>
      </c>
      <c r="D115">
        <v>100</v>
      </c>
      <c r="E115">
        <v>2028458449</v>
      </c>
      <c r="F115">
        <v>3134495495.99999</v>
      </c>
      <c r="G115">
        <v>3047199073.99999</v>
      </c>
      <c r="H115">
        <v>-87296422.000000894</v>
      </c>
      <c r="I115">
        <v>2626013870.5942702</v>
      </c>
      <c r="J115">
        <v>-221508204.42355099</v>
      </c>
      <c r="K115">
        <v>561246899.20000005</v>
      </c>
      <c r="L115">
        <v>1.8849589099999999</v>
      </c>
      <c r="M115">
        <v>29378317.829999901</v>
      </c>
      <c r="N115">
        <v>2.7029999999999998</v>
      </c>
      <c r="O115">
        <v>34173.339999999902</v>
      </c>
      <c r="P115">
        <v>30.17</v>
      </c>
      <c r="Q115">
        <v>66.804748020605103</v>
      </c>
      <c r="R115">
        <v>4.0999999999999996</v>
      </c>
      <c r="S115">
        <v>0</v>
      </c>
      <c r="T115">
        <v>4</v>
      </c>
      <c r="U115">
        <v>1</v>
      </c>
      <c r="V115">
        <v>0</v>
      </c>
      <c r="W115">
        <v>0</v>
      </c>
      <c r="X115">
        <v>0</v>
      </c>
      <c r="Y115">
        <v>5215662.6330834599</v>
      </c>
      <c r="Z115">
        <v>-54202605.056482099</v>
      </c>
      <c r="AA115">
        <v>10552530.765923999</v>
      </c>
      <c r="AB115">
        <v>-173521387.20479</v>
      </c>
      <c r="AC115">
        <v>-14135569.688984601</v>
      </c>
      <c r="AD115">
        <v>-541497.14826464804</v>
      </c>
      <c r="AE115">
        <v>4887137.14648428</v>
      </c>
      <c r="AF115">
        <v>4342183.10801253</v>
      </c>
      <c r="AG115">
        <v>0</v>
      </c>
      <c r="AH115">
        <v>-30759681.3853494</v>
      </c>
      <c r="AI115">
        <v>0</v>
      </c>
      <c r="AJ115">
        <v>0</v>
      </c>
      <c r="AK115">
        <v>0</v>
      </c>
      <c r="AL115">
        <v>0</v>
      </c>
      <c r="AM115">
        <v>-248163226.83036599</v>
      </c>
      <c r="AN115">
        <v>-243831812.64304</v>
      </c>
      <c r="AO115">
        <v>156535390.64303899</v>
      </c>
      <c r="AP115">
        <v>0</v>
      </c>
      <c r="AQ115">
        <v>-87296422.000000894</v>
      </c>
    </row>
    <row r="116" spans="1:43" x14ac:dyDescent="0.25">
      <c r="A116">
        <v>10</v>
      </c>
      <c r="B116">
        <v>1</v>
      </c>
      <c r="C116">
        <v>2016</v>
      </c>
      <c r="D116">
        <v>100</v>
      </c>
      <c r="E116">
        <v>2028458449</v>
      </c>
      <c r="F116">
        <v>3047199073.99999</v>
      </c>
      <c r="G116">
        <v>3069648696.99999</v>
      </c>
      <c r="H116">
        <v>22449622.999998499</v>
      </c>
      <c r="I116">
        <v>2517999555.3461499</v>
      </c>
      <c r="J116">
        <v>-108014315.248126</v>
      </c>
      <c r="K116">
        <v>560737093.89999998</v>
      </c>
      <c r="L116">
        <v>1.8947735489999999</v>
      </c>
      <c r="M116">
        <v>29437697.499999899</v>
      </c>
      <c r="N116">
        <v>2.4255</v>
      </c>
      <c r="O116">
        <v>35302.049999999901</v>
      </c>
      <c r="P116">
        <v>29.8799999999999</v>
      </c>
      <c r="Q116">
        <v>67.140437302771304</v>
      </c>
      <c r="R116">
        <v>4.5</v>
      </c>
      <c r="S116">
        <v>0</v>
      </c>
      <c r="T116">
        <v>5</v>
      </c>
      <c r="U116">
        <v>1</v>
      </c>
      <c r="V116">
        <v>0</v>
      </c>
      <c r="W116">
        <v>0</v>
      </c>
      <c r="X116">
        <v>0</v>
      </c>
      <c r="Y116">
        <v>-2156642.1502541802</v>
      </c>
      <c r="Z116">
        <v>-3748089.9333270201</v>
      </c>
      <c r="AA116">
        <v>2259831.4343213402</v>
      </c>
      <c r="AB116">
        <v>-53699654.0396678</v>
      </c>
      <c r="AC116">
        <v>-25480180.234379798</v>
      </c>
      <c r="AD116">
        <v>-5084883.4496116498</v>
      </c>
      <c r="AE116">
        <v>7447452.0692341998</v>
      </c>
      <c r="AF116">
        <v>-16826694.295653399</v>
      </c>
      <c r="AG116">
        <v>0</v>
      </c>
      <c r="AH116">
        <v>-29903017.169296902</v>
      </c>
      <c r="AI116">
        <v>0</v>
      </c>
      <c r="AJ116">
        <v>0</v>
      </c>
      <c r="AK116">
        <v>0</v>
      </c>
      <c r="AL116">
        <v>0</v>
      </c>
      <c r="AM116">
        <v>-127191877.768635</v>
      </c>
      <c r="AN116">
        <v>-125338683.50373399</v>
      </c>
      <c r="AO116">
        <v>147788306.50373301</v>
      </c>
      <c r="AP116">
        <v>0</v>
      </c>
      <c r="AQ116">
        <v>22449622.999998499</v>
      </c>
    </row>
    <row r="117" spans="1:43" x14ac:dyDescent="0.25">
      <c r="A117">
        <v>10</v>
      </c>
      <c r="B117">
        <v>1</v>
      </c>
      <c r="C117">
        <v>2017</v>
      </c>
      <c r="D117">
        <v>100</v>
      </c>
      <c r="E117">
        <v>2028458449</v>
      </c>
      <c r="F117">
        <v>3069648696.99999</v>
      </c>
      <c r="G117">
        <v>3090688329.99999</v>
      </c>
      <c r="H117">
        <v>21039632.999999002</v>
      </c>
      <c r="I117">
        <v>2546415096.9183502</v>
      </c>
      <c r="J117">
        <v>28415541.5722031</v>
      </c>
      <c r="K117">
        <v>563993926.60000002</v>
      </c>
      <c r="L117">
        <v>1.8987041730000001</v>
      </c>
      <c r="M117">
        <v>29668394.669999901</v>
      </c>
      <c r="N117">
        <v>2.6928000000000001</v>
      </c>
      <c r="O117">
        <v>35945.819999999898</v>
      </c>
      <c r="P117">
        <v>29.999999999999901</v>
      </c>
      <c r="Q117">
        <v>67.2815187691711</v>
      </c>
      <c r="R117">
        <v>4.5</v>
      </c>
      <c r="S117">
        <v>0</v>
      </c>
      <c r="T117">
        <v>6</v>
      </c>
      <c r="U117">
        <v>1</v>
      </c>
      <c r="V117">
        <v>0</v>
      </c>
      <c r="W117">
        <v>0</v>
      </c>
      <c r="X117">
        <v>0</v>
      </c>
      <c r="Y117">
        <v>13881297.5037365</v>
      </c>
      <c r="Z117">
        <v>-1509084.3739732499</v>
      </c>
      <c r="AA117">
        <v>8810393.5045125894</v>
      </c>
      <c r="AB117">
        <v>53099012.624995001</v>
      </c>
      <c r="AC117">
        <v>-14301453.7000592</v>
      </c>
      <c r="AD117">
        <v>2122094.7975296802</v>
      </c>
      <c r="AE117">
        <v>3150798.8054774799</v>
      </c>
      <c r="AF117">
        <v>0</v>
      </c>
      <c r="AG117">
        <v>0</v>
      </c>
      <c r="AH117">
        <v>-30123321.601567499</v>
      </c>
      <c r="AI117">
        <v>0</v>
      </c>
      <c r="AJ117">
        <v>0</v>
      </c>
      <c r="AK117">
        <v>0</v>
      </c>
      <c r="AL117">
        <v>0</v>
      </c>
      <c r="AM117">
        <v>35129737.560651302</v>
      </c>
      <c r="AN117">
        <v>34640883.862138398</v>
      </c>
      <c r="AO117">
        <v>-13601250.8621393</v>
      </c>
      <c r="AP117">
        <v>0</v>
      </c>
      <c r="AQ117">
        <v>21039632.999999002</v>
      </c>
    </row>
    <row r="118" spans="1:43" x14ac:dyDescent="0.25">
      <c r="A118">
        <v>10</v>
      </c>
      <c r="B118">
        <v>1</v>
      </c>
      <c r="C118">
        <v>2018</v>
      </c>
      <c r="D118">
        <v>100</v>
      </c>
      <c r="E118">
        <v>2028458449</v>
      </c>
      <c r="F118">
        <v>3090688329.99999</v>
      </c>
      <c r="G118">
        <v>3025899128.99999</v>
      </c>
      <c r="H118">
        <v>-64789200.999997102</v>
      </c>
      <c r="I118">
        <v>2419691285.5737801</v>
      </c>
      <c r="J118">
        <v>-126723811.34457199</v>
      </c>
      <c r="K118">
        <v>559394026.10000002</v>
      </c>
      <c r="L118">
        <v>1.956607269</v>
      </c>
      <c r="M118">
        <v>29807700.839999899</v>
      </c>
      <c r="N118">
        <v>2.9199999999999902</v>
      </c>
      <c r="O118">
        <v>36801.5</v>
      </c>
      <c r="P118">
        <v>30.01</v>
      </c>
      <c r="Q118">
        <v>67.468769080655605</v>
      </c>
      <c r="R118">
        <v>4.5999999999999996</v>
      </c>
      <c r="S118">
        <v>0</v>
      </c>
      <c r="T118">
        <v>7</v>
      </c>
      <c r="U118">
        <v>1</v>
      </c>
      <c r="V118">
        <v>1</v>
      </c>
      <c r="W118">
        <v>0</v>
      </c>
      <c r="X118">
        <v>0.67745183135096998</v>
      </c>
      <c r="Y118">
        <v>-19656440.910363302</v>
      </c>
      <c r="Z118">
        <v>-22073695.5700441</v>
      </c>
      <c r="AA118">
        <v>5320216.8189596301</v>
      </c>
      <c r="AB118">
        <v>42408428.250890501</v>
      </c>
      <c r="AC118">
        <v>-18732034.554591</v>
      </c>
      <c r="AD118">
        <v>177996.926178447</v>
      </c>
      <c r="AE118">
        <v>4211266.3422810603</v>
      </c>
      <c r="AF118">
        <v>-4275574.6013828898</v>
      </c>
      <c r="AG118">
        <v>0</v>
      </c>
      <c r="AH118">
        <v>-30329789.4074299</v>
      </c>
      <c r="AI118">
        <v>0</v>
      </c>
      <c r="AJ118">
        <v>-112088833.813403</v>
      </c>
      <c r="AK118">
        <v>0</v>
      </c>
      <c r="AL118">
        <v>-7937.9282636026801</v>
      </c>
      <c r="AM118">
        <v>-155038460.51890501</v>
      </c>
      <c r="AN118">
        <v>-153809881.71558401</v>
      </c>
      <c r="AO118">
        <v>89020680.715587005</v>
      </c>
      <c r="AP118">
        <v>0</v>
      </c>
      <c r="AQ118">
        <v>-64789200.999997102</v>
      </c>
    </row>
  </sheetData>
  <sortState ref="A2:AQ1048489">
    <sortCondition ref="A2:A1048489"/>
    <sortCondition ref="B2:B104848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workbookViewId="0">
      <selection activeCell="Y7" sqref="Y7"/>
    </sheetView>
  </sheetViews>
  <sheetFormatPr defaultColWidth="11" defaultRowHeight="15.75" x14ac:dyDescent="0.25"/>
  <cols>
    <col min="7" max="7" width="1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31</v>
      </c>
      <c r="E1" t="s">
        <v>38</v>
      </c>
      <c r="F1" t="s">
        <v>46</v>
      </c>
      <c r="G1" t="s">
        <v>32</v>
      </c>
      <c r="H1" t="s">
        <v>39</v>
      </c>
      <c r="I1" t="s">
        <v>48</v>
      </c>
      <c r="J1" t="s">
        <v>33</v>
      </c>
      <c r="K1" t="s">
        <v>40</v>
      </c>
      <c r="L1" t="s">
        <v>45</v>
      </c>
      <c r="M1" t="s">
        <v>34</v>
      </c>
      <c r="N1" t="s">
        <v>41</v>
      </c>
      <c r="O1" t="s">
        <v>49</v>
      </c>
      <c r="P1" t="s">
        <v>37</v>
      </c>
      <c r="Q1" t="s">
        <v>44</v>
      </c>
      <c r="R1" t="s">
        <v>50</v>
      </c>
      <c r="S1" t="s">
        <v>36</v>
      </c>
      <c r="T1" t="s">
        <v>43</v>
      </c>
      <c r="U1" t="s">
        <v>51</v>
      </c>
      <c r="V1" t="s">
        <v>35</v>
      </c>
      <c r="W1" t="s">
        <v>42</v>
      </c>
      <c r="X1" t="s">
        <v>52</v>
      </c>
    </row>
    <row r="2" spans="1:24" x14ac:dyDescent="0.25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5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5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5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5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5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5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5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5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5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5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5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5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5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5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5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5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5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5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5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5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5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5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5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5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5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5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5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5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5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5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5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5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5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5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5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5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5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5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5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5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5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5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5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5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5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5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5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5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5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5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5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5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5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5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5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5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5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5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5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5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5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5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5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5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5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5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5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5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5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5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5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5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5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5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5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5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5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5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5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5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5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5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5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5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5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5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5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5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5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5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5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5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5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5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5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5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5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5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5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5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5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5">
      <c r="A104" t="s">
        <v>47</v>
      </c>
      <c r="F104" s="3"/>
      <c r="I104" s="3"/>
      <c r="L104" s="3"/>
      <c r="O104" s="3"/>
      <c r="R104" s="3"/>
      <c r="U104" s="3"/>
      <c r="X104" s="3"/>
    </row>
    <row r="105" spans="1:24" x14ac:dyDescent="0.25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5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5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5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5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5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5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5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5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5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5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5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5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5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5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5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5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5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5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5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5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5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5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5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5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5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5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5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5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5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5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5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5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5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5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5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5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5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5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5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5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5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5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5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5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5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5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5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5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5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5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5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5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5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5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5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5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5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5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5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5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5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5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5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5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5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5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5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5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5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5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5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5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5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5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5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5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5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5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5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5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5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5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5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5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5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5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5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5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5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5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5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5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5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5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5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5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5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5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5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5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5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/>
  <sortState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FAC_TOTALS_APTA</vt:lpstr>
      <vt:lpstr>Summary-Bus</vt:lpstr>
      <vt:lpstr>Summary-Rail</vt:lpstr>
      <vt:lpstr>FAC 2012-2018 BUS</vt:lpstr>
      <vt:lpstr>FAC 2012-2018 RAIL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2019-12-17T20:14:09Z</dcterms:modified>
</cp:coreProperties>
</file>